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Quarterly Reporting\2024\Q1-2024\To File\"/>
    </mc:Choice>
  </mc:AlternateContent>
  <bookViews>
    <workbookView xWindow="0" yWindow="0" windowWidth="28800" windowHeight="12000"/>
  </bookViews>
  <sheets>
    <sheet name="01-2024 SOG" sheetId="1" r:id="rId1"/>
    <sheet name="02-2024 SOG" sheetId="2" r:id="rId2"/>
    <sheet name="03-2024 SOG" sheetId="3" r:id="rId3"/>
    <sheet name="03-2024 SOG 12ME" sheetId="4" r:id="rId4"/>
  </sheets>
  <definedNames>
    <definedName name="_xlnm.Print_Area" localSheetId="0">'01-2024 SOG'!$A$1:$O$81</definedName>
    <definedName name="_xlnm.Print_Area" localSheetId="1">'02-2024 SOG'!$A$1:$O$81</definedName>
    <definedName name="_xlnm.Print_Area" localSheetId="2">'03-2024 SOG'!$A$1:$O$81</definedName>
    <definedName name="_xlnm.Print_Area" localSheetId="3">'03-2024 SOG 12ME'!$A$1:$O$81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1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4" l="1"/>
  <c r="G77" i="4" l="1"/>
  <c r="I26" i="4"/>
  <c r="K26" i="4" s="1"/>
  <c r="I25" i="4"/>
  <c r="K25" i="4" s="1"/>
  <c r="I10" i="4"/>
  <c r="K10" i="4" s="1"/>
  <c r="I75" i="3"/>
  <c r="K75" i="3" s="1"/>
  <c r="E77" i="3"/>
  <c r="I66" i="3"/>
  <c r="K66" i="3" s="1"/>
  <c r="G63" i="3"/>
  <c r="I60" i="3"/>
  <c r="K60" i="3" s="1"/>
  <c r="E63" i="3"/>
  <c r="I32" i="3"/>
  <c r="K32" i="3" s="1"/>
  <c r="O26" i="3"/>
  <c r="E28" i="3"/>
  <c r="M25" i="3"/>
  <c r="O18" i="3"/>
  <c r="I18" i="3"/>
  <c r="M17" i="3"/>
  <c r="I17" i="3"/>
  <c r="K17" i="3" s="1"/>
  <c r="O12" i="3"/>
  <c r="M12" i="3"/>
  <c r="M11" i="3"/>
  <c r="O11" i="3"/>
  <c r="M10" i="3"/>
  <c r="O10" i="3"/>
  <c r="G8" i="3"/>
  <c r="I6" i="4"/>
  <c r="M17" i="4" l="1"/>
  <c r="O11" i="4"/>
  <c r="G63" i="4"/>
  <c r="O12" i="4"/>
  <c r="G69" i="4"/>
  <c r="O20" i="4" s="1"/>
  <c r="M18" i="4"/>
  <c r="O18" i="4"/>
  <c r="G20" i="4"/>
  <c r="I17" i="4"/>
  <c r="K17" i="4" s="1"/>
  <c r="M11" i="4"/>
  <c r="E77" i="4"/>
  <c r="M25" i="4"/>
  <c r="I59" i="4"/>
  <c r="K59" i="4" s="1"/>
  <c r="M10" i="4"/>
  <c r="E28" i="4"/>
  <c r="I11" i="4"/>
  <c r="K11" i="4" s="1"/>
  <c r="G28" i="4"/>
  <c r="O28" i="4" s="1"/>
  <c r="M12" i="4"/>
  <c r="I75" i="4"/>
  <c r="K75" i="4" s="1"/>
  <c r="M26" i="4"/>
  <c r="I18" i="4"/>
  <c r="K18" i="4" s="1"/>
  <c r="G71" i="4"/>
  <c r="G79" i="4" s="1"/>
  <c r="O17" i="4"/>
  <c r="I33" i="4"/>
  <c r="K33" i="4" s="1"/>
  <c r="E63" i="4"/>
  <c r="O10" i="4"/>
  <c r="E20" i="4"/>
  <c r="I20" i="4" s="1"/>
  <c r="K20" i="4" s="1"/>
  <c r="I66" i="4"/>
  <c r="K66" i="4" s="1"/>
  <c r="E14" i="4"/>
  <c r="I32" i="4"/>
  <c r="K32" i="4" s="1"/>
  <c r="I61" i="4"/>
  <c r="K61" i="4" s="1"/>
  <c r="I74" i="4"/>
  <c r="K74" i="4" s="1"/>
  <c r="G14" i="4"/>
  <c r="O14" i="4" s="1"/>
  <c r="O26" i="4"/>
  <c r="I67" i="4"/>
  <c r="K67" i="4" s="1"/>
  <c r="I12" i="4"/>
  <c r="K12" i="4" s="1"/>
  <c r="O25" i="4"/>
  <c r="E69" i="4"/>
  <c r="I60" i="4"/>
  <c r="K60" i="4" s="1"/>
  <c r="I33" i="3"/>
  <c r="O14" i="3"/>
  <c r="O17" i="3"/>
  <c r="I26" i="3"/>
  <c r="K26" i="3" s="1"/>
  <c r="M26" i="3"/>
  <c r="M18" i="3"/>
  <c r="E8" i="4"/>
  <c r="I10" i="3"/>
  <c r="K10" i="3" s="1"/>
  <c r="G14" i="3"/>
  <c r="G69" i="3"/>
  <c r="E14" i="3"/>
  <c r="G77" i="3"/>
  <c r="I77" i="3" s="1"/>
  <c r="K77" i="3" s="1"/>
  <c r="M8" i="3"/>
  <c r="I11" i="3"/>
  <c r="K11" i="3" s="1"/>
  <c r="I25" i="3"/>
  <c r="K25" i="3" s="1"/>
  <c r="K33" i="3"/>
  <c r="O8" i="3"/>
  <c r="O8" i="4" s="1"/>
  <c r="G8" i="4"/>
  <c r="I63" i="3"/>
  <c r="M14" i="3"/>
  <c r="K18" i="3"/>
  <c r="E22" i="3"/>
  <c r="I74" i="3"/>
  <c r="K74" i="3" s="1"/>
  <c r="E20" i="3"/>
  <c r="I67" i="3"/>
  <c r="K67" i="3" s="1"/>
  <c r="I61" i="3"/>
  <c r="K61" i="3" s="1"/>
  <c r="G20" i="3"/>
  <c r="O20" i="3" s="1"/>
  <c r="I59" i="3"/>
  <c r="K59" i="3" s="1"/>
  <c r="E69" i="3"/>
  <c r="I69" i="3" s="1"/>
  <c r="K69" i="3" s="1"/>
  <c r="M28" i="3"/>
  <c r="I12" i="3"/>
  <c r="K12" i="3" s="1"/>
  <c r="G28" i="3"/>
  <c r="O25" i="3"/>
  <c r="I28" i="3"/>
  <c r="K28" i="3" s="1"/>
  <c r="E30" i="3"/>
  <c r="I14" i="3"/>
  <c r="K14" i="3" s="1"/>
  <c r="K63" i="3"/>
  <c r="G71" i="3"/>
  <c r="M14" i="4" l="1"/>
  <c r="M20" i="4"/>
  <c r="I69" i="4"/>
  <c r="K69" i="4" s="1"/>
  <c r="I28" i="4"/>
  <c r="K28" i="4" s="1"/>
  <c r="I77" i="4"/>
  <c r="K77" i="4" s="1"/>
  <c r="M28" i="4"/>
  <c r="E71" i="4"/>
  <c r="E79" i="4" s="1"/>
  <c r="I63" i="4"/>
  <c r="K63" i="4" s="1"/>
  <c r="G22" i="4"/>
  <c r="O22" i="4" s="1"/>
  <c r="I14" i="4"/>
  <c r="K14" i="4" s="1"/>
  <c r="E22" i="4"/>
  <c r="E30" i="4" s="1"/>
  <c r="O28" i="3"/>
  <c r="E71" i="3"/>
  <c r="I71" i="3" s="1"/>
  <c r="K71" i="3" s="1"/>
  <c r="G22" i="3"/>
  <c r="M20" i="3"/>
  <c r="I20" i="3"/>
  <c r="K20" i="3" s="1"/>
  <c r="G30" i="4"/>
  <c r="E35" i="3"/>
  <c r="O22" i="3"/>
  <c r="G79" i="3"/>
  <c r="G30" i="3"/>
  <c r="I22" i="3"/>
  <c r="K22" i="3" s="1"/>
  <c r="I22" i="4" l="1"/>
  <c r="K22" i="4" s="1"/>
  <c r="M30" i="4"/>
  <c r="M22" i="4"/>
  <c r="I71" i="4"/>
  <c r="K71" i="4" s="1"/>
  <c r="M22" i="3"/>
  <c r="E79" i="3"/>
  <c r="G35" i="3"/>
  <c r="I35" i="3" s="1"/>
  <c r="I30" i="3"/>
  <c r="K30" i="3" s="1"/>
  <c r="I79" i="4"/>
  <c r="K79" i="4" s="1"/>
  <c r="G35" i="4"/>
  <c r="O30" i="4"/>
  <c r="O30" i="3"/>
  <c r="I30" i="4"/>
  <c r="K30" i="4" s="1"/>
  <c r="E35" i="4"/>
  <c r="I79" i="3" l="1"/>
  <c r="K79" i="3" s="1"/>
  <c r="M30" i="3"/>
  <c r="I35" i="4"/>
  <c r="K35" i="4" s="1"/>
  <c r="K35" i="3"/>
  <c r="G77" i="2" l="1"/>
  <c r="I74" i="2"/>
  <c r="K74" i="2" s="1"/>
  <c r="G69" i="2"/>
  <c r="E69" i="2"/>
  <c r="I32" i="2"/>
  <c r="K32" i="2" s="1"/>
  <c r="O26" i="2"/>
  <c r="I26" i="2"/>
  <c r="O25" i="2"/>
  <c r="I25" i="2"/>
  <c r="K25" i="2" s="1"/>
  <c r="M18" i="2"/>
  <c r="M17" i="2"/>
  <c r="O12" i="2"/>
  <c r="M12" i="2"/>
  <c r="O11" i="2"/>
  <c r="O10" i="2"/>
  <c r="I10" i="2"/>
  <c r="K10" i="2" s="1"/>
  <c r="G8" i="2"/>
  <c r="O8" i="2" s="1"/>
  <c r="K33" i="2" l="1"/>
  <c r="E63" i="2"/>
  <c r="M10" i="2"/>
  <c r="O17" i="2"/>
  <c r="E14" i="2"/>
  <c r="M11" i="2"/>
  <c r="I33" i="2"/>
  <c r="M14" i="2"/>
  <c r="I12" i="2"/>
  <c r="K12" i="2" s="1"/>
  <c r="I59" i="2"/>
  <c r="K59" i="2" s="1"/>
  <c r="I67" i="2"/>
  <c r="K67" i="2" s="1"/>
  <c r="M8" i="2"/>
  <c r="O18" i="2"/>
  <c r="I61" i="2"/>
  <c r="K61" i="2" s="1"/>
  <c r="E20" i="2"/>
  <c r="E22" i="2" s="1"/>
  <c r="E30" i="2" s="1"/>
  <c r="M26" i="2"/>
  <c r="G20" i="2"/>
  <c r="O20" i="2" s="1"/>
  <c r="E28" i="2"/>
  <c r="G14" i="2"/>
  <c r="I17" i="2"/>
  <c r="K17" i="2" s="1"/>
  <c r="G28" i="2"/>
  <c r="O28" i="2" s="1"/>
  <c r="G63" i="2"/>
  <c r="O14" i="2" s="1"/>
  <c r="I69" i="2"/>
  <c r="K69" i="2"/>
  <c r="I60" i="2"/>
  <c r="K60" i="2" s="1"/>
  <c r="I75" i="2"/>
  <c r="K75" i="2" s="1"/>
  <c r="I11" i="2"/>
  <c r="K11" i="2" s="1"/>
  <c r="I18" i="2"/>
  <c r="M25" i="2"/>
  <c r="E77" i="2"/>
  <c r="K18" i="2"/>
  <c r="K26" i="2"/>
  <c r="I66" i="2"/>
  <c r="K66" i="2" s="1"/>
  <c r="E71" i="2"/>
  <c r="I14" i="2"/>
  <c r="K14" i="2" s="1"/>
  <c r="G22" i="2" l="1"/>
  <c r="I63" i="2"/>
  <c r="K63" i="2" s="1"/>
  <c r="I28" i="2"/>
  <c r="K28" i="2" s="1"/>
  <c r="G71" i="2"/>
  <c r="K71" i="2" s="1"/>
  <c r="I20" i="2"/>
  <c r="K20" i="2" s="1"/>
  <c r="M20" i="2"/>
  <c r="G79" i="2"/>
  <c r="O22" i="2"/>
  <c r="G30" i="2"/>
  <c r="I30" i="2" s="1"/>
  <c r="I71" i="2"/>
  <c r="E79" i="2"/>
  <c r="M22" i="2"/>
  <c r="E35" i="2"/>
  <c r="I77" i="2"/>
  <c r="K77" i="2" s="1"/>
  <c r="M28" i="2"/>
  <c r="I22" i="2"/>
  <c r="K22" i="2" s="1"/>
  <c r="O30" i="2" l="1"/>
  <c r="I79" i="2"/>
  <c r="K79" i="2" s="1"/>
  <c r="M30" i="2"/>
  <c r="K30" i="2"/>
  <c r="G35" i="2"/>
  <c r="I35" i="2" s="1"/>
  <c r="K35" i="2" l="1"/>
  <c r="O26" i="1" l="1"/>
  <c r="O25" i="1"/>
  <c r="O18" i="1"/>
  <c r="O17" i="1"/>
  <c r="O12" i="1"/>
  <c r="O11" i="1"/>
  <c r="O10" i="1"/>
  <c r="M8" i="1"/>
  <c r="I75" i="1" l="1"/>
  <c r="M18" i="1"/>
  <c r="M11" i="1"/>
  <c r="I66" i="1"/>
  <c r="K66" i="1" s="1"/>
  <c r="M12" i="1"/>
  <c r="E28" i="1"/>
  <c r="I12" i="1"/>
  <c r="K12" i="1" s="1"/>
  <c r="I67" i="1"/>
  <c r="K67" i="1" s="1"/>
  <c r="I33" i="1"/>
  <c r="K33" i="1" s="1"/>
  <c r="I32" i="1"/>
  <c r="K32" i="1" s="1"/>
  <c r="I61" i="1"/>
  <c r="G14" i="1"/>
  <c r="E20" i="1"/>
  <c r="G63" i="1"/>
  <c r="O14" i="1" s="1"/>
  <c r="I60" i="1"/>
  <c r="K60" i="1" s="1"/>
  <c r="M26" i="1"/>
  <c r="K75" i="1"/>
  <c r="G8" i="1"/>
  <c r="O8" i="1" s="1"/>
  <c r="G20" i="1"/>
  <c r="G28" i="1"/>
  <c r="E14" i="1"/>
  <c r="I17" i="1"/>
  <c r="K17" i="1" s="1"/>
  <c r="I25" i="1"/>
  <c r="K25" i="1" s="1"/>
  <c r="E69" i="1"/>
  <c r="I10" i="1"/>
  <c r="K10" i="1" s="1"/>
  <c r="G77" i="1"/>
  <c r="G22" i="1"/>
  <c r="I59" i="1"/>
  <c r="K59" i="1" s="1"/>
  <c r="E63" i="1"/>
  <c r="I74" i="1"/>
  <c r="K74" i="1" s="1"/>
  <c r="M10" i="1"/>
  <c r="I11" i="1"/>
  <c r="K11" i="1" s="1"/>
  <c r="M17" i="1"/>
  <c r="I18" i="1"/>
  <c r="K18" i="1" s="1"/>
  <c r="M25" i="1"/>
  <c r="I26" i="1"/>
  <c r="K26" i="1" s="1"/>
  <c r="G69" i="1"/>
  <c r="E77" i="1"/>
  <c r="K61" i="1"/>
  <c r="O28" i="1" l="1"/>
  <c r="I20" i="1"/>
  <c r="K20" i="1" s="1"/>
  <c r="I28" i="1"/>
  <c r="K28" i="1" s="1"/>
  <c r="I14" i="1"/>
  <c r="K14" i="1" s="1"/>
  <c r="E22" i="1"/>
  <c r="M20" i="1"/>
  <c r="I69" i="1"/>
  <c r="K69" i="1" s="1"/>
  <c r="I63" i="1"/>
  <c r="K63" i="1" s="1"/>
  <c r="E71" i="1"/>
  <c r="M14" i="1"/>
  <c r="I77" i="1"/>
  <c r="K77" i="1" s="1"/>
  <c r="M28" i="1"/>
  <c r="O20" i="1"/>
  <c r="G71" i="1"/>
  <c r="G30" i="1"/>
  <c r="I22" i="1" l="1"/>
  <c r="K22" i="1" s="1"/>
  <c r="E30" i="1"/>
  <c r="G35" i="1"/>
  <c r="G79" i="1"/>
  <c r="O22" i="1"/>
  <c r="I30" i="1"/>
  <c r="K30" i="1" s="1"/>
  <c r="E35" i="1"/>
  <c r="M22" i="1"/>
  <c r="I71" i="1"/>
  <c r="K71" i="1" s="1"/>
  <c r="E79" i="1"/>
  <c r="O30" i="1" l="1"/>
  <c r="I79" i="1"/>
  <c r="K79" i="1" s="1"/>
  <c r="M30" i="1"/>
  <c r="I35" i="1"/>
  <c r="K35" i="1" s="1"/>
</calcChain>
</file>

<file path=xl/sharedStrings.xml><?xml version="1.0" encoding="utf-8"?>
<sst xmlns="http://schemas.openxmlformats.org/spreadsheetml/2006/main" count="327" uniqueCount="58">
  <si>
    <t>PUGET SOUND ENERGY</t>
  </si>
  <si>
    <t>SUMMARY OF GAS OPERATING REVENUE &amp; THERM SALES</t>
  </si>
  <si>
    <t>INCREASE (DECREASE)</t>
  </si>
  <si>
    <t/>
  </si>
  <si>
    <t>REVENUE PER THERM</t>
  </si>
  <si>
    <t>ACTUAL</t>
  </si>
  <si>
    <t>SALE OF GAS - REVENUE</t>
  </si>
  <si>
    <t>AMOUNT</t>
  </si>
  <si>
    <t>%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</si>
  <si>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</si>
  <si>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</si>
  <si>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</si>
  <si>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</si>
  <si>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</si>
  <si>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</si>
  <si>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</si>
  <si>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</si>
  <si>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</si>
  <si>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</si>
  <si>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</si>
  <si>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</si>
  <si>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</si>
  <si>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</si>
  <si>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</si>
  <si>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Decoupling Revenue</t>
  </si>
  <si>
    <t>Other Operating Revenues</t>
  </si>
  <si>
    <t xml:space="preserve">    Total operating revenues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</si>
  <si>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</si>
  <si>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</si>
  <si>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</si>
  <si>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</si>
  <si>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</si>
  <si>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</si>
  <si>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* Note: Sch. 141 Expedited Rate Filing and Sch. 142 Decoupling Riders were included in this report starting in July 2015</t>
  </si>
  <si>
    <t>MONTH OF JANUARY 2024</t>
  </si>
  <si>
    <t>VARIANCE FROM 2023</t>
  </si>
  <si>
    <t>BDRGAS Bill Discount Rate- Discounts</t>
  </si>
  <si>
    <t>SCH.  81 (UtilityTax &amp; FranFee) in above</t>
  </si>
  <si>
    <t>SCH. 101 (PGA) in above</t>
  </si>
  <si>
    <t>SCH. 106 (PGA Amor 12-Mo) in above</t>
  </si>
  <si>
    <t>SCH.106B (PGA Suppl Amort 24-Mo) in abov</t>
  </si>
  <si>
    <t>SCH. 111CHG Cap &amp; Invest Adjust Charge</t>
  </si>
  <si>
    <t>SCH. 111CRG Cap &amp; Invest Adjust Credit</t>
  </si>
  <si>
    <t>SCH. 120 (Cons. Trk Rev) in above</t>
  </si>
  <si>
    <t>Low Income Surcharge in above</t>
  </si>
  <si>
    <t>SCH. 129DG Bill Discount Rate Rider</t>
  </si>
  <si>
    <t>SCH. 140 (Prop Tax in BillEngy) in above</t>
  </si>
  <si>
    <t>SCH. 141D (Distr Pipe Prov Rec Adj)</t>
  </si>
  <si>
    <t>SCH. 141N_G (Rates Not Subj to Ref Adj)</t>
  </si>
  <si>
    <t>SCH. 141RA_G (Rates Subject to Ref Adj)</t>
  </si>
  <si>
    <t>SCH. 141RB_E Rates Subj Ref Adj Refun El</t>
  </si>
  <si>
    <t>SCH. 142 (Decup in BillEngy) in above</t>
  </si>
  <si>
    <t>SCH. 149 (Pipeline Replacement) in above</t>
  </si>
  <si>
    <t>SCH. 141X (Protected-Plus EDIT) in above</t>
  </si>
  <si>
    <t>SCH. 141Z (Unprotected EDIT) in above</t>
  </si>
  <si>
    <t>MONTH OF FEBRUARY 2024</t>
  </si>
  <si>
    <t>MONTH OF MARCH 2024</t>
  </si>
  <si>
    <t>TWELVE MONTHS ENDED MARCH,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</si>
</sst>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DM&quot;_-;\-* #,##0.00\ &quot;DM&quot;_-;_-* &quot;-&quot;??\ &quot;DM&quot;_-;_-@_-"/>
    <numFmt numFmtId="165" formatCode="_(&quot;$&quot;* #,##0_);_(&quot;$&quot;* \(#,##0\);_(&quot;$&quot;* &quot;-&quot;??_);_(@_)"/>
    <numFmt numFmtId="166" formatCode="_(#,##0_);\(#,##0\);_(#,##0_);_(@_)"/>
    <numFmt numFmtId="167" formatCode="_(#,##0.0%_);\(#,##0.0%\);_(#,##0.0%_);_(@_)"/>
    <numFmt numFmtId="168" formatCode="_(&quot;$&quot;* #,##0.000_);_(&quot;$&quot;* \(#,##0.000\);_(&quot;$&quot;* &quot;-&quot;???_);_(@_)"/>
    <numFmt numFmtId="169" formatCode="_(* #,##0.000_);_(* \(#,##0.000\);_(* &quot;-&quot;???_);_(@_)"/>
    <numFmt numFmtId="170" formatCode="_-* #,##0.00\ _D_M_-;\-* #,##0.00\ _D_M_-;_-* &quot;-&quot;??\ _D_M_-;_-@_-"/>
    <numFmt numFmtId="171" formatCode="_(#,##0.00_);\(#,##0.00\);_(#,##0.00_);_(@_)"/>
    <numFmt numFmtId="172" formatCode="0.0%;\(0.0%\)"/>
    <numFmt numFmtId="173" formatCode="0.000"/>
    <numFmt numFmtId="174" formatCode="_-* #,##0\ _D_M_-;\-* #,##0\ _D_M_-;_-* &quot;-&quot;??\ _D_M_-;_-@_-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9" fontId="6" fillId="0" borderId="0"/>
  </cellStyleXfs>
  <cellXfs count="74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0" fontId="3" fillId="0" borderId="0" xfId="0" applyFont="1" applyProtection="1"/>
    <xf numFmtId="0" fontId="3" fillId="0" borderId="0" xfId="0" applyFont="1" applyFill="1" applyProtection="1"/>
    <xf numFmtId="0" fontId="4" fillId="0" borderId="0" xfId="0" applyFont="1" applyProtection="1"/>
    <xf numFmtId="0" fontId="4" fillId="0" borderId="0" xfId="0" applyFont="1" applyFill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1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5" fillId="0" borderId="0" xfId="0" applyFont="1" applyProtection="1"/>
    <xf numFmtId="44" fontId="4" fillId="0" borderId="0" xfId="2" applyNumberFormat="1" applyFont="1" applyAlignment="1" applyProtection="1">
      <alignment horizontal="right"/>
    </xf>
    <xf numFmtId="165" fontId="4" fillId="0" borderId="0" xfId="2" applyNumberFormat="1" applyFont="1" applyProtection="1"/>
    <xf numFmtId="166" fontId="4" fillId="0" borderId="0" xfId="0" applyNumberFormat="1" applyFont="1" applyProtection="1"/>
    <xf numFmtId="167" fontId="4" fillId="0" borderId="0" xfId="4" applyNumberFormat="1" applyFont="1" applyFill="1" applyAlignment="1" applyProtection="1">
      <alignment horizontal="right"/>
    </xf>
    <xf numFmtId="168" fontId="4" fillId="0" borderId="0" xfId="2" applyNumberFormat="1" applyFont="1" applyFill="1" applyAlignment="1" applyProtection="1">
      <alignment horizontal="right"/>
    </xf>
    <xf numFmtId="169" fontId="4" fillId="0" borderId="0" xfId="0" applyNumberFormat="1" applyFont="1" applyFill="1" applyProtection="1"/>
    <xf numFmtId="171" fontId="4" fillId="0" borderId="0" xfId="1" applyNumberFormat="1" applyFont="1" applyAlignment="1" applyProtection="1">
      <alignment horizontal="right"/>
    </xf>
    <xf numFmtId="169" fontId="4" fillId="0" borderId="0" xfId="2" applyNumberFormat="1" applyFont="1" applyFill="1" applyAlignment="1" applyProtection="1">
      <alignment horizontal="right"/>
    </xf>
    <xf numFmtId="171" fontId="4" fillId="0" borderId="1" xfId="1" applyNumberFormat="1" applyFont="1" applyBorder="1" applyAlignment="1" applyProtection="1">
      <alignment horizontal="right"/>
    </xf>
    <xf numFmtId="167" fontId="4" fillId="0" borderId="1" xfId="4" applyNumberFormat="1" applyFont="1" applyFill="1" applyBorder="1" applyAlignment="1" applyProtection="1">
      <alignment horizontal="right"/>
    </xf>
    <xf numFmtId="169" fontId="4" fillId="0" borderId="1" xfId="2" applyNumberFormat="1" applyFont="1" applyFill="1" applyBorder="1" applyAlignment="1" applyProtection="1">
      <alignment horizontal="right"/>
    </xf>
    <xf numFmtId="172" fontId="4" fillId="0" borderId="0" xfId="3" applyNumberFormat="1" applyFont="1" applyFill="1" applyProtection="1"/>
    <xf numFmtId="166" fontId="4" fillId="0" borderId="0" xfId="1" applyNumberFormat="1" applyFont="1" applyBorder="1" applyAlignment="1" applyProtection="1">
      <alignment horizontal="right"/>
    </xf>
    <xf numFmtId="166" fontId="4" fillId="0" borderId="0" xfId="2" applyNumberFormat="1" applyFont="1" applyFill="1" applyBorder="1" applyAlignment="1" applyProtection="1">
      <alignment horizontal="right"/>
    </xf>
    <xf numFmtId="166" fontId="4" fillId="0" borderId="0" xfId="0" applyNumberFormat="1" applyFont="1" applyBorder="1" applyProtection="1"/>
    <xf numFmtId="173" fontId="4" fillId="0" borderId="0" xfId="0" applyNumberFormat="1" applyFont="1" applyFill="1" applyProtection="1"/>
    <xf numFmtId="166" fontId="4" fillId="0" borderId="0" xfId="1" applyNumberFormat="1" applyFont="1" applyAlignment="1" applyProtection="1">
      <alignment horizontal="right"/>
    </xf>
    <xf numFmtId="172" fontId="4" fillId="0" borderId="0" xfId="3" applyNumberFormat="1" applyFont="1" applyFill="1" applyBorder="1" applyProtection="1"/>
    <xf numFmtId="44" fontId="4" fillId="0" borderId="2" xfId="2" applyNumberFormat="1" applyFont="1" applyBorder="1" applyAlignment="1" applyProtection="1">
      <alignment horizontal="right"/>
    </xf>
    <xf numFmtId="165" fontId="4" fillId="0" borderId="0" xfId="2" applyNumberFormat="1" applyFont="1" applyBorder="1" applyProtection="1"/>
    <xf numFmtId="167" fontId="4" fillId="0" borderId="2" xfId="4" applyNumberFormat="1" applyFont="1" applyFill="1" applyBorder="1" applyAlignment="1" applyProtection="1">
      <alignment horizontal="right"/>
    </xf>
    <xf numFmtId="49" fontId="4" fillId="0" borderId="0" xfId="2" applyNumberFormat="1" applyFont="1" applyAlignment="1" applyProtection="1">
      <alignment horizontal="left"/>
    </xf>
    <xf numFmtId="44" fontId="4" fillId="0" borderId="0" xfId="0" applyNumberFormat="1" applyFont="1" applyFill="1" applyProtection="1"/>
    <xf numFmtId="166" fontId="4" fillId="0" borderId="0" xfId="1" applyNumberFormat="1" applyFont="1" applyAlignment="1" applyProtection="1"/>
    <xf numFmtId="166" fontId="4" fillId="0" borderId="0" xfId="1" applyNumberFormat="1" applyFont="1" applyProtection="1"/>
    <xf numFmtId="166" fontId="4" fillId="0" borderId="1" xfId="1" applyNumberFormat="1" applyFont="1" applyBorder="1" applyAlignment="1" applyProtection="1"/>
    <xf numFmtId="166" fontId="4" fillId="0" borderId="2" xfId="1" applyNumberFormat="1" applyFont="1" applyBorder="1" applyAlignment="1" applyProtection="1"/>
    <xf numFmtId="39" fontId="1" fillId="0" borderId="0" xfId="4" applyNumberFormat="1" applyFont="1" applyFill="1" applyAlignment="1" applyProtection="1"/>
    <xf numFmtId="0" fontId="5" fillId="0" borderId="0" xfId="0" applyFont="1" applyFill="1" applyProtection="1"/>
    <xf numFmtId="44" fontId="4" fillId="0" borderId="0" xfId="1" applyNumberFormat="1" applyFont="1" applyFill="1" applyAlignment="1" applyProtection="1">
      <alignment horizontal="right"/>
    </xf>
    <xf numFmtId="43" fontId="4" fillId="0" borderId="0" xfId="1" applyNumberFormat="1" applyFont="1" applyFill="1" applyAlignment="1" applyProtection="1">
      <alignment horizontal="right"/>
    </xf>
    <xf numFmtId="43" fontId="4" fillId="0" borderId="0" xfId="0" applyNumberFormat="1" applyFont="1" applyFill="1" applyProtection="1"/>
    <xf numFmtId="43" fontId="4" fillId="0" borderId="1" xfId="1" applyNumberFormat="1" applyFont="1" applyFill="1" applyBorder="1" applyAlignment="1" applyProtection="1">
      <alignment horizontal="right"/>
    </xf>
    <xf numFmtId="43" fontId="4" fillId="0" borderId="0" xfId="1" applyNumberFormat="1" applyFont="1" applyFill="1" applyBorder="1" applyAlignment="1" applyProtection="1">
      <alignment horizontal="right"/>
    </xf>
    <xf numFmtId="43" fontId="4" fillId="0" borderId="0" xfId="2" applyNumberFormat="1" applyFont="1" applyFill="1" applyBorder="1" applyAlignment="1" applyProtection="1">
      <alignment horizontal="right"/>
    </xf>
    <xf numFmtId="43" fontId="4" fillId="0" borderId="0" xfId="0" applyNumberFormat="1" applyFont="1" applyFill="1" applyBorder="1" applyProtection="1"/>
    <xf numFmtId="0" fontId="4" fillId="0" borderId="0" xfId="0" applyFont="1" applyFill="1" applyBorder="1" applyProtection="1"/>
    <xf numFmtId="44" fontId="4" fillId="0" borderId="2" xfId="1" applyNumberFormat="1" applyFont="1" applyFill="1" applyBorder="1" applyAlignment="1" applyProtection="1">
      <alignment horizontal="right"/>
    </xf>
    <xf numFmtId="44" fontId="4" fillId="0" borderId="0" xfId="0" applyNumberFormat="1" applyFont="1" applyFill="1" applyBorder="1" applyProtection="1"/>
    <xf numFmtId="165" fontId="4" fillId="0" borderId="0" xfId="1" applyNumberFormat="1" applyFont="1" applyFill="1" applyAlignment="1" applyProtection="1">
      <alignment horizontal="right"/>
    </xf>
    <xf numFmtId="165" fontId="4" fillId="0" borderId="0" xfId="0" applyNumberFormat="1" applyFont="1" applyFill="1" applyBorder="1" applyProtection="1"/>
    <xf numFmtId="165" fontId="4" fillId="0" borderId="0" xfId="0" applyNumberFormat="1" applyFont="1" applyFill="1" applyProtection="1"/>
    <xf numFmtId="49" fontId="4" fillId="0" borderId="0" xfId="0" applyNumberFormat="1" applyFont="1" applyFill="1" applyProtection="1"/>
    <xf numFmtId="171" fontId="4" fillId="0" borderId="0" xfId="1" applyNumberFormat="1" applyFont="1" applyFill="1" applyAlignment="1" applyProtection="1">
      <alignment horizontal="right"/>
    </xf>
    <xf numFmtId="170" fontId="4" fillId="0" borderId="0" xfId="1" applyFont="1" applyFill="1" applyAlignment="1" applyProtection="1"/>
    <xf numFmtId="166" fontId="4" fillId="0" borderId="0" xfId="1" applyNumberFormat="1" applyFont="1" applyFill="1" applyBorder="1" applyAlignment="1" applyProtection="1"/>
    <xf numFmtId="166" fontId="4" fillId="0" borderId="0" xfId="1" applyNumberFormat="1" applyFont="1" applyFill="1" applyAlignment="1" applyProtection="1"/>
    <xf numFmtId="174" fontId="4" fillId="0" borderId="0" xfId="1" applyNumberFormat="1" applyFont="1" applyFill="1" applyProtection="1"/>
    <xf numFmtId="166" fontId="4" fillId="0" borderId="1" xfId="1" applyNumberFormat="1" applyFont="1" applyFill="1" applyBorder="1" applyAlignment="1" applyProtection="1"/>
    <xf numFmtId="0" fontId="4" fillId="0" borderId="1" xfId="0" applyFont="1" applyFill="1" applyBorder="1" applyProtection="1"/>
    <xf numFmtId="174" fontId="4" fillId="0" borderId="1" xfId="1" applyNumberFormat="1" applyFont="1" applyFill="1" applyBorder="1" applyProtection="1"/>
    <xf numFmtId="166" fontId="4" fillId="0" borderId="2" xfId="1" applyNumberFormat="1" applyFont="1" applyFill="1" applyBorder="1" applyAlignment="1" applyProtection="1"/>
    <xf numFmtId="39" fontId="1" fillId="0" borderId="0" xfId="4" applyNumberFormat="1" applyFont="1" applyFill="1" applyAlignment="1" applyProtection="1">
      <alignment horizontal="centerContinuous" wrapText="1"/>
    </xf>
    <xf numFmtId="0" fontId="0" fillId="0" borderId="0" xfId="0" applyFill="1" applyAlignment="1">
      <alignment horizontal="centerContinuous" wrapText="1"/>
    </xf>
    <xf numFmtId="0" fontId="1" fillId="0" borderId="1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Monthly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5"/>
  <sheetViews>
    <sheetView tabSelected="1" zoomScaleNormal="100" zoomScaleSheetLayoutView="100" workbookViewId="0">
      <pane xSplit="4" ySplit="8" topLeftCell="E39" activePane="bottomRight" state="frozen"/>
      <selection activeCell="M42" sqref="M42"/>
      <selection pane="topRight" activeCell="M42" sqref="M42"/>
      <selection pane="bottomLeft" activeCell="M42" sqref="M42"/>
      <selection pane="bottomRight" activeCell="I39" sqref="I39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4" style="5" customWidth="1"/>
    <col min="7" max="7" width="16.7109375" style="5" customWidth="1"/>
    <col min="8" max="8" width="5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8.85546875" style="6" customWidth="1"/>
    <col min="14" max="14" width="3.5703125" style="6" customWidth="1"/>
    <col min="15" max="15" width="8.28515625" style="6" customWidth="1"/>
    <col min="16" max="16384" width="9.140625" style="5"/>
  </cols>
  <sheetData>
    <row r="1" spans="1:15" s="1" customFormat="1" ht="15" x14ac:dyDescent="0.25">
      <c r="E1" s="69" t="s">
        <v>0</v>
      </c>
      <c r="F1" s="69"/>
      <c r="G1" s="69"/>
      <c r="H1" s="69"/>
      <c r="I1" s="69"/>
      <c r="J1" s="69"/>
      <c r="K1" s="69"/>
      <c r="M1" s="2"/>
      <c r="N1" s="2"/>
      <c r="O1" s="2"/>
    </row>
    <row r="2" spans="1:15" s="1" customFormat="1" ht="15" x14ac:dyDescent="0.25">
      <c r="E2" s="69" t="s">
        <v>1</v>
      </c>
      <c r="F2" s="69"/>
      <c r="G2" s="69"/>
      <c r="H2" s="69"/>
      <c r="I2" s="69"/>
      <c r="J2" s="69"/>
      <c r="K2" s="69"/>
      <c r="M2" s="2"/>
      <c r="N2" s="2"/>
      <c r="O2" s="2"/>
    </row>
    <row r="3" spans="1:15" s="1" customFormat="1" ht="15" x14ac:dyDescent="0.25">
      <c r="E3" s="69" t="s">
        <v>34</v>
      </c>
      <c r="F3" s="69"/>
      <c r="G3" s="69"/>
      <c r="H3" s="69"/>
      <c r="I3" s="69"/>
      <c r="J3" s="69"/>
      <c r="K3" s="69"/>
      <c r="M3" s="2"/>
      <c r="N3" s="2"/>
      <c r="O3" s="2"/>
    </row>
    <row r="4" spans="1:15" s="3" customFormat="1" ht="12.75" x14ac:dyDescent="0.2">
      <c r="E4" s="70" t="s">
        <v>2</v>
      </c>
      <c r="F4" s="70"/>
      <c r="G4" s="70"/>
      <c r="H4" s="70"/>
      <c r="I4" s="70"/>
      <c r="J4" s="70"/>
      <c r="K4" s="70"/>
      <c r="M4" s="4"/>
      <c r="N4" s="4"/>
      <c r="O4" s="4"/>
    </row>
    <row r="5" spans="1:15" x14ac:dyDescent="0.2">
      <c r="A5" s="5" t="s">
        <v>3</v>
      </c>
    </row>
    <row r="6" spans="1:15" s="7" customFormat="1" ht="12.75" x14ac:dyDescent="0.2">
      <c r="A6" s="7" t="s">
        <v>3</v>
      </c>
      <c r="I6" s="71" t="s">
        <v>35</v>
      </c>
      <c r="J6" s="71"/>
      <c r="K6" s="71"/>
      <c r="M6" s="68" t="s">
        <v>4</v>
      </c>
      <c r="N6" s="68"/>
      <c r="O6" s="68"/>
    </row>
    <row r="7" spans="1:15" s="7" customFormat="1" ht="12.75" x14ac:dyDescent="0.2">
      <c r="E7" s="8" t="s">
        <v>5</v>
      </c>
      <c r="G7" s="8" t="s">
        <v>5</v>
      </c>
      <c r="I7" s="8"/>
      <c r="K7" s="9"/>
      <c r="M7" s="9"/>
      <c r="N7" s="10"/>
      <c r="O7" s="9"/>
    </row>
    <row r="8" spans="1:15" s="7" customFormat="1" ht="12.75" x14ac:dyDescent="0.2">
      <c r="A8" s="3" t="s">
        <v>6</v>
      </c>
      <c r="E8" s="11">
        <v>2024</v>
      </c>
      <c r="G8" s="11">
        <f>E8-1</f>
        <v>2023</v>
      </c>
      <c r="I8" s="11" t="s">
        <v>7</v>
      </c>
      <c r="K8" s="12" t="s">
        <v>8</v>
      </c>
      <c r="M8" s="12">
        <f>E8</f>
        <v>2024</v>
      </c>
      <c r="N8" s="10"/>
      <c r="O8" s="12">
        <f>G8</f>
        <v>2023</v>
      </c>
    </row>
    <row r="9" spans="1:15" x14ac:dyDescent="0.2">
      <c r="B9" s="13" t="s">
        <v>9</v>
      </c>
    </row>
    <row r="10" spans="1:15" x14ac:dyDescent="0.2">
      <c r="C10" s="5" t="s">
        <v>10</v>
      </c>
      <c r="E10" s="14">
        <v>114540059.98</v>
      </c>
      <c r="F10" s="15"/>
      <c r="G10" s="14">
        <v>120389891.66</v>
      </c>
      <c r="H10" s="16"/>
      <c r="I10" s="14">
        <f>E10-G10</f>
        <v>-5849831.6799999923</v>
      </c>
      <c r="K10" s="17">
        <f>IF(G10=0,"n/a",IF(AND(I10/G10&lt;1,I10/G10&gt;-1),I10/G10,"n/a"))</f>
        <v>-4.8590721358241919E-2</v>
      </c>
      <c r="M10" s="18">
        <f>IF(E59=0,"n/a",E10/E59)</f>
        <v>1.1977303740729386</v>
      </c>
      <c r="N10" s="19"/>
      <c r="O10" s="18">
        <f>IF(G59=0,"n/a",G10/G59)</f>
        <v>1.3644667276942781</v>
      </c>
    </row>
    <row r="11" spans="1:15" x14ac:dyDescent="0.2">
      <c r="C11" s="5" t="s">
        <v>11</v>
      </c>
      <c r="E11" s="20">
        <v>45392208.170000002</v>
      </c>
      <c r="F11" s="16"/>
      <c r="G11" s="20">
        <v>47709609.990000002</v>
      </c>
      <c r="H11" s="16"/>
      <c r="I11" s="20">
        <f>E11-G11</f>
        <v>-2317401.8200000003</v>
      </c>
      <c r="K11" s="17">
        <f>IF(G11=0,"n/a",IF(AND(I11/G11&lt;1,I11/G11&gt;-1),I11/G11,"n/a"))</f>
        <v>-4.8573061496116419E-2</v>
      </c>
      <c r="M11" s="21">
        <f>IF(E60=0,"n/a",E11/E60)</f>
        <v>1.0627971377940422</v>
      </c>
      <c r="N11" s="19"/>
      <c r="O11" s="21">
        <f>IF(G60=0,"n/a",G11/G60)</f>
        <v>1.2411257867724828</v>
      </c>
    </row>
    <row r="12" spans="1:15" x14ac:dyDescent="0.2">
      <c r="C12" s="5" t="s">
        <v>12</v>
      </c>
      <c r="E12" s="22">
        <v>3429910.18</v>
      </c>
      <c r="F12" s="16"/>
      <c r="G12" s="22">
        <v>3218902.3</v>
      </c>
      <c r="H12" s="16"/>
      <c r="I12" s="22">
        <f>E12-G12</f>
        <v>211007.88000000035</v>
      </c>
      <c r="K12" s="23">
        <f>IF(G12=0,"n/a",IF(AND(I12/G12&lt;1,I12/G12&gt;-1),I12/G12,"n/a"))</f>
        <v>6.555274448683962E-2</v>
      </c>
      <c r="M12" s="24">
        <f>IF(E61=0,"n/a",E12/E61)</f>
        <v>1.0991748217639752</v>
      </c>
      <c r="N12" s="19"/>
      <c r="O12" s="24">
        <f>IF(G61=0,"n/a",G12/G61)</f>
        <v>1.1596246362328311</v>
      </c>
    </row>
    <row r="13" spans="1:15" ht="6.95" customHeight="1" x14ac:dyDescent="0.2">
      <c r="E13" s="20"/>
      <c r="F13" s="16"/>
      <c r="G13" s="20"/>
      <c r="H13" s="16"/>
      <c r="I13" s="20"/>
      <c r="K13" s="25"/>
      <c r="M13" s="19"/>
      <c r="N13" s="19"/>
      <c r="O13" s="19"/>
    </row>
    <row r="14" spans="1:15" x14ac:dyDescent="0.2">
      <c r="C14" s="5" t="s">
        <v>13</v>
      </c>
      <c r="E14" s="20">
        <f>SUM(E10:E12)</f>
        <v>163362178.33000001</v>
      </c>
      <c r="F14" s="16"/>
      <c r="G14" s="20">
        <f>SUM(G10:G12)</f>
        <v>171318403.95000002</v>
      </c>
      <c r="H14" s="16"/>
      <c r="I14" s="20">
        <f>E14-G14</f>
        <v>-7956225.6200000048</v>
      </c>
      <c r="K14" s="17">
        <f>IF(G14=0,"n/a",IF(AND(I14/G14&lt;1,I14/G14&gt;-1),I14/G14,"n/a"))</f>
        <v>-4.6441161232870593E-2</v>
      </c>
      <c r="M14" s="21">
        <f>IF(E63=0,"n/a",E14/E63)</f>
        <v>1.154817259780589</v>
      </c>
      <c r="N14" s="19"/>
      <c r="O14" s="21">
        <f>IF(G63=0,"n/a",G14/G63)</f>
        <v>1.3234473395111832</v>
      </c>
    </row>
    <row r="15" spans="1:15" ht="6.95" customHeight="1" x14ac:dyDescent="0.2">
      <c r="E15" s="20"/>
      <c r="F15" s="16"/>
      <c r="G15" s="20"/>
      <c r="H15" s="16"/>
      <c r="I15" s="20"/>
      <c r="K15" s="25"/>
      <c r="M15" s="19"/>
      <c r="N15" s="19"/>
      <c r="O15" s="19"/>
    </row>
    <row r="16" spans="1:15" x14ac:dyDescent="0.2">
      <c r="B16" s="13" t="s">
        <v>14</v>
      </c>
      <c r="E16" s="20"/>
      <c r="F16" s="16"/>
      <c r="G16" s="20"/>
      <c r="H16" s="16"/>
      <c r="I16" s="20"/>
      <c r="K16" s="25"/>
      <c r="M16" s="19"/>
      <c r="N16" s="19"/>
      <c r="O16" s="19"/>
    </row>
    <row r="17" spans="2:15" x14ac:dyDescent="0.2">
      <c r="C17" s="5" t="s">
        <v>15</v>
      </c>
      <c r="E17" s="20">
        <v>3414190.9</v>
      </c>
      <c r="F17" s="16"/>
      <c r="G17" s="20">
        <v>4896920.53</v>
      </c>
      <c r="H17" s="16"/>
      <c r="I17" s="20">
        <f>E17-G17</f>
        <v>-1482729.6300000004</v>
      </c>
      <c r="K17" s="17">
        <f>IF(G17=0,"n/a",IF(AND(I17/G17&lt;1,I17/G17&gt;-1),I17/G17,"n/a"))</f>
        <v>-0.30278817491857485</v>
      </c>
      <c r="M17" s="21">
        <f>IF(E66=0,"n/a",E17/E66)</f>
        <v>0.61672879973294636</v>
      </c>
      <c r="N17" s="19"/>
      <c r="O17" s="21">
        <f>IF(G66=0,"n/a",G17/G66)</f>
        <v>0.73557940248112241</v>
      </c>
    </row>
    <row r="18" spans="2:15" x14ac:dyDescent="0.2">
      <c r="C18" s="5" t="s">
        <v>16</v>
      </c>
      <c r="E18" s="22">
        <v>252064.44</v>
      </c>
      <c r="F18" s="26"/>
      <c r="G18" s="22">
        <v>308744.03999999998</v>
      </c>
      <c r="H18" s="27"/>
      <c r="I18" s="22">
        <f>E18-G18</f>
        <v>-56679.599999999977</v>
      </c>
      <c r="K18" s="23">
        <f>IF(G18=0,"n/a",IF(AND(I18/G18&lt;1,I18/G18&gt;-1),I18/G18,"n/a"))</f>
        <v>-0.18358119560785685</v>
      </c>
      <c r="M18" s="24">
        <f>IF(E67=0,"n/a",E18/E67)</f>
        <v>0.72176581250912719</v>
      </c>
      <c r="N18" s="19"/>
      <c r="O18" s="24">
        <f>IF(G67=0,"n/a",G18/G67)</f>
        <v>0.74598018251799447</v>
      </c>
    </row>
    <row r="19" spans="2:15" ht="6.95" customHeight="1" x14ac:dyDescent="0.2">
      <c r="E19" s="20"/>
      <c r="F19" s="28"/>
      <c r="G19" s="20"/>
      <c r="H19" s="28"/>
      <c r="I19" s="20"/>
      <c r="K19" s="25"/>
      <c r="M19" s="19"/>
      <c r="N19" s="19"/>
      <c r="O19" s="19"/>
    </row>
    <row r="20" spans="2:15" x14ac:dyDescent="0.2">
      <c r="C20" s="5" t="s">
        <v>17</v>
      </c>
      <c r="E20" s="22">
        <f>SUM(E17:E18)</f>
        <v>3666255.34</v>
      </c>
      <c r="F20" s="26"/>
      <c r="G20" s="22">
        <f>SUM(G17:G18)</f>
        <v>5205664.57</v>
      </c>
      <c r="H20" s="27"/>
      <c r="I20" s="22">
        <f>E20-G20</f>
        <v>-1539409.2300000004</v>
      </c>
      <c r="K20" s="23">
        <f>IF(G20=0,"n/a",IF(AND(I20/G20&lt;1,I20/G20&gt;-1),I20/G20,"n/a"))</f>
        <v>-0.29571809887089984</v>
      </c>
      <c r="M20" s="24">
        <f>IF(E69=0,"n/a",E20/E69)</f>
        <v>0.62296178839091476</v>
      </c>
      <c r="N20" s="19"/>
      <c r="O20" s="24">
        <f>IF(G69=0,"n/a",G20/G69)</f>
        <v>0.73618816773500495</v>
      </c>
    </row>
    <row r="21" spans="2:15" ht="6.95" customHeight="1" x14ac:dyDescent="0.2">
      <c r="E21" s="20"/>
      <c r="F21" s="28"/>
      <c r="G21" s="20"/>
      <c r="H21" s="28"/>
      <c r="I21" s="20"/>
      <c r="K21" s="25"/>
      <c r="M21" s="19"/>
      <c r="N21" s="19"/>
      <c r="O21" s="19"/>
    </row>
    <row r="22" spans="2:15" x14ac:dyDescent="0.2">
      <c r="C22" s="5" t="s">
        <v>18</v>
      </c>
      <c r="E22" s="20">
        <f>E14+E20</f>
        <v>167028433.67000002</v>
      </c>
      <c r="F22" s="28"/>
      <c r="G22" s="20">
        <f>G14+G20</f>
        <v>176524068.52000001</v>
      </c>
      <c r="H22" s="28"/>
      <c r="I22" s="20">
        <f>E22-G22</f>
        <v>-9495634.849999994</v>
      </c>
      <c r="K22" s="17">
        <f>IF(G22=0,"n/a",IF(AND(I22/G22&lt;1,I22/G22&gt;-1),I22/G22,"n/a"))</f>
        <v>-5.3792295462100952E-2</v>
      </c>
      <c r="M22" s="21">
        <f>IF(E71=0,"n/a",E22/E71)</f>
        <v>1.1335743246177123</v>
      </c>
      <c r="N22" s="19"/>
      <c r="O22" s="21">
        <f>IF(G71=0,"n/a",G22/G71)</f>
        <v>1.2930299587154837</v>
      </c>
    </row>
    <row r="23" spans="2:15" ht="6.95" customHeight="1" x14ac:dyDescent="0.2">
      <c r="E23" s="20"/>
      <c r="F23" s="28"/>
      <c r="G23" s="20"/>
      <c r="H23" s="28"/>
      <c r="I23" s="20"/>
      <c r="K23" s="25"/>
      <c r="M23" s="19"/>
      <c r="N23" s="19"/>
      <c r="O23" s="19"/>
    </row>
    <row r="24" spans="2:15" x14ac:dyDescent="0.2">
      <c r="B24" s="13" t="s">
        <v>19</v>
      </c>
      <c r="E24" s="20"/>
      <c r="F24" s="28"/>
      <c r="G24" s="20"/>
      <c r="H24" s="28"/>
      <c r="I24" s="20"/>
      <c r="K24" s="25"/>
      <c r="M24" s="19"/>
      <c r="N24" s="19"/>
      <c r="O24" s="19"/>
    </row>
    <row r="25" spans="2:15" x14ac:dyDescent="0.2">
      <c r="C25" s="5" t="s">
        <v>20</v>
      </c>
      <c r="E25" s="20">
        <v>804764.6</v>
      </c>
      <c r="F25" s="28"/>
      <c r="G25" s="20">
        <v>734844.54</v>
      </c>
      <c r="H25" s="28"/>
      <c r="I25" s="20">
        <f>E25-G25</f>
        <v>69920.059999999939</v>
      </c>
      <c r="K25" s="17">
        <f>IF(G25=0,"n/a",IF(AND(I25/G25&lt;1,I25/G25&gt;-1),I25/G25,"n/a"))</f>
        <v>9.5149458414700794E-2</v>
      </c>
      <c r="M25" s="21">
        <f>IF(E74=0,"n/a",E25/E74)</f>
        <v>0.16916521450327604</v>
      </c>
      <c r="N25" s="19"/>
      <c r="O25" s="21">
        <f>IF(G74=0,"n/a",G25/G74)</f>
        <v>0.13581484243531491</v>
      </c>
    </row>
    <row r="26" spans="2:15" x14ac:dyDescent="0.2">
      <c r="C26" s="5" t="s">
        <v>21</v>
      </c>
      <c r="E26" s="22">
        <v>1913668.29</v>
      </c>
      <c r="F26" s="26"/>
      <c r="G26" s="22">
        <v>1179661.6499999999</v>
      </c>
      <c r="H26" s="27"/>
      <c r="I26" s="22">
        <f>E26-G26</f>
        <v>734006.64000000013</v>
      </c>
      <c r="K26" s="23">
        <f>IF(G26=0,"n/a",IF(AND(I26/G26&lt;1,I26/G26&gt;-1),I26/G26,"n/a"))</f>
        <v>0.62221793850804608</v>
      </c>
      <c r="M26" s="24">
        <f>IF(E75=0,"n/a",E26/E75)</f>
        <v>8.5637383017472479E-2</v>
      </c>
      <c r="N26" s="19"/>
      <c r="O26" s="24">
        <f>IF(G75=0,"n/a",G26/G75)</f>
        <v>7.8283660712614833E-2</v>
      </c>
    </row>
    <row r="27" spans="2:15" ht="6.95" customHeight="1" x14ac:dyDescent="0.2">
      <c r="E27" s="20"/>
      <c r="F27" s="28"/>
      <c r="G27" s="20"/>
      <c r="H27" s="28"/>
      <c r="I27" s="20"/>
      <c r="K27" s="25"/>
      <c r="M27" s="19"/>
      <c r="N27" s="19"/>
      <c r="O27" s="19"/>
    </row>
    <row r="28" spans="2:15" x14ac:dyDescent="0.2">
      <c r="C28" s="5" t="s">
        <v>22</v>
      </c>
      <c r="E28" s="22">
        <f>SUM(E25:E26)</f>
        <v>2718432.89</v>
      </c>
      <c r="F28" s="26"/>
      <c r="G28" s="22">
        <f>SUM(G25:G26)</f>
        <v>1914506.19</v>
      </c>
      <c r="H28" s="27"/>
      <c r="I28" s="22">
        <f>E28-G28</f>
        <v>803926.70000000019</v>
      </c>
      <c r="K28" s="23">
        <f>IF(G28=0,"n/a",IF(AND(I28/G28&lt;1,I28/G28&gt;-1),I28/G28,"n/a"))</f>
        <v>0.41991334590566154</v>
      </c>
      <c r="M28" s="24">
        <f>IF(E77=0,"n/a",E28/E77)</f>
        <v>0.10029841183681089</v>
      </c>
      <c r="N28" s="19"/>
      <c r="O28" s="24">
        <f>IF(G77=0,"n/a",G28/G77)</f>
        <v>9.3483112375517582E-2</v>
      </c>
    </row>
    <row r="29" spans="2:15" ht="6.95" customHeight="1" x14ac:dyDescent="0.2">
      <c r="E29" s="20"/>
      <c r="F29" s="28"/>
      <c r="G29" s="20"/>
      <c r="H29" s="28"/>
      <c r="I29" s="20"/>
      <c r="K29" s="25"/>
      <c r="M29" s="19"/>
      <c r="N29" s="19"/>
      <c r="O29" s="19"/>
    </row>
    <row r="30" spans="2:15" x14ac:dyDescent="0.2">
      <c r="C30" s="5" t="s">
        <v>23</v>
      </c>
      <c r="E30" s="20">
        <f>E22+E28</f>
        <v>169746866.56</v>
      </c>
      <c r="F30" s="28"/>
      <c r="G30" s="20">
        <f>G22+G28</f>
        <v>178438574.71000001</v>
      </c>
      <c r="H30" s="28"/>
      <c r="I30" s="20">
        <f>E30-G30</f>
        <v>-8691708.150000006</v>
      </c>
      <c r="K30" s="17">
        <f>IF(G30=0,"n/a",IF(AND(I30/G30&lt;1,I30/G30&gt;-1),I30/G30,"n/a"))</f>
        <v>-4.8709804839709402E-2</v>
      </c>
      <c r="M30" s="18">
        <f>IF(E79=0,"n/a",E30/E79)</f>
        <v>0.97303940110752674</v>
      </c>
      <c r="N30" s="19"/>
      <c r="O30" s="18">
        <f>IF(G79=0,"n/a",G30/G79)</f>
        <v>1.1365557313637225</v>
      </c>
    </row>
    <row r="31" spans="2:15" ht="6.95" customHeight="1" x14ac:dyDescent="0.2">
      <c r="E31" s="20"/>
      <c r="F31" s="28"/>
      <c r="G31" s="20"/>
      <c r="H31" s="28"/>
      <c r="I31" s="20"/>
      <c r="K31" s="25"/>
      <c r="M31" s="29"/>
      <c r="N31" s="29"/>
      <c r="O31" s="29"/>
    </row>
    <row r="32" spans="2:15" x14ac:dyDescent="0.2">
      <c r="B32" s="5" t="s">
        <v>24</v>
      </c>
      <c r="E32" s="20">
        <v>-613930.89</v>
      </c>
      <c r="F32" s="28"/>
      <c r="G32" s="20">
        <v>2553429.91</v>
      </c>
      <c r="H32" s="28"/>
      <c r="I32" s="20">
        <f>E32-G32</f>
        <v>-3167360.8000000003</v>
      </c>
      <c r="K32" s="17" t="str">
        <f>IF(G32=0,"n/a",IF(AND(I32/G32&lt;1,I32/G32&gt;-1),I32/G32,"n/a"))</f>
        <v>n/a</v>
      </c>
      <c r="M32" s="29"/>
      <c r="N32" s="29"/>
      <c r="O32" s="29"/>
    </row>
    <row r="33" spans="2:15" x14ac:dyDescent="0.2">
      <c r="B33" s="5" t="s">
        <v>25</v>
      </c>
      <c r="E33" s="22">
        <v>44122280.590000004</v>
      </c>
      <c r="F33" s="26"/>
      <c r="G33" s="22">
        <v>2324937.61</v>
      </c>
      <c r="H33" s="27"/>
      <c r="I33" s="22">
        <f>E33-G33</f>
        <v>41797342.980000004</v>
      </c>
      <c r="K33" s="23" t="str">
        <f>IF(G33=0,"n/a",IF(AND(I33/G33&lt;1,I33/G33&gt;-1),I33/G33,"n/a"))</f>
        <v>n/a</v>
      </c>
    </row>
    <row r="34" spans="2:15" ht="6.95" customHeight="1" x14ac:dyDescent="0.2">
      <c r="E34" s="30"/>
      <c r="F34" s="28"/>
      <c r="G34" s="30"/>
      <c r="H34" s="28"/>
      <c r="I34" s="30"/>
      <c r="K34" s="31"/>
      <c r="M34" s="29"/>
      <c r="N34" s="29"/>
      <c r="O34" s="29"/>
    </row>
    <row r="35" spans="2:15" ht="12.75" thickBot="1" x14ac:dyDescent="0.25">
      <c r="C35" s="5" t="s">
        <v>26</v>
      </c>
      <c r="E35" s="32">
        <f>SUM(E30:E33)</f>
        <v>213255216.26000002</v>
      </c>
      <c r="F35" s="33"/>
      <c r="G35" s="32">
        <f>SUM(G30:G33)</f>
        <v>183316942.23000002</v>
      </c>
      <c r="H35" s="28"/>
      <c r="I35" s="32">
        <f>E35-G35</f>
        <v>29938274.030000001</v>
      </c>
      <c r="K35" s="34">
        <f>IF(G35=0,"n/a",IF(AND(I35/G35&lt;1,I35/G35&gt;-1),I35/G35,"n/a"))</f>
        <v>0.16331427780656363</v>
      </c>
    </row>
    <row r="36" spans="2:15" ht="12.75" thickTop="1" x14ac:dyDescent="0.2">
      <c r="C36" s="35"/>
      <c r="E36" s="30"/>
      <c r="F36" s="28"/>
      <c r="G36" s="30"/>
      <c r="H36" s="16"/>
      <c r="I36" s="30"/>
    </row>
    <row r="37" spans="2:15" x14ac:dyDescent="0.2">
      <c r="C37" s="35" t="s">
        <v>36</v>
      </c>
      <c r="E37" s="14">
        <v>-87881.59</v>
      </c>
      <c r="F37" s="14"/>
      <c r="G37" s="14">
        <v>0</v>
      </c>
      <c r="H37" s="16"/>
      <c r="I37" s="30"/>
    </row>
    <row r="38" spans="2:15" x14ac:dyDescent="0.2">
      <c r="C38" s="35" t="s">
        <v>37</v>
      </c>
      <c r="E38" s="14">
        <v>7459771.5999999996</v>
      </c>
      <c r="F38" s="14"/>
      <c r="G38" s="14">
        <v>8480162.6999999993</v>
      </c>
      <c r="H38" s="16"/>
      <c r="I38" s="30"/>
    </row>
    <row r="39" spans="2:15" x14ac:dyDescent="0.2">
      <c r="C39" s="35" t="s">
        <v>38</v>
      </c>
      <c r="E39" s="14">
        <v>80324612.319999993</v>
      </c>
      <c r="F39" s="14"/>
      <c r="G39" s="14">
        <v>79378904.680000007</v>
      </c>
      <c r="H39" s="16"/>
      <c r="I39" s="30"/>
    </row>
    <row r="40" spans="2:15" x14ac:dyDescent="0.2">
      <c r="C40" s="35" t="s">
        <v>39</v>
      </c>
      <c r="E40" s="14">
        <v>-29248587.84</v>
      </c>
      <c r="F40" s="14"/>
      <c r="G40" s="14">
        <v>2094278.41</v>
      </c>
      <c r="H40" s="16"/>
      <c r="I40" s="30"/>
    </row>
    <row r="41" spans="2:15" x14ac:dyDescent="0.2">
      <c r="C41" s="35" t="s">
        <v>40</v>
      </c>
      <c r="E41" s="14">
        <v>-274380.53000000003</v>
      </c>
      <c r="F41" s="14"/>
      <c r="G41" s="14">
        <v>3406598.9</v>
      </c>
      <c r="H41" s="16"/>
      <c r="I41" s="30"/>
    </row>
    <row r="42" spans="2:15" x14ac:dyDescent="0.2">
      <c r="C42" s="35" t="s">
        <v>41</v>
      </c>
      <c r="E42" s="14">
        <v>60865248.719999999</v>
      </c>
      <c r="F42" s="14"/>
      <c r="G42" s="14">
        <v>0</v>
      </c>
      <c r="H42" s="16"/>
      <c r="I42" s="30"/>
    </row>
    <row r="43" spans="2:15" x14ac:dyDescent="0.2">
      <c r="C43" s="35" t="s">
        <v>42</v>
      </c>
      <c r="E43" s="14">
        <v>-45671853.210000001</v>
      </c>
      <c r="F43" s="14"/>
      <c r="G43" s="14">
        <v>0</v>
      </c>
      <c r="H43" s="16"/>
      <c r="I43" s="30"/>
    </row>
    <row r="44" spans="2:15" x14ac:dyDescent="0.2">
      <c r="C44" s="35" t="s">
        <v>43</v>
      </c>
      <c r="E44" s="14">
        <v>4219458.05</v>
      </c>
      <c r="F44" s="14"/>
      <c r="G44" s="14">
        <v>3208290.17</v>
      </c>
      <c r="H44" s="16"/>
      <c r="I44" s="30"/>
    </row>
    <row r="45" spans="2:15" x14ac:dyDescent="0.2">
      <c r="C45" s="35" t="s">
        <v>44</v>
      </c>
      <c r="E45" s="14">
        <v>736021.46</v>
      </c>
      <c r="F45" s="14"/>
      <c r="G45" s="14">
        <v>388718.07</v>
      </c>
      <c r="H45" s="16"/>
      <c r="I45" s="30"/>
    </row>
    <row r="46" spans="2:15" x14ac:dyDescent="0.2">
      <c r="C46" s="35" t="s">
        <v>45</v>
      </c>
      <c r="E46" s="14">
        <v>3072543.08</v>
      </c>
      <c r="F46" s="14"/>
      <c r="G46" s="14">
        <v>0</v>
      </c>
      <c r="H46" s="16"/>
      <c r="I46" s="30"/>
    </row>
    <row r="47" spans="2:15" x14ac:dyDescent="0.2">
      <c r="C47" s="35" t="s">
        <v>46</v>
      </c>
      <c r="E47" s="14">
        <v>3306375.72</v>
      </c>
      <c r="F47" s="14"/>
      <c r="G47" s="14">
        <v>3098173.4</v>
      </c>
      <c r="H47" s="16"/>
      <c r="I47" s="30"/>
    </row>
    <row r="48" spans="2:15" x14ac:dyDescent="0.2">
      <c r="C48" s="35" t="s">
        <v>47</v>
      </c>
      <c r="E48" s="14">
        <v>435990.92</v>
      </c>
      <c r="F48" s="14"/>
      <c r="G48" s="14">
        <v>-343218.06</v>
      </c>
      <c r="H48" s="16"/>
      <c r="I48" s="30"/>
    </row>
    <row r="49" spans="1:15" x14ac:dyDescent="0.2">
      <c r="C49" s="35" t="s">
        <v>48</v>
      </c>
      <c r="E49" s="14">
        <v>-404402.37</v>
      </c>
      <c r="F49" s="14"/>
      <c r="G49" s="14">
        <v>-183606.57</v>
      </c>
      <c r="H49" s="16"/>
      <c r="I49" s="30"/>
    </row>
    <row r="50" spans="1:15" x14ac:dyDescent="0.2">
      <c r="C50" s="35" t="s">
        <v>49</v>
      </c>
      <c r="E50" s="14">
        <v>9505782.3000000007</v>
      </c>
      <c r="F50" s="14"/>
      <c r="G50" s="14">
        <v>5256982.53</v>
      </c>
      <c r="H50" s="16"/>
      <c r="I50" s="30"/>
    </row>
    <row r="51" spans="1:15" x14ac:dyDescent="0.2">
      <c r="C51" s="35" t="s">
        <v>50</v>
      </c>
      <c r="E51" s="14">
        <v>-204781.3</v>
      </c>
      <c r="F51" s="14"/>
      <c r="G51" s="14">
        <v>0</v>
      </c>
      <c r="H51" s="16"/>
      <c r="I51" s="30"/>
    </row>
    <row r="52" spans="1:15" x14ac:dyDescent="0.2">
      <c r="C52" s="35" t="s">
        <v>51</v>
      </c>
      <c r="E52" s="14">
        <v>15108.39</v>
      </c>
      <c r="F52" s="14"/>
      <c r="G52" s="14">
        <v>2383794.6</v>
      </c>
      <c r="H52" s="16"/>
      <c r="I52" s="30"/>
    </row>
    <row r="53" spans="1:15" x14ac:dyDescent="0.2">
      <c r="C53" s="35" t="s">
        <v>52</v>
      </c>
      <c r="E53" s="14">
        <v>-39.700000000000003</v>
      </c>
      <c r="F53" s="14"/>
      <c r="G53" s="14">
        <v>670143.4</v>
      </c>
      <c r="H53" s="16"/>
      <c r="I53" s="30"/>
    </row>
    <row r="54" spans="1:15" x14ac:dyDescent="0.2">
      <c r="C54" s="35" t="s">
        <v>53</v>
      </c>
      <c r="E54" s="14">
        <v>0</v>
      </c>
      <c r="F54" s="14"/>
      <c r="G54" s="14">
        <v>1111.5899999999999</v>
      </c>
      <c r="H54" s="16"/>
      <c r="I54" s="30"/>
    </row>
    <row r="55" spans="1:15" x14ac:dyDescent="0.2">
      <c r="C55" s="35" t="s">
        <v>54</v>
      </c>
      <c r="E55" s="14">
        <v>-654.71</v>
      </c>
      <c r="F55" s="14"/>
      <c r="G55" s="14">
        <v>-179764.28</v>
      </c>
      <c r="H55" s="16"/>
      <c r="I55" s="30"/>
    </row>
    <row r="56" spans="1:15" x14ac:dyDescent="0.2">
      <c r="C56" s="35"/>
      <c r="E56" s="14"/>
      <c r="F56" s="14"/>
      <c r="G56" s="14"/>
      <c r="H56" s="16"/>
      <c r="I56" s="30"/>
    </row>
    <row r="57" spans="1:15" ht="12.75" x14ac:dyDescent="0.2">
      <c r="A57" s="3" t="s">
        <v>27</v>
      </c>
      <c r="E57" s="37"/>
      <c r="F57" s="16"/>
      <c r="G57" s="16"/>
      <c r="H57" s="16"/>
      <c r="I57" s="16"/>
    </row>
    <row r="58" spans="1:15" x14ac:dyDescent="0.2">
      <c r="B58" s="13" t="s">
        <v>28</v>
      </c>
      <c r="E58" s="37"/>
      <c r="F58" s="16"/>
      <c r="G58" s="16"/>
      <c r="H58" s="16"/>
      <c r="I58" s="16"/>
    </row>
    <row r="59" spans="1:15" x14ac:dyDescent="0.2">
      <c r="C59" s="5" t="s">
        <v>10</v>
      </c>
      <c r="E59" s="37">
        <v>95630922</v>
      </c>
      <c r="F59" s="16"/>
      <c r="G59" s="37">
        <v>88232193</v>
      </c>
      <c r="H59" s="38"/>
      <c r="I59" s="37">
        <f>E59-G59</f>
        <v>7398729</v>
      </c>
      <c r="K59" s="17">
        <f>IF(G59=0,"n/a",IF(AND(I59/G59&lt;1,I59/G59&gt;-1),I59/G59,"n/a"))</f>
        <v>8.3855209175181675E-2</v>
      </c>
    </row>
    <row r="60" spans="1:15" x14ac:dyDescent="0.2">
      <c r="C60" s="5" t="s">
        <v>11</v>
      </c>
      <c r="E60" s="37">
        <v>42710134</v>
      </c>
      <c r="F60" s="16"/>
      <c r="G60" s="37">
        <v>38440592</v>
      </c>
      <c r="H60" s="38"/>
      <c r="I60" s="37">
        <f>E60-G60</f>
        <v>4269542</v>
      </c>
      <c r="K60" s="17">
        <f>IF(G60=0,"n/a",IF(AND(I60/G60&lt;1,I60/G60&gt;-1),I60/G60,"n/a"))</f>
        <v>0.11106858083767285</v>
      </c>
    </row>
    <row r="61" spans="1:15" x14ac:dyDescent="0.2">
      <c r="C61" s="5" t="s">
        <v>12</v>
      </c>
      <c r="E61" s="37">
        <v>3120441</v>
      </c>
      <c r="F61" s="16"/>
      <c r="G61" s="37">
        <v>2775814</v>
      </c>
      <c r="H61" s="38"/>
      <c r="I61" s="39">
        <f>E61-G61</f>
        <v>344627</v>
      </c>
      <c r="K61" s="23">
        <f>IF(G61=0,"n/a",IF(AND(I61/G61&lt;1,I61/G61&gt;-1),I61/G61,"n/a"))</f>
        <v>0.12415349155238788</v>
      </c>
    </row>
    <row r="62" spans="1:15" ht="6.95" customHeight="1" x14ac:dyDescent="0.2">
      <c r="E62" s="37"/>
      <c r="F62" s="16"/>
      <c r="G62" s="37"/>
      <c r="H62" s="16"/>
      <c r="I62" s="37"/>
      <c r="K62" s="25"/>
      <c r="M62" s="29"/>
      <c r="N62" s="29"/>
      <c r="O62" s="29"/>
    </row>
    <row r="63" spans="1:15" x14ac:dyDescent="0.2">
      <c r="C63" s="5" t="s">
        <v>13</v>
      </c>
      <c r="E63" s="37">
        <f>SUM(E59:E61)</f>
        <v>141461497</v>
      </c>
      <c r="F63" s="16"/>
      <c r="G63" s="37">
        <f>SUM(G59:G61)</f>
        <v>129448599</v>
      </c>
      <c r="H63" s="38"/>
      <c r="I63" s="37">
        <f>E63-G63</f>
        <v>12012898</v>
      </c>
      <c r="K63" s="17">
        <f>IF(G63=0,"n/a",IF(AND(I63/G63&lt;1,I63/G63&gt;-1),I63/G63,"n/a"))</f>
        <v>9.2800525403909553E-2</v>
      </c>
    </row>
    <row r="64" spans="1:15" ht="6.95" customHeight="1" x14ac:dyDescent="0.2">
      <c r="E64" s="37"/>
      <c r="F64" s="16"/>
      <c r="G64" s="37"/>
      <c r="H64" s="16"/>
      <c r="I64" s="37"/>
      <c r="K64" s="25"/>
      <c r="M64" s="29"/>
      <c r="N64" s="29"/>
      <c r="O64" s="29"/>
    </row>
    <row r="65" spans="2:15" x14ac:dyDescent="0.2">
      <c r="B65" s="13" t="s">
        <v>29</v>
      </c>
      <c r="E65" s="37"/>
      <c r="F65" s="16"/>
      <c r="G65" s="37"/>
      <c r="H65" s="38"/>
      <c r="I65" s="37"/>
      <c r="K65" s="25"/>
    </row>
    <row r="66" spans="2:15" x14ac:dyDescent="0.2">
      <c r="C66" s="5" t="s">
        <v>15</v>
      </c>
      <c r="E66" s="37">
        <v>5535968</v>
      </c>
      <c r="F66" s="16"/>
      <c r="G66" s="37">
        <v>6657229</v>
      </c>
      <c r="H66" s="38"/>
      <c r="I66" s="37">
        <f>E66-G66</f>
        <v>-1121261</v>
      </c>
      <c r="K66" s="17">
        <f>IF(G66=0,"n/a",IF(AND(I66/G66&lt;1,I66/G66&gt;-1),I66/G66,"n/a"))</f>
        <v>-0.16842758451001161</v>
      </c>
    </row>
    <row r="67" spans="2:15" x14ac:dyDescent="0.2">
      <c r="C67" s="5" t="s">
        <v>16</v>
      </c>
      <c r="E67" s="39">
        <v>349233</v>
      </c>
      <c r="F67" s="16"/>
      <c r="G67" s="39">
        <v>413877</v>
      </c>
      <c r="H67" s="38"/>
      <c r="I67" s="39">
        <f>E67-G67</f>
        <v>-64644</v>
      </c>
      <c r="K67" s="23">
        <f>IF(G67=0,"n/a",IF(AND(I67/G67&lt;1,I67/G67&gt;-1),I67/G67,"n/a"))</f>
        <v>-0.15619133220739495</v>
      </c>
    </row>
    <row r="68" spans="2:15" ht="6.95" customHeight="1" x14ac:dyDescent="0.2">
      <c r="E68" s="37"/>
      <c r="F68" s="16"/>
      <c r="G68" s="37"/>
      <c r="H68" s="16"/>
      <c r="I68" s="37"/>
      <c r="K68" s="25"/>
      <c r="M68" s="29"/>
      <c r="N68" s="29"/>
      <c r="O68" s="29"/>
    </row>
    <row r="69" spans="2:15" x14ac:dyDescent="0.2">
      <c r="C69" s="5" t="s">
        <v>17</v>
      </c>
      <c r="E69" s="39">
        <f>SUM(E66:E67)</f>
        <v>5885201</v>
      </c>
      <c r="F69" s="16"/>
      <c r="G69" s="39">
        <f>SUM(G66:G67)</f>
        <v>7071106</v>
      </c>
      <c r="H69" s="38"/>
      <c r="I69" s="39">
        <f>E69-G69</f>
        <v>-1185905</v>
      </c>
      <c r="K69" s="23">
        <f>IF(G69=0,"n/a",IF(AND(I69/G69&lt;1,I69/G69&gt;-1),I69/G69,"n/a"))</f>
        <v>-0.16771138772350463</v>
      </c>
    </row>
    <row r="70" spans="2:15" ht="6.95" customHeight="1" x14ac:dyDescent="0.2">
      <c r="E70" s="37"/>
      <c r="F70" s="16"/>
      <c r="G70" s="37"/>
      <c r="H70" s="16"/>
      <c r="I70" s="37"/>
      <c r="K70" s="25"/>
      <c r="M70" s="29"/>
      <c r="N70" s="29"/>
      <c r="O70" s="29"/>
    </row>
    <row r="71" spans="2:15" x14ac:dyDescent="0.2">
      <c r="C71" s="5" t="s">
        <v>30</v>
      </c>
      <c r="E71" s="37">
        <f>E63+E69</f>
        <v>147346698</v>
      </c>
      <c r="F71" s="16"/>
      <c r="G71" s="37">
        <f>G63+G69</f>
        <v>136519705</v>
      </c>
      <c r="H71" s="38"/>
      <c r="I71" s="37">
        <f>E71-G71</f>
        <v>10826993</v>
      </c>
      <c r="K71" s="17">
        <f>IF(G71=0,"n/a",IF(AND(I71/G71&lt;1,I71/G71&gt;-1),I71/G71,"n/a"))</f>
        <v>7.9307181333273469E-2</v>
      </c>
    </row>
    <row r="72" spans="2:15" ht="6.95" customHeight="1" x14ac:dyDescent="0.2">
      <c r="E72" s="37"/>
      <c r="F72" s="16"/>
      <c r="G72" s="37"/>
      <c r="H72" s="16"/>
      <c r="I72" s="37"/>
      <c r="K72" s="25"/>
      <c r="M72" s="29"/>
      <c r="N72" s="29"/>
      <c r="O72" s="29"/>
    </row>
    <row r="73" spans="2:15" x14ac:dyDescent="0.2">
      <c r="B73" s="13" t="s">
        <v>31</v>
      </c>
      <c r="E73" s="37"/>
      <c r="F73" s="16"/>
      <c r="G73" s="37"/>
      <c r="H73" s="38"/>
      <c r="I73" s="37"/>
      <c r="K73" s="25"/>
    </row>
    <row r="74" spans="2:15" x14ac:dyDescent="0.2">
      <c r="C74" s="5" t="s">
        <v>20</v>
      </c>
      <c r="E74" s="37">
        <v>4757270</v>
      </c>
      <c r="F74" s="16"/>
      <c r="G74" s="37">
        <v>5410635</v>
      </c>
      <c r="H74" s="38"/>
      <c r="I74" s="37">
        <f>E74-G74</f>
        <v>-653365</v>
      </c>
      <c r="K74" s="17">
        <f>IF(G74=0,"n/a",IF(AND(I74/G74&lt;1,I74/G74&gt;-1),I74/G74,"n/a"))</f>
        <v>-0.12075569688215894</v>
      </c>
    </row>
    <row r="75" spans="2:15" x14ac:dyDescent="0.2">
      <c r="C75" s="5" t="s">
        <v>21</v>
      </c>
      <c r="E75" s="39">
        <v>22346179</v>
      </c>
      <c r="F75" s="16"/>
      <c r="G75" s="39">
        <v>15069066</v>
      </c>
      <c r="H75" s="38"/>
      <c r="I75" s="39">
        <f>E75-G75</f>
        <v>7277113</v>
      </c>
      <c r="K75" s="23">
        <f>IF(G75=0,"n/a",IF(AND(I75/G75&lt;1,I75/G75&gt;-1),I75/G75,"n/a"))</f>
        <v>0.48291732214856581</v>
      </c>
    </row>
    <row r="76" spans="2:15" ht="6.95" customHeight="1" x14ac:dyDescent="0.2">
      <c r="E76" s="37"/>
      <c r="F76" s="16"/>
      <c r="G76" s="37"/>
      <c r="H76" s="16"/>
      <c r="I76" s="37"/>
      <c r="K76" s="25"/>
      <c r="M76" s="29"/>
      <c r="N76" s="29"/>
      <c r="O76" s="29"/>
    </row>
    <row r="77" spans="2:15" x14ac:dyDescent="0.2">
      <c r="C77" s="5" t="s">
        <v>22</v>
      </c>
      <c r="E77" s="39">
        <f>SUM(E74:E75)</f>
        <v>27103449</v>
      </c>
      <c r="F77" s="16"/>
      <c r="G77" s="39">
        <f>SUM(G74:G75)</f>
        <v>20479701</v>
      </c>
      <c r="H77" s="38"/>
      <c r="I77" s="39">
        <f>E77-G77</f>
        <v>6623748</v>
      </c>
      <c r="K77" s="23">
        <f>IF(G77=0,"n/a",IF(AND(I77/G77&lt;1,I77/G77&gt;-1),I77/G77,"n/a"))</f>
        <v>0.32342991726295223</v>
      </c>
    </row>
    <row r="78" spans="2:15" ht="6.95" customHeight="1" x14ac:dyDescent="0.2">
      <c r="E78" s="37"/>
      <c r="F78" s="16"/>
      <c r="G78" s="37"/>
      <c r="H78" s="16"/>
      <c r="I78" s="37"/>
      <c r="K78" s="25"/>
      <c r="M78" s="29"/>
      <c r="N78" s="29"/>
      <c r="O78" s="29"/>
    </row>
    <row r="79" spans="2:15" ht="12.75" thickBot="1" x14ac:dyDescent="0.25">
      <c r="C79" s="5" t="s">
        <v>32</v>
      </c>
      <c r="E79" s="40">
        <f>E71+E77</f>
        <v>174450147</v>
      </c>
      <c r="F79" s="16"/>
      <c r="G79" s="40">
        <f>G71+G77</f>
        <v>156999406</v>
      </c>
      <c r="H79" s="38"/>
      <c r="I79" s="40">
        <f>E79-G79</f>
        <v>17450741</v>
      </c>
      <c r="K79" s="34">
        <f>IF(G79=0,"n/a",IF(AND(I79/G79&lt;1,I79/G79&gt;-1),I79/G79,"n/a"))</f>
        <v>0.11115163709600277</v>
      </c>
    </row>
    <row r="80" spans="2:15" ht="12.75" thickTop="1" x14ac:dyDescent="0.2"/>
    <row r="81" spans="1:15" ht="12.75" customHeight="1" x14ac:dyDescent="0.2">
      <c r="A81" s="5" t="s">
        <v>3</v>
      </c>
      <c r="C81" s="41" t="s">
        <v>33</v>
      </c>
      <c r="D81"/>
      <c r="E81"/>
      <c r="F81"/>
      <c r="G81"/>
      <c r="H81"/>
      <c r="I81"/>
      <c r="J81"/>
      <c r="K81"/>
      <c r="L81"/>
      <c r="M81"/>
      <c r="N81"/>
      <c r="O81"/>
    </row>
    <row r="82" spans="1:15" x14ac:dyDescent="0.2">
      <c r="A82" s="5" t="s">
        <v>3</v>
      </c>
    </row>
    <row r="83" spans="1:15" x14ac:dyDescent="0.2">
      <c r="A83" s="5" t="s">
        <v>3</v>
      </c>
    </row>
    <row r="84" spans="1:15" x14ac:dyDescent="0.2">
      <c r="A84" s="5" t="s">
        <v>3</v>
      </c>
    </row>
    <row r="85" spans="1:15" x14ac:dyDescent="0.2">
      <c r="A85" s="5" t="s">
        <v>3</v>
      </c>
    </row>
    <row r="86" spans="1:15" x14ac:dyDescent="0.2">
      <c r="A86" s="5" t="s">
        <v>3</v>
      </c>
    </row>
    <row r="87" spans="1:15" x14ac:dyDescent="0.2">
      <c r="A87" s="5" t="s">
        <v>3</v>
      </c>
    </row>
    <row r="88" spans="1:15" x14ac:dyDescent="0.2">
      <c r="A88" s="5" t="s">
        <v>3</v>
      </c>
    </row>
    <row r="89" spans="1:15" x14ac:dyDescent="0.2">
      <c r="A89" s="5" t="s">
        <v>3</v>
      </c>
    </row>
    <row r="90" spans="1:15" x14ac:dyDescent="0.2">
      <c r="A90" s="5" t="s">
        <v>3</v>
      </c>
    </row>
    <row r="91" spans="1:15" x14ac:dyDescent="0.2">
      <c r="A91" s="5" t="s">
        <v>3</v>
      </c>
    </row>
    <row r="92" spans="1:15" x14ac:dyDescent="0.2">
      <c r="A92" s="5" t="s">
        <v>3</v>
      </c>
    </row>
    <row r="93" spans="1:15" x14ac:dyDescent="0.2">
      <c r="A93" s="5" t="s">
        <v>3</v>
      </c>
    </row>
    <row r="94" spans="1:15" x14ac:dyDescent="0.2">
      <c r="A94" s="5" t="s">
        <v>3</v>
      </c>
    </row>
    <row r="95" spans="1:15" x14ac:dyDescent="0.2">
      <c r="A95" s="5" t="s">
        <v>3</v>
      </c>
    </row>
  </sheetData>
  <mergeCells count="6">
    <mergeCell ref="M6:O6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5"/>
  <sheetViews>
    <sheetView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 activeCell="M19" sqref="M19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22.2851562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18" style="6" customWidth="1"/>
    <col min="14" max="14" width="0.85546875" style="6" customWidth="1"/>
    <col min="15" max="15" width="17" style="6" customWidth="1"/>
    <col min="16" max="16384" width="9.140625" style="5"/>
  </cols>
  <sheetData>
    <row r="1" spans="1:15" s="1" customFormat="1" ht="15" x14ac:dyDescent="0.25">
      <c r="E1" s="69" t="s">
        <v>0</v>
      </c>
      <c r="F1" s="69"/>
      <c r="G1" s="69"/>
      <c r="H1" s="69"/>
      <c r="I1" s="69"/>
      <c r="J1" s="69"/>
      <c r="K1" s="69"/>
      <c r="M1" s="2"/>
      <c r="N1" s="2"/>
      <c r="O1" s="2"/>
    </row>
    <row r="2" spans="1:15" s="1" customFormat="1" ht="15" x14ac:dyDescent="0.25">
      <c r="E2" s="69" t="s">
        <v>1</v>
      </c>
      <c r="F2" s="69"/>
      <c r="G2" s="69"/>
      <c r="H2" s="69"/>
      <c r="I2" s="69"/>
      <c r="J2" s="69"/>
      <c r="K2" s="69"/>
      <c r="M2" s="2"/>
      <c r="N2" s="2"/>
      <c r="O2" s="2"/>
    </row>
    <row r="3" spans="1:15" s="1" customFormat="1" ht="15" x14ac:dyDescent="0.25">
      <c r="E3" s="69" t="s">
        <v>55</v>
      </c>
      <c r="F3" s="69"/>
      <c r="G3" s="69"/>
      <c r="H3" s="69"/>
      <c r="I3" s="69"/>
      <c r="J3" s="69"/>
      <c r="K3" s="69"/>
      <c r="M3" s="2"/>
      <c r="N3" s="2"/>
      <c r="O3" s="2"/>
    </row>
    <row r="4" spans="1:15" s="3" customFormat="1" ht="12.75" x14ac:dyDescent="0.2">
      <c r="E4" s="70" t="s">
        <v>2</v>
      </c>
      <c r="F4" s="70"/>
      <c r="G4" s="70"/>
      <c r="H4" s="70"/>
      <c r="I4" s="70"/>
      <c r="J4" s="70"/>
      <c r="K4" s="70"/>
      <c r="M4" s="4"/>
      <c r="N4" s="4"/>
      <c r="O4" s="4"/>
    </row>
    <row r="5" spans="1:15" x14ac:dyDescent="0.2">
      <c r="A5" s="5" t="s">
        <v>3</v>
      </c>
    </row>
    <row r="6" spans="1:15" s="7" customFormat="1" ht="12.75" x14ac:dyDescent="0.2">
      <c r="A6" s="7" t="s">
        <v>3</v>
      </c>
      <c r="I6" s="71" t="s">
        <v>35</v>
      </c>
      <c r="J6" s="71"/>
      <c r="K6" s="71"/>
      <c r="M6" s="68" t="s">
        <v>4</v>
      </c>
      <c r="N6" s="68"/>
      <c r="O6" s="68"/>
    </row>
    <row r="7" spans="1:15" s="7" customFormat="1" ht="12.75" x14ac:dyDescent="0.2">
      <c r="E7" s="8" t="s">
        <v>5</v>
      </c>
      <c r="G7" s="8" t="s">
        <v>5</v>
      </c>
      <c r="I7" s="8"/>
      <c r="K7" s="9"/>
      <c r="M7" s="9"/>
      <c r="N7" s="10"/>
      <c r="O7" s="9"/>
    </row>
    <row r="8" spans="1:15" s="7" customFormat="1" ht="12.75" x14ac:dyDescent="0.2">
      <c r="A8" s="3" t="s">
        <v>6</v>
      </c>
      <c r="E8" s="11">
        <v>2024</v>
      </c>
      <c r="G8" s="11">
        <f>E8-1</f>
        <v>2023</v>
      </c>
      <c r="I8" s="11" t="s">
        <v>7</v>
      </c>
      <c r="K8" s="12" t="s">
        <v>8</v>
      </c>
      <c r="M8" s="12">
        <f>E8</f>
        <v>2024</v>
      </c>
      <c r="N8" s="10"/>
      <c r="O8" s="12">
        <f>G8</f>
        <v>2023</v>
      </c>
    </row>
    <row r="9" spans="1:15" x14ac:dyDescent="0.2">
      <c r="B9" s="13" t="s">
        <v>9</v>
      </c>
    </row>
    <row r="10" spans="1:15" x14ac:dyDescent="0.2">
      <c r="C10" s="5" t="s">
        <v>10</v>
      </c>
      <c r="E10" s="14">
        <v>89242496.879999995</v>
      </c>
      <c r="F10" s="15"/>
      <c r="G10" s="14">
        <v>117695353.16</v>
      </c>
      <c r="H10" s="16"/>
      <c r="I10" s="14">
        <f>E10-G10</f>
        <v>-28452856.280000001</v>
      </c>
      <c r="K10" s="17">
        <f>IF(G10=0,"n/a",IF(AND(I10/G10&lt;1,I10/G10&gt;-1),I10/G10,"n/a"))</f>
        <v>-0.24175003953911414</v>
      </c>
      <c r="M10" s="18">
        <f>IF(E59=0,"n/a",E10/E59)</f>
        <v>1.1966470854607785</v>
      </c>
      <c r="N10" s="19"/>
      <c r="O10" s="18">
        <f>IF(G59=0,"n/a",G10/G59)</f>
        <v>1.3773170650903732</v>
      </c>
    </row>
    <row r="11" spans="1:15" x14ac:dyDescent="0.2">
      <c r="C11" s="5" t="s">
        <v>11</v>
      </c>
      <c r="E11" s="20">
        <v>34978589.289999999</v>
      </c>
      <c r="F11" s="16"/>
      <c r="G11" s="20">
        <v>47091505.020000003</v>
      </c>
      <c r="H11" s="16"/>
      <c r="I11" s="20">
        <f>E11-G11</f>
        <v>-12112915.730000004</v>
      </c>
      <c r="K11" s="17">
        <f>IF(G11=0,"n/a",IF(AND(I11/G11&lt;1,I11/G11&gt;-1),I11/G11,"n/a"))</f>
        <v>-0.25722082411372471</v>
      </c>
      <c r="M11" s="21">
        <f>IF(E60=0,"n/a",E11/E60)</f>
        <v>1.0704510449957669</v>
      </c>
      <c r="N11" s="19"/>
      <c r="O11" s="21">
        <f>IF(G60=0,"n/a",G11/G60)</f>
        <v>1.2364583068634949</v>
      </c>
    </row>
    <row r="12" spans="1:15" x14ac:dyDescent="0.2">
      <c r="C12" s="5" t="s">
        <v>12</v>
      </c>
      <c r="E12" s="22">
        <v>2444433.08</v>
      </c>
      <c r="F12" s="16"/>
      <c r="G12" s="22">
        <v>3339055.96</v>
      </c>
      <c r="H12" s="16"/>
      <c r="I12" s="22">
        <f>E12-G12</f>
        <v>-894622.87999999989</v>
      </c>
      <c r="K12" s="23">
        <f>IF(G12=0,"n/a",IF(AND(I12/G12&lt;1,I12/G12&gt;-1),I12/G12,"n/a"))</f>
        <v>-0.26792689032980443</v>
      </c>
      <c r="M12" s="24">
        <f>IF(E61=0,"n/a",E12/E61)</f>
        <v>1.1370810105761431</v>
      </c>
      <c r="N12" s="19"/>
      <c r="O12" s="24">
        <f>IF(G61=0,"n/a",G12/G61)</f>
        <v>1.1502269619153456</v>
      </c>
    </row>
    <row r="13" spans="1:15" ht="6.95" customHeight="1" x14ac:dyDescent="0.2">
      <c r="E13" s="20"/>
      <c r="F13" s="16"/>
      <c r="G13" s="20"/>
      <c r="H13" s="16"/>
      <c r="I13" s="20"/>
      <c r="K13" s="25"/>
      <c r="M13" s="19"/>
      <c r="N13" s="19"/>
      <c r="O13" s="19"/>
    </row>
    <row r="14" spans="1:15" x14ac:dyDescent="0.2">
      <c r="C14" s="5" t="s">
        <v>13</v>
      </c>
      <c r="E14" s="20">
        <f>SUM(E10:E12)</f>
        <v>126665519.24999999</v>
      </c>
      <c r="F14" s="16"/>
      <c r="G14" s="20">
        <f>SUM(G10:G12)</f>
        <v>168125914.14000002</v>
      </c>
      <c r="H14" s="16"/>
      <c r="I14" s="20">
        <f>E14-G14</f>
        <v>-41460394.89000003</v>
      </c>
      <c r="K14" s="17">
        <f>IF(G14=0,"n/a",IF(AND(I14/G14&lt;1,I14/G14&gt;-1),I14/G14,"n/a"))</f>
        <v>-0.24660323842447973</v>
      </c>
      <c r="M14" s="21">
        <f>IF(E63=0,"n/a",E14/E63)</f>
        <v>1.1577845120720831</v>
      </c>
      <c r="N14" s="19"/>
      <c r="O14" s="21">
        <f>IF(G63=0,"n/a",G14/G63)</f>
        <v>1.3296748221088643</v>
      </c>
    </row>
    <row r="15" spans="1:15" ht="6.95" customHeight="1" x14ac:dyDescent="0.2">
      <c r="E15" s="20"/>
      <c r="F15" s="16"/>
      <c r="G15" s="20"/>
      <c r="H15" s="16"/>
      <c r="I15" s="20"/>
      <c r="K15" s="25"/>
      <c r="M15" s="19"/>
      <c r="N15" s="19"/>
      <c r="O15" s="19"/>
    </row>
    <row r="16" spans="1:15" x14ac:dyDescent="0.2">
      <c r="B16" s="13" t="s">
        <v>14</v>
      </c>
      <c r="E16" s="20"/>
      <c r="F16" s="16"/>
      <c r="G16" s="20"/>
      <c r="H16" s="16"/>
      <c r="I16" s="20"/>
      <c r="K16" s="25"/>
      <c r="M16" s="19"/>
      <c r="N16" s="19"/>
      <c r="O16" s="19"/>
    </row>
    <row r="17" spans="2:15" x14ac:dyDescent="0.2">
      <c r="C17" s="5" t="s">
        <v>15</v>
      </c>
      <c r="E17" s="20">
        <v>1995937.08</v>
      </c>
      <c r="F17" s="16"/>
      <c r="G17" s="20">
        <v>4879109</v>
      </c>
      <c r="H17" s="16"/>
      <c r="I17" s="20">
        <f>E17-G17</f>
        <v>-2883171.92</v>
      </c>
      <c r="K17" s="17">
        <f>IF(G17=0,"n/a",IF(AND(I17/G17&lt;1,I17/G17&gt;-1),I17/G17,"n/a"))</f>
        <v>-0.59092180969927088</v>
      </c>
      <c r="M17" s="21">
        <f>IF(E66=0,"n/a",E17/E66)</f>
        <v>0.54501129104575019</v>
      </c>
      <c r="N17" s="19"/>
      <c r="O17" s="21">
        <f>IF(G66=0,"n/a",G17/G66)</f>
        <v>0.72700472400960303</v>
      </c>
    </row>
    <row r="18" spans="2:15" x14ac:dyDescent="0.2">
      <c r="C18" s="5" t="s">
        <v>16</v>
      </c>
      <c r="E18" s="22">
        <v>260442.8</v>
      </c>
      <c r="F18" s="26"/>
      <c r="G18" s="22">
        <v>412463.46</v>
      </c>
      <c r="H18" s="27"/>
      <c r="I18" s="22">
        <f>E18-G18</f>
        <v>-152020.66000000003</v>
      </c>
      <c r="K18" s="23">
        <f>IF(G18=0,"n/a",IF(AND(I18/G18&lt;1,I18/G18&gt;-1),I18/G18,"n/a"))</f>
        <v>-0.36856758171984499</v>
      </c>
      <c r="M18" s="24">
        <f>IF(E67=0,"n/a",E18/E67)</f>
        <v>0.7070275787741982</v>
      </c>
      <c r="N18" s="19"/>
      <c r="O18" s="24">
        <f>IF(G67=0,"n/a",G18/G67)</f>
        <v>0.73437810024036321</v>
      </c>
    </row>
    <row r="19" spans="2:15" ht="6.95" customHeight="1" x14ac:dyDescent="0.2">
      <c r="E19" s="20"/>
      <c r="F19" s="28"/>
      <c r="G19" s="20"/>
      <c r="H19" s="28"/>
      <c r="I19" s="20"/>
      <c r="K19" s="25"/>
      <c r="M19" s="19"/>
      <c r="N19" s="19"/>
      <c r="O19" s="19"/>
    </row>
    <row r="20" spans="2:15" x14ac:dyDescent="0.2">
      <c r="C20" s="5" t="s">
        <v>17</v>
      </c>
      <c r="E20" s="22">
        <f>SUM(E17:E18)</f>
        <v>2256379.88</v>
      </c>
      <c r="F20" s="26"/>
      <c r="G20" s="22">
        <f>SUM(G17:G18)</f>
        <v>5291572.46</v>
      </c>
      <c r="H20" s="27"/>
      <c r="I20" s="22">
        <f>E20-G20</f>
        <v>-3035192.58</v>
      </c>
      <c r="K20" s="23">
        <f>IF(G20=0,"n/a",IF(AND(I20/G20&lt;1,I20/G20&gt;-1),I20/G20,"n/a"))</f>
        <v>-0.57358991168383244</v>
      </c>
      <c r="M20" s="24">
        <f>IF(E69=0,"n/a",E20/E69)</f>
        <v>0.55981837745998875</v>
      </c>
      <c r="N20" s="19"/>
      <c r="O20" s="24">
        <f>IF(G69=0,"n/a",G20/G69)</f>
        <v>0.72757413344721733</v>
      </c>
    </row>
    <row r="21" spans="2:15" ht="6.95" customHeight="1" x14ac:dyDescent="0.2">
      <c r="E21" s="20"/>
      <c r="F21" s="28"/>
      <c r="G21" s="20"/>
      <c r="H21" s="28"/>
      <c r="I21" s="20"/>
      <c r="K21" s="25"/>
      <c r="M21" s="19"/>
      <c r="N21" s="19"/>
      <c r="O21" s="19"/>
    </row>
    <row r="22" spans="2:15" x14ac:dyDescent="0.2">
      <c r="C22" s="5" t="s">
        <v>18</v>
      </c>
      <c r="E22" s="20">
        <f>E14+E20</f>
        <v>128921899.12999998</v>
      </c>
      <c r="F22" s="28"/>
      <c r="G22" s="20">
        <f>G14+G20</f>
        <v>173417486.60000002</v>
      </c>
      <c r="H22" s="28"/>
      <c r="I22" s="20">
        <f>E22-G22</f>
        <v>-44495587.470000044</v>
      </c>
      <c r="K22" s="17">
        <f>IF(G22=0,"n/a",IF(AND(I22/G22&lt;1,I22/G22&gt;-1),I22/G22,"n/a"))</f>
        <v>-0.25658074247513651</v>
      </c>
      <c r="M22" s="21">
        <f>IF(E71=0,"n/a",E22/E71)</f>
        <v>1.1365374583722399</v>
      </c>
      <c r="N22" s="19"/>
      <c r="O22" s="21">
        <f>IF(G71=0,"n/a",G22/G71)</f>
        <v>1.2969257612691374</v>
      </c>
    </row>
    <row r="23" spans="2:15" ht="6.95" customHeight="1" x14ac:dyDescent="0.2">
      <c r="E23" s="20"/>
      <c r="F23" s="28"/>
      <c r="G23" s="20"/>
      <c r="H23" s="28"/>
      <c r="I23" s="20"/>
      <c r="K23" s="25"/>
      <c r="M23" s="19"/>
      <c r="N23" s="19"/>
      <c r="O23" s="19"/>
    </row>
    <row r="24" spans="2:15" x14ac:dyDescent="0.2">
      <c r="B24" s="13" t="s">
        <v>19</v>
      </c>
      <c r="E24" s="20"/>
      <c r="F24" s="28"/>
      <c r="G24" s="20"/>
      <c r="H24" s="28"/>
      <c r="I24" s="20"/>
      <c r="K24" s="25"/>
      <c r="M24" s="19"/>
      <c r="N24" s="19"/>
      <c r="O24" s="19"/>
    </row>
    <row r="25" spans="2:15" x14ac:dyDescent="0.2">
      <c r="C25" s="5" t="s">
        <v>20</v>
      </c>
      <c r="E25" s="20">
        <v>507085.03</v>
      </c>
      <c r="F25" s="28"/>
      <c r="G25" s="20">
        <v>697074.82</v>
      </c>
      <c r="H25" s="28"/>
      <c r="I25" s="20">
        <f>E25-G25</f>
        <v>-189989.78999999992</v>
      </c>
      <c r="K25" s="17">
        <f>IF(G25=0,"n/a",IF(AND(I25/G25&lt;1,I25/G25&gt;-1),I25/G25,"n/a"))</f>
        <v>-0.27255293771764694</v>
      </c>
      <c r="M25" s="21">
        <f>IF(E74=0,"n/a",E25/E74)</f>
        <v>0.10532039030550254</v>
      </c>
      <c r="N25" s="19"/>
      <c r="O25" s="21">
        <f>IF(G74=0,"n/a",G25/G74)</f>
        <v>0.17129094046816626</v>
      </c>
    </row>
    <row r="26" spans="2:15" x14ac:dyDescent="0.2">
      <c r="C26" s="5" t="s">
        <v>21</v>
      </c>
      <c r="E26" s="22">
        <v>2225463.73</v>
      </c>
      <c r="F26" s="26"/>
      <c r="G26" s="22">
        <v>878305.59</v>
      </c>
      <c r="H26" s="27"/>
      <c r="I26" s="22">
        <f>E26-G26</f>
        <v>1347158.1400000001</v>
      </c>
      <c r="K26" s="23" t="str">
        <f>IF(G26=0,"n/a",IF(AND(I26/G26&lt;1,I26/G26&gt;-1),I26/G26,"n/a"))</f>
        <v>n/a</v>
      </c>
      <c r="M26" s="24">
        <f>IF(E75=0,"n/a",E26/E75)</f>
        <v>0.1736466173274917</v>
      </c>
      <c r="N26" s="19"/>
      <c r="O26" s="24">
        <f>IF(G75=0,"n/a",G26/G75)</f>
        <v>0.10019907237445991</v>
      </c>
    </row>
    <row r="27" spans="2:15" ht="6.95" customHeight="1" x14ac:dyDescent="0.2">
      <c r="E27" s="20"/>
      <c r="F27" s="28"/>
      <c r="G27" s="20"/>
      <c r="H27" s="28"/>
      <c r="I27" s="20"/>
      <c r="K27" s="25"/>
      <c r="M27" s="19"/>
      <c r="N27" s="19"/>
      <c r="O27" s="19"/>
    </row>
    <row r="28" spans="2:15" x14ac:dyDescent="0.2">
      <c r="C28" s="5" t="s">
        <v>22</v>
      </c>
      <c r="E28" s="22">
        <f>SUM(E25:E26)</f>
        <v>2732548.76</v>
      </c>
      <c r="F28" s="26"/>
      <c r="G28" s="22">
        <f>SUM(G25:G26)</f>
        <v>1575380.41</v>
      </c>
      <c r="H28" s="27"/>
      <c r="I28" s="22">
        <f>E28-G28</f>
        <v>1157168.3499999999</v>
      </c>
      <c r="K28" s="23">
        <f>IF(G28=0,"n/a",IF(AND(I28/G28&lt;1,I28/G28&gt;-1),I28/G28,"n/a"))</f>
        <v>0.73453265170410487</v>
      </c>
      <c r="M28" s="24">
        <f>IF(E77=0,"n/a",E28/E77)</f>
        <v>0.1549877520739345</v>
      </c>
      <c r="N28" s="19"/>
      <c r="O28" s="24">
        <f>IF(G77=0,"n/a",G28/G77)</f>
        <v>0.12273960718630092</v>
      </c>
    </row>
    <row r="29" spans="2:15" ht="6.95" customHeight="1" x14ac:dyDescent="0.2">
      <c r="E29" s="20"/>
      <c r="F29" s="28"/>
      <c r="G29" s="20"/>
      <c r="H29" s="28"/>
      <c r="I29" s="20"/>
      <c r="K29" s="25"/>
      <c r="M29" s="19"/>
      <c r="N29" s="19"/>
      <c r="O29" s="19"/>
    </row>
    <row r="30" spans="2:15" x14ac:dyDescent="0.2">
      <c r="C30" s="5" t="s">
        <v>23</v>
      </c>
      <c r="E30" s="20">
        <f>E22+E28</f>
        <v>131654447.88999999</v>
      </c>
      <c r="F30" s="28"/>
      <c r="G30" s="20">
        <f>G22+G28</f>
        <v>174992867.01000002</v>
      </c>
      <c r="H30" s="28"/>
      <c r="I30" s="20">
        <f>E30-G30</f>
        <v>-43338419.120000035</v>
      </c>
      <c r="K30" s="17">
        <f>IF(G30=0,"n/a",IF(AND(I30/G30&lt;1,I30/G30&gt;-1),I30/G30,"n/a"))</f>
        <v>-0.24765820379137768</v>
      </c>
      <c r="M30" s="18">
        <f>IF(E79=0,"n/a",E30/E79)</f>
        <v>1.0044999765001488</v>
      </c>
      <c r="N30" s="19"/>
      <c r="O30" s="18">
        <f>IF(G79=0,"n/a",G30/G79)</f>
        <v>1.1940877732048569</v>
      </c>
    </row>
    <row r="31" spans="2:15" ht="6.95" customHeight="1" x14ac:dyDescent="0.2">
      <c r="E31" s="20"/>
      <c r="F31" s="28"/>
      <c r="G31" s="20"/>
      <c r="H31" s="28"/>
      <c r="I31" s="20"/>
      <c r="K31" s="25"/>
      <c r="M31" s="29"/>
      <c r="N31" s="29"/>
      <c r="O31" s="29"/>
    </row>
    <row r="32" spans="2:15" x14ac:dyDescent="0.2">
      <c r="B32" s="5" t="s">
        <v>24</v>
      </c>
      <c r="E32" s="20">
        <v>6416031.2300000004</v>
      </c>
      <c r="F32" s="28"/>
      <c r="G32" s="20">
        <v>-3922050.76</v>
      </c>
      <c r="H32" s="28"/>
      <c r="I32" s="20">
        <f>E32-G32</f>
        <v>10338081.99</v>
      </c>
      <c r="K32" s="17" t="str">
        <f>IF(G32=0,"n/a",IF(AND(I32/G32&lt;1,I32/G32&gt;-1),I32/G32,"n/a"))</f>
        <v>n/a</v>
      </c>
      <c r="M32" s="29"/>
      <c r="N32" s="29"/>
      <c r="O32" s="29"/>
    </row>
    <row r="33" spans="2:15" x14ac:dyDescent="0.2">
      <c r="B33" s="5" t="s">
        <v>25</v>
      </c>
      <c r="E33" s="22">
        <v>37441333.280000001</v>
      </c>
      <c r="F33" s="26"/>
      <c r="G33" s="22">
        <v>1909599.19</v>
      </c>
      <c r="H33" s="27"/>
      <c r="I33" s="22">
        <f>E33-G33</f>
        <v>35531734.090000004</v>
      </c>
      <c r="K33" s="23" t="str">
        <f>IF(G33=0,"n/a",IF(AND(I33/G33&lt;1,I33/G33&gt;-1),I33/G33,"n/a"))</f>
        <v>n/a</v>
      </c>
    </row>
    <row r="34" spans="2:15" ht="6.95" customHeight="1" x14ac:dyDescent="0.2">
      <c r="E34" s="30"/>
      <c r="F34" s="28"/>
      <c r="G34" s="30"/>
      <c r="H34" s="28"/>
      <c r="I34" s="30"/>
      <c r="K34" s="31"/>
      <c r="M34" s="29"/>
      <c r="N34" s="29"/>
      <c r="O34" s="29"/>
    </row>
    <row r="35" spans="2:15" ht="12.75" thickBot="1" x14ac:dyDescent="0.25">
      <c r="C35" s="5" t="s">
        <v>26</v>
      </c>
      <c r="E35" s="32">
        <f>SUM(E30:E33)</f>
        <v>175511812.39999998</v>
      </c>
      <c r="F35" s="33"/>
      <c r="G35" s="32">
        <f>SUM(G30:G33)</f>
        <v>172980415.44000003</v>
      </c>
      <c r="H35" s="28"/>
      <c r="I35" s="32">
        <f>E35-G35</f>
        <v>2531396.9599999487</v>
      </c>
      <c r="K35" s="34">
        <f>IF(G35=0,"n/a",IF(AND(I35/G35&lt;1,I35/G35&gt;-1),I35/G35,"n/a"))</f>
        <v>1.4634009020969133E-2</v>
      </c>
    </row>
    <row r="36" spans="2:15" ht="12.75" thickTop="1" x14ac:dyDescent="0.2">
      <c r="C36" s="35"/>
      <c r="E36" s="30"/>
      <c r="F36" s="28"/>
      <c r="G36" s="30"/>
      <c r="H36" s="16"/>
      <c r="I36" s="30"/>
    </row>
    <row r="37" spans="2:15" x14ac:dyDescent="0.2">
      <c r="C37" s="35" t="s">
        <v>36</v>
      </c>
      <c r="E37" s="14">
        <v>1273237.3600000001</v>
      </c>
      <c r="F37" s="14"/>
      <c r="G37" s="14">
        <v>0</v>
      </c>
      <c r="H37" s="16"/>
      <c r="I37" s="30"/>
    </row>
    <row r="38" spans="2:15" x14ac:dyDescent="0.2">
      <c r="C38" s="35" t="s">
        <v>37</v>
      </c>
      <c r="E38" s="14">
        <v>6484815.3700000001</v>
      </c>
      <c r="F38" s="14"/>
      <c r="G38" s="14">
        <v>8278190.1100000003</v>
      </c>
      <c r="H38" s="16"/>
      <c r="I38" s="30"/>
    </row>
    <row r="39" spans="2:15" x14ac:dyDescent="0.2">
      <c r="C39" s="35" t="s">
        <v>38</v>
      </c>
      <c r="E39" s="14">
        <v>61869086.630000003</v>
      </c>
      <c r="F39" s="14"/>
      <c r="G39" s="14">
        <v>77731233.299999997</v>
      </c>
      <c r="H39" s="16"/>
      <c r="I39" s="30"/>
    </row>
    <row r="40" spans="2:15" x14ac:dyDescent="0.2">
      <c r="C40" s="35" t="s">
        <v>39</v>
      </c>
      <c r="E40" s="14">
        <v>-22941953.16</v>
      </c>
      <c r="F40" s="14"/>
      <c r="G40" s="14">
        <v>2054449.92</v>
      </c>
      <c r="H40" s="16"/>
      <c r="I40" s="30"/>
    </row>
    <row r="41" spans="2:15" x14ac:dyDescent="0.2">
      <c r="C41" s="35" t="s">
        <v>40</v>
      </c>
      <c r="E41" s="14">
        <v>204393.37</v>
      </c>
      <c r="F41" s="14"/>
      <c r="G41" s="14">
        <v>3336388.97</v>
      </c>
      <c r="H41" s="16"/>
      <c r="I41" s="30"/>
    </row>
    <row r="42" spans="2:15" x14ac:dyDescent="0.2">
      <c r="C42" s="35" t="s">
        <v>41</v>
      </c>
      <c r="E42" s="14">
        <v>47517298.25</v>
      </c>
      <c r="F42" s="14"/>
      <c r="G42" s="14">
        <v>0</v>
      </c>
      <c r="H42" s="16"/>
      <c r="I42" s="30"/>
    </row>
    <row r="43" spans="2:15" x14ac:dyDescent="0.2">
      <c r="C43" s="35" t="s">
        <v>42</v>
      </c>
      <c r="E43" s="14">
        <v>-38776218.25</v>
      </c>
      <c r="F43" s="14"/>
      <c r="G43" s="14">
        <v>0</v>
      </c>
      <c r="H43" s="16"/>
      <c r="I43" s="30"/>
    </row>
    <row r="44" spans="2:15" x14ac:dyDescent="0.2">
      <c r="C44" s="35" t="s">
        <v>43</v>
      </c>
      <c r="E44" s="14">
        <v>3249685.79</v>
      </c>
      <c r="F44" s="14"/>
      <c r="G44" s="14">
        <v>3141332.74</v>
      </c>
      <c r="H44" s="16"/>
      <c r="I44" s="30"/>
    </row>
    <row r="45" spans="2:15" x14ac:dyDescent="0.2">
      <c r="C45" s="35" t="s">
        <v>44</v>
      </c>
      <c r="E45" s="14">
        <v>573585.76</v>
      </c>
      <c r="F45" s="14"/>
      <c r="G45" s="14">
        <v>376979.94</v>
      </c>
      <c r="H45" s="16"/>
      <c r="I45" s="30"/>
    </row>
    <row r="46" spans="2:15" x14ac:dyDescent="0.2">
      <c r="C46" s="35" t="s">
        <v>45</v>
      </c>
      <c r="E46" s="14">
        <v>1261622.93</v>
      </c>
      <c r="F46" s="14"/>
      <c r="G46" s="14">
        <v>0</v>
      </c>
      <c r="H46" s="16"/>
      <c r="I46" s="30"/>
    </row>
    <row r="47" spans="2:15" x14ac:dyDescent="0.2">
      <c r="C47" s="35" t="s">
        <v>46</v>
      </c>
      <c r="E47" s="14">
        <v>2508343.92</v>
      </c>
      <c r="F47" s="14"/>
      <c r="G47" s="14">
        <v>2803061.75</v>
      </c>
      <c r="H47" s="16"/>
      <c r="I47" s="30"/>
    </row>
    <row r="48" spans="2:15" x14ac:dyDescent="0.2">
      <c r="C48" s="35" t="s">
        <v>47</v>
      </c>
      <c r="E48" s="14">
        <v>334311.37</v>
      </c>
      <c r="F48" s="14"/>
      <c r="G48" s="14">
        <v>-361107.91</v>
      </c>
      <c r="H48" s="16"/>
      <c r="I48" s="30"/>
    </row>
    <row r="49" spans="1:15" x14ac:dyDescent="0.2">
      <c r="C49" s="35" t="s">
        <v>48</v>
      </c>
      <c r="E49" s="14">
        <v>-467705.96</v>
      </c>
      <c r="F49" s="14"/>
      <c r="G49" s="14">
        <v>-177978.31</v>
      </c>
      <c r="H49" s="16"/>
      <c r="I49" s="30"/>
    </row>
    <row r="50" spans="1:15" x14ac:dyDescent="0.2">
      <c r="C50" s="35" t="s">
        <v>49</v>
      </c>
      <c r="E50" s="14">
        <v>7675502.54</v>
      </c>
      <c r="F50" s="14"/>
      <c r="G50" s="14">
        <v>5090376.01</v>
      </c>
      <c r="H50" s="16"/>
      <c r="I50" s="30"/>
    </row>
    <row r="51" spans="1:15" x14ac:dyDescent="0.2">
      <c r="C51" s="35" t="s">
        <v>50</v>
      </c>
      <c r="E51" s="14">
        <v>-159771.29999999999</v>
      </c>
      <c r="F51" s="14"/>
      <c r="G51" s="14">
        <v>0</v>
      </c>
      <c r="H51" s="16"/>
      <c r="I51" s="30"/>
    </row>
    <row r="52" spans="1:15" x14ac:dyDescent="0.2">
      <c r="C52" s="35" t="s">
        <v>51</v>
      </c>
      <c r="E52" s="14">
        <v>87566.89</v>
      </c>
      <c r="F52" s="14"/>
      <c r="G52" s="14">
        <v>2230032.75</v>
      </c>
      <c r="H52" s="16"/>
      <c r="I52" s="30"/>
    </row>
    <row r="53" spans="1:15" x14ac:dyDescent="0.2">
      <c r="C53" s="35" t="s">
        <v>52</v>
      </c>
      <c r="E53" s="14">
        <v>219.19</v>
      </c>
      <c r="F53" s="14"/>
      <c r="G53" s="14">
        <v>214997</v>
      </c>
      <c r="H53" s="16"/>
      <c r="I53" s="30"/>
    </row>
    <row r="54" spans="1:15" x14ac:dyDescent="0.2">
      <c r="C54" s="35" t="s">
        <v>53</v>
      </c>
      <c r="E54" s="14">
        <v>0</v>
      </c>
      <c r="F54" s="14"/>
      <c r="G54" s="14">
        <v>-1716.22</v>
      </c>
      <c r="H54" s="16"/>
      <c r="I54" s="30"/>
    </row>
    <row r="55" spans="1:15" x14ac:dyDescent="0.2">
      <c r="C55" s="35" t="s">
        <v>54</v>
      </c>
      <c r="E55" s="14">
        <v>-19.23</v>
      </c>
      <c r="F55" s="14"/>
      <c r="G55" s="14">
        <v>-161692.5</v>
      </c>
      <c r="H55" s="16"/>
      <c r="I55" s="30"/>
    </row>
    <row r="56" spans="1:15" x14ac:dyDescent="0.2">
      <c r="C56" s="35"/>
      <c r="E56" s="14"/>
      <c r="F56" s="14"/>
      <c r="G56" s="14"/>
      <c r="H56" s="16"/>
      <c r="I56" s="30"/>
    </row>
    <row r="57" spans="1:15" ht="12.75" x14ac:dyDescent="0.2">
      <c r="A57" s="3" t="s">
        <v>27</v>
      </c>
      <c r="E57" s="37"/>
      <c r="F57" s="16"/>
      <c r="G57" s="16"/>
      <c r="H57" s="16"/>
      <c r="I57" s="16"/>
    </row>
    <row r="58" spans="1:15" x14ac:dyDescent="0.2">
      <c r="B58" s="13" t="s">
        <v>28</v>
      </c>
      <c r="E58" s="37"/>
      <c r="F58" s="16"/>
      <c r="G58" s="16"/>
      <c r="H58" s="16"/>
      <c r="I58" s="16"/>
    </row>
    <row r="59" spans="1:15" x14ac:dyDescent="0.2">
      <c r="C59" s="5" t="s">
        <v>10</v>
      </c>
      <c r="E59" s="37">
        <v>74577123</v>
      </c>
      <c r="F59" s="16"/>
      <c r="G59" s="37">
        <v>85452621</v>
      </c>
      <c r="H59" s="38"/>
      <c r="I59" s="37">
        <f>E59-G59</f>
        <v>-10875498</v>
      </c>
      <c r="K59" s="17">
        <f>IF(G59=0,"n/a",IF(AND(I59/G59&lt;1,I59/G59&gt;-1),I59/G59,"n/a"))</f>
        <v>-0.12726933208988406</v>
      </c>
    </row>
    <row r="60" spans="1:15" x14ac:dyDescent="0.2">
      <c r="C60" s="5" t="s">
        <v>11</v>
      </c>
      <c r="E60" s="37">
        <v>32676496</v>
      </c>
      <c r="F60" s="16"/>
      <c r="G60" s="37">
        <v>38085801</v>
      </c>
      <c r="H60" s="38"/>
      <c r="I60" s="37">
        <f>E60-G60</f>
        <v>-5409305</v>
      </c>
      <c r="K60" s="17">
        <f>IF(G60=0,"n/a",IF(AND(I60/G60&lt;1,I60/G60&gt;-1),I60/G60,"n/a"))</f>
        <v>-0.14202944031556539</v>
      </c>
    </row>
    <row r="61" spans="1:15" x14ac:dyDescent="0.2">
      <c r="C61" s="5" t="s">
        <v>12</v>
      </c>
      <c r="E61" s="37">
        <v>2149744</v>
      </c>
      <c r="F61" s="16"/>
      <c r="G61" s="37">
        <v>2902954</v>
      </c>
      <c r="H61" s="38"/>
      <c r="I61" s="39">
        <f>E61-G61</f>
        <v>-753210</v>
      </c>
      <c r="K61" s="23">
        <f>IF(G61=0,"n/a",IF(AND(I61/G61&lt;1,I61/G61&gt;-1),I61/G61,"n/a"))</f>
        <v>-0.25946329152993813</v>
      </c>
    </row>
    <row r="62" spans="1:15" ht="6.95" customHeight="1" x14ac:dyDescent="0.2">
      <c r="E62" s="37"/>
      <c r="F62" s="16"/>
      <c r="G62" s="37"/>
      <c r="H62" s="16"/>
      <c r="I62" s="37"/>
      <c r="K62" s="25"/>
      <c r="M62" s="29"/>
      <c r="N62" s="29"/>
      <c r="O62" s="29"/>
    </row>
    <row r="63" spans="1:15" x14ac:dyDescent="0.2">
      <c r="C63" s="5" t="s">
        <v>13</v>
      </c>
      <c r="E63" s="37">
        <f>SUM(E59:E61)</f>
        <v>109403363</v>
      </c>
      <c r="F63" s="16"/>
      <c r="G63" s="37">
        <f>SUM(G59:G61)</f>
        <v>126441376</v>
      </c>
      <c r="H63" s="38"/>
      <c r="I63" s="37">
        <f>E63-G63</f>
        <v>-17038013</v>
      </c>
      <c r="K63" s="17">
        <f>IF(G63=0,"n/a",IF(AND(I63/G63&lt;1,I63/G63&gt;-1),I63/G63,"n/a"))</f>
        <v>-0.13475029724447163</v>
      </c>
    </row>
    <row r="64" spans="1:15" ht="6.95" customHeight="1" x14ac:dyDescent="0.2">
      <c r="E64" s="37"/>
      <c r="F64" s="16"/>
      <c r="G64" s="37"/>
      <c r="H64" s="16"/>
      <c r="I64" s="37"/>
      <c r="K64" s="25"/>
      <c r="M64" s="29"/>
      <c r="N64" s="29"/>
      <c r="O64" s="29"/>
    </row>
    <row r="65" spans="2:15" x14ac:dyDescent="0.2">
      <c r="B65" s="13" t="s">
        <v>29</v>
      </c>
      <c r="E65" s="37"/>
      <c r="F65" s="16"/>
      <c r="G65" s="37"/>
      <c r="H65" s="38"/>
      <c r="I65" s="37"/>
      <c r="K65" s="25"/>
    </row>
    <row r="66" spans="2:15" x14ac:dyDescent="0.2">
      <c r="C66" s="5" t="s">
        <v>15</v>
      </c>
      <c r="E66" s="37">
        <v>3662194</v>
      </c>
      <c r="F66" s="16"/>
      <c r="G66" s="37">
        <v>6711248</v>
      </c>
      <c r="H66" s="38"/>
      <c r="I66" s="37">
        <f>E66-G66</f>
        <v>-3049054</v>
      </c>
      <c r="K66" s="17">
        <f>IF(G66=0,"n/a",IF(AND(I66/G66&lt;1,I66/G66&gt;-1),I66/G66,"n/a"))</f>
        <v>-0.4543199714866743</v>
      </c>
    </row>
    <row r="67" spans="2:15" x14ac:dyDescent="0.2">
      <c r="C67" s="5" t="s">
        <v>16</v>
      </c>
      <c r="E67" s="39">
        <v>368363</v>
      </c>
      <c r="F67" s="16"/>
      <c r="G67" s="39">
        <v>561650</v>
      </c>
      <c r="H67" s="38"/>
      <c r="I67" s="39">
        <f>E67-G67</f>
        <v>-193287</v>
      </c>
      <c r="K67" s="23">
        <f>IF(G67=0,"n/a",IF(AND(I67/G67&lt;1,I67/G67&gt;-1),I67/G67,"n/a"))</f>
        <v>-0.34414136918009436</v>
      </c>
    </row>
    <row r="68" spans="2:15" ht="6.95" customHeight="1" x14ac:dyDescent="0.2">
      <c r="E68" s="37"/>
      <c r="F68" s="16"/>
      <c r="G68" s="37"/>
      <c r="H68" s="16"/>
      <c r="I68" s="37"/>
      <c r="K68" s="25"/>
      <c r="M68" s="29"/>
      <c r="N68" s="29"/>
      <c r="O68" s="29"/>
    </row>
    <row r="69" spans="2:15" x14ac:dyDescent="0.2">
      <c r="C69" s="5" t="s">
        <v>17</v>
      </c>
      <c r="E69" s="39">
        <f>SUM(E66:E67)</f>
        <v>4030557</v>
      </c>
      <c r="F69" s="16"/>
      <c r="G69" s="39">
        <f>SUM(G66:G67)</f>
        <v>7272898</v>
      </c>
      <c r="H69" s="38"/>
      <c r="I69" s="39">
        <f>E69-G69</f>
        <v>-3242341</v>
      </c>
      <c r="K69" s="23">
        <f>IF(G69=0,"n/a",IF(AND(I69/G69&lt;1,I69/G69&gt;-1),I69/G69,"n/a"))</f>
        <v>-0.44581142207686675</v>
      </c>
    </row>
    <row r="70" spans="2:15" ht="6.95" customHeight="1" x14ac:dyDescent="0.2">
      <c r="E70" s="37"/>
      <c r="F70" s="16"/>
      <c r="G70" s="37"/>
      <c r="H70" s="16"/>
      <c r="I70" s="37"/>
      <c r="K70" s="25"/>
      <c r="M70" s="29"/>
      <c r="N70" s="29"/>
      <c r="O70" s="29"/>
    </row>
    <row r="71" spans="2:15" x14ac:dyDescent="0.2">
      <c r="C71" s="5" t="s">
        <v>30</v>
      </c>
      <c r="E71" s="37">
        <f>E63+E69</f>
        <v>113433920</v>
      </c>
      <c r="F71" s="16"/>
      <c r="G71" s="37">
        <f>G63+G69</f>
        <v>133714274</v>
      </c>
      <c r="H71" s="38"/>
      <c r="I71" s="37">
        <f>E71-G71</f>
        <v>-20280354</v>
      </c>
      <c r="K71" s="17">
        <f>IF(G71=0,"n/a",IF(AND(I71/G71&lt;1,I71/G71&gt;-1),I71/G71,"n/a"))</f>
        <v>-0.15166932738983424</v>
      </c>
    </row>
    <row r="72" spans="2:15" ht="6.95" customHeight="1" x14ac:dyDescent="0.2">
      <c r="E72" s="37"/>
      <c r="F72" s="16"/>
      <c r="G72" s="37"/>
      <c r="H72" s="16"/>
      <c r="I72" s="37"/>
      <c r="K72" s="25"/>
      <c r="M72" s="29"/>
      <c r="N72" s="29"/>
      <c r="O72" s="29"/>
    </row>
    <row r="73" spans="2:15" x14ac:dyDescent="0.2">
      <c r="B73" s="13" t="s">
        <v>31</v>
      </c>
      <c r="E73" s="37"/>
      <c r="F73" s="16"/>
      <c r="G73" s="37"/>
      <c r="H73" s="38"/>
      <c r="I73" s="37"/>
      <c r="K73" s="25"/>
    </row>
    <row r="74" spans="2:15" x14ac:dyDescent="0.2">
      <c r="C74" s="5" t="s">
        <v>20</v>
      </c>
      <c r="E74" s="37">
        <v>4814690</v>
      </c>
      <c r="F74" s="16"/>
      <c r="G74" s="37">
        <v>4069537</v>
      </c>
      <c r="H74" s="38"/>
      <c r="I74" s="37">
        <f>E74-G74</f>
        <v>745153</v>
      </c>
      <c r="K74" s="17">
        <f>IF(G74=0,"n/a",IF(AND(I74/G74&lt;1,I74/G74&gt;-1),I74/G74,"n/a"))</f>
        <v>0.18310510507706404</v>
      </c>
    </row>
    <row r="75" spans="2:15" x14ac:dyDescent="0.2">
      <c r="C75" s="5" t="s">
        <v>21</v>
      </c>
      <c r="E75" s="39">
        <v>12816050</v>
      </c>
      <c r="F75" s="16"/>
      <c r="G75" s="39">
        <v>8765606</v>
      </c>
      <c r="H75" s="38"/>
      <c r="I75" s="39">
        <f>E75-G75</f>
        <v>4050444</v>
      </c>
      <c r="K75" s="23">
        <f>IF(G75=0,"n/a",IF(AND(I75/G75&lt;1,I75/G75&gt;-1),I75/G75,"n/a"))</f>
        <v>0.46208373956118948</v>
      </c>
    </row>
    <row r="76" spans="2:15" ht="6.95" customHeight="1" x14ac:dyDescent="0.2">
      <c r="E76" s="37"/>
      <c r="F76" s="16"/>
      <c r="G76" s="37"/>
      <c r="H76" s="16"/>
      <c r="I76" s="37"/>
      <c r="K76" s="25"/>
      <c r="M76" s="29"/>
      <c r="N76" s="29"/>
      <c r="O76" s="29"/>
    </row>
    <row r="77" spans="2:15" x14ac:dyDescent="0.2">
      <c r="C77" s="5" t="s">
        <v>22</v>
      </c>
      <c r="E77" s="39">
        <f>SUM(E74:E75)</f>
        <v>17630740</v>
      </c>
      <c r="F77" s="16"/>
      <c r="G77" s="39">
        <f>SUM(G74:G75)</f>
        <v>12835143</v>
      </c>
      <c r="H77" s="38"/>
      <c r="I77" s="39">
        <f>E77-G77</f>
        <v>4795597</v>
      </c>
      <c r="K77" s="23">
        <f>IF(G77=0,"n/a",IF(AND(I77/G77&lt;1,I77/G77&gt;-1),I77/G77,"n/a"))</f>
        <v>0.37363019640684952</v>
      </c>
    </row>
    <row r="78" spans="2:15" ht="6.95" customHeight="1" x14ac:dyDescent="0.2">
      <c r="E78" s="37"/>
      <c r="F78" s="16"/>
      <c r="G78" s="37"/>
      <c r="H78" s="16"/>
      <c r="I78" s="37"/>
      <c r="K78" s="25"/>
      <c r="M78" s="29"/>
      <c r="N78" s="29"/>
      <c r="O78" s="29"/>
    </row>
    <row r="79" spans="2:15" ht="12.75" thickBot="1" x14ac:dyDescent="0.25">
      <c r="C79" s="5" t="s">
        <v>32</v>
      </c>
      <c r="E79" s="40">
        <f>E71+E77</f>
        <v>131064660</v>
      </c>
      <c r="F79" s="16"/>
      <c r="G79" s="40">
        <f>G71+G77</f>
        <v>146549417</v>
      </c>
      <c r="H79" s="38"/>
      <c r="I79" s="40">
        <f>E79-G79</f>
        <v>-15484757</v>
      </c>
      <c r="K79" s="34">
        <f>IF(G79=0,"n/a",IF(AND(I79/G79&lt;1,I79/G79&gt;-1),I79/G79,"n/a"))</f>
        <v>-0.105662358247389</v>
      </c>
    </row>
    <row r="80" spans="2:15" ht="12.75" thickTop="1" x14ac:dyDescent="0.2"/>
    <row r="81" spans="1:15" ht="12.75" customHeight="1" x14ac:dyDescent="0.2">
      <c r="A81" s="5" t="s">
        <v>3</v>
      </c>
      <c r="C81" s="41" t="s">
        <v>33</v>
      </c>
      <c r="D81"/>
      <c r="E81"/>
      <c r="F81"/>
      <c r="G81"/>
      <c r="H81"/>
      <c r="I81"/>
      <c r="J81"/>
      <c r="K81"/>
      <c r="L81"/>
      <c r="M81"/>
      <c r="N81"/>
      <c r="O81"/>
    </row>
    <row r="82" spans="1:15" x14ac:dyDescent="0.2">
      <c r="A82" s="5" t="s">
        <v>3</v>
      </c>
    </row>
    <row r="83" spans="1:15" x14ac:dyDescent="0.2">
      <c r="A83" s="5" t="s">
        <v>3</v>
      </c>
    </row>
    <row r="84" spans="1:15" x14ac:dyDescent="0.2">
      <c r="A84" s="5" t="s">
        <v>3</v>
      </c>
    </row>
    <row r="85" spans="1:15" x14ac:dyDescent="0.2">
      <c r="A85" s="5" t="s">
        <v>3</v>
      </c>
    </row>
    <row r="86" spans="1:15" x14ac:dyDescent="0.2">
      <c r="A86" s="5" t="s">
        <v>3</v>
      </c>
    </row>
    <row r="87" spans="1:15" x14ac:dyDescent="0.2">
      <c r="A87" s="5" t="s">
        <v>3</v>
      </c>
    </row>
    <row r="88" spans="1:15" x14ac:dyDescent="0.2">
      <c r="A88" s="5" t="s">
        <v>3</v>
      </c>
    </row>
    <row r="89" spans="1:15" x14ac:dyDescent="0.2">
      <c r="A89" s="5" t="s">
        <v>3</v>
      </c>
    </row>
    <row r="90" spans="1:15" x14ac:dyDescent="0.2">
      <c r="A90" s="5" t="s">
        <v>3</v>
      </c>
    </row>
    <row r="91" spans="1:15" x14ac:dyDescent="0.2">
      <c r="A91" s="5" t="s">
        <v>3</v>
      </c>
    </row>
    <row r="92" spans="1:15" x14ac:dyDescent="0.2">
      <c r="A92" s="5" t="s">
        <v>3</v>
      </c>
    </row>
    <row r="93" spans="1:15" x14ac:dyDescent="0.2">
      <c r="A93" s="5" t="s">
        <v>3</v>
      </c>
    </row>
    <row r="94" spans="1:15" x14ac:dyDescent="0.2">
      <c r="A94" s="5" t="s">
        <v>3</v>
      </c>
    </row>
    <row r="95" spans="1:15" x14ac:dyDescent="0.2">
      <c r="A95" s="5" t="s">
        <v>3</v>
      </c>
    </row>
  </sheetData>
  <mergeCells count="6">
    <mergeCell ref="M6:O6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5"/>
  <sheetViews>
    <sheetView zoomScaleNormal="100" zoomScaleSheetLayoutView="100" workbookViewId="0">
      <pane xSplit="4" ySplit="8" topLeftCell="E9" activePane="bottomRight" state="frozen"/>
      <selection activeCell="I53" sqref="I53"/>
      <selection pane="topRight" activeCell="I53" sqref="I53"/>
      <selection pane="bottomLeft" activeCell="I53" sqref="I53"/>
      <selection pane="bottomRight" activeCell="U25" sqref="U25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20.855468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10.5703125" style="6" customWidth="1"/>
    <col min="14" max="14" width="4" style="6" customWidth="1"/>
    <col min="15" max="15" width="12.140625" style="6" customWidth="1"/>
    <col min="16" max="16384" width="9.140625" style="5"/>
  </cols>
  <sheetData>
    <row r="1" spans="1:15" s="1" customFormat="1" ht="15" x14ac:dyDescent="0.25">
      <c r="E1" s="69" t="s">
        <v>0</v>
      </c>
      <c r="F1" s="69"/>
      <c r="G1" s="69"/>
      <c r="H1" s="69"/>
      <c r="I1" s="69"/>
      <c r="J1" s="69"/>
      <c r="K1" s="69"/>
      <c r="M1" s="2"/>
      <c r="N1" s="2"/>
      <c r="O1" s="2"/>
    </row>
    <row r="2" spans="1:15" s="1" customFormat="1" ht="15" x14ac:dyDescent="0.25">
      <c r="E2" s="69" t="s">
        <v>1</v>
      </c>
      <c r="F2" s="69"/>
      <c r="G2" s="69"/>
      <c r="H2" s="69"/>
      <c r="I2" s="69"/>
      <c r="J2" s="69"/>
      <c r="K2" s="69"/>
      <c r="M2" s="2"/>
      <c r="N2" s="2"/>
      <c r="O2" s="2"/>
    </row>
    <row r="3" spans="1:15" s="1" customFormat="1" ht="15" x14ac:dyDescent="0.25">
      <c r="E3" s="69" t="s">
        <v>56</v>
      </c>
      <c r="F3" s="69"/>
      <c r="G3" s="69"/>
      <c r="H3" s="69"/>
      <c r="I3" s="69"/>
      <c r="J3" s="69"/>
      <c r="K3" s="69"/>
      <c r="M3" s="2"/>
      <c r="N3" s="2"/>
      <c r="O3" s="2"/>
    </row>
    <row r="4" spans="1:15" s="3" customFormat="1" ht="12.75" x14ac:dyDescent="0.2">
      <c r="E4" s="70" t="s">
        <v>2</v>
      </c>
      <c r="F4" s="70"/>
      <c r="G4" s="70"/>
      <c r="H4" s="70"/>
      <c r="I4" s="70"/>
      <c r="J4" s="70"/>
      <c r="K4" s="70"/>
      <c r="M4" s="4"/>
      <c r="N4" s="4"/>
      <c r="O4" s="4"/>
    </row>
    <row r="5" spans="1:15" x14ac:dyDescent="0.2">
      <c r="A5" s="5" t="s">
        <v>3</v>
      </c>
    </row>
    <row r="6" spans="1:15" s="7" customFormat="1" ht="12.75" x14ac:dyDescent="0.2">
      <c r="A6" s="7" t="s">
        <v>3</v>
      </c>
      <c r="I6" s="71" t="s">
        <v>35</v>
      </c>
      <c r="J6" s="71"/>
      <c r="K6" s="71"/>
      <c r="M6" s="68" t="s">
        <v>4</v>
      </c>
      <c r="N6" s="68"/>
      <c r="O6" s="68"/>
    </row>
    <row r="7" spans="1:15" s="7" customFormat="1" ht="12.75" x14ac:dyDescent="0.2">
      <c r="E7" s="8" t="s">
        <v>5</v>
      </c>
      <c r="G7" s="8" t="s">
        <v>5</v>
      </c>
      <c r="I7" s="8"/>
      <c r="K7" s="9"/>
      <c r="M7" s="9"/>
      <c r="N7" s="10"/>
      <c r="O7" s="9"/>
    </row>
    <row r="8" spans="1:15" s="7" customFormat="1" ht="12.75" x14ac:dyDescent="0.2">
      <c r="A8" s="3" t="s">
        <v>6</v>
      </c>
      <c r="E8" s="11">
        <v>2024</v>
      </c>
      <c r="G8" s="11">
        <f>E8-1</f>
        <v>2023</v>
      </c>
      <c r="I8" s="11" t="s">
        <v>7</v>
      </c>
      <c r="K8" s="12" t="s">
        <v>8</v>
      </c>
      <c r="M8" s="12">
        <f>E8</f>
        <v>2024</v>
      </c>
      <c r="N8" s="10"/>
      <c r="O8" s="12">
        <f>G8</f>
        <v>2023</v>
      </c>
    </row>
    <row r="9" spans="1:15" x14ac:dyDescent="0.2">
      <c r="B9" s="13" t="s">
        <v>9</v>
      </c>
    </row>
    <row r="10" spans="1:15" x14ac:dyDescent="0.2">
      <c r="C10" s="5" t="s">
        <v>10</v>
      </c>
      <c r="E10" s="14">
        <v>89514427.159999996</v>
      </c>
      <c r="F10" s="15"/>
      <c r="G10" s="14">
        <v>111937840.34</v>
      </c>
      <c r="H10" s="16"/>
      <c r="I10" s="14">
        <f>E10-G10</f>
        <v>-22423413.180000007</v>
      </c>
      <c r="K10" s="17">
        <f>IF(G10=0,"n/a",IF(AND(I10/G10&lt;1,I10/G10&gt;-1),I10/G10,"n/a"))</f>
        <v>-0.20032022336585315</v>
      </c>
      <c r="M10" s="18">
        <f>IF(E59=0,"n/a",E10/E59)</f>
        <v>1.2991347119667189</v>
      </c>
      <c r="N10" s="19"/>
      <c r="O10" s="18">
        <f>IF(G59=0,"n/a",G10/G59)</f>
        <v>1.391554097435753</v>
      </c>
    </row>
    <row r="11" spans="1:15" x14ac:dyDescent="0.2">
      <c r="C11" s="5" t="s">
        <v>11</v>
      </c>
      <c r="E11" s="20">
        <v>37490978.549999997</v>
      </c>
      <c r="F11" s="16"/>
      <c r="G11" s="20">
        <v>46077002.219999999</v>
      </c>
      <c r="H11" s="16"/>
      <c r="I11" s="20">
        <f>E11-G11</f>
        <v>-8586023.6700000018</v>
      </c>
      <c r="K11" s="17">
        <f>IF(G11=0,"n/a",IF(AND(I11/G11&lt;1,I11/G11&gt;-1),I11/G11,"n/a"))</f>
        <v>-0.18634076125449817</v>
      </c>
      <c r="M11" s="21">
        <f>IF(E60=0,"n/a",E11/E60)</f>
        <v>1.1556820821610869</v>
      </c>
      <c r="N11" s="19"/>
      <c r="O11" s="21">
        <f>IF(G60=0,"n/a",G11/G60)</f>
        <v>1.243098968392746</v>
      </c>
    </row>
    <row r="12" spans="1:15" x14ac:dyDescent="0.2">
      <c r="C12" s="5" t="s">
        <v>12</v>
      </c>
      <c r="E12" s="22">
        <v>2768835.87</v>
      </c>
      <c r="F12" s="16"/>
      <c r="G12" s="22">
        <v>3332154.62</v>
      </c>
      <c r="H12" s="16"/>
      <c r="I12" s="22">
        <f>E12-G12</f>
        <v>-563318.75</v>
      </c>
      <c r="K12" s="23">
        <f>IF(G12=0,"n/a",IF(AND(I12/G12&lt;1,I12/G12&gt;-1),I12/G12,"n/a"))</f>
        <v>-0.16905540535811028</v>
      </c>
      <c r="M12" s="24">
        <f>IF(E61=0,"n/a",E12/E61)</f>
        <v>1.1670363990261898</v>
      </c>
      <c r="N12" s="19"/>
      <c r="O12" s="24">
        <f>IF(G61=0,"n/a",G12/G61)</f>
        <v>1.1446981908973921</v>
      </c>
    </row>
    <row r="13" spans="1:15" ht="6.95" customHeight="1" x14ac:dyDescent="0.2">
      <c r="E13" s="20"/>
      <c r="F13" s="16"/>
      <c r="G13" s="20"/>
      <c r="H13" s="16"/>
      <c r="I13" s="20"/>
      <c r="K13" s="25"/>
      <c r="M13" s="19"/>
      <c r="N13" s="19"/>
      <c r="O13" s="19"/>
    </row>
    <row r="14" spans="1:15" x14ac:dyDescent="0.2">
      <c r="C14" s="5" t="s">
        <v>13</v>
      </c>
      <c r="E14" s="20">
        <f>SUM(E10:E12)</f>
        <v>129774241.58</v>
      </c>
      <c r="F14" s="16"/>
      <c r="G14" s="20">
        <f>SUM(G10:G12)</f>
        <v>161346997.18000001</v>
      </c>
      <c r="H14" s="16"/>
      <c r="I14" s="20">
        <f>E14-G14</f>
        <v>-31572755.600000009</v>
      </c>
      <c r="K14" s="17">
        <f>IF(G14=0,"n/a",IF(AND(I14/G14&lt;1,I14/G14&gt;-1),I14/G14,"n/a"))</f>
        <v>-0.19568232537217403</v>
      </c>
      <c r="M14" s="21">
        <f>IF(E63=0,"n/a",E14/E63)</f>
        <v>1.2512435286154968</v>
      </c>
      <c r="N14" s="19"/>
      <c r="O14" s="21">
        <f>IF(G63=0,"n/a",G14/G63)</f>
        <v>1.3398902772621322</v>
      </c>
    </row>
    <row r="15" spans="1:15" ht="6.95" customHeight="1" x14ac:dyDescent="0.2">
      <c r="E15" s="20"/>
      <c r="F15" s="16"/>
      <c r="G15" s="20"/>
      <c r="H15" s="16"/>
      <c r="I15" s="20"/>
      <c r="K15" s="25"/>
      <c r="M15" s="19"/>
      <c r="N15" s="19"/>
      <c r="O15" s="19"/>
    </row>
    <row r="16" spans="1:15" x14ac:dyDescent="0.2">
      <c r="B16" s="13" t="s">
        <v>14</v>
      </c>
      <c r="E16" s="20"/>
      <c r="F16" s="16"/>
      <c r="G16" s="20"/>
      <c r="H16" s="16"/>
      <c r="I16" s="20"/>
      <c r="K16" s="25"/>
      <c r="M16" s="19"/>
      <c r="N16" s="19"/>
      <c r="O16" s="19"/>
    </row>
    <row r="17" spans="2:15" x14ac:dyDescent="0.2">
      <c r="C17" s="5" t="s">
        <v>15</v>
      </c>
      <c r="E17" s="20">
        <v>2551000.0699999998</v>
      </c>
      <c r="F17" s="16"/>
      <c r="G17" s="20">
        <v>1583272.62</v>
      </c>
      <c r="H17" s="16"/>
      <c r="I17" s="20">
        <f>E17-G17</f>
        <v>967727.44999999972</v>
      </c>
      <c r="K17" s="17">
        <f>IF(G17=0,"n/a",IF(AND(I17/G17&lt;1,I17/G17&gt;-1),I17/G17,"n/a"))</f>
        <v>0.61121972159159788</v>
      </c>
      <c r="M17" s="21">
        <f>IF(E66=0,"n/a",E17/E66)</f>
        <v>0.59047045749770155</v>
      </c>
      <c r="N17" s="19"/>
      <c r="O17" s="21">
        <f>IF(G66=0,"n/a",G17/G66)</f>
        <v>0.86960605884181619</v>
      </c>
    </row>
    <row r="18" spans="2:15" x14ac:dyDescent="0.2">
      <c r="C18" s="5" t="s">
        <v>16</v>
      </c>
      <c r="E18" s="22">
        <v>-63845.78</v>
      </c>
      <c r="F18" s="26"/>
      <c r="G18" s="22">
        <v>455298.67</v>
      </c>
      <c r="H18" s="27"/>
      <c r="I18" s="22">
        <f>E18-G18</f>
        <v>-519144.44999999995</v>
      </c>
      <c r="K18" s="23" t="str">
        <f>IF(G18=0,"n/a",IF(AND(I18/G18&lt;1,I18/G18&gt;-1),I18/G18,"n/a"))</f>
        <v>n/a</v>
      </c>
      <c r="M18" s="24">
        <f>IF(E67=0,"n/a",E18/E67)</f>
        <v>1.1172397018164</v>
      </c>
      <c r="N18" s="19"/>
      <c r="O18" s="24">
        <f>IF(G67=0,"n/a",G18/G67)</f>
        <v>0.73064643060603873</v>
      </c>
    </row>
    <row r="19" spans="2:15" ht="6.95" customHeight="1" x14ac:dyDescent="0.2">
      <c r="E19" s="20"/>
      <c r="F19" s="28"/>
      <c r="G19" s="20"/>
      <c r="H19" s="28"/>
      <c r="I19" s="20"/>
      <c r="K19" s="25"/>
      <c r="M19" s="19"/>
      <c r="N19" s="19"/>
      <c r="O19" s="19"/>
    </row>
    <row r="20" spans="2:15" x14ac:dyDescent="0.2">
      <c r="C20" s="5" t="s">
        <v>17</v>
      </c>
      <c r="E20" s="22">
        <f>SUM(E17:E18)</f>
        <v>2487154.29</v>
      </c>
      <c r="F20" s="26"/>
      <c r="G20" s="22">
        <f>SUM(G17:G18)</f>
        <v>2038571.29</v>
      </c>
      <c r="H20" s="27"/>
      <c r="I20" s="22">
        <f>E20-G20</f>
        <v>448583</v>
      </c>
      <c r="K20" s="23">
        <f>IF(G20=0,"n/a",IF(AND(I20/G20&lt;1,I20/G20&gt;-1),I20/G20,"n/a"))</f>
        <v>0.22004773745243905</v>
      </c>
      <c r="M20" s="24">
        <f>IF(E69=0,"n/a",E20/E69)</f>
        <v>0.58340928442851248</v>
      </c>
      <c r="N20" s="19"/>
      <c r="O20" s="24">
        <f>IF(G69=0,"n/a",G20/G69)</f>
        <v>0.83417305181267221</v>
      </c>
    </row>
    <row r="21" spans="2:15" ht="6.95" customHeight="1" x14ac:dyDescent="0.2">
      <c r="E21" s="20"/>
      <c r="F21" s="28"/>
      <c r="G21" s="20"/>
      <c r="H21" s="28"/>
      <c r="I21" s="20"/>
      <c r="K21" s="25"/>
      <c r="M21" s="19"/>
      <c r="N21" s="19"/>
      <c r="O21" s="19"/>
    </row>
    <row r="22" spans="2:15" x14ac:dyDescent="0.2">
      <c r="C22" s="5" t="s">
        <v>18</v>
      </c>
      <c r="E22" s="20">
        <f>E14+E20</f>
        <v>132261395.87</v>
      </c>
      <c r="F22" s="28"/>
      <c r="G22" s="20">
        <f>G14+G20</f>
        <v>163385568.47</v>
      </c>
      <c r="H22" s="28"/>
      <c r="I22" s="20">
        <f>E22-G22</f>
        <v>-31124172.599999994</v>
      </c>
      <c r="K22" s="17">
        <f>IF(G22=0,"n/a",IF(AND(I22/G22&lt;1,I22/G22&gt;-1),I22/G22,"n/a"))</f>
        <v>-0.19049523707300287</v>
      </c>
      <c r="M22" s="21">
        <f>IF(E71=0,"n/a",E22/E71)</f>
        <v>1.2248767326368102</v>
      </c>
      <c r="N22" s="19"/>
      <c r="O22" s="21">
        <f>IF(G71=0,"n/a",G22/G71)</f>
        <v>1.3298311500010296</v>
      </c>
    </row>
    <row r="23" spans="2:15" ht="6.95" customHeight="1" x14ac:dyDescent="0.2">
      <c r="E23" s="20"/>
      <c r="F23" s="28"/>
      <c r="G23" s="20"/>
      <c r="H23" s="28"/>
      <c r="I23" s="20"/>
      <c r="K23" s="25"/>
      <c r="M23" s="19"/>
      <c r="N23" s="19"/>
      <c r="O23" s="19"/>
    </row>
    <row r="24" spans="2:15" x14ac:dyDescent="0.2">
      <c r="B24" s="13" t="s">
        <v>19</v>
      </c>
      <c r="E24" s="20"/>
      <c r="F24" s="28"/>
      <c r="G24" s="20"/>
      <c r="H24" s="28"/>
      <c r="I24" s="20"/>
      <c r="K24" s="25"/>
      <c r="M24" s="19"/>
      <c r="N24" s="19"/>
      <c r="O24" s="19"/>
    </row>
    <row r="25" spans="2:15" x14ac:dyDescent="0.2">
      <c r="C25" s="5" t="s">
        <v>20</v>
      </c>
      <c r="E25" s="20">
        <v>1357049.98</v>
      </c>
      <c r="F25" s="28"/>
      <c r="G25" s="20">
        <v>1001371.44</v>
      </c>
      <c r="H25" s="28"/>
      <c r="I25" s="20">
        <f>E25-G25</f>
        <v>355678.54000000004</v>
      </c>
      <c r="K25" s="17">
        <f>IF(G25=0,"n/a",IF(AND(I25/G25&lt;1,I25/G25&gt;-1),I25/G25,"n/a"))</f>
        <v>0.35519141628405143</v>
      </c>
      <c r="M25" s="21">
        <f>IF(E74=0,"n/a",E25/E74)</f>
        <v>0.2805576337602807</v>
      </c>
      <c r="N25" s="19"/>
      <c r="O25" s="21">
        <f>IF(G74=0,"n/a",G25/G74)</f>
        <v>0.18993671630376477</v>
      </c>
    </row>
    <row r="26" spans="2:15" x14ac:dyDescent="0.2">
      <c r="C26" s="5" t="s">
        <v>21</v>
      </c>
      <c r="E26" s="22">
        <v>2925471.44</v>
      </c>
      <c r="F26" s="26"/>
      <c r="G26" s="22">
        <v>1202676.5900000001</v>
      </c>
      <c r="H26" s="27"/>
      <c r="I26" s="22">
        <f>E26-G26</f>
        <v>1722794.8499999999</v>
      </c>
      <c r="K26" s="23" t="str">
        <f>IF(G26=0,"n/a",IF(AND(I26/G26&lt;1,I26/G26&gt;-1),I26/G26,"n/a"))</f>
        <v>n/a</v>
      </c>
      <c r="M26" s="24">
        <f>IF(E75=0,"n/a",E26/E75)</f>
        <v>0.23295323403241486</v>
      </c>
      <c r="N26" s="19"/>
      <c r="O26" s="24">
        <f>IF(G75=0,"n/a",G26/G75)</f>
        <v>7.6396749311259768E-2</v>
      </c>
    </row>
    <row r="27" spans="2:15" ht="6.95" customHeight="1" x14ac:dyDescent="0.2">
      <c r="E27" s="20"/>
      <c r="F27" s="28"/>
      <c r="G27" s="20"/>
      <c r="H27" s="28"/>
      <c r="I27" s="20"/>
      <c r="K27" s="25"/>
      <c r="M27" s="19"/>
      <c r="N27" s="19"/>
      <c r="O27" s="19"/>
    </row>
    <row r="28" spans="2:15" x14ac:dyDescent="0.2">
      <c r="C28" s="5" t="s">
        <v>22</v>
      </c>
      <c r="E28" s="22">
        <f>SUM(E25:E26)</f>
        <v>4282521.42</v>
      </c>
      <c r="F28" s="26"/>
      <c r="G28" s="22">
        <f>SUM(G25:G26)</f>
        <v>2204048.0300000003</v>
      </c>
      <c r="H28" s="27"/>
      <c r="I28" s="22">
        <f>E28-G28</f>
        <v>2078473.3899999997</v>
      </c>
      <c r="K28" s="23">
        <f>IF(G28=0,"n/a",IF(AND(I28/G28&lt;1,I28/G28&gt;-1),I28/G28,"n/a"))</f>
        <v>0.9430254521268302</v>
      </c>
      <c r="M28" s="24">
        <f>IF(E77=0,"n/a",E28/E77)</f>
        <v>0.24619031632121247</v>
      </c>
      <c r="N28" s="19"/>
      <c r="O28" s="24">
        <f>IF(G77=0,"n/a",G28/G77)</f>
        <v>0.10488154068958207</v>
      </c>
    </row>
    <row r="29" spans="2:15" ht="6.95" customHeight="1" x14ac:dyDescent="0.2">
      <c r="E29" s="20"/>
      <c r="F29" s="28"/>
      <c r="G29" s="20"/>
      <c r="H29" s="28"/>
      <c r="I29" s="20"/>
      <c r="K29" s="25"/>
      <c r="M29" s="19"/>
      <c r="N29" s="19"/>
      <c r="O29" s="19"/>
    </row>
    <row r="30" spans="2:15" x14ac:dyDescent="0.2">
      <c r="C30" s="5" t="s">
        <v>23</v>
      </c>
      <c r="E30" s="20">
        <f>E22+E28</f>
        <v>136543917.28999999</v>
      </c>
      <c r="F30" s="28"/>
      <c r="G30" s="20">
        <f>G22+G28</f>
        <v>165589616.5</v>
      </c>
      <c r="H30" s="28"/>
      <c r="I30" s="20">
        <f>E30-G30</f>
        <v>-29045699.210000008</v>
      </c>
      <c r="K30" s="17">
        <f>IF(G30=0,"n/a",IF(AND(I30/G30&lt;1,I30/G30&gt;-1),I30/G30,"n/a"))</f>
        <v>-0.17540773282725736</v>
      </c>
      <c r="M30" s="18">
        <f>IF(E79=0,"n/a",E30/E79)</f>
        <v>1.0890882730253049</v>
      </c>
      <c r="N30" s="19"/>
      <c r="O30" s="18">
        <f>IF(G79=0,"n/a",G30/G79)</f>
        <v>1.1509147058117859</v>
      </c>
    </row>
    <row r="31" spans="2:15" ht="6.95" customHeight="1" x14ac:dyDescent="0.2">
      <c r="E31" s="20"/>
      <c r="F31" s="28"/>
      <c r="G31" s="20"/>
      <c r="H31" s="28"/>
      <c r="I31" s="20"/>
      <c r="K31" s="25"/>
      <c r="M31" s="29"/>
      <c r="N31" s="29"/>
      <c r="O31" s="29"/>
    </row>
    <row r="32" spans="2:15" x14ac:dyDescent="0.2">
      <c r="B32" s="5" t="s">
        <v>24</v>
      </c>
      <c r="E32" s="20">
        <v>4476539.01</v>
      </c>
      <c r="F32" s="28"/>
      <c r="G32" s="20">
        <v>-5910231.7999999998</v>
      </c>
      <c r="H32" s="28"/>
      <c r="I32" s="20">
        <f>E32-G32</f>
        <v>10386770.809999999</v>
      </c>
      <c r="K32" s="17" t="str">
        <f>IF(G32=0,"n/a",IF(AND(I32/G32&lt;1,I32/G32&gt;-1),I32/G32,"n/a"))</f>
        <v>n/a</v>
      </c>
      <c r="M32" s="29"/>
      <c r="N32" s="29"/>
      <c r="O32" s="29"/>
    </row>
    <row r="33" spans="2:15" x14ac:dyDescent="0.2">
      <c r="B33" s="5" t="s">
        <v>25</v>
      </c>
      <c r="E33" s="22">
        <v>28032977.48</v>
      </c>
      <c r="F33" s="26"/>
      <c r="G33" s="22">
        <v>1281120.77</v>
      </c>
      <c r="H33" s="27"/>
      <c r="I33" s="22">
        <f>E33-G33</f>
        <v>26751856.710000001</v>
      </c>
      <c r="K33" s="23" t="str">
        <f>IF(G33=0,"n/a",IF(AND(I33/G33&lt;1,I33/G33&gt;-1),I33/G33,"n/a"))</f>
        <v>n/a</v>
      </c>
    </row>
    <row r="34" spans="2:15" ht="6.95" customHeight="1" x14ac:dyDescent="0.2">
      <c r="E34" s="30"/>
      <c r="F34" s="28"/>
      <c r="G34" s="30"/>
      <c r="H34" s="28"/>
      <c r="I34" s="30"/>
      <c r="K34" s="31"/>
      <c r="M34" s="29"/>
      <c r="N34" s="29"/>
      <c r="O34" s="29"/>
    </row>
    <row r="35" spans="2:15" ht="12.75" thickBot="1" x14ac:dyDescent="0.25">
      <c r="C35" s="5" t="s">
        <v>26</v>
      </c>
      <c r="E35" s="32">
        <f>SUM(E30:E33)</f>
        <v>169053433.77999997</v>
      </c>
      <c r="F35" s="33"/>
      <c r="G35" s="32">
        <f>SUM(G30:G33)</f>
        <v>160960505.47</v>
      </c>
      <c r="H35" s="28"/>
      <c r="I35" s="32">
        <f>E35-G35</f>
        <v>8092928.3099999726</v>
      </c>
      <c r="K35" s="34">
        <f>IF(G35=0,"n/a",IF(AND(I35/G35&lt;1,I35/G35&gt;-1),I35/G35,"n/a"))</f>
        <v>5.0278969281121834E-2</v>
      </c>
    </row>
    <row r="36" spans="2:15" ht="12.75" thickTop="1" x14ac:dyDescent="0.2">
      <c r="C36" s="35"/>
      <c r="E36" s="30"/>
      <c r="F36" s="28"/>
      <c r="G36" s="30"/>
      <c r="H36" s="16"/>
      <c r="I36" s="30"/>
    </row>
    <row r="37" spans="2:15" x14ac:dyDescent="0.2">
      <c r="C37" s="35" t="s">
        <v>36</v>
      </c>
      <c r="E37" s="14">
        <v>-838470.18</v>
      </c>
      <c r="F37" s="14"/>
      <c r="G37" s="14">
        <v>0</v>
      </c>
      <c r="H37" s="16"/>
      <c r="I37" s="30"/>
    </row>
    <row r="38" spans="2:15" x14ac:dyDescent="0.2">
      <c r="C38" s="35" t="s">
        <v>37</v>
      </c>
      <c r="E38" s="14">
        <v>6575285.9699999997</v>
      </c>
      <c r="F38" s="14"/>
      <c r="G38" s="14">
        <v>8281969.5700000003</v>
      </c>
      <c r="H38" s="16"/>
      <c r="I38" s="30"/>
    </row>
    <row r="39" spans="2:15" x14ac:dyDescent="0.2">
      <c r="C39" s="35" t="s">
        <v>38</v>
      </c>
      <c r="E39" s="14">
        <v>58818367</v>
      </c>
      <c r="F39" s="14"/>
      <c r="G39" s="14">
        <v>71525284.989999995</v>
      </c>
      <c r="H39" s="16"/>
      <c r="I39" s="30"/>
    </row>
    <row r="40" spans="2:15" x14ac:dyDescent="0.2">
      <c r="C40" s="35" t="s">
        <v>39</v>
      </c>
      <c r="E40" s="14">
        <v>-22000435.52</v>
      </c>
      <c r="F40" s="14"/>
      <c r="G40" s="14">
        <v>1889007.57</v>
      </c>
      <c r="H40" s="16"/>
      <c r="I40" s="30"/>
    </row>
    <row r="41" spans="2:15" x14ac:dyDescent="0.2">
      <c r="C41" s="35" t="s">
        <v>40</v>
      </c>
      <c r="E41" s="14">
        <v>373372.35</v>
      </c>
      <c r="F41" s="14"/>
      <c r="G41" s="14">
        <v>3065212.27</v>
      </c>
      <c r="H41" s="16"/>
      <c r="I41" s="30"/>
    </row>
    <row r="42" spans="2:15" x14ac:dyDescent="0.2">
      <c r="C42" s="35" t="s">
        <v>41</v>
      </c>
      <c r="E42" s="14">
        <v>-982283.04</v>
      </c>
      <c r="F42" s="14"/>
      <c r="G42" s="14">
        <v>0</v>
      </c>
      <c r="H42" s="16"/>
      <c r="I42" s="30"/>
    </row>
    <row r="43" spans="2:15" x14ac:dyDescent="0.2">
      <c r="C43" s="35" t="s">
        <v>42</v>
      </c>
      <c r="E43" s="14">
        <v>-936551.87</v>
      </c>
      <c r="F43" s="14"/>
      <c r="G43" s="14">
        <v>0</v>
      </c>
      <c r="H43" s="16"/>
      <c r="I43" s="30"/>
    </row>
    <row r="44" spans="2:15" x14ac:dyDescent="0.2">
      <c r="C44" s="35" t="s">
        <v>43</v>
      </c>
      <c r="E44" s="14">
        <v>3093094.54</v>
      </c>
      <c r="F44" s="14"/>
      <c r="G44" s="14">
        <v>2899123.42</v>
      </c>
      <c r="H44" s="16"/>
      <c r="I44" s="30"/>
    </row>
    <row r="45" spans="2:15" x14ac:dyDescent="0.2">
      <c r="C45" s="35" t="s">
        <v>44</v>
      </c>
      <c r="E45" s="14">
        <v>542393.65</v>
      </c>
      <c r="F45" s="14"/>
      <c r="G45" s="14">
        <v>359098.53</v>
      </c>
      <c r="H45" s="16"/>
      <c r="I45" s="30"/>
    </row>
    <row r="46" spans="2:15" x14ac:dyDescent="0.2">
      <c r="C46" s="35" t="s">
        <v>45</v>
      </c>
      <c r="E46" s="14">
        <v>1172581.54</v>
      </c>
      <c r="F46" s="14"/>
      <c r="G46" s="14">
        <v>0</v>
      </c>
      <c r="H46" s="16"/>
      <c r="I46" s="30"/>
    </row>
    <row r="47" spans="2:15" x14ac:dyDescent="0.2">
      <c r="C47" s="35" t="s">
        <v>46</v>
      </c>
      <c r="E47" s="14">
        <v>2431113.21</v>
      </c>
      <c r="F47" s="14"/>
      <c r="G47" s="14">
        <v>2883436.52</v>
      </c>
      <c r="H47" s="16"/>
      <c r="I47" s="30"/>
    </row>
    <row r="48" spans="2:15" x14ac:dyDescent="0.2">
      <c r="C48" s="35" t="s">
        <v>47</v>
      </c>
      <c r="E48" s="14">
        <v>317112.15999999997</v>
      </c>
      <c r="F48" s="14"/>
      <c r="G48" s="14">
        <v>-373381.27</v>
      </c>
      <c r="H48" s="16"/>
      <c r="I48" s="30"/>
    </row>
    <row r="49" spans="1:15" x14ac:dyDescent="0.2">
      <c r="C49" s="35" t="s">
        <v>48</v>
      </c>
      <c r="E49" s="14">
        <v>-480989.95</v>
      </c>
      <c r="F49" s="14"/>
      <c r="G49" s="14">
        <v>-102929.89</v>
      </c>
      <c r="H49" s="16"/>
      <c r="I49" s="30"/>
    </row>
    <row r="50" spans="1:15" x14ac:dyDescent="0.2">
      <c r="C50" s="35" t="s">
        <v>49</v>
      </c>
      <c r="E50" s="14">
        <v>7350988.7199999997</v>
      </c>
      <c r="F50" s="14"/>
      <c r="G50" s="14">
        <v>5815465.9699999997</v>
      </c>
      <c r="H50" s="16"/>
      <c r="I50" s="30"/>
    </row>
    <row r="51" spans="1:15" x14ac:dyDescent="0.2">
      <c r="C51" s="35" t="s">
        <v>50</v>
      </c>
      <c r="E51" s="14">
        <v>-151675.24</v>
      </c>
      <c r="F51" s="14"/>
      <c r="G51" s="14">
        <v>0</v>
      </c>
      <c r="H51" s="16"/>
      <c r="I51" s="30"/>
    </row>
    <row r="52" spans="1:15" x14ac:dyDescent="0.2">
      <c r="C52" s="35" t="s">
        <v>51</v>
      </c>
      <c r="E52" s="14">
        <v>45990.11</v>
      </c>
      <c r="F52" s="14"/>
      <c r="G52" s="14">
        <v>2254406.66</v>
      </c>
      <c r="H52" s="16"/>
      <c r="I52" s="30"/>
    </row>
    <row r="53" spans="1:15" x14ac:dyDescent="0.2">
      <c r="C53" s="35" t="s">
        <v>52</v>
      </c>
      <c r="E53" s="14">
        <v>213.35</v>
      </c>
      <c r="F53" s="14"/>
      <c r="G53" s="14">
        <v>47804.01</v>
      </c>
      <c r="H53" s="16"/>
      <c r="I53" s="30"/>
    </row>
    <row r="54" spans="1:15" x14ac:dyDescent="0.2">
      <c r="C54" s="35" t="s">
        <v>53</v>
      </c>
      <c r="E54" s="14">
        <v>0</v>
      </c>
      <c r="F54" s="14"/>
      <c r="G54" s="14">
        <v>-14427.82</v>
      </c>
      <c r="H54" s="16"/>
      <c r="I54" s="30"/>
    </row>
    <row r="55" spans="1:15" x14ac:dyDescent="0.2">
      <c r="C55" s="35" t="s">
        <v>54</v>
      </c>
      <c r="E55" s="14">
        <v>-21.41</v>
      </c>
      <c r="F55" s="14"/>
      <c r="G55" s="14">
        <v>-166076.48000000001</v>
      </c>
      <c r="H55" s="16"/>
      <c r="I55" s="30"/>
    </row>
    <row r="56" spans="1:15" x14ac:dyDescent="0.2">
      <c r="C56" s="35"/>
      <c r="E56" s="14"/>
      <c r="F56" s="14"/>
      <c r="G56" s="14"/>
      <c r="H56" s="16"/>
      <c r="I56" s="30"/>
    </row>
    <row r="57" spans="1:15" ht="12.75" x14ac:dyDescent="0.2">
      <c r="A57" s="3" t="s">
        <v>27</v>
      </c>
      <c r="E57" s="37"/>
      <c r="F57" s="16"/>
      <c r="G57" s="16"/>
      <c r="H57" s="16"/>
      <c r="I57" s="16"/>
    </row>
    <row r="58" spans="1:15" x14ac:dyDescent="0.2">
      <c r="B58" s="13" t="s">
        <v>28</v>
      </c>
      <c r="E58" s="37"/>
      <c r="F58" s="16"/>
      <c r="G58" s="16"/>
      <c r="H58" s="16"/>
      <c r="I58" s="16"/>
    </row>
    <row r="59" spans="1:15" x14ac:dyDescent="0.2">
      <c r="C59" s="5" t="s">
        <v>10</v>
      </c>
      <c r="E59" s="37">
        <v>68903114</v>
      </c>
      <c r="F59" s="16"/>
      <c r="G59" s="37">
        <v>80440883</v>
      </c>
      <c r="H59" s="38"/>
      <c r="I59" s="37">
        <f>E59-G59</f>
        <v>-11537769</v>
      </c>
      <c r="K59" s="17">
        <f>IF(G59=0,"n/a",IF(AND(I59/G59&lt;1,I59/G59&gt;-1),I59/G59,"n/a"))</f>
        <v>-0.14343165526912477</v>
      </c>
    </row>
    <row r="60" spans="1:15" x14ac:dyDescent="0.2">
      <c r="C60" s="5" t="s">
        <v>11</v>
      </c>
      <c r="E60" s="37">
        <v>32440564</v>
      </c>
      <c r="F60" s="16"/>
      <c r="G60" s="37">
        <v>37066238</v>
      </c>
      <c r="H60" s="38"/>
      <c r="I60" s="37">
        <f>E60-G60</f>
        <v>-4625674</v>
      </c>
      <c r="K60" s="17">
        <f>IF(G60=0,"n/a",IF(AND(I60/G60&lt;1,I60/G60&gt;-1),I60/G60,"n/a"))</f>
        <v>-0.12479480652986688</v>
      </c>
    </row>
    <row r="61" spans="1:15" x14ac:dyDescent="0.2">
      <c r="C61" s="5" t="s">
        <v>12</v>
      </c>
      <c r="E61" s="37">
        <v>2372536</v>
      </c>
      <c r="F61" s="16"/>
      <c r="G61" s="37">
        <v>2910946</v>
      </c>
      <c r="H61" s="38"/>
      <c r="I61" s="39">
        <f>E61-G61</f>
        <v>-538410</v>
      </c>
      <c r="K61" s="23">
        <f>IF(G61=0,"n/a",IF(AND(I61/G61&lt;1,I61/G61&gt;-1),I61/G61,"n/a"))</f>
        <v>-0.1849604905072097</v>
      </c>
    </row>
    <row r="62" spans="1:15" ht="6.95" customHeight="1" x14ac:dyDescent="0.2">
      <c r="E62" s="37"/>
      <c r="F62" s="16"/>
      <c r="G62" s="37"/>
      <c r="H62" s="16"/>
      <c r="I62" s="37"/>
      <c r="K62" s="25"/>
      <c r="M62" s="29"/>
      <c r="N62" s="29"/>
      <c r="O62" s="29"/>
    </row>
    <row r="63" spans="1:15" x14ac:dyDescent="0.2">
      <c r="C63" s="5" t="s">
        <v>13</v>
      </c>
      <c r="E63" s="37">
        <f>SUM(E59:E61)</f>
        <v>103716214</v>
      </c>
      <c r="F63" s="16"/>
      <c r="G63" s="37">
        <f>SUM(G59:G61)</f>
        <v>120418067</v>
      </c>
      <c r="H63" s="38"/>
      <c r="I63" s="37">
        <f>E63-G63</f>
        <v>-16701853</v>
      </c>
      <c r="K63" s="17">
        <f>IF(G63=0,"n/a",IF(AND(I63/G63&lt;1,I63/G63&gt;-1),I63/G63,"n/a"))</f>
        <v>-0.13869889640397565</v>
      </c>
    </row>
    <row r="64" spans="1:15" ht="6.95" customHeight="1" x14ac:dyDescent="0.2">
      <c r="E64" s="37"/>
      <c r="F64" s="16"/>
      <c r="G64" s="37"/>
      <c r="H64" s="16"/>
      <c r="I64" s="37"/>
      <c r="K64" s="25"/>
      <c r="M64" s="29"/>
      <c r="N64" s="29"/>
      <c r="O64" s="29"/>
    </row>
    <row r="65" spans="2:15" x14ac:dyDescent="0.2">
      <c r="B65" s="13" t="s">
        <v>29</v>
      </c>
      <c r="E65" s="37"/>
      <c r="F65" s="16"/>
      <c r="G65" s="37"/>
      <c r="H65" s="38"/>
      <c r="I65" s="37"/>
      <c r="K65" s="25"/>
    </row>
    <row r="66" spans="2:15" x14ac:dyDescent="0.2">
      <c r="C66" s="5" t="s">
        <v>15</v>
      </c>
      <c r="E66" s="37">
        <v>4320284</v>
      </c>
      <c r="F66" s="16"/>
      <c r="G66" s="37">
        <v>1820678</v>
      </c>
      <c r="H66" s="38"/>
      <c r="I66" s="37">
        <f>E66-G66</f>
        <v>2499606</v>
      </c>
      <c r="K66" s="17" t="str">
        <f>IF(G66=0,"n/a",IF(AND(I66/G66&lt;1,I66/G66&gt;-1),I66/G66,"n/a"))</f>
        <v>n/a</v>
      </c>
    </row>
    <row r="67" spans="2:15" x14ac:dyDescent="0.2">
      <c r="C67" s="5" t="s">
        <v>16</v>
      </c>
      <c r="E67" s="39">
        <v>-57146</v>
      </c>
      <c r="F67" s="16"/>
      <c r="G67" s="39">
        <v>623145</v>
      </c>
      <c r="H67" s="38"/>
      <c r="I67" s="39">
        <f>E67-G67</f>
        <v>-680291</v>
      </c>
      <c r="K67" s="23" t="str">
        <f>IF(G67=0,"n/a",IF(AND(I67/G67&lt;1,I67/G67&gt;-1),I67/G67,"n/a"))</f>
        <v>n/a</v>
      </c>
    </row>
    <row r="68" spans="2:15" ht="6.95" customHeight="1" x14ac:dyDescent="0.2">
      <c r="E68" s="37"/>
      <c r="F68" s="16"/>
      <c r="G68" s="37"/>
      <c r="H68" s="16"/>
      <c r="I68" s="37"/>
      <c r="K68" s="25"/>
      <c r="M68" s="29"/>
      <c r="N68" s="29"/>
      <c r="O68" s="29"/>
    </row>
    <row r="69" spans="2:15" x14ac:dyDescent="0.2">
      <c r="C69" s="5" t="s">
        <v>17</v>
      </c>
      <c r="E69" s="39">
        <f>SUM(E66:E67)</f>
        <v>4263138</v>
      </c>
      <c r="F69" s="16"/>
      <c r="G69" s="39">
        <f>SUM(G66:G67)</f>
        <v>2443823</v>
      </c>
      <c r="H69" s="38"/>
      <c r="I69" s="39">
        <f>E69-G69</f>
        <v>1819315</v>
      </c>
      <c r="K69" s="23">
        <f>IF(G69=0,"n/a",IF(AND(I69/G69&lt;1,I69/G69&gt;-1),I69/G69,"n/a"))</f>
        <v>0.74445448790685742</v>
      </c>
    </row>
    <row r="70" spans="2:15" ht="6.95" customHeight="1" x14ac:dyDescent="0.2">
      <c r="E70" s="37"/>
      <c r="F70" s="16"/>
      <c r="G70" s="37"/>
      <c r="H70" s="16"/>
      <c r="I70" s="37"/>
      <c r="K70" s="25"/>
      <c r="M70" s="29"/>
      <c r="N70" s="29"/>
      <c r="O70" s="29"/>
    </row>
    <row r="71" spans="2:15" x14ac:dyDescent="0.2">
      <c r="C71" s="5" t="s">
        <v>30</v>
      </c>
      <c r="E71" s="37">
        <f>E63+E69</f>
        <v>107979352</v>
      </c>
      <c r="F71" s="16"/>
      <c r="G71" s="37">
        <f>G63+G69</f>
        <v>122861890</v>
      </c>
      <c r="H71" s="38"/>
      <c r="I71" s="37">
        <f>E71-G71</f>
        <v>-14882538</v>
      </c>
      <c r="K71" s="17">
        <f>IF(G71=0,"n/a",IF(AND(I71/G71&lt;1,I71/G71&gt;-1),I71/G71,"n/a"))</f>
        <v>-0.12113225671524343</v>
      </c>
    </row>
    <row r="72" spans="2:15" ht="6.95" customHeight="1" x14ac:dyDescent="0.2">
      <c r="E72" s="37"/>
      <c r="F72" s="16"/>
      <c r="G72" s="37"/>
      <c r="H72" s="16"/>
      <c r="I72" s="37"/>
      <c r="K72" s="25"/>
      <c r="M72" s="29"/>
      <c r="N72" s="29"/>
      <c r="O72" s="29"/>
    </row>
    <row r="73" spans="2:15" x14ac:dyDescent="0.2">
      <c r="B73" s="13" t="s">
        <v>31</v>
      </c>
      <c r="E73" s="37"/>
      <c r="F73" s="16"/>
      <c r="G73" s="37"/>
      <c r="H73" s="38"/>
      <c r="I73" s="37"/>
      <c r="K73" s="25"/>
    </row>
    <row r="74" spans="2:15" x14ac:dyDescent="0.2">
      <c r="C74" s="5" t="s">
        <v>20</v>
      </c>
      <c r="E74" s="37">
        <v>4836974</v>
      </c>
      <c r="F74" s="16"/>
      <c r="G74" s="37">
        <v>5272132</v>
      </c>
      <c r="H74" s="38"/>
      <c r="I74" s="37">
        <f>E74-G74</f>
        <v>-435158</v>
      </c>
      <c r="K74" s="17">
        <f>IF(G74=0,"n/a",IF(AND(I74/G74&lt;1,I74/G74&gt;-1),I74/G74,"n/a"))</f>
        <v>-8.253928391777747E-2</v>
      </c>
    </row>
    <row r="75" spans="2:15" x14ac:dyDescent="0.2">
      <c r="C75" s="5" t="s">
        <v>21</v>
      </c>
      <c r="E75" s="39">
        <v>12558192</v>
      </c>
      <c r="F75" s="16"/>
      <c r="G75" s="39">
        <v>15742510</v>
      </c>
      <c r="H75" s="38"/>
      <c r="I75" s="39">
        <f>E75-G75</f>
        <v>-3184318</v>
      </c>
      <c r="K75" s="23">
        <f>IF(G75=0,"n/a",IF(AND(I75/G75&lt;1,I75/G75&gt;-1),I75/G75,"n/a"))</f>
        <v>-0.20227511368898607</v>
      </c>
    </row>
    <row r="76" spans="2:15" ht="6.95" customHeight="1" x14ac:dyDescent="0.2">
      <c r="E76" s="37"/>
      <c r="F76" s="16"/>
      <c r="G76" s="37"/>
      <c r="H76" s="16"/>
      <c r="I76" s="37"/>
      <c r="K76" s="25"/>
      <c r="M76" s="29"/>
      <c r="N76" s="29"/>
      <c r="O76" s="29"/>
    </row>
    <row r="77" spans="2:15" x14ac:dyDescent="0.2">
      <c r="C77" s="5" t="s">
        <v>22</v>
      </c>
      <c r="E77" s="39">
        <f>SUM(E74:E75)</f>
        <v>17395166</v>
      </c>
      <c r="F77" s="16"/>
      <c r="G77" s="39">
        <f>SUM(G74:G75)</f>
        <v>21014642</v>
      </c>
      <c r="H77" s="38"/>
      <c r="I77" s="39">
        <f>E77-G77</f>
        <v>-3619476</v>
      </c>
      <c r="K77" s="23">
        <f>IF(G77=0,"n/a",IF(AND(I77/G77&lt;1,I77/G77&gt;-1),I77/G77,"n/a"))</f>
        <v>-0.1722359105617883</v>
      </c>
    </row>
    <row r="78" spans="2:15" ht="6.95" customHeight="1" x14ac:dyDescent="0.2">
      <c r="E78" s="37"/>
      <c r="F78" s="16"/>
      <c r="G78" s="37"/>
      <c r="H78" s="16"/>
      <c r="I78" s="37"/>
      <c r="K78" s="25"/>
      <c r="M78" s="29"/>
      <c r="N78" s="29"/>
      <c r="O78" s="29"/>
    </row>
    <row r="79" spans="2:15" ht="12.75" thickBot="1" x14ac:dyDescent="0.25">
      <c r="C79" s="5" t="s">
        <v>32</v>
      </c>
      <c r="E79" s="40">
        <f>E71+E77</f>
        <v>125374518</v>
      </c>
      <c r="F79" s="16"/>
      <c r="G79" s="40">
        <f>G71+G77</f>
        <v>143876532</v>
      </c>
      <c r="H79" s="38"/>
      <c r="I79" s="40">
        <f>E79-G79</f>
        <v>-18502014</v>
      </c>
      <c r="K79" s="34">
        <f>IF(G79=0,"n/a",IF(AND(I79/G79&lt;1,I79/G79&gt;-1),I79/G79,"n/a"))</f>
        <v>-0.12859646908920491</v>
      </c>
    </row>
    <row r="80" spans="2:15" ht="12.75" thickTop="1" x14ac:dyDescent="0.2"/>
    <row r="81" spans="1:15" ht="12.75" customHeight="1" x14ac:dyDescent="0.2">
      <c r="A81" s="5" t="s">
        <v>3</v>
      </c>
      <c r="C81" s="41" t="s">
        <v>33</v>
      </c>
      <c r="D81"/>
      <c r="E81"/>
      <c r="F81"/>
      <c r="G81"/>
      <c r="H81"/>
      <c r="I81"/>
      <c r="J81"/>
      <c r="K81"/>
      <c r="L81"/>
      <c r="M81"/>
      <c r="N81"/>
      <c r="O81"/>
    </row>
    <row r="82" spans="1:15" x14ac:dyDescent="0.2">
      <c r="A82" s="5" t="s">
        <v>3</v>
      </c>
    </row>
    <row r="83" spans="1:15" x14ac:dyDescent="0.2">
      <c r="A83" s="5" t="s">
        <v>3</v>
      </c>
    </row>
    <row r="84" spans="1:15" x14ac:dyDescent="0.2">
      <c r="A84" s="5" t="s">
        <v>3</v>
      </c>
    </row>
    <row r="85" spans="1:15" x14ac:dyDescent="0.2">
      <c r="A85" s="5" t="s">
        <v>3</v>
      </c>
    </row>
    <row r="86" spans="1:15" x14ac:dyDescent="0.2">
      <c r="A86" s="5" t="s">
        <v>3</v>
      </c>
    </row>
    <row r="87" spans="1:15" x14ac:dyDescent="0.2">
      <c r="A87" s="5" t="s">
        <v>3</v>
      </c>
    </row>
    <row r="88" spans="1:15" x14ac:dyDescent="0.2">
      <c r="A88" s="5" t="s">
        <v>3</v>
      </c>
    </row>
    <row r="89" spans="1:15" x14ac:dyDescent="0.2">
      <c r="A89" s="5" t="s">
        <v>3</v>
      </c>
    </row>
    <row r="90" spans="1:15" x14ac:dyDescent="0.2">
      <c r="A90" s="5" t="s">
        <v>3</v>
      </c>
    </row>
    <row r="91" spans="1:15" x14ac:dyDescent="0.2">
      <c r="A91" s="5" t="s">
        <v>3</v>
      </c>
    </row>
    <row r="92" spans="1:15" x14ac:dyDescent="0.2">
      <c r="A92" s="5" t="s">
        <v>3</v>
      </c>
    </row>
    <row r="93" spans="1:15" x14ac:dyDescent="0.2">
      <c r="A93" s="5" t="s">
        <v>3</v>
      </c>
    </row>
    <row r="94" spans="1:15" x14ac:dyDescent="0.2">
      <c r="A94" s="5" t="s">
        <v>3</v>
      </c>
    </row>
    <row r="95" spans="1:15" x14ac:dyDescent="0.2">
      <c r="A95" s="5" t="s">
        <v>3</v>
      </c>
    </row>
  </sheetData>
  <mergeCells count="6">
    <mergeCell ref="M6:O6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5"/>
  <sheetViews>
    <sheetView zoomScale="87" zoomScaleNormal="100" zoomScaleSheetLayoutView="100" workbookViewId="0">
      <pane xSplit="4" ySplit="8" topLeftCell="E9" activePane="bottomRight" state="frozen"/>
      <selection activeCell="I53" sqref="I53"/>
      <selection pane="topRight" activeCell="I53" sqref="I53"/>
      <selection pane="bottomLeft" activeCell="I53" sqref="I53"/>
      <selection pane="bottomRight" activeCell="T26" sqref="T26"/>
    </sheetView>
  </sheetViews>
  <sheetFormatPr defaultColWidth="9.140625" defaultRowHeight="12" x14ac:dyDescent="0.2"/>
  <cols>
    <col min="1" max="2" width="1.7109375" style="6" customWidth="1"/>
    <col min="3" max="3" width="9.140625" style="6"/>
    <col min="4" max="4" width="23.85546875" style="6" customWidth="1"/>
    <col min="5" max="5" width="16.7109375" style="6" customWidth="1"/>
    <col min="6" max="6" width="2.7109375" style="6" customWidth="1"/>
    <col min="7" max="7" width="16.7109375" style="6" customWidth="1"/>
    <col min="8" max="8" width="4" style="6" customWidth="1"/>
    <col min="9" max="9" width="16.7109375" style="6" customWidth="1"/>
    <col min="10" max="10" width="0.85546875" style="6" customWidth="1"/>
    <col min="11" max="11" width="7.7109375" style="6" customWidth="1"/>
    <col min="12" max="12" width="0.85546875" style="6" customWidth="1"/>
    <col min="13" max="13" width="10.7109375" style="6" customWidth="1"/>
    <col min="14" max="14" width="0.85546875" style="6" customWidth="1"/>
    <col min="15" max="15" width="12.5703125" style="6" customWidth="1"/>
    <col min="16" max="16384" width="9.140625" style="6"/>
  </cols>
  <sheetData>
    <row r="1" spans="1:15" s="2" customFormat="1" ht="15" x14ac:dyDescent="0.25">
      <c r="E1" s="72" t="s">
        <v>0</v>
      </c>
      <c r="F1" s="72"/>
      <c r="G1" s="72"/>
      <c r="H1" s="72"/>
      <c r="I1" s="72"/>
      <c r="J1" s="72"/>
      <c r="K1" s="72"/>
    </row>
    <row r="2" spans="1:15" s="2" customFormat="1" ht="15" x14ac:dyDescent="0.25">
      <c r="E2" s="72" t="s">
        <v>1</v>
      </c>
      <c r="F2" s="72"/>
      <c r="G2" s="72"/>
      <c r="H2" s="72"/>
      <c r="I2" s="72"/>
      <c r="J2" s="72"/>
      <c r="K2" s="72"/>
    </row>
    <row r="3" spans="1:15" s="2" customFormat="1" ht="15" x14ac:dyDescent="0.25">
      <c r="E3" s="72" t="s">
        <v>57</v>
      </c>
      <c r="F3" s="72"/>
      <c r="G3" s="72"/>
      <c r="H3" s="72"/>
      <c r="I3" s="72"/>
      <c r="J3" s="72"/>
      <c r="K3" s="72"/>
    </row>
    <row r="4" spans="1:15" s="4" customFormat="1" ht="12.75" x14ac:dyDescent="0.2">
      <c r="E4" s="73" t="s">
        <v>2</v>
      </c>
      <c r="F4" s="73"/>
      <c r="G4" s="73"/>
      <c r="H4" s="73"/>
      <c r="I4" s="73"/>
      <c r="J4" s="73"/>
      <c r="K4" s="73"/>
    </row>
    <row r="5" spans="1:15" x14ac:dyDescent="0.2">
      <c r="A5" s="6" t="s">
        <v>3</v>
      </c>
    </row>
    <row r="6" spans="1:15" s="10" customFormat="1" ht="12.75" x14ac:dyDescent="0.2">
      <c r="A6" s="10" t="s">
        <v>3</v>
      </c>
      <c r="I6" s="68" t="str">
        <f>'03-2024 SOG'!I6</f>
        <v>VARIANCE FROM 2023</v>
      </c>
      <c r="J6" s="68"/>
      <c r="K6" s="68"/>
      <c r="M6" s="68" t="s">
        <v>4</v>
      </c>
      <c r="N6" s="68"/>
      <c r="O6" s="68"/>
    </row>
    <row r="7" spans="1:15" s="10" customFormat="1" ht="12.75" x14ac:dyDescent="0.2">
      <c r="E7" s="9" t="s">
        <v>5</v>
      </c>
      <c r="G7" s="9" t="s">
        <v>5</v>
      </c>
      <c r="I7" s="9"/>
      <c r="K7" s="9"/>
      <c r="M7" s="9"/>
      <c r="O7" s="9"/>
    </row>
    <row r="8" spans="1:15" s="10" customFormat="1" ht="12.75" x14ac:dyDescent="0.2">
      <c r="A8" s="4" t="s">
        <v>6</v>
      </c>
      <c r="E8" s="12">
        <f>'03-2024 SOG'!E8</f>
        <v>2024</v>
      </c>
      <c r="G8" s="12">
        <f>'03-2024 SOG'!G8</f>
        <v>2023</v>
      </c>
      <c r="I8" s="12" t="s">
        <v>7</v>
      </c>
      <c r="K8" s="12" t="s">
        <v>8</v>
      </c>
      <c r="M8" s="12">
        <f>'03-2024 SOG'!M8</f>
        <v>2024</v>
      </c>
      <c r="O8" s="12">
        <f>'03-2024 SOG'!O8</f>
        <v>2023</v>
      </c>
    </row>
    <row r="9" spans="1:15" x14ac:dyDescent="0.2">
      <c r="B9" s="42" t="s">
        <v>9</v>
      </c>
    </row>
    <row r="10" spans="1:15" x14ac:dyDescent="0.2">
      <c r="C10" s="6" t="s">
        <v>10</v>
      </c>
      <c r="E10" s="43">
        <v>811736540.46000004</v>
      </c>
      <c r="F10" s="36"/>
      <c r="G10" s="43">
        <v>865804930.71000004</v>
      </c>
      <c r="H10" s="36"/>
      <c r="I10" s="43">
        <f>E10-G10</f>
        <v>-54068390.25</v>
      </c>
      <c r="K10" s="17">
        <f>IF(G10=0,"n/a",IF(AND(I10/G10&lt;1,I10/G10&gt;-1),I10/G10,"n/a"))</f>
        <v>-6.2448697543985368E-2</v>
      </c>
      <c r="M10" s="18">
        <f>IF(E59=0,"n/a",E10/E59)</f>
        <v>1.417584022388388</v>
      </c>
      <c r="N10" s="19"/>
      <c r="O10" s="18">
        <f>IF(G59=0,"n/a",G10/G59)</f>
        <v>1.3595731637765247</v>
      </c>
    </row>
    <row r="11" spans="1:15" x14ac:dyDescent="0.2">
      <c r="C11" s="6" t="s">
        <v>11</v>
      </c>
      <c r="E11" s="44">
        <v>333633538</v>
      </c>
      <c r="F11" s="45"/>
      <c r="G11" s="44">
        <v>354414679.94</v>
      </c>
      <c r="H11" s="45"/>
      <c r="I11" s="44">
        <f>E11-G11</f>
        <v>-20781141.939999998</v>
      </c>
      <c r="K11" s="17">
        <f>IF(G11=0,"n/a",IF(AND(I11/G11&lt;1,I11/G11&gt;-1),I11/G11,"n/a"))</f>
        <v>-5.8635104910208867E-2</v>
      </c>
      <c r="M11" s="21">
        <f>IF(E60=0,"n/a",E11/E60)</f>
        <v>1.193973104694531</v>
      </c>
      <c r="N11" s="19"/>
      <c r="O11" s="21">
        <f>IF(G60=0,"n/a",G11/G60)</f>
        <v>1.1772134632141047</v>
      </c>
    </row>
    <row r="12" spans="1:15" x14ac:dyDescent="0.2">
      <c r="C12" s="6" t="s">
        <v>12</v>
      </c>
      <c r="E12" s="46">
        <v>24225283.100000001</v>
      </c>
      <c r="F12" s="45"/>
      <c r="G12" s="46">
        <v>25019805.239999998</v>
      </c>
      <c r="H12" s="45"/>
      <c r="I12" s="46">
        <f>E12-G12</f>
        <v>-794522.13999999687</v>
      </c>
      <c r="K12" s="23">
        <f>IF(G12=0,"n/a",IF(AND(I12/G12&lt;1,I12/G12&gt;-1),I12/G12,"n/a"))</f>
        <v>-3.1755728407100781E-2</v>
      </c>
      <c r="M12" s="24">
        <f>IF(E61=0,"n/a",E12/E61)</f>
        <v>1.1415448726738793</v>
      </c>
      <c r="N12" s="19"/>
      <c r="O12" s="24">
        <f>IF(G61=0,"n/a",G12/G61)</f>
        <v>1.0535537605045644</v>
      </c>
    </row>
    <row r="13" spans="1:15" ht="6.95" customHeight="1" x14ac:dyDescent="0.2">
      <c r="E13" s="44"/>
      <c r="F13" s="45"/>
      <c r="G13" s="44"/>
      <c r="H13" s="45"/>
      <c r="I13" s="44"/>
      <c r="K13" s="25"/>
      <c r="M13" s="19"/>
      <c r="N13" s="19"/>
      <c r="O13" s="19"/>
    </row>
    <row r="14" spans="1:15" x14ac:dyDescent="0.2">
      <c r="C14" s="6" t="s">
        <v>13</v>
      </c>
      <c r="E14" s="44">
        <f>SUM(E10:E12)</f>
        <v>1169595361.5599999</v>
      </c>
      <c r="F14" s="45"/>
      <c r="G14" s="44">
        <f>SUM(G10:G12)</f>
        <v>1245239415.8900001</v>
      </c>
      <c r="H14" s="45"/>
      <c r="I14" s="44">
        <f>E14-G14</f>
        <v>-75644054.330000162</v>
      </c>
      <c r="K14" s="17">
        <f>IF(G14=0,"n/a",IF(AND(I14/G14&lt;1,I14/G14&gt;-1),I14/G14,"n/a"))</f>
        <v>-6.0746594883471214E-2</v>
      </c>
      <c r="M14" s="21">
        <f>IF(E63=0,"n/a",E14/E63)</f>
        <v>1.3393245306597059</v>
      </c>
      <c r="N14" s="19"/>
      <c r="O14" s="21">
        <f>IF(G63=0,"n/a",G14/G63)</f>
        <v>1.294923664737226</v>
      </c>
    </row>
    <row r="15" spans="1:15" ht="6.95" customHeight="1" x14ac:dyDescent="0.2">
      <c r="E15" s="44"/>
      <c r="F15" s="45"/>
      <c r="G15" s="44"/>
      <c r="H15" s="45"/>
      <c r="I15" s="44"/>
      <c r="K15" s="25"/>
      <c r="M15" s="19"/>
      <c r="N15" s="19"/>
      <c r="O15" s="19"/>
    </row>
    <row r="16" spans="1:15" x14ac:dyDescent="0.2">
      <c r="B16" s="42" t="s">
        <v>14</v>
      </c>
      <c r="E16" s="44"/>
      <c r="F16" s="45"/>
      <c r="G16" s="44"/>
      <c r="H16" s="45"/>
      <c r="I16" s="44"/>
      <c r="K16" s="25"/>
      <c r="M16" s="19"/>
      <c r="N16" s="19"/>
      <c r="O16" s="19"/>
    </row>
    <row r="17" spans="2:15" x14ac:dyDescent="0.2">
      <c r="C17" s="6" t="s">
        <v>15</v>
      </c>
      <c r="E17" s="44">
        <v>29924083.199999999</v>
      </c>
      <c r="F17" s="45"/>
      <c r="G17" s="44">
        <v>29082572.91</v>
      </c>
      <c r="H17" s="45"/>
      <c r="I17" s="44">
        <f>E17-G17</f>
        <v>841510.28999999911</v>
      </c>
      <c r="K17" s="17">
        <f>IF(G17=0,"n/a",IF(AND(I17/G17&lt;1,I17/G17&gt;-1),I17/G17,"n/a"))</f>
        <v>2.8935207782480862E-2</v>
      </c>
      <c r="M17" s="21">
        <f>IF(E66=0,"n/a",E17/E66)</f>
        <v>0.70180844397699038</v>
      </c>
      <c r="N17" s="19"/>
      <c r="O17" s="21">
        <f>IF(G66=0,"n/a",G17/G66)</f>
        <v>0.67102145002105407</v>
      </c>
    </row>
    <row r="18" spans="2:15" x14ac:dyDescent="0.2">
      <c r="C18" s="6" t="s">
        <v>16</v>
      </c>
      <c r="E18" s="46">
        <v>3048756.42</v>
      </c>
      <c r="F18" s="47"/>
      <c r="G18" s="46">
        <v>3012181.32</v>
      </c>
      <c r="H18" s="48"/>
      <c r="I18" s="46">
        <f>E18-G18</f>
        <v>36575.100000000093</v>
      </c>
      <c r="K18" s="23">
        <f>IF(G18=0,"n/a",IF(AND(I18/G18&lt;1,I18/G18&gt;-1),I18/G18,"n/a"))</f>
        <v>1.2142396527444137E-2</v>
      </c>
      <c r="M18" s="24">
        <f>IF(E67=0,"n/a",E18/E67)</f>
        <v>0.75687395763252552</v>
      </c>
      <c r="N18" s="19"/>
      <c r="O18" s="24">
        <f>IF(G67=0,"n/a",G18/G67)</f>
        <v>0.66627411946292514</v>
      </c>
    </row>
    <row r="19" spans="2:15" ht="6.95" customHeight="1" x14ac:dyDescent="0.2">
      <c r="E19" s="44"/>
      <c r="F19" s="49"/>
      <c r="G19" s="44"/>
      <c r="H19" s="49"/>
      <c r="I19" s="44"/>
      <c r="K19" s="25"/>
      <c r="M19" s="19"/>
      <c r="N19" s="19"/>
      <c r="O19" s="19"/>
    </row>
    <row r="20" spans="2:15" x14ac:dyDescent="0.2">
      <c r="C20" s="6" t="s">
        <v>17</v>
      </c>
      <c r="E20" s="46">
        <f>SUM(E17:E18)</f>
        <v>32972839.619999997</v>
      </c>
      <c r="F20" s="47"/>
      <c r="G20" s="46">
        <f>SUM(G17:G18)</f>
        <v>32094754.23</v>
      </c>
      <c r="H20" s="48"/>
      <c r="I20" s="46">
        <f>E20-G20</f>
        <v>878085.38999999687</v>
      </c>
      <c r="K20" s="23">
        <f>IF(G20=0,"n/a",IF(AND(I20/G20&lt;1,I20/G20&gt;-1),I20/G20,"n/a"))</f>
        <v>2.7359156069786075E-2</v>
      </c>
      <c r="M20" s="24">
        <f>IF(E69=0,"n/a",E20/E69)</f>
        <v>0.70656149499908105</v>
      </c>
      <c r="N20" s="19"/>
      <c r="O20" s="24">
        <f>IF(G69=0,"n/a",G20/G69)</f>
        <v>0.67057302517813622</v>
      </c>
    </row>
    <row r="21" spans="2:15" ht="6.95" customHeight="1" x14ac:dyDescent="0.2">
      <c r="E21" s="44"/>
      <c r="F21" s="49"/>
      <c r="G21" s="44"/>
      <c r="H21" s="49"/>
      <c r="I21" s="44"/>
      <c r="K21" s="25"/>
      <c r="M21" s="19"/>
      <c r="N21" s="19"/>
      <c r="O21" s="19"/>
    </row>
    <row r="22" spans="2:15" x14ac:dyDescent="0.2">
      <c r="C22" s="6" t="s">
        <v>18</v>
      </c>
      <c r="E22" s="44">
        <f>E14+E20</f>
        <v>1202568201.1799998</v>
      </c>
      <c r="F22" s="49"/>
      <c r="G22" s="44">
        <f>G14+G20</f>
        <v>1277334170.1200001</v>
      </c>
      <c r="H22" s="49"/>
      <c r="I22" s="44">
        <f>E22-G22</f>
        <v>-74765968.940000296</v>
      </c>
      <c r="K22" s="17">
        <f>IF(G22=0,"n/a",IF(AND(I22/G22&lt;1,I22/G22&gt;-1),I22/G22,"n/a"))</f>
        <v>-5.8532818340698074E-2</v>
      </c>
      <c r="M22" s="21">
        <f>IF(E71=0,"n/a",E22/E71)</f>
        <v>1.3072257624151813</v>
      </c>
      <c r="N22" s="19"/>
      <c r="O22" s="21">
        <f>IF(G71=0,"n/a",G22/G71)</f>
        <v>1.2653222045108821</v>
      </c>
    </row>
    <row r="23" spans="2:15" ht="6.95" customHeight="1" x14ac:dyDescent="0.2">
      <c r="E23" s="44"/>
      <c r="F23" s="49"/>
      <c r="G23" s="44"/>
      <c r="H23" s="49"/>
      <c r="I23" s="44"/>
      <c r="K23" s="25"/>
      <c r="M23" s="19"/>
      <c r="N23" s="19"/>
      <c r="O23" s="19"/>
    </row>
    <row r="24" spans="2:15" x14ac:dyDescent="0.2">
      <c r="B24" s="42" t="s">
        <v>19</v>
      </c>
      <c r="E24" s="44"/>
      <c r="F24" s="49"/>
      <c r="G24" s="44"/>
      <c r="H24" s="49"/>
      <c r="I24" s="44"/>
      <c r="K24" s="25"/>
      <c r="M24" s="19"/>
      <c r="N24" s="19"/>
      <c r="O24" s="19"/>
    </row>
    <row r="25" spans="2:15" x14ac:dyDescent="0.2">
      <c r="C25" s="6" t="s">
        <v>20</v>
      </c>
      <c r="E25" s="44">
        <v>10577569.359999999</v>
      </c>
      <c r="F25" s="49"/>
      <c r="G25" s="44">
        <v>7526370.1699999999</v>
      </c>
      <c r="H25" s="49"/>
      <c r="I25" s="44">
        <f>E25-G25</f>
        <v>3051199.1899999995</v>
      </c>
      <c r="K25" s="17">
        <f>IF(G25=0,"n/a",IF(AND(I25/G25&lt;1,I25/G25&gt;-1),I25/G25,"n/a"))</f>
        <v>0.40540115900252083</v>
      </c>
      <c r="M25" s="21">
        <f>IF(E74=0,"n/a",E25/E74)</f>
        <v>0.21435146467001367</v>
      </c>
      <c r="N25" s="19"/>
      <c r="O25" s="21">
        <f>IF(G74=0,"n/a",G25/G74)</f>
        <v>0.14542751073388124</v>
      </c>
    </row>
    <row r="26" spans="2:15" x14ac:dyDescent="0.2">
      <c r="C26" s="6" t="s">
        <v>21</v>
      </c>
      <c r="E26" s="46">
        <v>22077976.449999999</v>
      </c>
      <c r="F26" s="47"/>
      <c r="G26" s="46">
        <v>13053550.18</v>
      </c>
      <c r="H26" s="48"/>
      <c r="I26" s="46">
        <f>E26-G26</f>
        <v>9024426.2699999996</v>
      </c>
      <c r="K26" s="23">
        <f>IF(G26=0,"n/a",IF(AND(I26/G26&lt;1,I26/G26&gt;-1),I26/G26,"n/a"))</f>
        <v>0.69133884235008924</v>
      </c>
      <c r="M26" s="24">
        <f>IF(E75=0,"n/a",E26/E75)</f>
        <v>0.14670152518252508</v>
      </c>
      <c r="N26" s="19"/>
      <c r="O26" s="24">
        <f>IF(G75=0,"n/a",G26/G75)</f>
        <v>8.0989337020925881E-2</v>
      </c>
    </row>
    <row r="27" spans="2:15" ht="6.95" customHeight="1" x14ac:dyDescent="0.2">
      <c r="E27" s="44"/>
      <c r="F27" s="49"/>
      <c r="G27" s="44"/>
      <c r="H27" s="49"/>
      <c r="I27" s="44"/>
      <c r="K27" s="25"/>
      <c r="M27" s="19"/>
      <c r="N27" s="19"/>
      <c r="O27" s="19"/>
    </row>
    <row r="28" spans="2:15" x14ac:dyDescent="0.2">
      <c r="C28" s="6" t="s">
        <v>22</v>
      </c>
      <c r="E28" s="46">
        <f>SUM(E25:E26)</f>
        <v>32655545.809999999</v>
      </c>
      <c r="F28" s="47"/>
      <c r="G28" s="46">
        <f>SUM(G25:G26)</f>
        <v>20579920.350000001</v>
      </c>
      <c r="H28" s="48"/>
      <c r="I28" s="46">
        <f>E28-G28</f>
        <v>12075625.459999997</v>
      </c>
      <c r="K28" s="23">
        <f>IF(G28=0,"n/a",IF(AND(I28/G28&lt;1,I28/G28&gt;-1),I28/G28,"n/a"))</f>
        <v>0.58676735646355382</v>
      </c>
      <c r="M28" s="24">
        <f>IF(E77=0,"n/a",E28/E77)</f>
        <v>0.16340621699248337</v>
      </c>
      <c r="N28" s="19"/>
      <c r="O28" s="24">
        <f>IF(G77=0,"n/a",G28/G77)</f>
        <v>9.6651301914982488E-2</v>
      </c>
    </row>
    <row r="29" spans="2:15" ht="6.95" customHeight="1" x14ac:dyDescent="0.2">
      <c r="E29" s="44"/>
      <c r="F29" s="49"/>
      <c r="G29" s="44"/>
      <c r="H29" s="49"/>
      <c r="I29" s="44"/>
      <c r="K29" s="25"/>
      <c r="M29" s="19"/>
      <c r="N29" s="19"/>
      <c r="O29" s="19"/>
    </row>
    <row r="30" spans="2:15" x14ac:dyDescent="0.2">
      <c r="C30" s="6" t="s">
        <v>23</v>
      </c>
      <c r="E30" s="44">
        <f>E22+E28</f>
        <v>1235223746.9899998</v>
      </c>
      <c r="F30" s="49"/>
      <c r="G30" s="44">
        <f>G22+G28</f>
        <v>1297914090.47</v>
      </c>
      <c r="H30" s="49"/>
      <c r="I30" s="44">
        <f>E30-G30</f>
        <v>-62690343.480000257</v>
      </c>
      <c r="K30" s="17">
        <f>IF(G30=0,"n/a",IF(AND(I30/G30&lt;1,I30/G30&gt;-1),I30/G30,"n/a"))</f>
        <v>-4.830084205134013E-2</v>
      </c>
      <c r="M30" s="18">
        <f>IF(E79=0,"n/a",E30/E79)</f>
        <v>1.103093131548162</v>
      </c>
      <c r="N30" s="19"/>
      <c r="O30" s="18">
        <f>IF(G79=0,"n/a",G30/G79)</f>
        <v>1.0617554849000406</v>
      </c>
    </row>
    <row r="31" spans="2:15" ht="6.95" customHeight="1" x14ac:dyDescent="0.2">
      <c r="E31" s="44"/>
      <c r="F31" s="49"/>
      <c r="G31" s="44"/>
      <c r="H31" s="49"/>
      <c r="I31" s="44"/>
      <c r="K31" s="25"/>
      <c r="M31" s="29"/>
      <c r="N31" s="29"/>
      <c r="O31" s="29"/>
    </row>
    <row r="32" spans="2:15" x14ac:dyDescent="0.2">
      <c r="B32" s="6" t="s">
        <v>24</v>
      </c>
      <c r="E32" s="44">
        <v>37268307.700000003</v>
      </c>
      <c r="F32" s="49"/>
      <c r="G32" s="44">
        <v>-22224096.829999998</v>
      </c>
      <c r="H32" s="49"/>
      <c r="I32" s="44">
        <f>E32-G32</f>
        <v>59492404.530000001</v>
      </c>
      <c r="K32" s="17" t="str">
        <f>IF(G32=0,"n/a",IF(AND(I32/G32&lt;1,I32/G32&gt;-1),I32/G32,"n/a"))</f>
        <v>n/a</v>
      </c>
      <c r="M32" s="29"/>
      <c r="N32" s="29"/>
      <c r="O32" s="29"/>
    </row>
    <row r="33" spans="2:15" x14ac:dyDescent="0.2">
      <c r="B33" s="6" t="s">
        <v>25</v>
      </c>
      <c r="E33" s="46">
        <v>192438731.16</v>
      </c>
      <c r="F33" s="47"/>
      <c r="G33" s="46">
        <v>24855697.530000001</v>
      </c>
      <c r="H33" s="48"/>
      <c r="I33" s="46">
        <f>E33-G33</f>
        <v>167583033.63</v>
      </c>
      <c r="K33" s="23" t="str">
        <f>IF(G33=0,"n/a",IF(AND(I33/G33&lt;1,I33/G33&gt;-1),I33/G33,"n/a"))</f>
        <v>n/a</v>
      </c>
    </row>
    <row r="34" spans="2:15" ht="6.95" customHeight="1" x14ac:dyDescent="0.2">
      <c r="E34" s="44"/>
      <c r="F34" s="50"/>
      <c r="G34" s="44"/>
      <c r="H34" s="50"/>
      <c r="I34" s="44"/>
      <c r="K34" s="31"/>
      <c r="M34" s="29"/>
      <c r="N34" s="29"/>
      <c r="O34" s="29"/>
    </row>
    <row r="35" spans="2:15" ht="12.75" thickBot="1" x14ac:dyDescent="0.25">
      <c r="C35" s="6" t="s">
        <v>26</v>
      </c>
      <c r="E35" s="51">
        <f>SUM(E30:E33)</f>
        <v>1464930785.8499999</v>
      </c>
      <c r="F35" s="52"/>
      <c r="G35" s="51">
        <f>SUM(G30:G33)</f>
        <v>1300545691.1700001</v>
      </c>
      <c r="H35" s="52"/>
      <c r="I35" s="51">
        <f>E35-G35</f>
        <v>164385094.67999983</v>
      </c>
      <c r="K35" s="34">
        <f>IF(G35=0,"n/a",IF(AND(I35/G35&lt;1,I35/G35&gt;-1),I35/G35,"n/a"))</f>
        <v>0.12639701611107204</v>
      </c>
    </row>
    <row r="36" spans="2:15" ht="12.75" thickTop="1" x14ac:dyDescent="0.2">
      <c r="E36" s="53"/>
      <c r="F36" s="54"/>
      <c r="G36" s="53"/>
      <c r="H36" s="55"/>
      <c r="I36" s="53"/>
    </row>
    <row r="37" spans="2:15" x14ac:dyDescent="0.2">
      <c r="C37" s="56" t="s">
        <v>36</v>
      </c>
      <c r="E37" s="43">
        <v>222010.64</v>
      </c>
      <c r="F37" s="43"/>
      <c r="G37" s="57">
        <v>0</v>
      </c>
      <c r="H37" s="55"/>
      <c r="I37" s="53"/>
    </row>
    <row r="38" spans="2:15" x14ac:dyDescent="0.2">
      <c r="C38" s="56" t="s">
        <v>37</v>
      </c>
      <c r="E38" s="43">
        <v>57364170.32</v>
      </c>
      <c r="F38" s="43"/>
      <c r="G38" s="57">
        <v>59981184.07</v>
      </c>
      <c r="H38" s="55"/>
      <c r="I38" s="53"/>
    </row>
    <row r="39" spans="2:15" x14ac:dyDescent="0.2">
      <c r="C39" s="56" t="s">
        <v>38</v>
      </c>
      <c r="E39" s="43">
        <v>532507180.01999998</v>
      </c>
      <c r="F39" s="43"/>
      <c r="G39" s="57">
        <v>540637240.71000004</v>
      </c>
      <c r="H39" s="55"/>
      <c r="I39" s="53"/>
    </row>
    <row r="40" spans="2:15" x14ac:dyDescent="0.2">
      <c r="C40" s="56" t="s">
        <v>39</v>
      </c>
      <c r="E40" s="43">
        <v>-110721683.68000001</v>
      </c>
      <c r="F40" s="43"/>
      <c r="G40" s="57">
        <v>10641991.74</v>
      </c>
      <c r="H40" s="55"/>
      <c r="I40" s="53"/>
    </row>
    <row r="41" spans="2:15" x14ac:dyDescent="0.2">
      <c r="C41" s="56" t="s">
        <v>40</v>
      </c>
      <c r="E41" s="43">
        <v>3445809.97</v>
      </c>
      <c r="F41" s="43"/>
      <c r="G41" s="57">
        <v>25159241.98</v>
      </c>
      <c r="H41" s="55"/>
      <c r="I41" s="53"/>
    </row>
    <row r="42" spans="2:15" x14ac:dyDescent="0.2">
      <c r="C42" s="56" t="s">
        <v>41</v>
      </c>
      <c r="E42" s="43">
        <v>224506903.59</v>
      </c>
      <c r="F42" s="43"/>
      <c r="G42" s="57">
        <v>0</v>
      </c>
      <c r="H42" s="55"/>
      <c r="I42" s="53"/>
    </row>
    <row r="43" spans="2:15" x14ac:dyDescent="0.2">
      <c r="C43" s="56" t="s">
        <v>42</v>
      </c>
      <c r="E43" s="43">
        <v>-158333246.78999999</v>
      </c>
      <c r="F43" s="43"/>
      <c r="G43" s="57">
        <v>0</v>
      </c>
      <c r="H43" s="55"/>
      <c r="I43" s="53"/>
    </row>
    <row r="44" spans="2:15" x14ac:dyDescent="0.2">
      <c r="C44" s="56" t="s">
        <v>43</v>
      </c>
      <c r="E44" s="43">
        <v>25842604.260000002</v>
      </c>
      <c r="F44" s="43"/>
      <c r="G44" s="57">
        <v>23379538.23</v>
      </c>
      <c r="H44" s="55"/>
      <c r="I44" s="53"/>
    </row>
    <row r="45" spans="2:15" x14ac:dyDescent="0.2">
      <c r="C45" s="56" t="s">
        <v>44</v>
      </c>
      <c r="E45" s="43">
        <v>4047276.92</v>
      </c>
      <c r="F45" s="43"/>
      <c r="G45" s="57">
        <v>3015971.24</v>
      </c>
      <c r="H45" s="55"/>
      <c r="I45" s="53"/>
    </row>
    <row r="46" spans="2:15" x14ac:dyDescent="0.2">
      <c r="C46" s="56" t="s">
        <v>45</v>
      </c>
      <c r="E46" s="43">
        <v>14259520.550000001</v>
      </c>
      <c r="F46" s="43"/>
      <c r="G46" s="57">
        <v>0</v>
      </c>
      <c r="H46" s="55"/>
      <c r="I46" s="53"/>
    </row>
    <row r="47" spans="2:15" x14ac:dyDescent="0.2">
      <c r="C47" s="56" t="s">
        <v>46</v>
      </c>
      <c r="E47" s="43">
        <v>20438766.949999999</v>
      </c>
      <c r="F47" s="43"/>
      <c r="G47" s="57">
        <v>22633270.609999999</v>
      </c>
      <c r="H47" s="55"/>
      <c r="I47" s="53"/>
    </row>
    <row r="48" spans="2:15" x14ac:dyDescent="0.2">
      <c r="C48" s="56" t="s">
        <v>47</v>
      </c>
      <c r="E48" s="43">
        <v>2724611.81</v>
      </c>
      <c r="F48" s="43"/>
      <c r="G48" s="57">
        <v>-1077707.24</v>
      </c>
      <c r="H48" s="55"/>
      <c r="I48" s="53"/>
    </row>
    <row r="49" spans="1:15" x14ac:dyDescent="0.2">
      <c r="C49" s="56" t="s">
        <v>48</v>
      </c>
      <c r="E49" s="43">
        <v>3298555.63</v>
      </c>
      <c r="F49" s="43"/>
      <c r="G49" s="57">
        <v>-464514.77</v>
      </c>
      <c r="H49" s="55"/>
      <c r="I49" s="53"/>
    </row>
    <row r="50" spans="1:15" x14ac:dyDescent="0.2">
      <c r="C50" s="56" t="s">
        <v>49</v>
      </c>
      <c r="E50" s="43">
        <v>43581704.880000003</v>
      </c>
      <c r="F50" s="43"/>
      <c r="G50" s="57">
        <v>16162824.51</v>
      </c>
      <c r="H50" s="55"/>
      <c r="I50" s="53"/>
    </row>
    <row r="51" spans="1:15" x14ac:dyDescent="0.2">
      <c r="C51" s="56" t="s">
        <v>50</v>
      </c>
      <c r="E51" s="43">
        <v>-836355.16</v>
      </c>
      <c r="F51" s="43"/>
      <c r="G51" s="57">
        <v>0</v>
      </c>
      <c r="H51" s="55"/>
      <c r="I51" s="53"/>
    </row>
    <row r="52" spans="1:15" x14ac:dyDescent="0.2">
      <c r="C52" s="56" t="s">
        <v>51</v>
      </c>
      <c r="E52" s="43">
        <v>1160306.1299999999</v>
      </c>
      <c r="F52" s="43"/>
      <c r="G52" s="57">
        <v>17523437.100000001</v>
      </c>
      <c r="H52" s="55"/>
      <c r="I52" s="53"/>
    </row>
    <row r="53" spans="1:15" x14ac:dyDescent="0.2">
      <c r="C53" s="56" t="s">
        <v>52</v>
      </c>
      <c r="E53" s="43">
        <v>43513.53</v>
      </c>
      <c r="F53" s="43"/>
      <c r="G53" s="57">
        <v>16001911.960000001</v>
      </c>
      <c r="H53" s="55"/>
      <c r="I53" s="53"/>
    </row>
    <row r="54" spans="1:15" x14ac:dyDescent="0.2">
      <c r="C54" s="56" t="s">
        <v>53</v>
      </c>
      <c r="E54" s="43">
        <v>-18382.759999999998</v>
      </c>
      <c r="F54" s="43"/>
      <c r="G54" s="57">
        <v>1882587.16</v>
      </c>
      <c r="H54" s="55"/>
      <c r="I54" s="53"/>
    </row>
    <row r="55" spans="1:15" x14ac:dyDescent="0.2">
      <c r="C55" s="56" t="s">
        <v>54</v>
      </c>
      <c r="E55" s="43">
        <v>-332817.96999999997</v>
      </c>
      <c r="F55" s="43"/>
      <c r="G55" s="57">
        <v>-1314382.79</v>
      </c>
      <c r="H55" s="55"/>
      <c r="I55" s="53"/>
    </row>
    <row r="56" spans="1:15" x14ac:dyDescent="0.2">
      <c r="E56" s="44"/>
      <c r="G56" s="44"/>
    </row>
    <row r="57" spans="1:15" ht="12.75" x14ac:dyDescent="0.2">
      <c r="A57" s="4" t="s">
        <v>27</v>
      </c>
      <c r="E57" s="58"/>
    </row>
    <row r="58" spans="1:15" x14ac:dyDescent="0.2">
      <c r="B58" s="42" t="s">
        <v>28</v>
      </c>
      <c r="E58" s="58"/>
    </row>
    <row r="59" spans="1:15" x14ac:dyDescent="0.2">
      <c r="C59" s="6" t="s">
        <v>10</v>
      </c>
      <c r="E59" s="59">
        <v>572619702</v>
      </c>
      <c r="G59" s="59">
        <v>636821139</v>
      </c>
      <c r="H59" s="61"/>
      <c r="I59" s="60">
        <f>E59-G59</f>
        <v>-64201437</v>
      </c>
      <c r="K59" s="17">
        <f>IF(G59=0,"n/a",IF(AND(I59/G59&lt;1,I59/G59&gt;-1),I59/G59,"n/a"))</f>
        <v>-0.10081549287263845</v>
      </c>
    </row>
    <row r="60" spans="1:15" x14ac:dyDescent="0.2">
      <c r="C60" s="6" t="s">
        <v>11</v>
      </c>
      <c r="E60" s="59">
        <v>279431368</v>
      </c>
      <c r="G60" s="59">
        <v>301062374</v>
      </c>
      <c r="H60" s="61"/>
      <c r="I60" s="60">
        <f>E60-G60</f>
        <v>-21631006</v>
      </c>
      <c r="K60" s="17">
        <f t="shared" ref="K60:K61" si="0">IF(G60=0,"n/a",IF(AND(I60/G60&lt;1,I60/G60&gt;-1),I60/G60,"n/a"))</f>
        <v>-7.1848918589873342E-2</v>
      </c>
    </row>
    <row r="61" spans="1:15" x14ac:dyDescent="0.2">
      <c r="C61" s="6" t="s">
        <v>12</v>
      </c>
      <c r="E61" s="62">
        <v>21221490</v>
      </c>
      <c r="F61" s="63"/>
      <c r="G61" s="62">
        <v>23748010</v>
      </c>
      <c r="H61" s="64"/>
      <c r="I61" s="62">
        <f>E61-G61</f>
        <v>-2526520</v>
      </c>
      <c r="J61" s="63"/>
      <c r="K61" s="23">
        <f t="shared" si="0"/>
        <v>-0.10638870372717546</v>
      </c>
    </row>
    <row r="62" spans="1:15" ht="6.95" customHeight="1" x14ac:dyDescent="0.2">
      <c r="E62" s="60"/>
      <c r="G62" s="60"/>
      <c r="I62" s="60"/>
      <c r="K62" s="25"/>
      <c r="M62" s="29"/>
      <c r="N62" s="29"/>
      <c r="O62" s="29"/>
    </row>
    <row r="63" spans="1:15" x14ac:dyDescent="0.2">
      <c r="C63" s="6" t="s">
        <v>13</v>
      </c>
      <c r="E63" s="60">
        <f>SUM(E59:E61)</f>
        <v>873272560</v>
      </c>
      <c r="G63" s="60">
        <f>SUM(G59:G61)</f>
        <v>961631523</v>
      </c>
      <c r="H63" s="61"/>
      <c r="I63" s="60">
        <f>E63-G63</f>
        <v>-88358963</v>
      </c>
      <c r="K63" s="17">
        <f>IF(G63=0,"n/a",IF(AND(I63/G63&lt;1,I63/G63&gt;-1),I63/G63,"n/a"))</f>
        <v>-9.1884428584814604E-2</v>
      </c>
    </row>
    <row r="64" spans="1:15" ht="6.95" customHeight="1" x14ac:dyDescent="0.2">
      <c r="E64" s="60"/>
      <c r="G64" s="60"/>
      <c r="I64" s="60"/>
      <c r="K64" s="25"/>
      <c r="M64" s="29"/>
      <c r="N64" s="29"/>
      <c r="O64" s="29"/>
    </row>
    <row r="65" spans="2:15" x14ac:dyDescent="0.2">
      <c r="B65" s="42" t="s">
        <v>29</v>
      </c>
      <c r="E65" s="60"/>
      <c r="G65" s="60"/>
      <c r="H65" s="61"/>
      <c r="I65" s="60"/>
      <c r="K65" s="25"/>
    </row>
    <row r="66" spans="2:15" x14ac:dyDescent="0.2">
      <c r="C66" s="6" t="s">
        <v>15</v>
      </c>
      <c r="E66" s="59">
        <v>42638534</v>
      </c>
      <c r="G66" s="59">
        <v>43340750</v>
      </c>
      <c r="H66" s="61"/>
      <c r="I66" s="60">
        <f>E66-G66</f>
        <v>-702216</v>
      </c>
      <c r="K66" s="17">
        <f>IF(G66=0,"n/a",IF(AND(I66/G66&lt;1,I66/G66&gt;-1),I66/G66,"n/a"))</f>
        <v>-1.6202211544562566E-2</v>
      </c>
    </row>
    <row r="67" spans="2:15" x14ac:dyDescent="0.2">
      <c r="C67" s="6" t="s">
        <v>16</v>
      </c>
      <c r="E67" s="59">
        <v>4028090</v>
      </c>
      <c r="G67" s="59">
        <v>4520934</v>
      </c>
      <c r="H67" s="61"/>
      <c r="I67" s="60">
        <f>E67-G67</f>
        <v>-492844</v>
      </c>
      <c r="K67" s="17">
        <f>IF(G67=0,"n/a",IF(AND(I67/G67&lt;1,I67/G67&gt;-1),I67/G67,"n/a"))</f>
        <v>-0.1090137568918281</v>
      </c>
    </row>
    <row r="68" spans="2:15" ht="6.95" customHeight="1" x14ac:dyDescent="0.2">
      <c r="E68" s="60"/>
      <c r="G68" s="60"/>
      <c r="I68" s="60"/>
      <c r="K68" s="25"/>
      <c r="M68" s="29"/>
      <c r="N68" s="29"/>
      <c r="O68" s="29"/>
    </row>
    <row r="69" spans="2:15" x14ac:dyDescent="0.2">
      <c r="C69" s="6" t="s">
        <v>17</v>
      </c>
      <c r="E69" s="62">
        <f>SUM(E66:E67)</f>
        <v>46666624</v>
      </c>
      <c r="G69" s="62">
        <f>SUM(G66:G67)</f>
        <v>47861684</v>
      </c>
      <c r="H69" s="61"/>
      <c r="I69" s="62">
        <f>E69-G69</f>
        <v>-1195060</v>
      </c>
      <c r="K69" s="23">
        <f>IF(G69=0,"n/a",IF(AND(I69/G69&lt;1,I69/G69&gt;-1),I69/G69,"n/a"))</f>
        <v>-2.4969033684648454E-2</v>
      </c>
    </row>
    <row r="70" spans="2:15" ht="6.95" customHeight="1" x14ac:dyDescent="0.2">
      <c r="E70" s="60"/>
      <c r="G70" s="60"/>
      <c r="I70" s="60"/>
      <c r="K70" s="25"/>
      <c r="M70" s="29"/>
      <c r="N70" s="29"/>
      <c r="O70" s="29"/>
    </row>
    <row r="71" spans="2:15" x14ac:dyDescent="0.2">
      <c r="C71" s="6" t="s">
        <v>30</v>
      </c>
      <c r="E71" s="60">
        <f>E63+E69</f>
        <v>919939184</v>
      </c>
      <c r="G71" s="60">
        <f>G63+G69</f>
        <v>1009493207</v>
      </c>
      <c r="H71" s="61"/>
      <c r="I71" s="60">
        <f>E71-G71</f>
        <v>-89554023</v>
      </c>
      <c r="K71" s="17">
        <f>IF(G71=0,"n/a",IF(AND(I71/G71&lt;1,I71/G71&gt;-1),I71/G71,"n/a"))</f>
        <v>-8.8711862921926524E-2</v>
      </c>
    </row>
    <row r="72" spans="2:15" ht="6.95" customHeight="1" x14ac:dyDescent="0.2">
      <c r="E72" s="60"/>
      <c r="G72" s="60"/>
      <c r="I72" s="60"/>
      <c r="K72" s="25"/>
      <c r="M72" s="29"/>
      <c r="N72" s="29"/>
      <c r="O72" s="29"/>
    </row>
    <row r="73" spans="2:15" x14ac:dyDescent="0.2">
      <c r="B73" s="42" t="s">
        <v>31</v>
      </c>
      <c r="E73" s="60"/>
      <c r="G73" s="60"/>
      <c r="H73" s="61"/>
      <c r="I73" s="60"/>
      <c r="K73" s="25"/>
    </row>
    <row r="74" spans="2:15" x14ac:dyDescent="0.2">
      <c r="C74" s="6" t="s">
        <v>20</v>
      </c>
      <c r="E74" s="59">
        <v>49346849</v>
      </c>
      <c r="G74" s="59">
        <v>51753414</v>
      </c>
      <c r="H74" s="61"/>
      <c r="I74" s="60">
        <f>E74-G74</f>
        <v>-2406565</v>
      </c>
      <c r="K74" s="17">
        <f>IF(G74=0,"n/a",IF(AND(I74/G74&lt;1,I74/G74&gt;-1),I74/G74,"n/a"))</f>
        <v>-4.6500603805576961E-2</v>
      </c>
    </row>
    <row r="75" spans="2:15" x14ac:dyDescent="0.2">
      <c r="C75" s="6" t="s">
        <v>21</v>
      </c>
      <c r="E75" s="59">
        <v>150495889</v>
      </c>
      <c r="G75" s="59">
        <v>161176158</v>
      </c>
      <c r="H75" s="61"/>
      <c r="I75" s="60">
        <f>E75-G75</f>
        <v>-10680269</v>
      </c>
      <c r="K75" s="17">
        <f>IF(G75=0,"n/a",IF(AND(I75/G75&lt;1,I75/G75&gt;-1),I75/G75,"n/a"))</f>
        <v>-6.626457121530345E-2</v>
      </c>
    </row>
    <row r="76" spans="2:15" ht="6.95" customHeight="1" x14ac:dyDescent="0.2">
      <c r="E76" s="60"/>
      <c r="G76" s="60"/>
      <c r="I76" s="60"/>
      <c r="K76" s="25"/>
      <c r="M76" s="29"/>
      <c r="N76" s="29"/>
      <c r="O76" s="29"/>
    </row>
    <row r="77" spans="2:15" x14ac:dyDescent="0.2">
      <c r="C77" s="6" t="s">
        <v>22</v>
      </c>
      <c r="E77" s="62">
        <f>SUM(E74:E75)</f>
        <v>199842738</v>
      </c>
      <c r="G77" s="62">
        <f>SUM(G74:G75)</f>
        <v>212929572</v>
      </c>
      <c r="H77" s="61"/>
      <c r="I77" s="62">
        <f>E77-G77</f>
        <v>-13086834</v>
      </c>
      <c r="K77" s="23">
        <f>IF(G77=0,"n/a",IF(AND(I77/G77&lt;1,I77/G77&gt;-1),I77/G77,"n/a"))</f>
        <v>-6.1460857113825408E-2</v>
      </c>
    </row>
    <row r="78" spans="2:15" ht="6.95" customHeight="1" x14ac:dyDescent="0.2">
      <c r="E78" s="60"/>
      <c r="G78" s="60"/>
      <c r="I78" s="60"/>
      <c r="K78" s="25"/>
      <c r="M78" s="29"/>
      <c r="N78" s="29"/>
      <c r="O78" s="29"/>
    </row>
    <row r="79" spans="2:15" ht="12.75" thickBot="1" x14ac:dyDescent="0.25">
      <c r="C79" s="6" t="s">
        <v>32</v>
      </c>
      <c r="E79" s="65">
        <f>E71+E77</f>
        <v>1119781922</v>
      </c>
      <c r="G79" s="65">
        <f>G71+G77</f>
        <v>1222422779</v>
      </c>
      <c r="H79" s="61"/>
      <c r="I79" s="65">
        <f>E79-G79</f>
        <v>-102640857</v>
      </c>
      <c r="K79" s="34">
        <f>IF(G79=0,"n/a",IF(AND(I79/G79&lt;1,I79/G79&gt;-1),I79/G79,"n/a"))</f>
        <v>-8.3965105005622612E-2</v>
      </c>
    </row>
    <row r="80" spans="2:15" ht="12.75" thickTop="1" x14ac:dyDescent="0.2"/>
    <row r="81" spans="1:14" ht="12.75" customHeight="1" x14ac:dyDescent="0.2">
      <c r="A81" s="6" t="s">
        <v>3</v>
      </c>
      <c r="C81" s="66" t="s">
        <v>33</v>
      </c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</row>
    <row r="82" spans="1:14" x14ac:dyDescent="0.2">
      <c r="A82" s="6" t="s">
        <v>3</v>
      </c>
    </row>
    <row r="83" spans="1:14" x14ac:dyDescent="0.2">
      <c r="A83" s="6" t="s">
        <v>3</v>
      </c>
    </row>
    <row r="84" spans="1:14" x14ac:dyDescent="0.2">
      <c r="A84" s="6" t="s">
        <v>3</v>
      </c>
    </row>
    <row r="85" spans="1:14" x14ac:dyDescent="0.2">
      <c r="A85" s="6" t="s">
        <v>3</v>
      </c>
    </row>
    <row r="86" spans="1:14" x14ac:dyDescent="0.2">
      <c r="A86" s="6" t="s">
        <v>3</v>
      </c>
    </row>
    <row r="87" spans="1:14" x14ac:dyDescent="0.2">
      <c r="A87" s="6" t="s">
        <v>3</v>
      </c>
    </row>
    <row r="88" spans="1:14" x14ac:dyDescent="0.2">
      <c r="A88" s="6" t="s">
        <v>3</v>
      </c>
    </row>
    <row r="89" spans="1:14" x14ac:dyDescent="0.2">
      <c r="A89" s="6" t="s">
        <v>3</v>
      </c>
    </row>
    <row r="90" spans="1:14" x14ac:dyDescent="0.2">
      <c r="A90" s="6" t="s">
        <v>3</v>
      </c>
    </row>
    <row r="91" spans="1:14" x14ac:dyDescent="0.2">
      <c r="A91" s="6" t="s">
        <v>3</v>
      </c>
    </row>
    <row r="92" spans="1:14" x14ac:dyDescent="0.2">
      <c r="A92" s="6" t="s">
        <v>3</v>
      </c>
    </row>
    <row r="93" spans="1:14" x14ac:dyDescent="0.2">
      <c r="A93" s="6" t="s">
        <v>3</v>
      </c>
    </row>
    <row r="94" spans="1:14" x14ac:dyDescent="0.2">
      <c r="A94" s="6" t="s">
        <v>3</v>
      </c>
    </row>
    <row r="95" spans="1:14" x14ac:dyDescent="0.2">
      <c r="A95" s="6" t="s">
        <v>3</v>
      </c>
    </row>
  </sheetData>
  <mergeCells count="6">
    <mergeCell ref="M6:O6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&amp;C6c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D72F0D6D173EB43AE67AAEAEEE9AAA3" ma:contentTypeVersion="7" ma:contentTypeDescription="" ma:contentTypeScope="" ma:versionID="46061aeb9dc52625af4a7418ae11a4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2024-05-15T07:00:00+00:00</OpenedDate>
    <SignificantOrder xmlns="dc463f71-b30c-4ab2-9473-d307f9d35888">false</SignificantOrder>
    <Date1 xmlns="dc463f71-b30c-4ab2-9473-d307f9d35888">2024-05-15T07:00:00+00:00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240363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AD53077-D9E1-45CD-8AF4-350869910C8E}"/>
</file>

<file path=customXml/itemProps2.xml><?xml version="1.0" encoding="utf-8"?>
<ds:datastoreItem xmlns:ds="http://schemas.openxmlformats.org/officeDocument/2006/customXml" ds:itemID="{AE381972-2F00-413A-9184-DBC7044E6001}"/>
</file>

<file path=customXml/itemProps3.xml><?xml version="1.0" encoding="utf-8"?>
<ds:datastoreItem xmlns:ds="http://schemas.openxmlformats.org/officeDocument/2006/customXml" ds:itemID="{44425078-458D-439C-8751-6A20E479B475}"/>
</file>

<file path=customXml/itemProps4.xml><?xml version="1.0" encoding="utf-8"?>
<ds:datastoreItem xmlns:ds="http://schemas.openxmlformats.org/officeDocument/2006/customXml" ds:itemID="{2D54FDE9-8FB9-4D74-94F3-C26D235F29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01-2024 SOG</vt:lpstr>
      <vt:lpstr>02-2024 SOG</vt:lpstr>
      <vt:lpstr>03-2024 SOG</vt:lpstr>
      <vt:lpstr>03-2024 SOG 12ME</vt:lpstr>
      <vt:lpstr>'01-2024 SOG'!Print_Area</vt:lpstr>
      <vt:lpstr>'02-2024 SOG'!Print_Area</vt:lpstr>
      <vt:lpstr>'03-2024 SOG'!Print_Area</vt:lpstr>
      <vt:lpstr>'03-2024 SOG 12ME'!Print_Area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Pham, Linh</cp:lastModifiedBy>
  <dcterms:created xsi:type="dcterms:W3CDTF">2024-04-16T23:06:24Z</dcterms:created>
  <dcterms:modified xsi:type="dcterms:W3CDTF">2024-05-07T15:16:48Z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0x0101006E56B4D1795A2E4DB2F0B01679ED314A00CD72F0D6D173EB43AE67AAEAEEE9AAA3</vt:lpwstr>
  </property>
  <property fmtid="{D5CDD505-2E9C-101B-9397-08002B2CF9AE}" pid="3" name="_docset_NoMedatataSyncRequired">
    <vt:lpwstr>False</vt:lpwstr>
  </property>
</Properties>
</file>