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omments12.xml" ContentType="application/vnd.openxmlformats-officedocument.spreadsheetml.comments+xml"/>
  <Override PartName="/xl/comments11.xml" ContentType="application/vnd.openxmlformats-officedocument.spreadsheetml.comments+xml"/>
  <Override PartName="/xl/printerSettings/printerSettings13.bin" ContentType="application/vnd.openxmlformats-officedocument.spreadsheetml.printerSettings"/>
  <Override PartName="/docProps/core.xml" ContentType="application/vnd.openxmlformats-package.core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0.xml" ContentType="application/vnd.openxmlformats-officedocument.spreadsheetml.comments+xml"/>
  <Override PartName="/xl/printerSettings/printerSettings4.bin" ContentType="application/vnd.openxmlformats-officedocument.spreadsheetml.printerSettings"/>
  <Override PartName="/xl/comments5.xml" ContentType="application/vnd.openxmlformats-officedocument.spreadsheetml.comments+xml"/>
  <Override PartName="/xl/printerSettings/printerSettings7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rinterSettings/printerSettings5.bin" ContentType="application/vnd.openxmlformats-officedocument.spreadsheetml.printerSettings"/>
  <Override PartName="/xl/comments6.xml" ContentType="application/vnd.openxmlformats-officedocument.spreadsheetml.comments+xml"/>
  <Override PartName="/xl/printerSettings/printerSettings8.bin" ContentType="application/vnd.openxmlformats-officedocument.spreadsheetml.printerSettings"/>
  <Override PartName="/xl/comments9.xml" ContentType="application/vnd.openxmlformats-officedocument.spreadsheetml.comments+xml"/>
  <Override PartName="/xl/printerSettings/printerSettings1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comments8.xml" ContentType="application/vnd.openxmlformats-officedocument.spreadsheetml.comments+xml"/>
  <Override PartName="/xl/comments1.xml" ContentType="application/vnd.openxmlformats-officedocument.spreadsheetml.comments+xml"/>
  <Override PartName="/xl/comments7.xml" ContentType="application/vnd.openxmlformats-officedocument.spreadsheetml.comments+xml"/>
  <Override PartName="/xl/printerSettings/printerSettings9.bin" ContentType="application/vnd.openxmlformats-officedocument.spreadsheetml.printerSettings"/>
  <Override PartName="/xl/printerSettings/printerSettings12.bin" ContentType="application/vnd.openxmlformats-officedocument.spreadsheetml.printerSettings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8800" windowHeight="12300"/>
  </bookViews>
  <sheets>
    <sheet name="3.11E" sheetId="18" r:id="rId1"/>
    <sheet name="3.11G" sheetId="19" r:id="rId2"/>
    <sheet name="SAP Int. Cust" sheetId="17" r:id="rId3"/>
    <sheet name="PO Summary" sheetId="16" r:id="rId4"/>
    <sheet name="Prior Obligation AR 1" sheetId="2" r:id="rId5"/>
    <sheet name="Prior Obligation AR 2" sheetId="3" r:id="rId6"/>
    <sheet name="Prior Obligation AR 3" sheetId="4" r:id="rId7"/>
    <sheet name="Prior Obligation AR 4" sheetId="5" r:id="rId8"/>
    <sheet name="Prior Obligation AR 5" sheetId="6" r:id="rId9"/>
    <sheet name="Prior Obligation AR 6" sheetId="7" r:id="rId10"/>
    <sheet name="Prior Obligation AR 7" sheetId="8" r:id="rId11"/>
    <sheet name="Prior Obligation AR 8" sheetId="9" r:id="rId12"/>
    <sheet name="Prior Obligation AR 9" sheetId="12" r:id="rId13"/>
    <sheet name="Prior Obligation AR 10" sheetId="13" r:id="rId14"/>
    <sheet name="Prior Obligation AR 11" sheetId="14" r:id="rId15"/>
    <sheet name="Prior Obligation AR 12" sheetId="15" r:id="rId16"/>
  </sheets>
  <definedNames>
    <definedName name="SAPPO_AR_Post_Conversion" localSheetId="13">'Prior Obligation AR 10'!$A$13:$D$18</definedName>
    <definedName name="SAPPO_AR_Post_Conversion" localSheetId="14">'Prior Obligation AR 11'!$A$13:$D$18</definedName>
    <definedName name="SAPPO_AR_Post_Conversion" localSheetId="15">'Prior Obligation AR 12'!$A$13:$D$18</definedName>
    <definedName name="SAPPO_AR_Post_Conversion" localSheetId="5">'Prior Obligation AR 2'!$A$13:$D$18</definedName>
    <definedName name="SAPPO_AR_Post_Conversion" localSheetId="6">'Prior Obligation AR 3'!$A$13:$D$18</definedName>
    <definedName name="SAPPO_AR_Post_Conversion" localSheetId="7">'Prior Obligation AR 4'!$A$13:$D$18</definedName>
    <definedName name="SAPPO_AR_Post_Conversion" localSheetId="8">'Prior Obligation AR 5'!$A$13:$D$18</definedName>
    <definedName name="SAPPO_AR_Post_Conversion" localSheetId="9">'Prior Obligation AR 6'!$A$13:$D$18</definedName>
    <definedName name="SAPPO_AR_Post_Conversion" localSheetId="10">'Prior Obligation AR 7'!$A$13:$D$18</definedName>
    <definedName name="SAPPO_AR_Post_Conversion" localSheetId="11">'Prior Obligation AR 8'!$A$13:$D$18</definedName>
    <definedName name="SAPPO_AR_Post_Conversion" localSheetId="12">'Prior Obligation AR 9'!$A$13:$D$18</definedName>
    <definedName name="SAPPO_AR_Post_Conversion">'Prior Obligation AR 1'!$A$13:$D$18</definedName>
    <definedName name="SAPPO_AR_Pre_Conversion" localSheetId="13">'Prior Obligation AR 10'!$A$4:$D$9</definedName>
    <definedName name="SAPPO_AR_Pre_Conversion" localSheetId="14">'Prior Obligation AR 11'!$A$4:$D$9</definedName>
    <definedName name="SAPPO_AR_Pre_Conversion" localSheetId="15">'Prior Obligation AR 12'!$A$4:$D$9</definedName>
    <definedName name="SAPPO_AR_Pre_Conversion" localSheetId="5">'Prior Obligation AR 2'!$A$4:$D$9</definedName>
    <definedName name="SAPPO_AR_Pre_Conversion" localSheetId="6">'Prior Obligation AR 3'!$A$4:$D$9</definedName>
    <definedName name="SAPPO_AR_Pre_Conversion" localSheetId="7">'Prior Obligation AR 4'!$A$4:$D$9</definedName>
    <definedName name="SAPPO_AR_Pre_Conversion" localSheetId="8">'Prior Obligation AR 5'!$A$4:$D$9</definedName>
    <definedName name="SAPPO_AR_Pre_Conversion" localSheetId="9">'Prior Obligation AR 6'!$A$4:$D$9</definedName>
    <definedName name="SAPPO_AR_Pre_Conversion" localSheetId="10">'Prior Obligation AR 7'!$A$4:$D$9</definedName>
    <definedName name="SAPPO_AR_Pre_Conversion" localSheetId="11">'Prior Obligation AR 8'!$A$4:$D$9</definedName>
    <definedName name="SAPPO_AR_Pre_Conversion" localSheetId="12">'Prior Obligation AR 9'!$A$4:$D$9</definedName>
    <definedName name="SAPPO_AR_Pre_Conversion">'Prior Obligation AR 1'!$A$4:$D$9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7" l="1"/>
  <c r="C15" i="16"/>
  <c r="D13" i="16" l="1"/>
  <c r="D12" i="16"/>
  <c r="D11" i="16"/>
  <c r="D10" i="16"/>
  <c r="D9" i="16"/>
  <c r="D8" i="16"/>
  <c r="D7" i="16"/>
  <c r="D6" i="16"/>
  <c r="D5" i="16"/>
  <c r="D4" i="16"/>
  <c r="D3" i="16"/>
  <c r="B13" i="16"/>
  <c r="B12" i="16"/>
  <c r="B11" i="16"/>
  <c r="B10" i="16"/>
  <c r="B9" i="16"/>
  <c r="B8" i="16"/>
  <c r="B7" i="16"/>
  <c r="B6" i="16"/>
  <c r="B5" i="16"/>
  <c r="B4" i="16"/>
  <c r="B3" i="16"/>
  <c r="D2" i="16"/>
  <c r="B2" i="16"/>
  <c r="F13" i="16" l="1"/>
  <c r="H13" i="16" s="1"/>
  <c r="J13" i="16" s="1"/>
  <c r="I13" i="16"/>
  <c r="D15" i="16"/>
  <c r="H10" i="16"/>
  <c r="I7" i="16"/>
  <c r="H3" i="16"/>
  <c r="J3" i="16" s="1"/>
  <c r="H11" i="16"/>
  <c r="J11" i="16" s="1"/>
  <c r="I8" i="16"/>
  <c r="H12" i="16"/>
  <c r="I10" i="16"/>
  <c r="B15" i="16"/>
  <c r="I3" i="16"/>
  <c r="I11" i="16"/>
  <c r="H7" i="16"/>
  <c r="J7" i="16" s="1"/>
  <c r="I4" i="16"/>
  <c r="F10" i="16"/>
  <c r="F7" i="16"/>
  <c r="F6" i="16"/>
  <c r="I6" i="16" s="1"/>
  <c r="F4" i="16"/>
  <c r="H4" i="16" s="1"/>
  <c r="F9" i="16"/>
  <c r="H9" i="16" s="1"/>
  <c r="F8" i="16"/>
  <c r="H8" i="16" s="1"/>
  <c r="J8" i="16" s="1"/>
  <c r="F5" i="16"/>
  <c r="I5" i="16" s="1"/>
  <c r="F12" i="16"/>
  <c r="I12" i="16" s="1"/>
  <c r="J12" i="16" s="1"/>
  <c r="F11" i="16"/>
  <c r="F3" i="16"/>
  <c r="F2" i="16"/>
  <c r="I2" i="16" s="1"/>
  <c r="J10" i="16" l="1"/>
  <c r="J4" i="16"/>
  <c r="F15" i="16"/>
  <c r="I15" i="16" s="1"/>
  <c r="D25" i="17" s="1"/>
  <c r="E25" i="17" s="1"/>
  <c r="H6" i="16"/>
  <c r="J6" i="16" s="1"/>
  <c r="H5" i="16"/>
  <c r="J5" i="16" s="1"/>
  <c r="I9" i="16"/>
  <c r="J9" i="16" s="1"/>
  <c r="H2" i="16"/>
  <c r="J2" i="16" s="1"/>
  <c r="D21" i="15"/>
  <c r="E16" i="15"/>
  <c r="E17" i="15" s="1"/>
  <c r="J15" i="15"/>
  <c r="E15" i="15"/>
  <c r="D11" i="15"/>
  <c r="E7" i="15"/>
  <c r="E24" i="15" s="1"/>
  <c r="E6" i="15"/>
  <c r="E8" i="15" s="1"/>
  <c r="D11" i="19" l="1"/>
  <c r="D13" i="19" s="1"/>
  <c r="H15" i="16"/>
  <c r="E23" i="15"/>
  <c r="E25" i="15" s="1"/>
  <c r="E27" i="15" s="1"/>
  <c r="D21" i="14"/>
  <c r="E16" i="14"/>
  <c r="E17" i="14" s="1"/>
  <c r="J15" i="14"/>
  <c r="E15" i="14"/>
  <c r="D11" i="14"/>
  <c r="E7" i="14"/>
  <c r="E24" i="14" s="1"/>
  <c r="E6" i="14"/>
  <c r="E8" i="14" s="1"/>
  <c r="J15" i="16" l="1"/>
  <c r="D24" i="17"/>
  <c r="E23" i="14"/>
  <c r="E25" i="14" s="1"/>
  <c r="E27" i="14" s="1"/>
  <c r="D21" i="13"/>
  <c r="E16" i="13"/>
  <c r="J15" i="13"/>
  <c r="E15" i="13"/>
  <c r="E17" i="13" s="1"/>
  <c r="D11" i="13"/>
  <c r="E7" i="13"/>
  <c r="E24" i="13" s="1"/>
  <c r="E6" i="13"/>
  <c r="E8" i="13" s="1"/>
  <c r="D26" i="17" l="1"/>
  <c r="E24" i="17"/>
  <c r="E23" i="13"/>
  <c r="E25" i="13" s="1"/>
  <c r="E27" i="13" s="1"/>
  <c r="D21" i="12"/>
  <c r="E16" i="12"/>
  <c r="E17" i="12" s="1"/>
  <c r="J15" i="12"/>
  <c r="E15" i="12"/>
  <c r="D11" i="12"/>
  <c r="E7" i="12"/>
  <c r="E24" i="12" s="1"/>
  <c r="E6" i="12"/>
  <c r="E8" i="12" s="1"/>
  <c r="D11" i="18" l="1"/>
  <c r="D13" i="18" s="1"/>
  <c r="E26" i="17"/>
  <c r="E27" i="17" s="1"/>
  <c r="E23" i="12"/>
  <c r="E25" i="12" s="1"/>
  <c r="E27" i="12" s="1"/>
  <c r="D21" i="9"/>
  <c r="E16" i="9"/>
  <c r="E17" i="9" s="1"/>
  <c r="J15" i="9"/>
  <c r="E15" i="9"/>
  <c r="D11" i="9"/>
  <c r="E7" i="9"/>
  <c r="E24" i="9" s="1"/>
  <c r="E6" i="9"/>
  <c r="E23" i="9" s="1"/>
  <c r="E25" i="9" s="1"/>
  <c r="E27" i="9" s="1"/>
  <c r="E8" i="9" l="1"/>
  <c r="D21" i="8"/>
  <c r="E16" i="8"/>
  <c r="E17" i="8" s="1"/>
  <c r="J15" i="8"/>
  <c r="E15" i="8"/>
  <c r="D11" i="8"/>
  <c r="E7" i="8"/>
  <c r="E24" i="8" s="1"/>
  <c r="E6" i="8"/>
  <c r="E8" i="8" s="1"/>
  <c r="E23" i="8" l="1"/>
  <c r="E25" i="8" s="1"/>
  <c r="E27" i="8" s="1"/>
  <c r="D21" i="7"/>
  <c r="E16" i="7"/>
  <c r="J15" i="7"/>
  <c r="E15" i="7"/>
  <c r="E17" i="7" s="1"/>
  <c r="D11" i="7"/>
  <c r="E7" i="7"/>
  <c r="E24" i="7" s="1"/>
  <c r="E6" i="7"/>
  <c r="E8" i="7" s="1"/>
  <c r="E23" i="7" l="1"/>
  <c r="E25" i="7" s="1"/>
  <c r="E27" i="7" s="1"/>
  <c r="D21" i="6"/>
  <c r="E16" i="6"/>
  <c r="E17" i="6" s="1"/>
  <c r="J15" i="6"/>
  <c r="E15" i="6"/>
  <c r="D11" i="6"/>
  <c r="E7" i="6"/>
  <c r="E24" i="6" s="1"/>
  <c r="E6" i="6"/>
  <c r="E8" i="6" s="1"/>
  <c r="E23" i="6" l="1"/>
  <c r="E25" i="6" s="1"/>
  <c r="E27" i="6" s="1"/>
  <c r="D21" i="5"/>
  <c r="E16" i="5"/>
  <c r="E17" i="5" s="1"/>
  <c r="J15" i="5"/>
  <c r="E15" i="5"/>
  <c r="D11" i="5"/>
  <c r="E7" i="5"/>
  <c r="E24" i="5" s="1"/>
  <c r="E6" i="5"/>
  <c r="E8" i="5" s="1"/>
  <c r="E23" i="5" l="1"/>
  <c r="E25" i="5" s="1"/>
  <c r="E27" i="5" s="1"/>
  <c r="D21" i="4"/>
  <c r="E16" i="4"/>
  <c r="E17" i="4" s="1"/>
  <c r="J15" i="4"/>
  <c r="E15" i="4"/>
  <c r="D11" i="4"/>
  <c r="E7" i="4"/>
  <c r="E24" i="4" s="1"/>
  <c r="E6" i="4"/>
  <c r="E8" i="4" s="1"/>
  <c r="E23" i="4" l="1"/>
  <c r="E25" i="4" s="1"/>
  <c r="E27" i="4" s="1"/>
  <c r="D21" i="3" l="1"/>
  <c r="E16" i="3"/>
  <c r="E17" i="3" s="1"/>
  <c r="J15" i="3"/>
  <c r="E15" i="3"/>
  <c r="D11" i="3"/>
  <c r="E7" i="3"/>
  <c r="E24" i="3" s="1"/>
  <c r="E6" i="3"/>
  <c r="E23" i="3" s="1"/>
  <c r="E25" i="3" s="1"/>
  <c r="E27" i="3" s="1"/>
  <c r="E8" i="3" l="1"/>
  <c r="D21" i="2" l="1"/>
  <c r="E16" i="2"/>
  <c r="E17" i="2" s="1"/>
  <c r="J15" i="2"/>
  <c r="E15" i="2"/>
  <c r="D11" i="2"/>
  <c r="E7" i="2"/>
  <c r="E24" i="2" s="1"/>
  <c r="E6" i="2"/>
  <c r="E8" i="2" s="1"/>
  <c r="E23" i="2" l="1"/>
  <c r="E25" i="2" s="1"/>
  <c r="E27" i="2" s="1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<sst xmlns="http://schemas.openxmlformats.org/spreadsheetml/2006/main" count="739" uniqueCount="96">
  <si>
    <t>Prior Obligation AR</t>
  </si>
  <si>
    <t>Prior Obligation AR (Pre Conversion)</t>
  </si>
  <si>
    <t/>
  </si>
  <si>
    <t>Open Amount Grand Total</t>
  </si>
  <si>
    <t>Prior Obligation Flag</t>
  </si>
  <si>
    <t>G/L Account</t>
  </si>
  <si>
    <t>$</t>
  </si>
  <si>
    <t>X</t>
  </si>
  <si>
    <t>14200201</t>
  </si>
  <si>
    <t>Electric Cust A/R</t>
  </si>
  <si>
    <t>14200202</t>
  </si>
  <si>
    <t>Gas Cust A/R</t>
  </si>
  <si>
    <t>14200203</t>
  </si>
  <si>
    <t>Cust AR Unapp Credit</t>
  </si>
  <si>
    <t>a</t>
  </si>
  <si>
    <t>23202353</t>
  </si>
  <si>
    <t>UnCr-Cust Overpymt</t>
  </si>
  <si>
    <t>Prior Obligation AR (Post Conversion)</t>
  </si>
  <si>
    <t>b</t>
  </si>
  <si>
    <r>
      <t>Total Electric PO (</t>
    </r>
    <r>
      <rPr>
        <b/>
        <sz val="11"/>
        <color indexed="10"/>
        <rFont val="Calibri"/>
        <family val="2"/>
      </rPr>
      <t>sum of 1</t>
    </r>
    <r>
      <rPr>
        <sz val="11"/>
        <color theme="1"/>
        <rFont val="Calibri"/>
        <family val="2"/>
        <scheme val="minor"/>
      </rPr>
      <t>)</t>
    </r>
  </si>
  <si>
    <t>E</t>
  </si>
  <si>
    <r>
      <t>Total Gas PO (</t>
    </r>
    <r>
      <rPr>
        <b/>
        <sz val="11"/>
        <color indexed="10"/>
        <rFont val="Calibri"/>
        <family val="2"/>
      </rPr>
      <t>sum of 2</t>
    </r>
    <r>
      <rPr>
        <sz val="11"/>
        <color theme="1"/>
        <rFont val="Calibri"/>
        <family val="2"/>
        <scheme val="minor"/>
      </rPr>
      <t>)</t>
    </r>
  </si>
  <si>
    <t>G</t>
  </si>
  <si>
    <t>Month</t>
  </si>
  <si>
    <t>Electric PO Balance</t>
  </si>
  <si>
    <t>Gas PO Balance</t>
  </si>
  <si>
    <t>Total PO AR Balance</t>
  </si>
  <si>
    <t>Electric</t>
  </si>
  <si>
    <t>Gas</t>
  </si>
  <si>
    <t>Total</t>
  </si>
  <si>
    <t>KOB1</t>
  </si>
  <si>
    <t xml:space="preserve">Order 43100673 </t>
  </si>
  <si>
    <t>Cost Element 63400500</t>
  </si>
  <si>
    <t>Order</t>
  </si>
  <si>
    <t>Cost Elem.</t>
  </si>
  <si>
    <t>Offst.acct</t>
  </si>
  <si>
    <t xml:space="preserve"> Val.in RC</t>
  </si>
  <si>
    <t>CElem.name</t>
  </si>
  <si>
    <t>Offset. acct name</t>
  </si>
  <si>
    <t>Name</t>
  </si>
  <si>
    <t>Per</t>
  </si>
  <si>
    <t>Proc. Grp</t>
  </si>
  <si>
    <t>ProcGrpTxt</t>
  </si>
  <si>
    <t>Func. Area</t>
  </si>
  <si>
    <t>FuncAreaTx</t>
  </si>
  <si>
    <t>FERC</t>
  </si>
  <si>
    <t>FERC Text</t>
  </si>
  <si>
    <t>Postg Date</t>
  </si>
  <si>
    <t>43100673</t>
  </si>
  <si>
    <t>63400500</t>
  </si>
  <si>
    <t>23701173</t>
  </si>
  <si>
    <t>Interest Expense</t>
  </si>
  <si>
    <t>Common- Accrued Int</t>
  </si>
  <si>
    <t>Accr Int on Customer Dep 1/2023</t>
  </si>
  <si>
    <t>1</t>
  </si>
  <si>
    <t>3</t>
  </si>
  <si>
    <t>Common</t>
  </si>
  <si>
    <t>3040</t>
  </si>
  <si>
    <t>4310</t>
  </si>
  <si>
    <t>Other Interest Expense</t>
  </si>
  <si>
    <t>Accr Int on Customer Dep 2/2023</t>
  </si>
  <si>
    <t>2</t>
  </si>
  <si>
    <t>Accr Int on Customer Dep 3/2023</t>
  </si>
  <si>
    <t>Accr Int on Customer Dep 4/2023</t>
  </si>
  <si>
    <t>4</t>
  </si>
  <si>
    <t>Accr Int on Customer Dep 5/2023</t>
  </si>
  <si>
    <t>5</t>
  </si>
  <si>
    <t>Accrue interest on customer deposits</t>
  </si>
  <si>
    <t>6</t>
  </si>
  <si>
    <t>Accrue int on customer deposits</t>
  </si>
  <si>
    <t>7</t>
  </si>
  <si>
    <t>Accrue Int on customer deposits</t>
  </si>
  <si>
    <t>8</t>
  </si>
  <si>
    <t>9</t>
  </si>
  <si>
    <t>10</t>
  </si>
  <si>
    <t>11</t>
  </si>
  <si>
    <t>12</t>
  </si>
  <si>
    <t xml:space="preserve">RESTATED TEST YEAR </t>
  </si>
  <si>
    <t>Prior Oblig.</t>
  </si>
  <si>
    <t>% Split by Business</t>
  </si>
  <si>
    <t>Restated. Test Year</t>
  </si>
  <si>
    <t>Common Electric</t>
  </si>
  <si>
    <t>Common Gas</t>
  </si>
  <si>
    <t xml:space="preserve">     Total</t>
  </si>
  <si>
    <t>ck</t>
  </si>
  <si>
    <t>12ME Dec 2023</t>
  </si>
  <si>
    <t>PUGET SOUND ENERGY-ELECTRIC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</si>
  <si>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</si>
  <si>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</si>
  <si>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</si>
  <si>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</si>
  <si>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</si>
  <si>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</si>
  <si>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</si>
  <si>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</si>
  <si>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For The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</si>
</sst>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164" formatCode="dddd\,\ mmmm\ dd\,\ yyyy"/>
    <numFmt numFmtId="165" formatCode="###,000"/>
    <numFmt numFmtId="166" formatCode="#,##0.00;\-#,##0.00;#,##0.00"/>
    <numFmt numFmtId="167" formatCode="[$-409]mmmm\-yy;@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4" applyNumberFormat="0" applyAlignment="0" applyProtection="0">
      <alignment horizontal="left" vertical="center" indent="1"/>
    </xf>
    <xf numFmtId="165" fontId="7" fillId="2" borderId="8" applyNumberFormat="0" applyAlignment="0" applyProtection="0">
      <alignment horizontal="left" vertical="center" indent="1"/>
    </xf>
    <xf numFmtId="165" fontId="7" fillId="0" borderId="12" applyNumberFormat="0" applyAlignment="0" applyProtection="0">
      <alignment horizontal="right" vertical="center" indent="1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4"/>
    <xf numFmtId="0" fontId="5" fillId="0" borderId="1" xfId="4" applyBorder="1"/>
    <xf numFmtId="164" fontId="0" fillId="0" borderId="0" xfId="0" applyNumberFormat="1"/>
    <xf numFmtId="0" fontId="2" fillId="0" borderId="2" xfId="2"/>
    <xf numFmtId="164" fontId="2" fillId="0" borderId="2" xfId="2" applyNumberFormat="1"/>
    <xf numFmtId="0" fontId="6" fillId="2" borderId="5" xfId="5" quotePrefix="1" applyNumberFormat="1" applyBorder="1" applyAlignment="1"/>
    <xf numFmtId="0" fontId="6" fillId="2" borderId="6" xfId="5" quotePrefix="1" applyNumberFormat="1" applyBorder="1" applyAlignment="1"/>
    <xf numFmtId="0" fontId="6" fillId="2" borderId="7" xfId="5" quotePrefix="1" applyNumberFormat="1" applyBorder="1" applyAlignment="1"/>
    <xf numFmtId="0" fontId="7" fillId="2" borderId="8" xfId="6" quotePrefix="1" applyNumberFormat="1" applyBorder="1" applyAlignment="1"/>
    <xf numFmtId="0" fontId="6" fillId="2" borderId="9" xfId="5" quotePrefix="1" applyNumberFormat="1" applyBorder="1" applyAlignment="1"/>
    <xf numFmtId="0" fontId="6" fillId="2" borderId="10" xfId="5" quotePrefix="1" applyNumberFormat="1" applyBorder="1" applyAlignment="1"/>
    <xf numFmtId="0" fontId="6" fillId="2" borderId="11" xfId="5" quotePrefix="1" applyNumberFormat="1" applyBorder="1" applyAlignment="1"/>
    <xf numFmtId="0" fontId="7" fillId="2" borderId="8" xfId="6" quotePrefix="1" applyNumberFormat="1" applyBorder="1" applyAlignment="1">
      <alignment horizontal="right"/>
    </xf>
    <xf numFmtId="0" fontId="7" fillId="2" borderId="8" xfId="6" quotePrefix="1" applyNumberFormat="1" applyAlignment="1"/>
    <xf numFmtId="166" fontId="7" fillId="0" borderId="13" xfId="7" applyNumberFormat="1" applyBorder="1" applyAlignment="1"/>
    <xf numFmtId="43" fontId="1" fillId="0" borderId="0" xfId="1" applyFont="1"/>
    <xf numFmtId="0" fontId="8" fillId="0" borderId="0" xfId="0" applyFont="1" applyAlignment="1">
      <alignment horizontal="left"/>
    </xf>
    <xf numFmtId="0" fontId="7" fillId="2" borderId="8" xfId="6" applyNumberFormat="1" applyBorder="1" applyAlignment="1"/>
    <xf numFmtId="43" fontId="4" fillId="0" borderId="14" xfId="0" applyNumberFormat="1" applyFont="1" applyBorder="1"/>
    <xf numFmtId="0" fontId="9" fillId="0" borderId="0" xfId="0" applyFont="1"/>
    <xf numFmtId="166" fontId="7" fillId="0" borderId="15" xfId="7" applyNumberFormat="1" applyBorder="1" applyAlignment="1"/>
    <xf numFmtId="0" fontId="9" fillId="0" borderId="0" xfId="0" applyFont="1" applyAlignment="1">
      <alignment horizontal="right"/>
    </xf>
    <xf numFmtId="166" fontId="4" fillId="0" borderId="16" xfId="0" applyNumberFormat="1" applyFont="1" applyBorder="1"/>
    <xf numFmtId="0" fontId="3" fillId="0" borderId="3" xfId="3"/>
    <xf numFmtId="43" fontId="0" fillId="0" borderId="0" xfId="0" applyNumberFormat="1"/>
    <xf numFmtId="0" fontId="7" fillId="2" borderId="0" xfId="6" applyNumberFormat="1" applyBorder="1" applyAlignment="1"/>
    <xf numFmtId="0" fontId="7" fillId="2" borderId="0" xfId="6" quotePrefix="1" applyNumberFormat="1" applyBorder="1" applyAlignment="1"/>
    <xf numFmtId="166" fontId="6" fillId="0" borderId="16" xfId="7" applyNumberFormat="1" applyFont="1" applyBorder="1" applyAlignment="1"/>
    <xf numFmtId="0" fontId="8" fillId="0" borderId="0" xfId="0" applyFont="1"/>
    <xf numFmtId="43" fontId="0" fillId="0" borderId="17" xfId="0" applyNumberFormat="1" applyBorder="1"/>
    <xf numFmtId="166" fontId="0" fillId="0" borderId="0" xfId="0" applyNumberFormat="1"/>
    <xf numFmtId="0" fontId="4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67" fontId="4" fillId="0" borderId="0" xfId="0" applyNumberFormat="1" applyFont="1"/>
    <xf numFmtId="168" fontId="0" fillId="0" borderId="16" xfId="0" applyNumberFormat="1" applyBorder="1"/>
    <xf numFmtId="9" fontId="0" fillId="0" borderId="0" xfId="8" applyFont="1"/>
    <xf numFmtId="9" fontId="0" fillId="0" borderId="16" xfId="8" applyFont="1" applyBorder="1"/>
    <xf numFmtId="0" fontId="4" fillId="0" borderId="17" xfId="0" applyFont="1" applyBorder="1"/>
    <xf numFmtId="4" fontId="4" fillId="0" borderId="17" xfId="0" applyNumberFormat="1" applyFont="1" applyBorder="1" applyAlignment="1">
      <alignment horizontal="right"/>
    </xf>
    <xf numFmtId="14" fontId="4" fillId="0" borderId="17" xfId="0" applyNumberFormat="1" applyFont="1" applyBorder="1"/>
    <xf numFmtId="0" fontId="4" fillId="0" borderId="0" xfId="0" applyFont="1"/>
    <xf numFmtId="4" fontId="0" fillId="0" borderId="0" xfId="0" applyNumberFormat="1"/>
    <xf numFmtId="14" fontId="0" fillId="0" borderId="0" xfId="0" applyNumberFormat="1"/>
    <xf numFmtId="4" fontId="4" fillId="0" borderId="16" xfId="0" applyNumberFormat="1" applyFont="1" applyBorder="1"/>
    <xf numFmtId="4" fontId="4" fillId="0" borderId="0" xfId="0" applyNumberFormat="1" applyFont="1" applyBorder="1"/>
    <xf numFmtId="0" fontId="13" fillId="3" borderId="18" xfId="0" applyFont="1" applyFill="1" applyBorder="1" applyAlignment="1">
      <alignment horizontal="centerContinuous"/>
    </xf>
    <xf numFmtId="0" fontId="13" fillId="3" borderId="19" xfId="0" applyFont="1" applyFill="1" applyBorder="1" applyAlignment="1">
      <alignment horizontal="centerContinuous"/>
    </xf>
    <xf numFmtId="0" fontId="13" fillId="3" borderId="20" xfId="0" applyFont="1" applyFill="1" applyBorder="1" applyAlignment="1">
      <alignment horizontal="centerContinuous"/>
    </xf>
    <xf numFmtId="0" fontId="0" fillId="0" borderId="21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0" fontId="0" fillId="0" borderId="24" xfId="0" applyBorder="1"/>
    <xf numFmtId="0" fontId="0" fillId="0" borderId="0" xfId="0" applyBorder="1"/>
    <xf numFmtId="0" fontId="4" fillId="0" borderId="25" xfId="0" applyFont="1" applyBorder="1"/>
    <xf numFmtId="0" fontId="14" fillId="0" borderId="24" xfId="0" applyFont="1" applyBorder="1" applyAlignment="1">
      <alignment vertical="top"/>
    </xf>
    <xf numFmtId="0" fontId="0" fillId="0" borderId="0" xfId="0" applyFont="1" applyBorder="1"/>
    <xf numFmtId="10" fontId="0" fillId="0" borderId="0" xfId="0" applyNumberFormat="1" applyFont="1" applyBorder="1"/>
    <xf numFmtId="43" fontId="0" fillId="0" borderId="26" xfId="1" applyNumberFormat="1" applyFont="1" applyBorder="1"/>
    <xf numFmtId="10" fontId="0" fillId="0" borderId="17" xfId="0" applyNumberFormat="1" applyFont="1" applyBorder="1"/>
    <xf numFmtId="43" fontId="0" fillId="0" borderId="25" xfId="1" applyNumberFormat="1" applyFont="1" applyBorder="1"/>
    <xf numFmtId="10" fontId="4" fillId="0" borderId="16" xfId="0" applyNumberFormat="1" applyFont="1" applyBorder="1"/>
    <xf numFmtId="43" fontId="4" fillId="0" borderId="27" xfId="0" applyNumberFormat="1" applyFont="1" applyBorder="1"/>
    <xf numFmtId="0" fontId="0" fillId="0" borderId="28" xfId="0" applyFont="1" applyBorder="1"/>
    <xf numFmtId="0" fontId="0" fillId="0" borderId="29" xfId="0" applyFont="1" applyBorder="1"/>
    <xf numFmtId="0" fontId="15" fillId="0" borderId="29" xfId="0" applyFont="1" applyBorder="1" applyAlignment="1">
      <alignment horizontal="right"/>
    </xf>
    <xf numFmtId="43" fontId="15" fillId="0" borderId="3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quotePrefix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17" xfId="0" applyFont="1" applyFill="1" applyBorder="1" applyAlignment="1">
      <alignment horizontal="center"/>
    </xf>
    <xf numFmtId="0" fontId="16" fillId="0" borderId="17" xfId="0" applyFont="1" applyFill="1" applyBorder="1" applyAlignment="1" applyProtection="1">
      <protection locked="0"/>
    </xf>
    <xf numFmtId="0" fontId="16" fillId="0" borderId="17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NumberFormat="1" applyFont="1" applyFill="1" applyAlignment="1" applyProtection="1">
      <protection locked="0"/>
    </xf>
    <xf numFmtId="42" fontId="18" fillId="0" borderId="0" xfId="0" applyNumberFormat="1" applyFont="1" applyFill="1" applyBorder="1" applyAlignment="1" applyProtection="1">
      <protection locked="0"/>
    </xf>
    <xf numFmtId="3" fontId="18" fillId="0" borderId="0" xfId="0" applyNumberFormat="1" applyFont="1" applyFill="1" applyAlignment="1">
      <alignment horizontal="center"/>
    </xf>
    <xf numFmtId="0" fontId="19" fillId="0" borderId="0" xfId="0" applyFont="1"/>
    <xf numFmtId="37" fontId="18" fillId="0" borderId="0" xfId="0" applyNumberFormat="1" applyFont="1" applyFill="1" applyBorder="1" applyAlignment="1"/>
    <xf numFmtId="0" fontId="19" fillId="0" borderId="0" xfId="0" applyFont="1" applyFill="1" applyAlignment="1"/>
    <xf numFmtId="37" fontId="18" fillId="0" borderId="16" xfId="0" applyNumberFormat="1" applyFont="1" applyFill="1" applyBorder="1" applyAlignment="1"/>
  </cellXfs>
  <cellStyles count="9">
    <cellStyle name="Comma" xfId="1" builtinId="3"/>
    <cellStyle name="Heading 2" xfId="2" builtinId="17"/>
    <cellStyle name="Heading 3" xfId="3" builtinId="18"/>
    <cellStyle name="Normal" xfId="0" builtinId="0"/>
    <cellStyle name="Percent" xfId="8" builtinId="5"/>
    <cellStyle name="SAPDataCell" xfId="7"/>
    <cellStyle name="SAPDimensionCell" xfId="5"/>
    <cellStyle name="SAPMemberCell" xfId="6"/>
    <cellStyle name="Tit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workbookViewId="0">
      <selection activeCell="B19" sqref="B19"/>
    </sheetView>
  </sheetViews>
  <sheetFormatPr defaultRowHeight="14.4" x14ac:dyDescent="0.3"/>
  <cols>
    <col min="2" max="2" width="46" bestFit="1" customWidth="1"/>
    <col min="4" max="4" width="10.5546875" bestFit="1" customWidth="1"/>
  </cols>
  <sheetData>
    <row r="3" spans="1:4" x14ac:dyDescent="0.3">
      <c r="A3" s="68"/>
      <c r="B3" s="69" t="s">
        <v>86</v>
      </c>
      <c r="C3" s="69"/>
      <c r="D3" s="70"/>
    </row>
    <row r="4" spans="1:4" ht="15.6" x14ac:dyDescent="0.3">
      <c r="A4" s="68"/>
      <c r="B4" s="71" t="s">
        <v>87</v>
      </c>
      <c r="C4" s="71"/>
      <c r="D4" s="71"/>
    </row>
    <row r="5" spans="1:4" ht="15.6" x14ac:dyDescent="0.3">
      <c r="A5" s="72"/>
      <c r="B5" s="71" t="s">
        <v>88</v>
      </c>
      <c r="C5" s="71"/>
      <c r="D5" s="71"/>
    </row>
    <row r="6" spans="1:4" ht="15.6" x14ac:dyDescent="0.3">
      <c r="A6" s="72"/>
      <c r="B6" s="71" t="s">
        <v>95</v>
      </c>
      <c r="C6" s="71"/>
      <c r="D6" s="71"/>
    </row>
    <row r="7" spans="1:4" x14ac:dyDescent="0.3">
      <c r="A7" s="72"/>
      <c r="B7" s="72"/>
      <c r="C7" s="72"/>
      <c r="D7" s="72"/>
    </row>
    <row r="8" spans="1:4" x14ac:dyDescent="0.3">
      <c r="A8" s="73" t="s">
        <v>89</v>
      </c>
      <c r="B8" s="74"/>
      <c r="C8" s="74"/>
      <c r="D8" s="74"/>
    </row>
    <row r="9" spans="1:4" x14ac:dyDescent="0.3">
      <c r="A9" s="75" t="s">
        <v>90</v>
      </c>
      <c r="B9" s="76" t="s">
        <v>91</v>
      </c>
      <c r="C9" s="77"/>
      <c r="D9" s="75" t="s">
        <v>92</v>
      </c>
    </row>
    <row r="10" spans="1:4" x14ac:dyDescent="0.3">
      <c r="A10" s="78"/>
      <c r="B10" s="78"/>
      <c r="C10" s="78"/>
      <c r="D10" s="78"/>
    </row>
    <row r="11" spans="1:4" x14ac:dyDescent="0.3">
      <c r="A11" s="79">
        <v>1</v>
      </c>
      <c r="B11" s="80" t="s">
        <v>93</v>
      </c>
      <c r="C11" s="80"/>
      <c r="D11" s="81">
        <f>'SAP Int. Cust'!E24</f>
        <v>89276.132257566569</v>
      </c>
    </row>
    <row r="12" spans="1:4" x14ac:dyDescent="0.3">
      <c r="A12" s="82">
        <v>2</v>
      </c>
      <c r="B12" s="83"/>
      <c r="C12" s="83"/>
      <c r="D12" s="83"/>
    </row>
    <row r="13" spans="1:4" ht="15" thickBot="1" x14ac:dyDescent="0.35">
      <c r="A13" s="79">
        <v>3</v>
      </c>
      <c r="B13" s="84" t="s">
        <v>94</v>
      </c>
      <c r="C13" s="85"/>
      <c r="D13" s="86">
        <f>-D11</f>
        <v>-89276.132257566569</v>
      </c>
    </row>
    <row r="14" spans="1:4" ht="15" thickTop="1" x14ac:dyDescent="0.3">
      <c r="A14" s="85"/>
      <c r="B14" s="85"/>
      <c r="C14" s="85"/>
      <c r="D14" s="85"/>
    </row>
  </sheetData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2" sqref="H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2693.2495457004325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393.62045429956726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-98.14</v>
      </c>
      <c r="E8" s="19">
        <f>SUM(E6:E7)</f>
        <v>3086.87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190.29</v>
      </c>
    </row>
    <row r="11" spans="1:10" ht="15" thickBot="1" x14ac:dyDescent="0.35">
      <c r="C11" s="22" t="s">
        <v>14</v>
      </c>
      <c r="D11" s="23">
        <f>SUM(D6:D9)</f>
        <v>3086.87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3868345.62</v>
      </c>
      <c r="E15" s="16">
        <f>((D15/(D15+D16))*(D17+D18))+D15</f>
        <v>3872407.8687638636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1104211.95</v>
      </c>
      <c r="E16" s="16">
        <f>((D16/(D16+D15))*(D17+D18))+D16</f>
        <v>1105371.5112361365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-1085.5</v>
      </c>
      <c r="E17" s="19">
        <f>SUM(E15:E16)</f>
        <v>4977779.38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6307.31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4977779.38</v>
      </c>
    </row>
    <row r="22" spans="1:6" ht="15" thickTop="1" x14ac:dyDescent="0.3"/>
    <row r="23" spans="1:6" x14ac:dyDescent="0.3">
      <c r="D23" t="s">
        <v>19</v>
      </c>
      <c r="E23" s="25">
        <f>E6+E15</f>
        <v>3875101.118309564</v>
      </c>
      <c r="F23" s="29" t="s">
        <v>20</v>
      </c>
    </row>
    <row r="24" spans="1:6" x14ac:dyDescent="0.3">
      <c r="D24" t="s">
        <v>21</v>
      </c>
      <c r="E24" s="30">
        <f>E7+E16</f>
        <v>1105765.131690436</v>
      </c>
      <c r="F24" s="29" t="s">
        <v>22</v>
      </c>
    </row>
    <row r="25" spans="1:6" x14ac:dyDescent="0.3">
      <c r="E25" s="25">
        <f>SUM(E23:E24)</f>
        <v>4980866.25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3" sqref="H33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3023.4940605465617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441.88593945343803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-102.72</v>
      </c>
      <c r="E8" s="19">
        <f>SUM(E6:E7)</f>
        <v>3465.3799999999997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573.38</v>
      </c>
    </row>
    <row r="11" spans="1:10" ht="15" thickBot="1" x14ac:dyDescent="0.35">
      <c r="C11" s="22" t="s">
        <v>14</v>
      </c>
      <c r="D11" s="23">
        <f>SUM(D6:D9)</f>
        <v>3465.38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2859186.88</v>
      </c>
      <c r="E15" s="16">
        <f>((D15/(D15+D16))*(D17+D18))+D15</f>
        <v>2871310.8476345553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733307.07</v>
      </c>
      <c r="E16" s="16">
        <f>((D16/(D16+D15))*(D17+D18))+D16</f>
        <v>736416.5523654446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-1204.33</v>
      </c>
      <c r="E17" s="19">
        <f>SUM(E15:E16)</f>
        <v>3607727.4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16437.78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3607727.3999999994</v>
      </c>
    </row>
    <row r="22" spans="1:6" ht="15" thickTop="1" x14ac:dyDescent="0.3"/>
    <row r="23" spans="1:6" x14ac:dyDescent="0.3">
      <c r="D23" t="s">
        <v>19</v>
      </c>
      <c r="E23" s="25">
        <f>E6+E15</f>
        <v>2874334.3416951019</v>
      </c>
      <c r="F23" s="29" t="s">
        <v>20</v>
      </c>
    </row>
    <row r="24" spans="1:6" x14ac:dyDescent="0.3">
      <c r="D24" t="s">
        <v>21</v>
      </c>
      <c r="E24" s="30">
        <f>E7+E16</f>
        <v>736858.4383048981</v>
      </c>
      <c r="F24" s="29" t="s">
        <v>22</v>
      </c>
    </row>
    <row r="25" spans="1:6" x14ac:dyDescent="0.3">
      <c r="E25" s="25">
        <f>SUM(E23:E24)</f>
        <v>3611192.7800000003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E30" sqref="E30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3019.4980766148419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441.30192338515786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-107.3</v>
      </c>
      <c r="E8" s="19">
        <f>SUM(E6:E7)</f>
        <v>3460.7999999999997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573.38</v>
      </c>
    </row>
    <row r="11" spans="1:10" ht="15" thickBot="1" x14ac:dyDescent="0.35">
      <c r="C11" s="22" t="s">
        <v>14</v>
      </c>
      <c r="D11" s="23">
        <f>SUM(D6:D9)</f>
        <v>3460.7999999999997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3369407.57</v>
      </c>
      <c r="E15" s="16">
        <f>((D15/(D15+D16))*(D17+D18))+D15</f>
        <v>3384886.0576135484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868802.69</v>
      </c>
      <c r="E16" s="16">
        <f>((D16/(D16+D15))*(D17+D18))+D16</f>
        <v>872793.82238645165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-1737.72</v>
      </c>
      <c r="E17" s="19">
        <f>SUM(E15:E16)</f>
        <v>4257679.88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21207.34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4257679.88</v>
      </c>
    </row>
    <row r="22" spans="1:6" ht="15" thickTop="1" x14ac:dyDescent="0.3"/>
    <row r="23" spans="1:6" x14ac:dyDescent="0.3">
      <c r="D23" t="s">
        <v>19</v>
      </c>
      <c r="E23" s="25">
        <f>E6+E15</f>
        <v>3387905.5556901633</v>
      </c>
      <c r="F23" s="29" t="s">
        <v>20</v>
      </c>
    </row>
    <row r="24" spans="1:6" x14ac:dyDescent="0.3">
      <c r="D24" t="s">
        <v>21</v>
      </c>
      <c r="E24" s="30">
        <f>E7+E16</f>
        <v>873235.12430983677</v>
      </c>
      <c r="F24" s="29" t="s">
        <v>22</v>
      </c>
    </row>
    <row r="25" spans="1:6" x14ac:dyDescent="0.3">
      <c r="E25" s="25">
        <f>SUM(E23:E24)</f>
        <v>4261140.68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4" sqref="I34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3451.2</v>
      </c>
      <c r="E6" s="16">
        <f>((D6/(D6+D7))*(D8+D9))+D6</f>
        <v>4003.0331957367398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1173.43</v>
      </c>
      <c r="E7" s="16">
        <f>((D7/(D7+D6))*(D8+D9))+D7</f>
        <v>1361.0568042632601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-111.56</v>
      </c>
      <c r="E8" s="19">
        <f>SUM(E6:E7)</f>
        <v>5364.09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851.02</v>
      </c>
    </row>
    <row r="11" spans="1:10" ht="15" thickBot="1" x14ac:dyDescent="0.35">
      <c r="C11" s="22" t="s">
        <v>14</v>
      </c>
      <c r="D11" s="23">
        <f>SUM(D6:D9)</f>
        <v>5364.09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3289353.62</v>
      </c>
      <c r="E15" s="16">
        <f>((D15/(D15+D16))*(D17+D18))+D15</f>
        <v>3313629.1561527727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844754.27</v>
      </c>
      <c r="E16" s="16">
        <f>((D16/(D16+D15))*(D17+D18))+D16</f>
        <v>850988.58384722751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-573.39</v>
      </c>
      <c r="E17" s="19">
        <f>SUM(E15:E16)</f>
        <v>4164617.74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31083.24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4164617.74</v>
      </c>
    </row>
    <row r="22" spans="1:6" ht="15" thickTop="1" x14ac:dyDescent="0.3"/>
    <row r="23" spans="1:6" x14ac:dyDescent="0.3">
      <c r="D23" t="s">
        <v>19</v>
      </c>
      <c r="E23" s="25">
        <f>E6+E15</f>
        <v>3317632.1893485095</v>
      </c>
      <c r="F23" s="29" t="s">
        <v>20</v>
      </c>
    </row>
    <row r="24" spans="1:6" x14ac:dyDescent="0.3">
      <c r="D24" t="s">
        <v>21</v>
      </c>
      <c r="E24" s="30">
        <f>E7+E16</f>
        <v>852349.64065149077</v>
      </c>
      <c r="F24" s="29" t="s">
        <v>22</v>
      </c>
    </row>
    <row r="25" spans="1:6" x14ac:dyDescent="0.3">
      <c r="E25" s="25">
        <f>SUM(E23:E24)</f>
        <v>4169981.83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0" sqref="I30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3451.2</v>
      </c>
      <c r="E6" s="16">
        <f>((D6/(D6+D7))*(D8+D9))+D6</f>
        <v>4149.7190650927751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1173.43</v>
      </c>
      <c r="E7" s="16">
        <f>((D7/(D7+D6))*(D8+D9))+D7</f>
        <v>1410.930934907225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-115.9</v>
      </c>
      <c r="E8" s="19">
        <f>SUM(E6:E7)</f>
        <v>5560.65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1051.92</v>
      </c>
    </row>
    <row r="11" spans="1:10" ht="15" thickBot="1" x14ac:dyDescent="0.35">
      <c r="C11" s="22" t="s">
        <v>14</v>
      </c>
      <c r="D11" s="23">
        <f>SUM(D6:D9)</f>
        <v>5560.6500000000005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3389916.29</v>
      </c>
      <c r="E15" s="16">
        <f>((D15/(D15+D16))*(D17+D18))+D15</f>
        <v>3424170.3186151125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818274.22</v>
      </c>
      <c r="E16" s="16">
        <f>((D16/(D16+D15))*(D17+D18))+D16</f>
        <v>826542.62138488749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546.09</v>
      </c>
      <c r="E17" s="19">
        <f>SUM(E15:E16)</f>
        <v>4250712.9399999995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41976.34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4250712.9399999995</v>
      </c>
    </row>
    <row r="22" spans="1:6" ht="15" thickTop="1" x14ac:dyDescent="0.3"/>
    <row r="23" spans="1:6" x14ac:dyDescent="0.3">
      <c r="D23" t="s">
        <v>19</v>
      </c>
      <c r="E23" s="25">
        <f>E6+E15</f>
        <v>3428320.0376802054</v>
      </c>
      <c r="F23" s="29" t="s">
        <v>20</v>
      </c>
    </row>
    <row r="24" spans="1:6" x14ac:dyDescent="0.3">
      <c r="D24" t="s">
        <v>21</v>
      </c>
      <c r="E24" s="30">
        <f>E7+E16</f>
        <v>827953.55231979466</v>
      </c>
      <c r="F24" s="29" t="s">
        <v>22</v>
      </c>
    </row>
    <row r="25" spans="1:6" x14ac:dyDescent="0.3">
      <c r="E25" s="25">
        <f>SUM(E23:E24)</f>
        <v>4256273.59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4" sqref="H34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3035.2377163808301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443.60228361916973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-120.37</v>
      </c>
      <c r="E8" s="19">
        <f>SUM(E6:E7)</f>
        <v>3478.8399999999997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604.49</v>
      </c>
    </row>
    <row r="11" spans="1:10" ht="15" thickBot="1" x14ac:dyDescent="0.35">
      <c r="C11" s="22" t="s">
        <v>14</v>
      </c>
      <c r="D11" s="23">
        <f>SUM(D6:D9)</f>
        <v>3478.84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3347296.61</v>
      </c>
      <c r="E15" s="16">
        <f>((D15/(D15+D16))*(D17+D18))+D15</f>
        <v>3384067.4364196653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712726.35</v>
      </c>
      <c r="E16" s="16">
        <f>((D16/(D16+D15))*(D17+D18))+D16</f>
        <v>720555.81358033442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227.32</v>
      </c>
      <c r="E17" s="19">
        <f>SUM(E15:E16)</f>
        <v>4104623.25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44372.97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4104623.25</v>
      </c>
    </row>
    <row r="22" spans="1:6" ht="15" thickTop="1" x14ac:dyDescent="0.3"/>
    <row r="23" spans="1:6" x14ac:dyDescent="0.3">
      <c r="D23" t="s">
        <v>19</v>
      </c>
      <c r="E23" s="25">
        <f>E6+E15</f>
        <v>3387102.6741360463</v>
      </c>
      <c r="F23" s="29" t="s">
        <v>20</v>
      </c>
    </row>
    <row r="24" spans="1:6" x14ac:dyDescent="0.3">
      <c r="D24" t="s">
        <v>21</v>
      </c>
      <c r="E24" s="30">
        <f>E7+E16</f>
        <v>720999.41586395365</v>
      </c>
      <c r="F24" s="29" t="s">
        <v>22</v>
      </c>
    </row>
    <row r="25" spans="1:6" x14ac:dyDescent="0.3">
      <c r="E25" s="25">
        <f>SUM(E23:E24)</f>
        <v>4108102.09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I32" sqref="I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3031.4860284100014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443.05397158999841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-124.67</v>
      </c>
      <c r="E8" s="19">
        <f>SUM(E6:E7)</f>
        <v>3474.54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604.49</v>
      </c>
    </row>
    <row r="11" spans="1:10" ht="15" thickBot="1" x14ac:dyDescent="0.35">
      <c r="C11" s="22" t="s">
        <v>14</v>
      </c>
      <c r="D11" s="23">
        <f>SUM(D6:D9)</f>
        <v>3474.54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2895061</v>
      </c>
      <c r="E15" s="16">
        <f>((D15/(D15+D16))*(D17+D18))+D15</f>
        <v>2933431.9015042726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562739.14</v>
      </c>
      <c r="E16" s="16">
        <f>((D16/(D16+D15))*(D17+D18))+D16</f>
        <v>570197.63849572744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1754.3</v>
      </c>
      <c r="E17" s="19">
        <f>SUM(E15:E16)</f>
        <v>3503629.54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44075.1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3503629.54</v>
      </c>
    </row>
    <row r="22" spans="1:6" ht="15" thickTop="1" x14ac:dyDescent="0.3"/>
    <row r="23" spans="1:6" x14ac:dyDescent="0.3">
      <c r="D23" t="s">
        <v>19</v>
      </c>
      <c r="E23" s="25">
        <f>E6+E15</f>
        <v>2936463.3875326826</v>
      </c>
      <c r="F23" s="29" t="s">
        <v>20</v>
      </c>
    </row>
    <row r="24" spans="1:6" x14ac:dyDescent="0.3">
      <c r="D24" t="s">
        <v>21</v>
      </c>
      <c r="E24" s="30">
        <f>E7+E16</f>
        <v>570640.69246731745</v>
      </c>
      <c r="F24" s="29" t="s">
        <v>22</v>
      </c>
    </row>
    <row r="25" spans="1:6" x14ac:dyDescent="0.3">
      <c r="E25" s="25">
        <f>SUM(E23:E24)</f>
        <v>3507104.08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B32" sqref="B32"/>
    </sheetView>
  </sheetViews>
  <sheetFormatPr defaultRowHeight="14.4" x14ac:dyDescent="0.3"/>
  <cols>
    <col min="2" max="2" width="46" bestFit="1" customWidth="1"/>
    <col min="4" max="4" width="10.5546875" bestFit="1" customWidth="1"/>
  </cols>
  <sheetData>
    <row r="3" spans="1:4" x14ac:dyDescent="0.3">
      <c r="A3" s="68"/>
      <c r="B3" s="69" t="s">
        <v>86</v>
      </c>
      <c r="C3" s="69"/>
      <c r="D3" s="70"/>
    </row>
    <row r="4" spans="1:4" ht="15.6" x14ac:dyDescent="0.3">
      <c r="A4" s="68"/>
      <c r="B4" s="71" t="s">
        <v>87</v>
      </c>
      <c r="C4" s="71"/>
      <c r="D4" s="71"/>
    </row>
    <row r="5" spans="1:4" ht="15.6" x14ac:dyDescent="0.3">
      <c r="A5" s="72"/>
      <c r="B5" s="71" t="s">
        <v>88</v>
      </c>
      <c r="C5" s="71"/>
      <c r="D5" s="71"/>
    </row>
    <row r="6" spans="1:4" ht="15.6" x14ac:dyDescent="0.3">
      <c r="A6" s="72"/>
      <c r="B6" s="71" t="s">
        <v>95</v>
      </c>
      <c r="C6" s="71"/>
      <c r="D6" s="71"/>
    </row>
    <row r="7" spans="1:4" x14ac:dyDescent="0.3">
      <c r="A7" s="72"/>
      <c r="B7" s="72"/>
      <c r="C7" s="72"/>
      <c r="D7" s="72"/>
    </row>
    <row r="8" spans="1:4" x14ac:dyDescent="0.3">
      <c r="A8" s="73" t="s">
        <v>89</v>
      </c>
      <c r="B8" s="74"/>
      <c r="C8" s="74"/>
      <c r="D8" s="74"/>
    </row>
    <row r="9" spans="1:4" x14ac:dyDescent="0.3">
      <c r="A9" s="75" t="s">
        <v>90</v>
      </c>
      <c r="B9" s="76" t="s">
        <v>91</v>
      </c>
      <c r="C9" s="77"/>
      <c r="D9" s="75" t="s">
        <v>92</v>
      </c>
    </row>
    <row r="10" spans="1:4" x14ac:dyDescent="0.3">
      <c r="A10" s="78"/>
      <c r="B10" s="78"/>
      <c r="C10" s="78"/>
      <c r="D10" s="78"/>
    </row>
    <row r="11" spans="1:4" x14ac:dyDescent="0.3">
      <c r="A11" s="79">
        <v>1</v>
      </c>
      <c r="B11" s="80" t="s">
        <v>93</v>
      </c>
      <c r="C11" s="80"/>
      <c r="D11" s="81">
        <f>'SAP Int. Cust'!E25</f>
        <v>22094.347742433434</v>
      </c>
    </row>
    <row r="12" spans="1:4" x14ac:dyDescent="0.3">
      <c r="A12" s="82">
        <v>2</v>
      </c>
      <c r="B12" s="83"/>
      <c r="C12" s="83"/>
      <c r="D12" s="83"/>
    </row>
    <row r="13" spans="1:4" ht="15" thickBot="1" x14ac:dyDescent="0.35">
      <c r="A13" s="79">
        <v>3</v>
      </c>
      <c r="B13" s="84" t="s">
        <v>94</v>
      </c>
      <c r="C13" s="85"/>
      <c r="D13" s="86">
        <f>-D11</f>
        <v>-22094.347742433434</v>
      </c>
    </row>
    <row r="14" spans="1:4" ht="15" thickTop="1" x14ac:dyDescent="0.3"/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V8" sqref="V8"/>
    </sheetView>
  </sheetViews>
  <sheetFormatPr defaultRowHeight="14.4" x14ac:dyDescent="0.3"/>
  <cols>
    <col min="4" max="4" width="18" bestFit="1" customWidth="1"/>
    <col min="5" max="5" width="18.33203125" bestFit="1" customWidth="1"/>
    <col min="12" max="12" width="16" bestFit="1" customWidth="1"/>
    <col min="15" max="15" width="10.6640625" bestFit="1" customWidth="1"/>
  </cols>
  <sheetData>
    <row r="1" spans="1:15" x14ac:dyDescent="0.3">
      <c r="A1" s="20" t="s">
        <v>30</v>
      </c>
      <c r="B1" s="20"/>
    </row>
    <row r="2" spans="1:15" x14ac:dyDescent="0.3">
      <c r="A2" s="20" t="s">
        <v>31</v>
      </c>
      <c r="B2" s="20"/>
    </row>
    <row r="3" spans="1:15" x14ac:dyDescent="0.3">
      <c r="A3" s="20" t="s">
        <v>32</v>
      </c>
      <c r="B3" s="20"/>
    </row>
    <row r="4" spans="1:15" x14ac:dyDescent="0.3">
      <c r="A4" s="20" t="s">
        <v>85</v>
      </c>
      <c r="B4" s="20"/>
    </row>
    <row r="6" spans="1:15" s="41" customFormat="1" x14ac:dyDescent="0.3">
      <c r="A6" s="38" t="s">
        <v>33</v>
      </c>
      <c r="B6" s="38" t="s">
        <v>34</v>
      </c>
      <c r="C6" s="38" t="s">
        <v>35</v>
      </c>
      <c r="D6" s="39" t="s">
        <v>36</v>
      </c>
      <c r="E6" s="38" t="s">
        <v>37</v>
      </c>
      <c r="F6" s="38" t="s">
        <v>38</v>
      </c>
      <c r="G6" s="38" t="s">
        <v>39</v>
      </c>
      <c r="H6" s="38" t="s">
        <v>40</v>
      </c>
      <c r="I6" s="38" t="s">
        <v>41</v>
      </c>
      <c r="J6" s="38" t="s">
        <v>42</v>
      </c>
      <c r="K6" s="38" t="s">
        <v>43</v>
      </c>
      <c r="L6" s="38" t="s">
        <v>44</v>
      </c>
      <c r="M6" s="38" t="s">
        <v>45</v>
      </c>
      <c r="N6" s="38" t="s">
        <v>46</v>
      </c>
      <c r="O6" s="40" t="s">
        <v>47</v>
      </c>
    </row>
    <row r="7" spans="1:15" x14ac:dyDescent="0.3">
      <c r="A7" t="s">
        <v>48</v>
      </c>
      <c r="B7" t="s">
        <v>49</v>
      </c>
      <c r="C7" t="s">
        <v>50</v>
      </c>
      <c r="D7" s="42">
        <v>7147.83</v>
      </c>
      <c r="E7" t="s">
        <v>51</v>
      </c>
      <c r="F7" t="s">
        <v>52</v>
      </c>
      <c r="G7" t="s">
        <v>53</v>
      </c>
      <c r="H7" t="s">
        <v>54</v>
      </c>
      <c r="I7" t="s">
        <v>55</v>
      </c>
      <c r="J7" t="s">
        <v>56</v>
      </c>
      <c r="K7" t="s">
        <v>57</v>
      </c>
      <c r="L7" t="s">
        <v>51</v>
      </c>
      <c r="M7" t="s">
        <v>58</v>
      </c>
      <c r="N7" t="s">
        <v>59</v>
      </c>
      <c r="O7" s="43">
        <v>44957</v>
      </c>
    </row>
    <row r="8" spans="1:15" x14ac:dyDescent="0.3">
      <c r="A8" t="s">
        <v>48</v>
      </c>
      <c r="B8" t="s">
        <v>49</v>
      </c>
      <c r="C8" t="s">
        <v>50</v>
      </c>
      <c r="D8" s="42">
        <v>11797.87</v>
      </c>
      <c r="E8" t="s">
        <v>51</v>
      </c>
      <c r="F8" t="s">
        <v>52</v>
      </c>
      <c r="G8" t="s">
        <v>60</v>
      </c>
      <c r="H8" t="s">
        <v>61</v>
      </c>
      <c r="I8" t="s">
        <v>55</v>
      </c>
      <c r="J8" t="s">
        <v>56</v>
      </c>
      <c r="K8" t="s">
        <v>57</v>
      </c>
      <c r="L8" t="s">
        <v>51</v>
      </c>
      <c r="M8" t="s">
        <v>58</v>
      </c>
      <c r="N8" t="s">
        <v>59</v>
      </c>
      <c r="O8" s="43">
        <v>44985</v>
      </c>
    </row>
    <row r="9" spans="1:15" x14ac:dyDescent="0.3">
      <c r="A9" t="s">
        <v>48</v>
      </c>
      <c r="B9" t="s">
        <v>49</v>
      </c>
      <c r="C9" t="s">
        <v>50</v>
      </c>
      <c r="D9" s="42">
        <v>11225.06</v>
      </c>
      <c r="E9" t="s">
        <v>51</v>
      </c>
      <c r="F9" t="s">
        <v>52</v>
      </c>
      <c r="G9" t="s">
        <v>62</v>
      </c>
      <c r="H9" t="s">
        <v>55</v>
      </c>
      <c r="I9" t="s">
        <v>55</v>
      </c>
      <c r="J9" t="s">
        <v>56</v>
      </c>
      <c r="K9" t="s">
        <v>57</v>
      </c>
      <c r="L9" t="s">
        <v>51</v>
      </c>
      <c r="M9" t="s">
        <v>58</v>
      </c>
      <c r="N9" t="s">
        <v>59</v>
      </c>
      <c r="O9" s="43">
        <v>45016</v>
      </c>
    </row>
    <row r="10" spans="1:15" x14ac:dyDescent="0.3">
      <c r="A10" t="s">
        <v>48</v>
      </c>
      <c r="B10" t="s">
        <v>49</v>
      </c>
      <c r="C10" t="s">
        <v>50</v>
      </c>
      <c r="D10" s="42">
        <v>10663.15</v>
      </c>
      <c r="E10" t="s">
        <v>51</v>
      </c>
      <c r="F10" t="s">
        <v>52</v>
      </c>
      <c r="G10" t="s">
        <v>63</v>
      </c>
      <c r="H10" t="s">
        <v>64</v>
      </c>
      <c r="I10" t="s">
        <v>55</v>
      </c>
      <c r="J10" t="s">
        <v>56</v>
      </c>
      <c r="K10" t="s">
        <v>57</v>
      </c>
      <c r="L10" t="s">
        <v>51</v>
      </c>
      <c r="M10" t="s">
        <v>58</v>
      </c>
      <c r="N10" t="s">
        <v>59</v>
      </c>
      <c r="O10" s="43">
        <v>45046</v>
      </c>
    </row>
    <row r="11" spans="1:15" x14ac:dyDescent="0.3">
      <c r="A11" t="s">
        <v>48</v>
      </c>
      <c r="B11" t="s">
        <v>49</v>
      </c>
      <c r="C11" t="s">
        <v>50</v>
      </c>
      <c r="D11" s="42">
        <v>10137.370000000001</v>
      </c>
      <c r="E11" t="s">
        <v>51</v>
      </c>
      <c r="F11" t="s">
        <v>52</v>
      </c>
      <c r="G11" t="s">
        <v>65</v>
      </c>
      <c r="H11" t="s">
        <v>66</v>
      </c>
      <c r="I11" t="s">
        <v>55</v>
      </c>
      <c r="J11" t="s">
        <v>56</v>
      </c>
      <c r="K11" t="s">
        <v>57</v>
      </c>
      <c r="L11" t="s">
        <v>51</v>
      </c>
      <c r="M11" t="s">
        <v>58</v>
      </c>
      <c r="N11" t="s">
        <v>59</v>
      </c>
      <c r="O11" s="43">
        <v>45077</v>
      </c>
    </row>
    <row r="12" spans="1:15" x14ac:dyDescent="0.3">
      <c r="A12" t="s">
        <v>48</v>
      </c>
      <c r="B12" t="s">
        <v>49</v>
      </c>
      <c r="C12" t="s">
        <v>50</v>
      </c>
      <c r="D12" s="42">
        <v>9698.2900000000009</v>
      </c>
      <c r="E12" t="s">
        <v>51</v>
      </c>
      <c r="F12" t="s">
        <v>52</v>
      </c>
      <c r="G12" t="s">
        <v>67</v>
      </c>
      <c r="H12" t="s">
        <v>68</v>
      </c>
      <c r="I12" t="s">
        <v>55</v>
      </c>
      <c r="J12" t="s">
        <v>56</v>
      </c>
      <c r="K12" t="s">
        <v>57</v>
      </c>
      <c r="L12" t="s">
        <v>51</v>
      </c>
      <c r="M12" t="s">
        <v>58</v>
      </c>
      <c r="N12" t="s">
        <v>59</v>
      </c>
      <c r="O12" s="43">
        <v>45107</v>
      </c>
    </row>
    <row r="13" spans="1:15" x14ac:dyDescent="0.3">
      <c r="A13" t="s">
        <v>48</v>
      </c>
      <c r="B13" t="s">
        <v>49</v>
      </c>
      <c r="C13" t="s">
        <v>50</v>
      </c>
      <c r="D13" s="42">
        <v>9306.0400000000009</v>
      </c>
      <c r="E13" t="s">
        <v>51</v>
      </c>
      <c r="F13" t="s">
        <v>52</v>
      </c>
      <c r="G13" t="s">
        <v>69</v>
      </c>
      <c r="H13" t="s">
        <v>70</v>
      </c>
      <c r="I13" t="s">
        <v>55</v>
      </c>
      <c r="J13" t="s">
        <v>56</v>
      </c>
      <c r="K13" t="s">
        <v>57</v>
      </c>
      <c r="L13" t="s">
        <v>51</v>
      </c>
      <c r="M13" t="s">
        <v>58</v>
      </c>
      <c r="N13" t="s">
        <v>59</v>
      </c>
      <c r="O13" s="43">
        <v>45138</v>
      </c>
    </row>
    <row r="14" spans="1:15" x14ac:dyDescent="0.3">
      <c r="A14" t="s">
        <v>48</v>
      </c>
      <c r="B14" t="s">
        <v>49</v>
      </c>
      <c r="C14" t="s">
        <v>50</v>
      </c>
      <c r="D14" s="42">
        <v>8933.5300000000007</v>
      </c>
      <c r="E14" t="s">
        <v>51</v>
      </c>
      <c r="F14" t="s">
        <v>52</v>
      </c>
      <c r="G14" t="s">
        <v>71</v>
      </c>
      <c r="H14" t="s">
        <v>72</v>
      </c>
      <c r="I14" t="s">
        <v>55</v>
      </c>
      <c r="J14" t="s">
        <v>56</v>
      </c>
      <c r="K14" t="s">
        <v>57</v>
      </c>
      <c r="L14" t="s">
        <v>51</v>
      </c>
      <c r="M14" t="s">
        <v>58</v>
      </c>
      <c r="N14" t="s">
        <v>59</v>
      </c>
      <c r="O14" s="43">
        <v>45169</v>
      </c>
    </row>
    <row r="15" spans="1:15" x14ac:dyDescent="0.3">
      <c r="A15" t="s">
        <v>48</v>
      </c>
      <c r="B15" t="s">
        <v>49</v>
      </c>
      <c r="C15" t="s">
        <v>50</v>
      </c>
      <c r="D15" s="42">
        <v>8573.0400000000009</v>
      </c>
      <c r="E15" t="s">
        <v>51</v>
      </c>
      <c r="F15" t="s">
        <v>52</v>
      </c>
      <c r="G15" t="s">
        <v>69</v>
      </c>
      <c r="H15" t="s">
        <v>73</v>
      </c>
      <c r="I15" t="s">
        <v>55</v>
      </c>
      <c r="J15" t="s">
        <v>56</v>
      </c>
      <c r="K15" t="s">
        <v>57</v>
      </c>
      <c r="L15" t="s">
        <v>51</v>
      </c>
      <c r="M15" t="s">
        <v>58</v>
      </c>
      <c r="N15" t="s">
        <v>59</v>
      </c>
      <c r="O15" s="43">
        <v>45199</v>
      </c>
    </row>
    <row r="16" spans="1:15" x14ac:dyDescent="0.3">
      <c r="A16" t="s">
        <v>48</v>
      </c>
      <c r="B16" t="s">
        <v>49</v>
      </c>
      <c r="C16" t="s">
        <v>50</v>
      </c>
      <c r="D16" s="42">
        <v>8233.83</v>
      </c>
      <c r="E16" t="s">
        <v>51</v>
      </c>
      <c r="F16" t="s">
        <v>52</v>
      </c>
      <c r="G16" t="s">
        <v>69</v>
      </c>
      <c r="H16" t="s">
        <v>74</v>
      </c>
      <c r="I16" t="s">
        <v>55</v>
      </c>
      <c r="J16" t="s">
        <v>56</v>
      </c>
      <c r="K16" t="s">
        <v>57</v>
      </c>
      <c r="L16" t="s">
        <v>51</v>
      </c>
      <c r="M16" t="s">
        <v>58</v>
      </c>
      <c r="N16" t="s">
        <v>59</v>
      </c>
      <c r="O16" s="43">
        <v>45230</v>
      </c>
    </row>
    <row r="17" spans="1:15" x14ac:dyDescent="0.3">
      <c r="A17" t="s">
        <v>48</v>
      </c>
      <c r="B17" t="s">
        <v>49</v>
      </c>
      <c r="C17" t="s">
        <v>50</v>
      </c>
      <c r="D17" s="42">
        <v>7947.11</v>
      </c>
      <c r="E17" t="s">
        <v>51</v>
      </c>
      <c r="F17" t="s">
        <v>52</v>
      </c>
      <c r="G17" t="s">
        <v>69</v>
      </c>
      <c r="H17" t="s">
        <v>75</v>
      </c>
      <c r="I17" t="s">
        <v>55</v>
      </c>
      <c r="J17" t="s">
        <v>56</v>
      </c>
      <c r="K17" t="s">
        <v>57</v>
      </c>
      <c r="L17" t="s">
        <v>51</v>
      </c>
      <c r="M17" t="s">
        <v>58</v>
      </c>
      <c r="N17" t="s">
        <v>59</v>
      </c>
      <c r="O17" s="43">
        <v>45260</v>
      </c>
    </row>
    <row r="18" spans="1:15" x14ac:dyDescent="0.3">
      <c r="A18" t="s">
        <v>48</v>
      </c>
      <c r="B18" t="s">
        <v>49</v>
      </c>
      <c r="C18" t="s">
        <v>50</v>
      </c>
      <c r="D18">
        <v>7707.36</v>
      </c>
      <c r="E18" t="s">
        <v>51</v>
      </c>
      <c r="F18" t="s">
        <v>52</v>
      </c>
      <c r="G18" t="s">
        <v>69</v>
      </c>
      <c r="H18" t="s">
        <v>76</v>
      </c>
      <c r="I18" t="s">
        <v>55</v>
      </c>
      <c r="J18" t="s">
        <v>56</v>
      </c>
      <c r="K18" t="s">
        <v>57</v>
      </c>
      <c r="L18" t="s">
        <v>51</v>
      </c>
      <c r="M18" t="s">
        <v>58</v>
      </c>
      <c r="N18" t="s">
        <v>59</v>
      </c>
      <c r="O18" s="43">
        <v>45291</v>
      </c>
    </row>
    <row r="19" spans="1:15" ht="15" thickBot="1" x14ac:dyDescent="0.35">
      <c r="D19" s="44">
        <f>SUM(D7:D18)</f>
        <v>111370.48000000003</v>
      </c>
    </row>
    <row r="20" spans="1:15" ht="15.6" thickTop="1" thickBot="1" x14ac:dyDescent="0.35">
      <c r="D20" s="45"/>
    </row>
    <row r="21" spans="1:15" ht="15" thickBot="1" x14ac:dyDescent="0.35">
      <c r="B21" s="46" t="s">
        <v>77</v>
      </c>
      <c r="C21" s="47"/>
      <c r="D21" s="47"/>
      <c r="E21" s="48"/>
    </row>
    <row r="22" spans="1:15" x14ac:dyDescent="0.3">
      <c r="B22" s="49"/>
      <c r="C22" s="50"/>
      <c r="D22" s="51" t="s">
        <v>78</v>
      </c>
      <c r="E22" s="52" t="s">
        <v>51</v>
      </c>
    </row>
    <row r="23" spans="1:15" x14ac:dyDescent="0.3">
      <c r="B23" s="53"/>
      <c r="C23" s="54"/>
      <c r="D23" s="38" t="s">
        <v>79</v>
      </c>
      <c r="E23" s="55" t="s">
        <v>80</v>
      </c>
    </row>
    <row r="24" spans="1:15" x14ac:dyDescent="0.3">
      <c r="B24" s="56" t="s">
        <v>81</v>
      </c>
      <c r="C24" s="57"/>
      <c r="D24" s="58">
        <f>'PO Summary'!H15</f>
        <v>0.80161396680311114</v>
      </c>
      <c r="E24" s="59">
        <f>D19*D24</f>
        <v>89276.132257566569</v>
      </c>
    </row>
    <row r="25" spans="1:15" x14ac:dyDescent="0.3">
      <c r="B25" s="56" t="s">
        <v>82</v>
      </c>
      <c r="C25" s="57"/>
      <c r="D25" s="60">
        <f>'PO Summary'!I15</f>
        <v>0.19838603319688869</v>
      </c>
      <c r="E25" s="61">
        <f>D19*D25</f>
        <v>22094.347742433434</v>
      </c>
    </row>
    <row r="26" spans="1:15" ht="15" thickBot="1" x14ac:dyDescent="0.35">
      <c r="B26" s="56" t="s">
        <v>83</v>
      </c>
      <c r="C26" s="57"/>
      <c r="D26" s="62">
        <f>SUM(D24:D25)</f>
        <v>0.99999999999999978</v>
      </c>
      <c r="E26" s="63">
        <f>SUM(E24:E25)</f>
        <v>111370.48000000001</v>
      </c>
    </row>
    <row r="27" spans="1:15" ht="15.6" thickTop="1" thickBot="1" x14ac:dyDescent="0.35">
      <c r="B27" s="64"/>
      <c r="C27" s="65"/>
      <c r="D27" s="66" t="s">
        <v>84</v>
      </c>
      <c r="E27" s="67">
        <f>D19-E26</f>
        <v>0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2" sqref="B2"/>
    </sheetView>
  </sheetViews>
  <sheetFormatPr defaultRowHeight="14.4" x14ac:dyDescent="0.3"/>
  <cols>
    <col min="1" max="1" width="13.6640625" bestFit="1" customWidth="1"/>
    <col min="2" max="2" width="18" bestFit="1" customWidth="1"/>
    <col min="3" max="3" width="1.44140625" customWidth="1"/>
    <col min="4" max="4" width="14.6640625" bestFit="1" customWidth="1"/>
    <col min="5" max="5" width="1.109375" customWidth="1"/>
    <col min="6" max="6" width="18.88671875" bestFit="1" customWidth="1"/>
  </cols>
  <sheetData>
    <row r="1" spans="1:10" x14ac:dyDescent="0.3">
      <c r="A1" s="32" t="s">
        <v>23</v>
      </c>
      <c r="B1" s="32" t="s">
        <v>24</v>
      </c>
      <c r="C1" s="32"/>
      <c r="D1" s="32" t="s">
        <v>25</v>
      </c>
      <c r="E1" s="32"/>
      <c r="F1" s="33" t="s">
        <v>26</v>
      </c>
      <c r="H1" s="33" t="s">
        <v>27</v>
      </c>
      <c r="I1" s="33" t="s">
        <v>28</v>
      </c>
      <c r="J1" s="33" t="s">
        <v>29</v>
      </c>
    </row>
    <row r="2" spans="1:10" x14ac:dyDescent="0.3">
      <c r="A2" s="34">
        <v>44927</v>
      </c>
      <c r="B2" s="25">
        <f>'Prior Obligation AR 1'!$E$23</f>
        <v>2051221.5641827183</v>
      </c>
      <c r="C2" s="25"/>
      <c r="D2" s="25">
        <f>'Prior Obligation AR 1'!$E$24</f>
        <v>394236.52581728157</v>
      </c>
      <c r="E2" s="25"/>
      <c r="F2" s="25">
        <f>SUM(B2:D2)</f>
        <v>2445458.09</v>
      </c>
      <c r="H2" s="36">
        <f>B2/$F$2</f>
        <v>0.8387882714369963</v>
      </c>
      <c r="I2" s="36">
        <f>D2/$F$2</f>
        <v>0.16121172856300375</v>
      </c>
      <c r="J2" s="36">
        <f>H2+I2</f>
        <v>1</v>
      </c>
    </row>
    <row r="3" spans="1:10" x14ac:dyDescent="0.3">
      <c r="A3" s="34">
        <v>44958</v>
      </c>
      <c r="B3" s="25">
        <f>'Prior Obligation AR 2'!$E$23</f>
        <v>2322520.6011676127</v>
      </c>
      <c r="C3" s="25"/>
      <c r="D3" s="25">
        <f>'Prior Obligation AR 2'!$E$24</f>
        <v>489803.25883238687</v>
      </c>
      <c r="E3" s="25"/>
      <c r="F3" s="25">
        <f t="shared" ref="F3:F13" si="0">SUM(B3:D3)</f>
        <v>2812323.8599999994</v>
      </c>
      <c r="H3" s="36">
        <f>B3/F3</f>
        <v>0.82583682277887194</v>
      </c>
      <c r="I3" s="36">
        <f>D3/F3</f>
        <v>0.17416317722112806</v>
      </c>
      <c r="J3" s="36">
        <f>H3+I3</f>
        <v>1</v>
      </c>
    </row>
    <row r="4" spans="1:10" x14ac:dyDescent="0.3">
      <c r="A4" s="34">
        <v>44986</v>
      </c>
      <c r="B4" s="25">
        <f>'Prior Obligation AR 3'!$E$23</f>
        <v>2739816.8644768898</v>
      </c>
      <c r="C4" s="25"/>
      <c r="D4" s="25">
        <f>'Prior Obligation AR 3'!$E$24</f>
        <v>634672.08552310977</v>
      </c>
      <c r="E4" s="25"/>
      <c r="F4" s="25">
        <f t="shared" si="0"/>
        <v>3374488.9499999997</v>
      </c>
      <c r="H4" s="36">
        <f t="shared" ref="H4:H13" si="1">B4/F4</f>
        <v>0.81192053228590066</v>
      </c>
      <c r="I4" s="36">
        <f t="shared" ref="I4:I13" si="2">D4/F4</f>
        <v>0.18807946771409928</v>
      </c>
      <c r="J4" s="36">
        <f t="shared" ref="J4:J15" si="3">H4+I4</f>
        <v>1</v>
      </c>
    </row>
    <row r="5" spans="1:10" x14ac:dyDescent="0.3">
      <c r="A5" s="34">
        <v>45017</v>
      </c>
      <c r="B5" s="25">
        <f>'Prior Obligation AR 4'!$E$23</f>
        <v>3164096.9737735339</v>
      </c>
      <c r="C5" s="25"/>
      <c r="D5" s="25">
        <f>'Prior Obligation AR 4'!$E$24</f>
        <v>894436.43622646597</v>
      </c>
      <c r="E5" s="25"/>
      <c r="F5" s="25">
        <f t="shared" si="0"/>
        <v>4058533.41</v>
      </c>
      <c r="H5" s="36">
        <f t="shared" si="1"/>
        <v>0.77961584989724986</v>
      </c>
      <c r="I5" s="36">
        <f t="shared" si="2"/>
        <v>0.22038415010275003</v>
      </c>
      <c r="J5" s="36">
        <f t="shared" si="3"/>
        <v>0.99999999999999989</v>
      </c>
    </row>
    <row r="6" spans="1:10" x14ac:dyDescent="0.3">
      <c r="A6" s="34">
        <v>45047</v>
      </c>
      <c r="B6" s="25">
        <f>'Prior Obligation AR 5'!$E$23</f>
        <v>3789138.3139835317</v>
      </c>
      <c r="C6" s="25"/>
      <c r="D6" s="25">
        <f>'Prior Obligation AR 5'!$E$24</f>
        <v>1123654.7960164682</v>
      </c>
      <c r="E6" s="25"/>
      <c r="F6" s="25">
        <f t="shared" si="0"/>
        <v>4912793.1099999994</v>
      </c>
      <c r="H6" s="36">
        <f t="shared" si="1"/>
        <v>0.77127984613696299</v>
      </c>
      <c r="I6" s="36">
        <f t="shared" si="2"/>
        <v>0.22872015386303707</v>
      </c>
      <c r="J6" s="36">
        <f t="shared" si="3"/>
        <v>1</v>
      </c>
    </row>
    <row r="7" spans="1:10" x14ac:dyDescent="0.3">
      <c r="A7" s="34">
        <v>45078</v>
      </c>
      <c r="B7" s="25">
        <f>'Prior Obligation AR 6'!$E$23</f>
        <v>3875101.118309564</v>
      </c>
      <c r="C7" s="25"/>
      <c r="D7" s="25">
        <f>'Prior Obligation AR 6'!$E$24</f>
        <v>1105765.131690436</v>
      </c>
      <c r="E7" s="25"/>
      <c r="F7" s="25">
        <f t="shared" si="0"/>
        <v>4980866.25</v>
      </c>
      <c r="H7" s="36">
        <f t="shared" si="1"/>
        <v>0.77799742530921479</v>
      </c>
      <c r="I7" s="36">
        <f t="shared" si="2"/>
        <v>0.22200257469078516</v>
      </c>
      <c r="J7" s="36">
        <f t="shared" si="3"/>
        <v>1</v>
      </c>
    </row>
    <row r="8" spans="1:10" x14ac:dyDescent="0.3">
      <c r="A8" s="34">
        <v>45108</v>
      </c>
      <c r="B8" s="25">
        <f>'Prior Obligation AR 7'!$E$23</f>
        <v>2874334.3416951019</v>
      </c>
      <c r="C8" s="25"/>
      <c r="D8" s="25">
        <f>'Prior Obligation AR 7'!$E$24</f>
        <v>736858.4383048981</v>
      </c>
      <c r="E8" s="25"/>
      <c r="F8" s="25">
        <f t="shared" si="0"/>
        <v>3611192.7800000003</v>
      </c>
      <c r="H8" s="36">
        <f t="shared" si="1"/>
        <v>0.79595150876855203</v>
      </c>
      <c r="I8" s="36">
        <f t="shared" si="2"/>
        <v>0.20404849123144791</v>
      </c>
      <c r="J8" s="36">
        <f t="shared" si="3"/>
        <v>1</v>
      </c>
    </row>
    <row r="9" spans="1:10" x14ac:dyDescent="0.3">
      <c r="A9" s="34">
        <v>45139</v>
      </c>
      <c r="B9" s="25">
        <f>'Prior Obligation AR 8'!$E$23</f>
        <v>3387905.5556901633</v>
      </c>
      <c r="C9" s="25"/>
      <c r="D9" s="25">
        <f>'Prior Obligation AR 8'!$E$24</f>
        <v>873235.12430983677</v>
      </c>
      <c r="E9" s="25"/>
      <c r="F9" s="25">
        <f t="shared" si="0"/>
        <v>4261140.68</v>
      </c>
      <c r="H9" s="36">
        <f t="shared" si="1"/>
        <v>0.7950701021422657</v>
      </c>
      <c r="I9" s="36">
        <f t="shared" si="2"/>
        <v>0.20492989785773438</v>
      </c>
      <c r="J9" s="36">
        <f t="shared" si="3"/>
        <v>1</v>
      </c>
    </row>
    <row r="10" spans="1:10" x14ac:dyDescent="0.3">
      <c r="A10" s="34">
        <v>45170</v>
      </c>
      <c r="B10" s="25">
        <f>'Prior Obligation AR 9'!$E$23</f>
        <v>3317632.1893485095</v>
      </c>
      <c r="C10" s="25"/>
      <c r="D10" s="25">
        <f>'Prior Obligation AR 9'!$E$24</f>
        <v>852349.64065149077</v>
      </c>
      <c r="E10" s="25"/>
      <c r="F10" s="25">
        <f t="shared" si="0"/>
        <v>4169981.83</v>
      </c>
      <c r="H10" s="36">
        <f t="shared" si="1"/>
        <v>0.79559871591778841</v>
      </c>
      <c r="I10" s="36">
        <f t="shared" si="2"/>
        <v>0.20440128408221164</v>
      </c>
      <c r="J10" s="36">
        <f t="shared" si="3"/>
        <v>1</v>
      </c>
    </row>
    <row r="11" spans="1:10" x14ac:dyDescent="0.3">
      <c r="A11" s="34">
        <v>45200</v>
      </c>
      <c r="B11" s="25">
        <f>'Prior Obligation AR 10'!$E$23</f>
        <v>3428320.0376802054</v>
      </c>
      <c r="C11" s="25"/>
      <c r="D11" s="25">
        <f>'Prior Obligation AR 10'!$E$24</f>
        <v>827953.55231979466</v>
      </c>
      <c r="E11" s="25"/>
      <c r="F11" s="25">
        <f t="shared" si="0"/>
        <v>4256273.59</v>
      </c>
      <c r="H11" s="36">
        <f t="shared" si="1"/>
        <v>0.80547454602893742</v>
      </c>
      <c r="I11" s="36">
        <f t="shared" si="2"/>
        <v>0.19452545397106266</v>
      </c>
      <c r="J11" s="36">
        <f t="shared" si="3"/>
        <v>1</v>
      </c>
    </row>
    <row r="12" spans="1:10" x14ac:dyDescent="0.3">
      <c r="A12" s="34">
        <v>45231</v>
      </c>
      <c r="B12" s="25">
        <f>'Prior Obligation AR 11'!$E$23</f>
        <v>3387102.6741360463</v>
      </c>
      <c r="C12" s="25"/>
      <c r="D12" s="25">
        <f>'Prior Obligation AR 11'!$E$24</f>
        <v>720999.41586395365</v>
      </c>
      <c r="E12" s="25"/>
      <c r="F12" s="25">
        <f t="shared" si="0"/>
        <v>4108102.09</v>
      </c>
      <c r="H12" s="36">
        <f t="shared" si="1"/>
        <v>0.82449330613788285</v>
      </c>
      <c r="I12" s="36">
        <f t="shared" si="2"/>
        <v>0.17550669386211715</v>
      </c>
      <c r="J12" s="36">
        <f t="shared" si="3"/>
        <v>1</v>
      </c>
    </row>
    <row r="13" spans="1:10" x14ac:dyDescent="0.3">
      <c r="A13" s="34">
        <v>45261</v>
      </c>
      <c r="B13" s="25">
        <f>'Prior Obligation AR 12'!$E$23</f>
        <v>2936463.3875326826</v>
      </c>
      <c r="C13" s="25"/>
      <c r="D13" s="25">
        <f>'Prior Obligation AR 12'!$E$24</f>
        <v>570640.69246731745</v>
      </c>
      <c r="E13" s="25"/>
      <c r="F13" s="25">
        <f t="shared" si="0"/>
        <v>3507104.08</v>
      </c>
      <c r="H13" s="36">
        <f t="shared" si="1"/>
        <v>0.83729006055978883</v>
      </c>
      <c r="I13" s="36">
        <f t="shared" si="2"/>
        <v>0.16270993944021114</v>
      </c>
      <c r="J13" s="36">
        <f t="shared" si="3"/>
        <v>1</v>
      </c>
    </row>
    <row r="14" spans="1:10" x14ac:dyDescent="0.3">
      <c r="H14" s="36"/>
      <c r="I14" s="36"/>
      <c r="J14" s="36"/>
    </row>
    <row r="15" spans="1:10" ht="15" thickBot="1" x14ac:dyDescent="0.35">
      <c r="B15" s="35">
        <f>SUM(B2:B14)</f>
        <v>37273653.621976554</v>
      </c>
      <c r="C15" s="35">
        <f t="shared" ref="C15" si="4">SUM(C2:C14)</f>
        <v>0</v>
      </c>
      <c r="D15" s="35">
        <f>SUM(D2:D14)</f>
        <v>9224605.0980234388</v>
      </c>
      <c r="F15" s="35">
        <f>SUM(F2:F14)</f>
        <v>46498258.719999999</v>
      </c>
      <c r="H15" s="37">
        <f>B15/F15</f>
        <v>0.80161396680311114</v>
      </c>
      <c r="I15" s="37">
        <f>D15/F15</f>
        <v>0.19838603319688869</v>
      </c>
      <c r="J15" s="37">
        <f t="shared" si="3"/>
        <v>0.99999999999999978</v>
      </c>
    </row>
    <row r="16" spans="1:10" ht="15" thickTop="1" x14ac:dyDescent="0.3"/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D33" sqref="D33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2544.3773321045037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371.86266789549609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-75.91</v>
      </c>
      <c r="E8" s="19">
        <f>SUM(E6:E7)</f>
        <v>2916.24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-2.57</v>
      </c>
    </row>
    <row r="11" spans="1:10" ht="15" thickBot="1" x14ac:dyDescent="0.35">
      <c r="C11" s="22" t="s">
        <v>14</v>
      </c>
      <c r="D11" s="23">
        <f>SUM(D6:D9)</f>
        <v>2916.24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2072281.88</v>
      </c>
      <c r="E15" s="16">
        <f>((D15/(D15+D16))*(D17+D18))+D15</f>
        <v>2048677.1868506137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398402.74</v>
      </c>
      <c r="E16" s="16">
        <f>((D16/(D16+D15))*(D17+D18))+D16</f>
        <v>393864.66314938606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-8409.41</v>
      </c>
      <c r="E17" s="19">
        <f>SUM(E15:E16)</f>
        <v>2442541.8499999996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-19733.36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2442541.85</v>
      </c>
    </row>
    <row r="22" spans="1:6" ht="15" thickTop="1" x14ac:dyDescent="0.3"/>
    <row r="23" spans="1:6" x14ac:dyDescent="0.3">
      <c r="D23" t="s">
        <v>19</v>
      </c>
      <c r="E23" s="25">
        <f>E6+E15</f>
        <v>2051221.5641827183</v>
      </c>
      <c r="F23" s="29" t="s">
        <v>20</v>
      </c>
    </row>
    <row r="24" spans="1:6" x14ac:dyDescent="0.3">
      <c r="D24" t="s">
        <v>21</v>
      </c>
      <c r="E24" s="30">
        <f>E7+E16</f>
        <v>394236.52581728157</v>
      </c>
      <c r="F24" s="29" t="s">
        <v>22</v>
      </c>
    </row>
    <row r="25" spans="1:6" x14ac:dyDescent="0.3">
      <c r="E25" s="25">
        <f>SUM(E23:E24)</f>
        <v>2445458.09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D33" sqref="D33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2214.8831548525404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323.70684514745955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-80.05</v>
      </c>
      <c r="E8" s="19">
        <f>SUM(E6:E7)</f>
        <v>2538.59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-376.08</v>
      </c>
    </row>
    <row r="11" spans="1:10" ht="15" thickBot="1" x14ac:dyDescent="0.35">
      <c r="C11" s="22" t="s">
        <v>14</v>
      </c>
      <c r="D11" s="23">
        <f>SUM(D6:D9)</f>
        <v>2538.5899999999997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2347078.3199999998</v>
      </c>
      <c r="E15" s="16">
        <f>((D15/(D15+D16))*(D17+D18))+D15</f>
        <v>2320305.7180127604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495127.36</v>
      </c>
      <c r="E16" s="16">
        <f>((D16/(D16+D15))*(D17+D18))+D16</f>
        <v>489479.55198723939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-8033.95</v>
      </c>
      <c r="E17" s="19">
        <f>SUM(E15:E16)</f>
        <v>2809785.2699999996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-24386.46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2809785.2699999996</v>
      </c>
    </row>
    <row r="22" spans="1:6" ht="15" thickTop="1" x14ac:dyDescent="0.3"/>
    <row r="23" spans="1:6" x14ac:dyDescent="0.3">
      <c r="D23" t="s">
        <v>19</v>
      </c>
      <c r="E23" s="25">
        <f>E6+E15</f>
        <v>2322520.6011676127</v>
      </c>
      <c r="F23" s="29" t="s">
        <v>20</v>
      </c>
    </row>
    <row r="24" spans="1:6" x14ac:dyDescent="0.3">
      <c r="D24" t="s">
        <v>21</v>
      </c>
      <c r="E24" s="30">
        <f>E7+E16</f>
        <v>489803.25883238687</v>
      </c>
      <c r="F24" s="29" t="s">
        <v>22</v>
      </c>
    </row>
    <row r="25" spans="1:6" x14ac:dyDescent="0.3">
      <c r="E25" s="25">
        <f>SUM(E23:E24)</f>
        <v>2812323.8599999994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19" zoomScaleNormal="100" workbookViewId="0">
      <selection activeCell="D35" sqref="D35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2819.568007192659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412.08199280734095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-84.66</v>
      </c>
      <c r="E8" s="19">
        <f>SUM(E6:E7)</f>
        <v>3231.65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321.58999999999997</v>
      </c>
    </row>
    <row r="11" spans="1:10" ht="15" thickBot="1" x14ac:dyDescent="0.35">
      <c r="C11" s="22" t="s">
        <v>14</v>
      </c>
      <c r="D11" s="23">
        <f>SUM(D6:D9)</f>
        <v>3231.65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2747931.03</v>
      </c>
      <c r="E15" s="16">
        <f>((D15/(D15+D16))*(D17+D18))+D15</f>
        <v>2736997.2964696973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636793.74</v>
      </c>
      <c r="E16" s="16">
        <f>((D16/(D16+D15))*(D17+D18))+D16</f>
        <v>634260.00353030243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-7757.31</v>
      </c>
      <c r="E17" s="19">
        <f>SUM(E15:E16)</f>
        <v>3371257.3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-5710.16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3371257.2999999993</v>
      </c>
    </row>
    <row r="22" spans="1:6" ht="15" thickTop="1" x14ac:dyDescent="0.3"/>
    <row r="23" spans="1:6" x14ac:dyDescent="0.3">
      <c r="D23" t="s">
        <v>19</v>
      </c>
      <c r="E23" s="25">
        <f>E6+E15</f>
        <v>2739816.8644768898</v>
      </c>
      <c r="F23" s="29" t="s">
        <v>20</v>
      </c>
    </row>
    <row r="24" spans="1:6" x14ac:dyDescent="0.3">
      <c r="D24" t="s">
        <v>21</v>
      </c>
      <c r="E24" s="30">
        <f>E7+E16</f>
        <v>634672.08552310977</v>
      </c>
      <c r="F24" s="29" t="s">
        <v>22</v>
      </c>
    </row>
    <row r="25" spans="1:6" x14ac:dyDescent="0.3">
      <c r="E25" s="25">
        <f>SUM(E23:E24)</f>
        <v>3374488.9499999997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29" sqref="H29"/>
    </sheetView>
  </sheetViews>
  <sheetFormatPr defaultRowHeight="14.4" x14ac:dyDescent="0.3"/>
  <cols>
    <col min="1" max="1" width="17.109375" customWidth="1"/>
    <col min="2" max="2" width="10.6640625" customWidth="1"/>
    <col min="3" max="3" width="17.109375" customWidth="1"/>
    <col min="4" max="4" width="20.44140625" customWidth="1"/>
    <col min="5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2672.999155513704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390.6608444862959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-88.81</v>
      </c>
      <c r="E8" s="19">
        <f>SUM(E6:E7)</f>
        <v>3063.66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157.75</v>
      </c>
    </row>
    <row r="11" spans="1:10" ht="15" thickBot="1" x14ac:dyDescent="0.35">
      <c r="C11" s="22" t="s">
        <v>14</v>
      </c>
      <c r="D11" s="23">
        <f>SUM(D6:D9)</f>
        <v>3063.66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3171461.67</v>
      </c>
      <c r="E15" s="16">
        <f>((D15/(D15+D16))*(D17+D18))+D15</f>
        <v>3161423.9746180205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896884.42</v>
      </c>
      <c r="E16" s="16">
        <f>((D16/(D16+D15))*(D17+D18))+D16</f>
        <v>894045.77538197965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-6915.95</v>
      </c>
      <c r="E17" s="19">
        <f>SUM(E15:E16)</f>
        <v>4055469.75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-5960.39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4055469.7499999995</v>
      </c>
    </row>
    <row r="22" spans="1:6" ht="15" thickTop="1" x14ac:dyDescent="0.3"/>
    <row r="23" spans="1:6" x14ac:dyDescent="0.3">
      <c r="D23" t="s">
        <v>19</v>
      </c>
      <c r="E23" s="25">
        <f>E6+E15</f>
        <v>3164096.9737735339</v>
      </c>
      <c r="F23" s="29" t="s">
        <v>20</v>
      </c>
    </row>
    <row r="24" spans="1:6" x14ac:dyDescent="0.3">
      <c r="D24" t="s">
        <v>21</v>
      </c>
      <c r="E24" s="30">
        <f>E7+E16</f>
        <v>894436.43622646597</v>
      </c>
      <c r="F24" s="29" t="s">
        <v>22</v>
      </c>
    </row>
    <row r="25" spans="1:6" x14ac:dyDescent="0.3">
      <c r="E25" s="25">
        <f>SUM(E23:E24)</f>
        <v>4058533.41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selection activeCell="H32" sqref="H32"/>
    </sheetView>
  </sheetViews>
  <sheetFormatPr defaultRowHeight="14.4" x14ac:dyDescent="0.3"/>
  <cols>
    <col min="1" max="1" width="20.44140625" customWidth="1"/>
    <col min="2" max="2" width="12.44140625" customWidth="1"/>
    <col min="3" max="3" width="19.109375" customWidth="1"/>
    <col min="4" max="5" width="22.6640625" customWidth="1"/>
    <col min="6" max="6" width="2.44140625" bestFit="1" customWidth="1"/>
    <col min="7" max="7" width="21.88671875" bestFit="1" customWidth="1"/>
    <col min="8" max="8" width="18.109375" customWidth="1"/>
    <col min="9" max="9" width="22.6640625" bestFit="1" customWidth="1"/>
    <col min="10" max="10" width="22.88671875" customWidth="1"/>
    <col min="11" max="15" width="21.88671875" bestFit="1" customWidth="1"/>
    <col min="16" max="16" width="21.5546875" bestFit="1" customWidth="1"/>
    <col min="17" max="17" width="18.109375" bestFit="1" customWidth="1"/>
    <col min="18" max="18" width="23.44140625" bestFit="1" customWidth="1"/>
    <col min="19" max="19" width="22.6640625" bestFit="1" customWidth="1"/>
  </cols>
  <sheetData>
    <row r="1" spans="1:10" ht="24" thickBot="1" x14ac:dyDescent="0.5">
      <c r="A1" s="1" t="s">
        <v>0</v>
      </c>
      <c r="B1" s="2"/>
      <c r="C1" s="2"/>
    </row>
    <row r="2" spans="1:10" ht="15" thickTop="1" x14ac:dyDescent="0.3">
      <c r="B2" s="3"/>
    </row>
    <row r="3" spans="1:10" ht="18" thickBot="1" x14ac:dyDescent="0.4">
      <c r="A3" s="4" t="s">
        <v>1</v>
      </c>
      <c r="B3" s="5"/>
      <c r="C3" s="4"/>
    </row>
    <row r="4" spans="1:10" ht="15" thickTop="1" x14ac:dyDescent="0.3">
      <c r="A4" s="6" t="s">
        <v>2</v>
      </c>
      <c r="B4" s="7" t="s">
        <v>2</v>
      </c>
      <c r="C4" s="8" t="s">
        <v>2</v>
      </c>
      <c r="D4" s="9" t="s">
        <v>3</v>
      </c>
    </row>
    <row r="5" spans="1:10" x14ac:dyDescent="0.3">
      <c r="A5" s="10" t="s">
        <v>4</v>
      </c>
      <c r="B5" s="11" t="s">
        <v>5</v>
      </c>
      <c r="C5" s="12" t="s">
        <v>2</v>
      </c>
      <c r="D5" s="13" t="s">
        <v>6</v>
      </c>
    </row>
    <row r="6" spans="1:10" x14ac:dyDescent="0.3">
      <c r="A6" s="9" t="s">
        <v>7</v>
      </c>
      <c r="B6" s="14" t="s">
        <v>8</v>
      </c>
      <c r="C6" s="9" t="s">
        <v>9</v>
      </c>
      <c r="D6" s="15">
        <v>2612.85</v>
      </c>
      <c r="E6" s="16">
        <f>((D6/(D6+D7))*(D8+D9))+D6</f>
        <v>2310.0015321966662</v>
      </c>
      <c r="F6" s="17">
        <v>1</v>
      </c>
    </row>
    <row r="7" spans="1:10" x14ac:dyDescent="0.3">
      <c r="A7" s="18"/>
      <c r="B7" s="14" t="s">
        <v>10</v>
      </c>
      <c r="C7" s="9" t="s">
        <v>11</v>
      </c>
      <c r="D7" s="15">
        <v>381.87</v>
      </c>
      <c r="E7" s="16">
        <f>((D7/(D7+D6))*(D8+D9))+D7</f>
        <v>337.60846780333384</v>
      </c>
      <c r="F7" s="17">
        <v>2</v>
      </c>
    </row>
    <row r="8" spans="1:10" ht="15" thickBot="1" x14ac:dyDescent="0.35">
      <c r="A8" s="18"/>
      <c r="B8" s="14" t="s">
        <v>12</v>
      </c>
      <c r="C8" s="9" t="s">
        <v>13</v>
      </c>
      <c r="D8" s="15">
        <v>-93.69</v>
      </c>
      <c r="E8" s="19">
        <f>SUM(E6:E7)</f>
        <v>2647.61</v>
      </c>
      <c r="F8" s="20" t="s">
        <v>14</v>
      </c>
    </row>
    <row r="9" spans="1:10" ht="15" thickTop="1" x14ac:dyDescent="0.3">
      <c r="A9" s="18"/>
      <c r="B9" s="9" t="s">
        <v>15</v>
      </c>
      <c r="C9" s="9" t="s">
        <v>16</v>
      </c>
      <c r="D9" s="21">
        <v>-253.42</v>
      </c>
    </row>
    <row r="11" spans="1:10" ht="15" thickBot="1" x14ac:dyDescent="0.35">
      <c r="C11" s="22" t="s">
        <v>14</v>
      </c>
      <c r="D11" s="23">
        <f>SUM(D6:D9)</f>
        <v>2647.6099999999997</v>
      </c>
    </row>
    <row r="12" spans="1:10" ht="18.600000000000001" thickTop="1" thickBot="1" x14ac:dyDescent="0.4">
      <c r="A12" s="4" t="s">
        <v>17</v>
      </c>
      <c r="B12" s="4"/>
      <c r="C12" s="24"/>
    </row>
    <row r="13" spans="1:10" ht="15" thickTop="1" x14ac:dyDescent="0.3">
      <c r="A13" s="6" t="s">
        <v>2</v>
      </c>
      <c r="B13" s="7" t="s">
        <v>2</v>
      </c>
      <c r="C13" s="8" t="s">
        <v>2</v>
      </c>
      <c r="D13" s="9" t="s">
        <v>3</v>
      </c>
    </row>
    <row r="14" spans="1:10" x14ac:dyDescent="0.3">
      <c r="A14" s="10" t="s">
        <v>4</v>
      </c>
      <c r="B14" s="11" t="s">
        <v>5</v>
      </c>
      <c r="C14" s="12" t="s">
        <v>2</v>
      </c>
      <c r="D14" s="13" t="s">
        <v>6</v>
      </c>
    </row>
    <row r="15" spans="1:10" x14ac:dyDescent="0.3">
      <c r="A15" s="9" t="s">
        <v>7</v>
      </c>
      <c r="B15" s="14" t="s">
        <v>8</v>
      </c>
      <c r="C15" s="9" t="s">
        <v>9</v>
      </c>
      <c r="D15" s="15">
        <v>3794228.62</v>
      </c>
      <c r="E15" s="16">
        <f>((D15/(D15+D16))*(D17+D18))+D15</f>
        <v>3786828.3124513351</v>
      </c>
      <c r="F15" s="17">
        <v>1</v>
      </c>
      <c r="H15" s="25"/>
      <c r="I15" s="25"/>
      <c r="J15" s="25">
        <f>H15-I15</f>
        <v>0</v>
      </c>
    </row>
    <row r="16" spans="1:10" x14ac:dyDescent="0.3">
      <c r="A16" s="18"/>
      <c r="B16" s="14" t="s">
        <v>10</v>
      </c>
      <c r="C16" s="9" t="s">
        <v>11</v>
      </c>
      <c r="D16" s="15">
        <v>1125512.3999999999</v>
      </c>
      <c r="E16" s="16">
        <f>((D16/(D16+D15))*(D17+D18))+D16</f>
        <v>1123317.1875486649</v>
      </c>
      <c r="F16" s="17">
        <v>2</v>
      </c>
    </row>
    <row r="17" spans="1:6" ht="15" thickBot="1" x14ac:dyDescent="0.35">
      <c r="A17" s="18"/>
      <c r="B17" s="14" t="s">
        <v>12</v>
      </c>
      <c r="C17" s="9" t="s">
        <v>13</v>
      </c>
      <c r="D17" s="15">
        <v>-6460.26</v>
      </c>
      <c r="E17" s="19">
        <f>SUM(E15:E16)</f>
        <v>4910145.5</v>
      </c>
      <c r="F17" s="20" t="s">
        <v>18</v>
      </c>
    </row>
    <row r="18" spans="1:6" ht="15" thickTop="1" x14ac:dyDescent="0.3">
      <c r="A18" s="18"/>
      <c r="B18" s="9" t="s">
        <v>15</v>
      </c>
      <c r="C18" s="9" t="s">
        <v>16</v>
      </c>
      <c r="D18" s="21">
        <v>-3135.26</v>
      </c>
    </row>
    <row r="19" spans="1:6" x14ac:dyDescent="0.3">
      <c r="A19" s="26"/>
      <c r="B19" s="27"/>
      <c r="C19" s="22"/>
    </row>
    <row r="21" spans="1:6" ht="15" thickBot="1" x14ac:dyDescent="0.35">
      <c r="D21" s="28">
        <f>SUM(D15:D18)</f>
        <v>4910145.5</v>
      </c>
    </row>
    <row r="22" spans="1:6" ht="15" thickTop="1" x14ac:dyDescent="0.3"/>
    <row r="23" spans="1:6" x14ac:dyDescent="0.3">
      <c r="D23" t="s">
        <v>19</v>
      </c>
      <c r="E23" s="25">
        <f>E6+E15</f>
        <v>3789138.3139835317</v>
      </c>
      <c r="F23" s="29" t="s">
        <v>20</v>
      </c>
    </row>
    <row r="24" spans="1:6" x14ac:dyDescent="0.3">
      <c r="D24" t="s">
        <v>21</v>
      </c>
      <c r="E24" s="30">
        <f>E7+E16</f>
        <v>1123654.7960164682</v>
      </c>
      <c r="F24" s="29" t="s">
        <v>22</v>
      </c>
    </row>
    <row r="25" spans="1:6" x14ac:dyDescent="0.3">
      <c r="E25" s="25">
        <f>SUM(E23:E24)</f>
        <v>4912793.1099999994</v>
      </c>
    </row>
    <row r="27" spans="1:6" x14ac:dyDescent="0.3">
      <c r="E27" s="31">
        <f>SUM(D6:D9,D15:D18)-E25</f>
        <v>0</v>
      </c>
    </row>
  </sheetData>
  <printOptions gridLines="1"/>
  <pageMargins left="0.7" right="0.7" top="0.75" bottom="0.75" header="0.3" footer="0.3"/>
  <pageSetup scale="65"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A778A3-2659-4DFA-90A0-70CEF114CB13}"/>
</file>

<file path=customXml/itemProps2.xml><?xml version="1.0" encoding="utf-8"?>
<ds:datastoreItem xmlns:ds="http://schemas.openxmlformats.org/officeDocument/2006/customXml" ds:itemID="{72324A59-1EFC-4FE3-9AB7-F060BE95BABE}"/>
</file>

<file path=customXml/itemProps3.xml><?xml version="1.0" encoding="utf-8"?>
<ds:datastoreItem xmlns:ds="http://schemas.openxmlformats.org/officeDocument/2006/customXml" ds:itemID="{D7D190EF-26A9-4CC2-B36A-A124D108AD0C}"/>
</file>

<file path=customXml/itemProps4.xml><?xml version="1.0" encoding="utf-8"?>
<ds:datastoreItem xmlns:ds="http://schemas.openxmlformats.org/officeDocument/2006/customXml" ds:itemID="{2FD8F006-EA68-4CCB-8CC0-44861BFFB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24</vt:i4>
      </vt:variant>
    </vt:vector>
  </HeadingPairs>
  <TitlesOfParts>
    <vt:vector size="40" baseType="lpstr">
      <vt:lpstr>3.11E</vt:lpstr>
      <vt:lpstr>3.11G</vt:lpstr>
      <vt:lpstr>SAP Int. Cust</vt:lpstr>
      <vt:lpstr>PO Summary</vt:lpstr>
      <vt:lpstr>Prior Obligation AR 1</vt:lpstr>
      <vt:lpstr>Prior Obligation AR 2</vt:lpstr>
      <vt:lpstr>Prior Obligation AR 3</vt:lpstr>
      <vt:lpstr>Prior Obligation AR 4</vt:lpstr>
      <vt:lpstr>Prior Obligation AR 5</vt:lpstr>
      <vt:lpstr>Prior Obligation AR 6</vt:lpstr>
      <vt:lpstr>Prior Obligation AR 7</vt:lpstr>
      <vt:lpstr>Prior Obligation AR 8</vt:lpstr>
      <vt:lpstr>Prior Obligation AR 9</vt:lpstr>
      <vt:lpstr>Prior Obligation AR 10</vt:lpstr>
      <vt:lpstr>Prior Obligation AR 11</vt:lpstr>
      <vt:lpstr>Prior Obligation AR 12</vt:lpstr>
      <vt:lpstr>'Prior Obligation AR 10'!SAPPO_AR_Post_Conversion</vt:lpstr>
      <vt:lpstr>'Prior Obligation AR 11'!SAPPO_AR_Post_Conversion</vt:lpstr>
      <vt:lpstr>'Prior Obligation AR 12'!SAPPO_AR_Post_Conversion</vt:lpstr>
      <vt:lpstr>'Prior Obligation AR 2'!SAPPO_AR_Post_Conversion</vt:lpstr>
      <vt:lpstr>'Prior Obligation AR 3'!SAPPO_AR_Post_Conversion</vt:lpstr>
      <vt:lpstr>'Prior Obligation AR 4'!SAPPO_AR_Post_Conversion</vt:lpstr>
      <vt:lpstr>'Prior Obligation AR 5'!SAPPO_AR_Post_Conversion</vt:lpstr>
      <vt:lpstr>'Prior Obligation AR 6'!SAPPO_AR_Post_Conversion</vt:lpstr>
      <vt:lpstr>'Prior Obligation AR 7'!SAPPO_AR_Post_Conversion</vt:lpstr>
      <vt:lpstr>'Prior Obligation AR 8'!SAPPO_AR_Post_Conversion</vt:lpstr>
      <vt:lpstr>'Prior Obligation AR 9'!SAPPO_AR_Post_Conversion</vt:lpstr>
      <vt:lpstr>SAPPO_AR_Post_Conversion</vt:lpstr>
      <vt:lpstr>'Prior Obligation AR 10'!SAPPO_AR_Pre_Conversion</vt:lpstr>
      <vt:lpstr>'Prior Obligation AR 11'!SAPPO_AR_Pre_Conversion</vt:lpstr>
      <vt:lpstr>'Prior Obligation AR 12'!SAPPO_AR_Pre_Conversion</vt:lpstr>
      <vt:lpstr>'Prior Obligation AR 2'!SAPPO_AR_Pre_Conversion</vt:lpstr>
      <vt:lpstr>'Prior Obligation AR 3'!SAPPO_AR_Pre_Conversion</vt:lpstr>
      <vt:lpstr>'Prior Obligation AR 4'!SAPPO_AR_Pre_Conversion</vt:lpstr>
      <vt:lpstr>'Prior Obligation AR 5'!SAPPO_AR_Pre_Conversion</vt:lpstr>
      <vt:lpstr>'Prior Obligation AR 6'!SAPPO_AR_Pre_Conversion</vt:lpstr>
      <vt:lpstr>'Prior Obligation AR 7'!SAPPO_AR_Pre_Conversion</vt:lpstr>
      <vt:lpstr>'Prior Obligation AR 8'!SAPPO_AR_Pre_Conversion</vt:lpstr>
      <vt:lpstr>'Prior Obligation AR 9'!SAPPO_AR_Pre_Conversion</vt:lpstr>
      <vt:lpstr>SAPPO_AR_Pre_Conversion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Dickens, Cody</dc:creator>
  <cp:lastModifiedBy>Marina</cp:lastModifiedBy>
  <dcterms:created xsi:type="dcterms:W3CDTF">2024-02-06T23:49:12Z</dcterms:created>
  <dcterms:modified xsi:type="dcterms:W3CDTF">2024-03-26T18:39:27Z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