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252" windowWidth="22980" windowHeight="10728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3" sheetId="38" r:id="rId7"/>
    <sheet name="ZO12 Inj &amp; Dam 12ME 12-2022" sheetId="45" r:id="rId8"/>
    <sheet name="ZO12 Inj &amp; Dam 12ME 12-2021" sheetId="43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7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7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localSheetId="7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8" hidden="1">#REF!</definedName>
    <definedName name="Transfer" localSheetId="7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8" hidden="1">#REF!</definedName>
    <definedName name="Transfers" localSheetId="7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21" i="38" l="1"/>
  <c r="E29" i="38"/>
  <c r="C13" i="2" l="1"/>
  <c r="C13" i="1"/>
  <c r="B9" i="15"/>
  <c r="B8" i="15"/>
  <c r="B12" i="16"/>
  <c r="B9" i="16"/>
  <c r="E22" i="38"/>
  <c r="C25" i="45"/>
  <c r="B8" i="16"/>
  <c r="D15" i="38" l="1"/>
  <c r="F22" i="38"/>
  <c r="F21" i="38"/>
  <c r="D33" i="45"/>
  <c r="J85" i="38"/>
  <c r="J70" i="38"/>
  <c r="D27" i="45"/>
  <c r="D25" i="45"/>
  <c r="D24" i="45"/>
  <c r="C24" i="45"/>
  <c r="E30" i="38"/>
  <c r="J65" i="38" l="1"/>
  <c r="J51" i="38"/>
  <c r="E13" i="38"/>
  <c r="F13" i="38" s="1"/>
  <c r="E14" i="38" l="1"/>
  <c r="F14" i="38" s="1"/>
  <c r="C32" i="45"/>
  <c r="F15" i="38" l="1"/>
  <c r="F24" i="38"/>
  <c r="C33" i="45"/>
  <c r="F26" i="38" l="1"/>
  <c r="F25" i="38"/>
  <c r="F29" i="38" s="1"/>
  <c r="B8" i="17" s="1"/>
  <c r="B7" i="15"/>
  <c r="B7" i="16"/>
  <c r="I115" i="45"/>
  <c r="I86" i="45"/>
  <c r="C14" i="1" l="1"/>
  <c r="B9" i="17"/>
  <c r="E9" i="17" s="1"/>
  <c r="I140" i="45"/>
  <c r="I133" i="45"/>
  <c r="B16" i="45"/>
  <c r="C16" i="45"/>
  <c r="D16" i="45" s="1"/>
  <c r="B15" i="45"/>
  <c r="B17" i="45" s="1"/>
  <c r="B12" i="45"/>
  <c r="B19" i="45" s="1"/>
  <c r="D11" i="45"/>
  <c r="D10" i="45"/>
  <c r="D9" i="45"/>
  <c r="D8" i="45"/>
  <c r="D7" i="45"/>
  <c r="D6" i="45"/>
  <c r="C34" i="45" l="1"/>
  <c r="D12" i="45"/>
  <c r="D15" i="45"/>
  <c r="C32" i="43"/>
  <c r="D17" i="45" l="1"/>
  <c r="D19" i="45" s="1"/>
  <c r="C25" i="43"/>
  <c r="C33" i="43"/>
  <c r="B7" i="18" l="1"/>
  <c r="D32" i="45"/>
  <c r="B6" i="15"/>
  <c r="B6" i="16"/>
  <c r="C34" i="43"/>
  <c r="B7" i="17" l="1"/>
  <c r="D34" i="45"/>
  <c r="D35" i="45" s="1"/>
  <c r="D24" i="43"/>
  <c r="D25" i="43"/>
  <c r="C24" i="43"/>
  <c r="D12" i="43" l="1"/>
  <c r="B12" i="43"/>
  <c r="B11" i="43" l="1"/>
  <c r="I167" i="43"/>
  <c r="I162" i="43"/>
  <c r="B10" i="43" s="1"/>
  <c r="C16" i="43" l="1"/>
  <c r="B16" i="43"/>
  <c r="B15" i="43"/>
  <c r="B17" i="43" s="1"/>
  <c r="B19" i="43" s="1"/>
  <c r="I104" i="43"/>
  <c r="B8" i="43"/>
  <c r="D8" i="43" s="1"/>
  <c r="B7" i="43"/>
  <c r="D7" i="43" s="1"/>
  <c r="I87" i="43"/>
  <c r="B6" i="43" s="1"/>
  <c r="D6" i="43" s="1"/>
  <c r="D11" i="43"/>
  <c r="D10" i="43"/>
  <c r="D9" i="43"/>
  <c r="D15" i="43" l="1"/>
  <c r="D16" i="43"/>
  <c r="D17" i="43" l="1"/>
  <c r="D19" i="43" s="1"/>
  <c r="D27" i="43"/>
  <c r="D33" i="43" l="1"/>
  <c r="B6" i="18" s="1"/>
  <c r="D32" i="43"/>
  <c r="B6" i="17" l="1"/>
  <c r="D34" i="43"/>
  <c r="D35" i="43" s="1"/>
  <c r="D14" i="38"/>
  <c r="D13" i="38"/>
  <c r="F9" i="38"/>
  <c r="F8" i="38"/>
  <c r="F7" i="38"/>
  <c r="E31" i="38" l="1"/>
  <c r="B12" i="15"/>
  <c r="F6" i="38"/>
  <c r="F30" i="38" l="1"/>
  <c r="E9" i="16"/>
  <c r="E9" i="15"/>
  <c r="B8" i="18" l="1"/>
  <c r="F31" i="38"/>
  <c r="F32" i="38" s="1"/>
  <c r="C14" i="2" l="1"/>
  <c r="B9" i="18"/>
  <c r="A7" i="2"/>
  <c r="E9" i="18" l="1"/>
  <c r="B12" i="18"/>
  <c r="D13" i="2"/>
  <c r="D14" i="2" l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E15" i="2" l="1"/>
  <c r="E17" i="2" s="1"/>
  <c r="E18" i="2" s="1"/>
  <c r="D15" i="2"/>
  <c r="D13" i="1" l="1"/>
  <c r="E13" i="1" s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<sst xmlns="http://schemas.openxmlformats.org/spreadsheetml/2006/main" count="1367" uniqueCount="281">
  <si>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</si>
  <si>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</si>
  <si>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</si>
  <si>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</si>
  <si>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</si>
  <si>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</si>
  <si>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</si>
  <si>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</si>
  <si>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</si>
  <si>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</si>
  <si>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</si>
  <si>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</si>
  <si>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</si>
  <si>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</si>
  <si>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</si>
  <si>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</si>
  <si>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</si>
  <si>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</si>
  <si>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</si>
  <si>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</si>
  <si>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</si>
  <si>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</si>
  <si>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</si>
  <si>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</si>
  <si>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</si>
  <si>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</si>
  <si>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</si>
  <si>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</si>
  <si>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</si>
  <si>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</si>
  <si>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</si>
  <si>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</si>
  <si>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</si>
  <si>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</si>
  <si>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</si>
  <si>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</si>
  <si>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</si>
  <si>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</si>
  <si>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</si>
  <si>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</si>
  <si>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</si>
  <si>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</si>
  <si>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</si>
  <si>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</si>
  <si>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</si>
  <si>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</si>
  <si>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</si>
  <si>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</si>
  <si>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</si>
  <si>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</si>
  <si>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</si>
  <si>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</si>
  <si>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</si>
  <si>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</si>
  <si>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</si>
  <si>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</si>
  <si>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</si>
  <si>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</si>
  <si>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</si>
  <si>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</si>
  <si>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</si>
  <si>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SA</t>
  </si>
  <si>
    <t>13100573</t>
  </si>
  <si>
    <t>92500035  Claims Defense &amp; Cost Recovery Electr</t>
  </si>
  <si>
    <t>92500609  Liability Claims - Common</t>
  </si>
  <si>
    <t>92500301  Liability Claims - Gas</t>
  </si>
  <si>
    <t>92500021</t>
  </si>
  <si>
    <t>92500301</t>
  </si>
  <si>
    <t>Reference 3.13</t>
  </si>
  <si>
    <t>Liability Claims - Electric</t>
  </si>
  <si>
    <t>92500035</t>
  </si>
  <si>
    <t>Claims Defense &amp; Cost Recovery Electr</t>
  </si>
  <si>
    <t>Liability Claims - Gas</t>
  </si>
  <si>
    <t>1412 - Workers Comp Pymts to Employees</t>
  </si>
  <si>
    <t>1412 - Workers Comp Pmts - W352338</t>
  </si>
  <si>
    <t>CO object name</t>
  </si>
  <si>
    <t>Document Header Text</t>
  </si>
  <si>
    <t>LIABILITY CLAIM PMTS</t>
  </si>
  <si>
    <t>200096 -NON REPORTABLE PAYMENTS</t>
  </si>
  <si>
    <t>NON REPORTABLE PAYMENTS</t>
  </si>
  <si>
    <t>CINDY LEAHY BOT-01</t>
  </si>
  <si>
    <t>Liability Claims Adj Q2</t>
  </si>
  <si>
    <t>Liability Claims Adj Q3</t>
  </si>
  <si>
    <t>CINDY LEAHY BOT-01G</t>
  </si>
  <si>
    <t>HEATHER SMITH BOT-01G</t>
  </si>
  <si>
    <t>Liability Claims Adj Q4</t>
  </si>
  <si>
    <t>Liability Claims Adj Q1</t>
  </si>
  <si>
    <t>RAYMOND FUND FAC-SVC</t>
  </si>
  <si>
    <t>STEPHANIE MCDONALD SKC-SVC</t>
  </si>
  <si>
    <t>O&amp;M Split to</t>
  </si>
  <si>
    <t>Utility</t>
  </si>
  <si>
    <t>92500021  Liability Claims - Electric</t>
  </si>
  <si>
    <t>(Alloc using Number of Customers)</t>
  </si>
  <si>
    <t>RAYMOND FUNG FAC-SVC</t>
  </si>
  <si>
    <t>146745 -BELLINGHAM INJURY LAW PLLC</t>
  </si>
  <si>
    <t>1/21 Liability claim pmt 6-6359</t>
  </si>
  <si>
    <t>1/21 Liability claim pmt 6-6568</t>
  </si>
  <si>
    <t>1/21 Liability claim pmt 6-6615</t>
  </si>
  <si>
    <t>2/21 Liability claim pmt 6-6798</t>
  </si>
  <si>
    <t>4/21 Liability claim pmt 6-6929</t>
  </si>
  <si>
    <t>Q1 Liability Claims Adj</t>
  </si>
  <si>
    <t>6/21 Liability claim pmt 6-7056</t>
  </si>
  <si>
    <t>6/21 Liability claim pmt 6-5789</t>
  </si>
  <si>
    <t>6/21 Liability claim pmt 6-6986</t>
  </si>
  <si>
    <t>KOB1 SAP report</t>
  </si>
  <si>
    <t xml:space="preserve">Ord 92500021 </t>
  </si>
  <si>
    <t>KOB1 (Cost Element 62000000 and 69990185)</t>
  </si>
  <si>
    <t>US Bank-Damage Claim</t>
  </si>
  <si>
    <t>2/21 Damage Claim pmt 186584161</t>
  </si>
  <si>
    <r>
      <t xml:space="preserve">Ord 92500300 </t>
    </r>
    <r>
      <rPr>
        <sz val="10"/>
        <rFont val="Arial"/>
        <family val="2"/>
      </rPr>
      <t>KOB1 (Cost Element 62000000 and 69990185)</t>
    </r>
  </si>
  <si>
    <t>12ME December 2021</t>
  </si>
  <si>
    <r>
      <t xml:space="preserve">Ord 92500301 </t>
    </r>
    <r>
      <rPr>
        <sz val="10"/>
        <rFont val="Arial"/>
        <family val="2"/>
      </rPr>
      <t>KOB1 (Cost Element 62000000 and 69990185)</t>
    </r>
  </si>
  <si>
    <t>ACTIVE CONSTRUCTION INC</t>
  </si>
  <si>
    <t>Liab Reimbrsmnt-Gas</t>
  </si>
  <si>
    <t>JOHANSEN CONSTRUCTION COMPANY INC</t>
  </si>
  <si>
    <t>MICHELS POWER INC</t>
  </si>
  <si>
    <t>122170 -INTERWEST CONSTRUCTION INC</t>
  </si>
  <si>
    <t>7/21 Liability claim pmt 6-7119</t>
  </si>
  <si>
    <t>7/21 Liability claim pmt 6-7076</t>
  </si>
  <si>
    <t>7/21 Liability claim pmt 6-7143</t>
  </si>
  <si>
    <t>7/21 Liability claim pmt 6-7195</t>
  </si>
  <si>
    <t>8/21 Liability claim pmt 6-7216</t>
  </si>
  <si>
    <t>8/21 Liability claim pmt 6-7176</t>
  </si>
  <si>
    <t>8/21 Liability claim pmt 6-7257</t>
  </si>
  <si>
    <t>8/21 Liability claim pmt 6-7244</t>
  </si>
  <si>
    <t>Short deposit on the bank side 8/2021</t>
  </si>
  <si>
    <t>10/21 Liability claim pmt 6-7244</t>
  </si>
  <si>
    <t>11/21 Liability claim pmt 6-7361</t>
  </si>
  <si>
    <t>12/21 Liability claim pmt 6-7494</t>
  </si>
  <si>
    <t>Liability Claims Adj Q4 2021</t>
  </si>
  <si>
    <r>
      <t xml:space="preserve">Ord 18490424 </t>
    </r>
    <r>
      <rPr>
        <sz val="10"/>
        <rFont val="Arial"/>
        <family val="2"/>
      </rPr>
      <t>KOB1 (Filter Cost Element Name: Workers Comp Paymt)</t>
    </r>
  </si>
  <si>
    <r>
      <t xml:space="preserve">Ord 18490425 </t>
    </r>
    <r>
      <rPr>
        <sz val="10"/>
        <rFont val="Arial"/>
        <family val="2"/>
      </rPr>
      <t>KOB1 (Filter Cost Element Name: Workers Comp Paymt)</t>
    </r>
  </si>
  <si>
    <r>
      <t xml:space="preserve">Ord 92500035 </t>
    </r>
    <r>
      <rPr>
        <sz val="10"/>
        <rFont val="Arial"/>
        <family val="2"/>
      </rPr>
      <t>KOB1 (Cost Element 62000000 and 69990185)</t>
    </r>
  </si>
  <si>
    <t>1/21 Damage claim pmt 186544442</t>
  </si>
  <si>
    <t>1/21 Damage claim pmt 186564529</t>
  </si>
  <si>
    <t>1/21 Damage claim pmt 186584448</t>
  </si>
  <si>
    <t>1/21 Damage claim pmt 186584130</t>
  </si>
  <si>
    <t>1/21 Damage claim pmt 186583713</t>
  </si>
  <si>
    <t>1/21 Damage claim pmt 186580475</t>
  </si>
  <si>
    <t>1/21 Damage claim pmt 186584775</t>
  </si>
  <si>
    <t>1/21 Damage claim pmt 186571926</t>
  </si>
  <si>
    <t>1/21 Damage claim pmt 186578010</t>
  </si>
  <si>
    <t>1/21 Damage claim pmt 186584447</t>
  </si>
  <si>
    <t>1/21 Damage claim pmt 186582415</t>
  </si>
  <si>
    <t>2/21 Damage claim pmt 186584775</t>
  </si>
  <si>
    <t>2/21 Damage claim pmt 186573630</t>
  </si>
  <si>
    <t>2/21 Damage claim pmt 186585600</t>
  </si>
  <si>
    <t>2/21 Damage claim pmt 186584275</t>
  </si>
  <si>
    <t>2/21 Damage claim pmt 186585807</t>
  </si>
  <si>
    <t>2/21 Damage claim pmt 186584633</t>
  </si>
  <si>
    <t>3/21 Damage claim pmt 186582652</t>
  </si>
  <si>
    <t>3/21 Damage claim pmt 186516089</t>
  </si>
  <si>
    <t>3/21 Damage claim pmt 186518937</t>
  </si>
  <si>
    <t>3/21 Damage claim pmt 186584738</t>
  </si>
  <si>
    <t>3/21 Damage claim pmt 186584044</t>
  </si>
  <si>
    <t>4/21 Damage claim pmt 186578999</t>
  </si>
  <si>
    <t>5/21 Damage claim pmt 186584817</t>
  </si>
  <si>
    <t>5/21 Damage claim pmt 186584934</t>
  </si>
  <si>
    <t>5/21 Damage claim pmt 186584747</t>
  </si>
  <si>
    <t>6/21 Damage claim pmt 186584764</t>
  </si>
  <si>
    <t>6/21 Damage claim pmt 186584747</t>
  </si>
  <si>
    <t>7/21 Damage claim pmt 186580594</t>
  </si>
  <si>
    <t>8/21 Damage claim pmt 186573670</t>
  </si>
  <si>
    <t>8/21 Damage claim pmt 186585700</t>
  </si>
  <si>
    <t>8/21 Damage claim pmt 186580025</t>
  </si>
  <si>
    <t>8/21 Damage claim pmt 186581433</t>
  </si>
  <si>
    <t>8/21 Damage claim pmt 186583850</t>
  </si>
  <si>
    <t>8/21 Damage claim pmt 186582775</t>
  </si>
  <si>
    <t>9/21 Damage claim pmt 186584109</t>
  </si>
  <si>
    <t>9/21 Damage claim pmt 186585723</t>
  </si>
  <si>
    <t>9/21 Damage claim pmt 186584838</t>
  </si>
  <si>
    <t>9/21 Damage claim pmt 186581541</t>
  </si>
  <si>
    <t>9/21 Damage claim pmt 186585446</t>
  </si>
  <si>
    <t>12/21 Liability claim pmt 6-7508</t>
  </si>
  <si>
    <t>12/21 Damage claim pmt 186581541</t>
  </si>
  <si>
    <t>12/21 Damage claim pmt 186584828</t>
  </si>
  <si>
    <r>
      <t xml:space="preserve">Ord 92500609 </t>
    </r>
    <r>
      <rPr>
        <sz val="10"/>
        <rFont val="Arial"/>
        <family val="2"/>
      </rPr>
      <t>KOB1 (Cost Element 62000000 and 69990185)</t>
    </r>
  </si>
  <si>
    <t xml:space="preserve">SAP:  ZRW_ZO12 </t>
  </si>
  <si>
    <t>Filter Cost Element (62000000 &amp; 60250000 &amp; 69990185)</t>
  </si>
  <si>
    <t>FERC: 925</t>
  </si>
  <si>
    <t>Total FERC 925</t>
  </si>
  <si>
    <t>Worker's Comp Orders (Comp Order) allocated using O&amp;M Utility %</t>
  </si>
  <si>
    <t>Total Worker's Comp</t>
  </si>
  <si>
    <t>Liability Claim Pmts</t>
  </si>
  <si>
    <t>Liability Claim Pymt</t>
  </si>
  <si>
    <t>ck</t>
  </si>
  <si>
    <t>Twelve months ended 12/31/21</t>
  </si>
  <si>
    <t>Twelve months ended 12/31/22</t>
  </si>
  <si>
    <t>12ME December 2022</t>
  </si>
  <si>
    <t>Run Jan 9, 2023</t>
  </si>
  <si>
    <t>1/22 Liability claim pmt 6-7631</t>
  </si>
  <si>
    <t>2/22 Liability claim pmt 6-7494</t>
  </si>
  <si>
    <t>2/22 Liability claim pmt 6-7076</t>
  </si>
  <si>
    <t>2/22 Liability claim pmt 6-7244</t>
  </si>
  <si>
    <t>3/22 Liability claim pmt 6-7494</t>
  </si>
  <si>
    <t>3/22 Liability claim pmt 6-7772</t>
  </si>
  <si>
    <t>3/22 Liability claim pmt 6-7761</t>
  </si>
  <si>
    <t>Liability Claims Adj Q1 2022</t>
  </si>
  <si>
    <t>4/22 Liability claim pmt 6-7716</t>
  </si>
  <si>
    <t>4/22 Liability claim pmt 6-7750</t>
  </si>
  <si>
    <t>6/22 Liability claim pmt 6-7827</t>
  </si>
  <si>
    <t>6/22 Liability claim pmt 6-7925</t>
  </si>
  <si>
    <t>6/22 Liability claim pmt 6-7752</t>
  </si>
  <si>
    <t>6/22 Liability claim pmt 6-7852</t>
  </si>
  <si>
    <t>Q2 2022 Liability Claims Adj</t>
  </si>
  <si>
    <t>7/22 Liability claim pmt 6-7925</t>
  </si>
  <si>
    <t>9/22 Liability claim pmt 6-8044</t>
  </si>
  <si>
    <t>9/22 Liability claim pmt 6-8026</t>
  </si>
  <si>
    <t>9/22 Liability claim pmt 6-8003</t>
  </si>
  <si>
    <t>Q3 2022 Liability Claims Adj</t>
  </si>
  <si>
    <t>10/22 Liability claim pmt 6-8062</t>
  </si>
  <si>
    <t>10/22 Liability claim pmt 6-8200</t>
  </si>
  <si>
    <t>10/22 Liability claim pmt 6-8184</t>
  </si>
  <si>
    <t>10/22 Liability claim pmt 6-8078</t>
  </si>
  <si>
    <t>147955 -MORGAN &amp; KOONTZ PLLC</t>
  </si>
  <si>
    <t>*CLAIM 6000008239</t>
  </si>
  <si>
    <t>11/22 Liability claim pmt 6-8234</t>
  </si>
  <si>
    <t>11/22 Liability claim pmt 6-8223</t>
  </si>
  <si>
    <t>11/22 Liability claim pmt 6-8292</t>
  </si>
  <si>
    <t>11/22 Liability claim pmt 6-8195</t>
  </si>
  <si>
    <t>12/22 Liability claim pmt 6-8313</t>
  </si>
  <si>
    <t>Q4 2022 Liability Claims Adj</t>
  </si>
  <si>
    <t>1/22 Liability claim pmt 6-5606</t>
  </si>
  <si>
    <t>1/22 Liability claim pmt 6-5607</t>
  </si>
  <si>
    <t>139583 -TITAN EARTHWORK LLC</t>
  </si>
  <si>
    <t>3/22 Liability claim pmt 6-7743</t>
  </si>
  <si>
    <t>147570 -COCHRAN DOUGLAS PLLC</t>
  </si>
  <si>
    <t>147931 -MRM REDMOND 152ND LLC</t>
  </si>
  <si>
    <t>No transaction for 2022</t>
  </si>
  <si>
    <r>
      <t xml:space="preserve">Ord 92500300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</si>
  <si>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92500301 </t>
    </r>
    <r>
      <rPr>
        <sz val="10"/>
        <color rgb="FF0000FF"/>
        <rFont val="Arial"/>
        <family val="2"/>
      </rPr>
      <t>KOB1 (Cost Element 62000000 and 69990185)</t>
    </r>
  </si>
  <si>
    <r>
      <t xml:space="preserve">Ord 18490424 </t>
    </r>
    <r>
      <rPr>
        <sz val="10"/>
        <color rgb="FF0000FF"/>
        <rFont val="Arial"/>
        <family val="2"/>
      </rPr>
      <t>KOB1 (Filter Cost Element Name: Workers Comp Paymt)</t>
    </r>
  </si>
  <si>
    <t>1/22 Damage claim pmt 1865 unk</t>
  </si>
  <si>
    <t>1/22 Damage claim pmt 186585182</t>
  </si>
  <si>
    <t>2/22 Damage claim pmt 186581541</t>
  </si>
  <si>
    <t>2/22 Damage claim pmt 186584828</t>
  </si>
  <si>
    <t>2/22 Damage claim pmt 186585182</t>
  </si>
  <si>
    <t>2/22 Liability claim pmt 6-5868</t>
  </si>
  <si>
    <t>2/22 Liability claim pmt 6-5908</t>
  </si>
  <si>
    <t>7/22 Liability claim pmt 6-7883</t>
  </si>
  <si>
    <t>12/22 Liability claim pmt 6-8244</t>
  </si>
  <si>
    <r>
      <t xml:space="preserve">Ord 18490425 </t>
    </r>
    <r>
      <rPr>
        <sz val="10"/>
        <color rgb="FF0000FF"/>
        <rFont val="Arial"/>
        <family val="2"/>
      </rPr>
      <t>KOB1 (Filter Cost Element Name: Workers Comp Paymt)</t>
    </r>
  </si>
  <si>
    <r>
      <t xml:space="preserve">Ord 92500035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</si>
  <si>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92500609 </t>
    </r>
    <r>
      <rPr>
        <sz val="10"/>
        <color rgb="FF0000FF"/>
        <rFont val="Arial"/>
        <family val="2"/>
      </rPr>
      <t>KOB1 (Cost Element 62000000 and 69990185)</t>
    </r>
  </si>
  <si>
    <t>1/23 Liability claim pmt 6-8362</t>
  </si>
  <si>
    <t>1/23 Liability claim pmt 6-8242</t>
  </si>
  <si>
    <t>148141 -TRUCK INSURANCE EXCHANGE</t>
  </si>
  <si>
    <t>148142 -SEARS INJURY LAW PLLC</t>
  </si>
  <si>
    <t>Liability Claims Adj Q1 2023</t>
  </si>
  <si>
    <t>5/23 Liability claim pmt 6-5110</t>
  </si>
  <si>
    <t>6/23 Liability claim pmt 6-8658</t>
  </si>
  <si>
    <t>8/23 Liability claim pmt 6-8743</t>
  </si>
  <si>
    <t>9/23 Liability claim pmt 6-8029</t>
  </si>
  <si>
    <t>Liability Claims Adj Q3 2023</t>
  </si>
  <si>
    <t>10/23 Liability claim pmt 6000008841</t>
  </si>
  <si>
    <t>Liability Claims Adj Q4 2023</t>
  </si>
  <si>
    <t>TRUCK INSURANCE EXCHANGE</t>
  </si>
  <si>
    <t>SEARS INJURY LAW PLLC</t>
  </si>
  <si>
    <t>Liabilty Rsrve-Elec</t>
  </si>
  <si>
    <t>Offset. acct name</t>
  </si>
  <si>
    <t>No transaction for 2023</t>
  </si>
  <si>
    <t>Liability Claims Adj Q2 2023</t>
  </si>
  <si>
    <t>129046 -JOHANSEN CONSTRUCTION COMPANY INC</t>
  </si>
  <si>
    <t>12/23 Liability claim pmt 6000008972</t>
  </si>
  <si>
    <t>200096 Non Reportable Payments</t>
  </si>
  <si>
    <t>Non reportable payments</t>
  </si>
  <si>
    <t>Order 92500001 KOB1 (Cost Element 62000000 )</t>
  </si>
  <si>
    <t>Order 92500035 KOB1 (Cost Element 62000000 )</t>
  </si>
  <si>
    <t>2/23 Damage claim pmt 186584817</t>
  </si>
  <si>
    <t>7/23 Damage claim pmt 3001724780</t>
  </si>
  <si>
    <t>7/23 Damage claim pmt 3001698673</t>
  </si>
  <si>
    <t>7/23 Damage claim pmt 3001677041</t>
  </si>
  <si>
    <t>7/23 Damage claim pmt 3001671440</t>
  </si>
  <si>
    <t>7/23 Damage claim pmt 186587506</t>
  </si>
  <si>
    <t>7/23 Damage claim pmt 186586354</t>
  </si>
  <si>
    <t>7/23 Damage claim pmt 186584628</t>
  </si>
  <si>
    <t>7/23 Damage claim pmt 186585250</t>
  </si>
  <si>
    <t>7/23 Damage claim pmt 186585246</t>
  </si>
  <si>
    <t>7/23 Damage claim pmt 186585781</t>
  </si>
  <si>
    <t>Twelve months ended 12/31/23</t>
  </si>
  <si>
    <t>FOR THE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</si>
</sst>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1" fillId="115" borderId="51" applyNumberFormat="0" applyAlignment="0" applyProtection="0">
      <alignment horizontal="left" vertical="center" indent="1"/>
    </xf>
    <xf numFmtId="197" fontId="112" fillId="116" borderId="51" applyNumberFormat="0" applyAlignment="0" applyProtection="0">
      <alignment horizontal="left" vertical="center" indent="1"/>
    </xf>
    <xf numFmtId="197" fontId="112" fillId="0" borderId="52" applyNumberFormat="0" applyProtection="0">
      <alignment horizontal="right" vertical="center"/>
    </xf>
    <xf numFmtId="0" fontId="111" fillId="115" borderId="53" applyNumberFormat="0" applyAlignment="0" applyProtection="0">
      <alignment horizontal="left" vertical="center" indent="1"/>
    </xf>
    <xf numFmtId="197" fontId="111" fillId="0" borderId="53" applyNumberFormat="0" applyProtection="0">
      <alignment horizontal="right" vertical="center"/>
    </xf>
  </cellStyleXfs>
  <cellXfs count="248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0" fontId="21" fillId="0" borderId="0" xfId="1063" applyNumberFormat="1" applyFont="1" applyFill="1" applyAlignment="1"/>
    <xf numFmtId="44" fontId="108" fillId="0" borderId="0" xfId="870" applyFont="1" applyFill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0" fontId="21" fillId="0" borderId="0" xfId="1062" applyNumberFormat="1" applyFont="1" applyFill="1" applyAlignment="1"/>
    <xf numFmtId="44" fontId="108" fillId="0" borderId="0" xfId="869" applyFont="1" applyFill="1"/>
    <xf numFmtId="0" fontId="109" fillId="0" borderId="0" xfId="0" applyFont="1" applyAlignment="1">
      <alignment horizontal="center"/>
    </xf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0" fontId="87" fillId="0" borderId="0" xfId="6800" applyFont="1" applyFill="1" applyAlignment="1">
      <alignment vertical="top"/>
    </xf>
    <xf numFmtId="44" fontId="110" fillId="0" borderId="29" xfId="0" applyNumberFormat="1" applyFont="1" applyBorder="1"/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7" fillId="0" borderId="0" xfId="0" applyFont="1" applyAlignment="1">
      <alignment vertical="top"/>
    </xf>
    <xf numFmtId="0" fontId="48" fillId="0" borderId="0" xfId="0" applyFont="1" applyFill="1" applyAlignment="1">
      <alignment horizontal="right" vertical="top"/>
    </xf>
    <xf numFmtId="43" fontId="87" fillId="0" borderId="0" xfId="0" applyNumberFormat="1" applyFont="1" applyAlignment="1">
      <alignment vertical="top"/>
    </xf>
    <xf numFmtId="0" fontId="87" fillId="0" borderId="0" xfId="0" applyFont="1" applyFill="1" applyAlignment="1">
      <alignment vertical="top"/>
    </xf>
    <xf numFmtId="43" fontId="87" fillId="0" borderId="0" xfId="0" applyNumberFormat="1" applyFont="1" applyFill="1" applyAlignment="1">
      <alignment vertical="top"/>
    </xf>
    <xf numFmtId="43" fontId="48" fillId="0" borderId="0" xfId="0" applyNumberFormat="1" applyFont="1" applyAlignment="1">
      <alignment vertical="top"/>
    </xf>
    <xf numFmtId="44" fontId="110" fillId="0" borderId="0" xfId="0" applyNumberFormat="1" applyFont="1" applyBorder="1"/>
    <xf numFmtId="0" fontId="4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3" fontId="0" fillId="0" borderId="0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4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0" fillId="117" borderId="0" xfId="0" applyFill="1"/>
    <xf numFmtId="0" fontId="46" fillId="0" borderId="0" xfId="0" applyFont="1" applyAlignment="1">
      <alignment vertical="top"/>
    </xf>
    <xf numFmtId="0" fontId="0" fillId="117" borderId="0" xfId="0" applyFill="1" applyAlignment="1">
      <alignment vertical="top"/>
    </xf>
    <xf numFmtId="14" fontId="0" fillId="117" borderId="0" xfId="0" applyNumberFormat="1" applyFill="1"/>
    <xf numFmtId="4" fontId="0" fillId="117" borderId="0" xfId="0" applyNumberFormat="1" applyFill="1"/>
    <xf numFmtId="0" fontId="49" fillId="117" borderId="0" xfId="0" applyFont="1" applyFill="1" applyBorder="1" applyAlignment="1">
      <alignment vertical="top"/>
    </xf>
    <xf numFmtId="0" fontId="0" fillId="117" borderId="0" xfId="0" applyFill="1" applyBorder="1" applyAlignment="1">
      <alignment vertical="top"/>
    </xf>
    <xf numFmtId="44" fontId="1" fillId="117" borderId="29" xfId="0" applyNumberFormat="1" applyFont="1" applyFill="1" applyBorder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0" fillId="0" borderId="0" xfId="0" applyFill="1"/>
    <xf numFmtId="0" fontId="0" fillId="117" borderId="0" xfId="0" applyFill="1" applyAlignment="1">
      <alignment horizontal="left" vertical="top"/>
    </xf>
    <xf numFmtId="14" fontId="0" fillId="117" borderId="0" xfId="0" applyNumberFormat="1" applyFill="1" applyBorder="1" applyAlignment="1">
      <alignment vertical="top"/>
    </xf>
    <xf numFmtId="14" fontId="0" fillId="117" borderId="0" xfId="0" applyNumberFormat="1" applyFill="1" applyBorder="1" applyAlignment="1">
      <alignment horizontal="right" vertical="top"/>
    </xf>
    <xf numFmtId="44" fontId="0" fillId="117" borderId="29" xfId="0" applyNumberFormat="1" applyFont="1" applyFill="1" applyBorder="1" applyAlignment="1">
      <alignment horizontal="right" vertical="top"/>
    </xf>
    <xf numFmtId="0" fontId="48" fillId="0" borderId="0" xfId="0" applyFont="1" applyBorder="1" applyAlignment="1">
      <alignment horizontal="center" vertical="top"/>
    </xf>
    <xf numFmtId="43" fontId="48" fillId="0" borderId="0" xfId="0" applyNumberFormat="1" applyFont="1" applyBorder="1" applyAlignment="1">
      <alignment vertical="top"/>
    </xf>
    <xf numFmtId="0" fontId="115" fillId="0" borderId="0" xfId="0" applyFont="1" applyFill="1" applyBorder="1"/>
    <xf numFmtId="0" fontId="114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109" fillId="0" borderId="0" xfId="0" applyFont="1"/>
    <xf numFmtId="43" fontId="0" fillId="0" borderId="0" xfId="0" applyNumberFormat="1" applyFill="1" applyBorder="1"/>
    <xf numFmtId="44" fontId="16" fillId="0" borderId="0" xfId="0" applyNumberFormat="1" applyFont="1" applyFill="1"/>
    <xf numFmtId="0" fontId="48" fillId="0" borderId="0" xfId="0" applyFont="1" applyFill="1" applyAlignment="1">
      <alignment horizontal="center" vertical="top"/>
    </xf>
    <xf numFmtId="0" fontId="116" fillId="0" borderId="0" xfId="0" applyFont="1"/>
    <xf numFmtId="0" fontId="116" fillId="0" borderId="0" xfId="0" applyFont="1" applyAlignment="1">
      <alignment vertical="top"/>
    </xf>
    <xf numFmtId="0" fontId="16" fillId="0" borderId="0" xfId="0" applyFont="1" applyFill="1"/>
    <xf numFmtId="0" fontId="0" fillId="118" borderId="0" xfId="0" applyFill="1" applyAlignment="1">
      <alignment vertical="top"/>
    </xf>
    <xf numFmtId="0" fontId="46" fillId="0" borderId="0" xfId="0" applyFont="1" applyFill="1" applyAlignment="1">
      <alignment horizontal="right" vertical="top"/>
    </xf>
    <xf numFmtId="0" fontId="118" fillId="0" borderId="0" xfId="0" applyFont="1" applyAlignment="1">
      <alignment horizontal="right"/>
    </xf>
    <xf numFmtId="43" fontId="118" fillId="0" borderId="0" xfId="0" applyNumberFormat="1" applyFont="1" applyAlignment="1">
      <alignment horizontal="right"/>
    </xf>
    <xf numFmtId="0" fontId="119" fillId="0" borderId="0" xfId="1062" applyNumberFormat="1" applyFont="1" applyFill="1" applyAlignment="1"/>
    <xf numFmtId="43" fontId="120" fillId="0" borderId="0" xfId="1062" applyNumberFormat="1" applyFont="1" applyAlignment="1"/>
    <xf numFmtId="43" fontId="120" fillId="0" borderId="0" xfId="1063" applyNumberFormat="1" applyFont="1" applyAlignment="1"/>
    <xf numFmtId="0" fontId="119" fillId="0" borderId="0" xfId="1063" applyNumberFormat="1" applyFont="1" applyAlignment="1"/>
    <xf numFmtId="0" fontId="120" fillId="0" borderId="0" xfId="1063" applyNumberFormat="1" applyFont="1" applyAlignment="1"/>
    <xf numFmtId="0" fontId="119" fillId="0" borderId="0" xfId="1063" applyNumberFormat="1" applyFont="1" applyFill="1" applyAlignment="1"/>
    <xf numFmtId="42" fontId="20" fillId="0" borderId="0" xfId="2" applyNumberFormat="1" applyFont="1" applyFill="1" applyBorder="1"/>
    <xf numFmtId="41" fontId="20" fillId="0" borderId="11" xfId="1" applyNumberFormat="1" applyFont="1" applyFill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Fill="1" applyBorder="1" applyAlignment="1">
      <alignment horizontal="left"/>
    </xf>
    <xf numFmtId="41" fontId="20" fillId="0" borderId="0" xfId="0" applyNumberFormat="1" applyFont="1" applyFill="1" applyAlignment="1"/>
    <xf numFmtId="41" fontId="20" fillId="0" borderId="12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/>
    </xf>
    <xf numFmtId="42" fontId="20" fillId="0" borderId="13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44" fontId="119" fillId="0" borderId="0" xfId="1062" applyNumberFormat="1" applyFont="1" applyAlignment="1"/>
    <xf numFmtId="43" fontId="121" fillId="0" borderId="0" xfId="0" applyNumberFormat="1" applyFont="1" applyAlignment="1">
      <alignment vertical="top"/>
    </xf>
    <xf numFmtId="0" fontId="121" fillId="0" borderId="0" xfId="0" applyFont="1" applyAlignment="1">
      <alignment vertical="top"/>
    </xf>
    <xf numFmtId="43" fontId="121" fillId="0" borderId="50" xfId="0" applyNumberFormat="1" applyFont="1" applyBorder="1" applyAlignment="1">
      <alignment vertical="top"/>
    </xf>
    <xf numFmtId="0" fontId="0" fillId="0" borderId="0" xfId="0" applyBorder="1"/>
    <xf numFmtId="0" fontId="46" fillId="0" borderId="0" xfId="1062" applyNumberFormat="1" applyFont="1" applyBorder="1" applyAlignment="1"/>
    <xf numFmtId="44" fontId="46" fillId="0" borderId="50" xfId="869" applyFont="1" applyFill="1" applyBorder="1" applyAlignment="1">
      <alignment horizontal="right"/>
    </xf>
    <xf numFmtId="0" fontId="119" fillId="0" borderId="0" xfId="1063" applyNumberFormat="1" applyFont="1" applyBorder="1" applyAlignment="1"/>
    <xf numFmtId="0" fontId="16" fillId="0" borderId="58" xfId="0" applyFont="1" applyFill="1" applyBorder="1"/>
    <xf numFmtId="0" fontId="16" fillId="0" borderId="18" xfId="0" applyFont="1" applyFill="1" applyBorder="1"/>
    <xf numFmtId="0" fontId="16" fillId="0" borderId="18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0" fontId="117" fillId="0" borderId="0" xfId="0" applyFont="1" applyFill="1"/>
    <xf numFmtId="10" fontId="0" fillId="0" borderId="0" xfId="0" applyNumberFormat="1" applyFont="1" applyFill="1"/>
    <xf numFmtId="43" fontId="0" fillId="0" borderId="29" xfId="0" applyNumberFormat="1" applyFill="1" applyBorder="1"/>
    <xf numFmtId="44" fontId="16" fillId="0" borderId="29" xfId="0" applyNumberFormat="1" applyFont="1" applyBorder="1"/>
    <xf numFmtId="43" fontId="108" fillId="0" borderId="0" xfId="0" applyNumberFormat="1" applyFont="1" applyFill="1" applyAlignment="1">
      <alignment vertical="top"/>
    </xf>
    <xf numFmtId="0" fontId="108" fillId="0" borderId="0" xfId="0" applyFont="1" applyFill="1" applyAlignment="1">
      <alignment vertical="top"/>
    </xf>
    <xf numFmtId="14" fontId="0" fillId="0" borderId="0" xfId="0" applyNumberFormat="1"/>
    <xf numFmtId="4" fontId="0" fillId="0" borderId="0" xfId="0" applyNumberFormat="1"/>
    <xf numFmtId="0" fontId="33" fillId="0" borderId="0" xfId="0" applyFont="1" applyFill="1" applyAlignment="1">
      <alignment vertical="top"/>
    </xf>
    <xf numFmtId="0" fontId="47" fillId="0" borderId="0" xfId="0" applyFont="1" applyFill="1" applyAlignment="1">
      <alignment horizontal="center" vertical="top"/>
    </xf>
    <xf numFmtId="0" fontId="47" fillId="0" borderId="50" xfId="0" applyFont="1" applyFill="1" applyBorder="1" applyAlignment="1">
      <alignment horizontal="center" vertical="top"/>
    </xf>
    <xf numFmtId="0" fontId="47" fillId="0" borderId="0" xfId="0" applyFont="1" applyFill="1" applyAlignment="1">
      <alignment horizontal="right" vertical="top"/>
    </xf>
    <xf numFmtId="0" fontId="33" fillId="0" borderId="0" xfId="0" applyFont="1" applyFill="1" applyAlignment="1">
      <alignment horizontal="right" vertical="top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Border="1" applyAlignment="1">
      <alignment vertical="top"/>
    </xf>
    <xf numFmtId="0" fontId="49" fillId="0" borderId="0" xfId="0" applyFont="1" applyFill="1" applyBorder="1" applyAlignment="1">
      <alignment horizontal="left" vertical="top"/>
    </xf>
    <xf numFmtId="0" fontId="123" fillId="0" borderId="0" xfId="0" applyFont="1" applyAlignment="1">
      <alignment vertical="top"/>
    </xf>
    <xf numFmtId="0" fontId="124" fillId="0" borderId="0" xfId="0" applyFont="1" applyAlignment="1">
      <alignment vertical="top"/>
    </xf>
    <xf numFmtId="4" fontId="0" fillId="0" borderId="0" xfId="0" applyNumberFormat="1" applyFill="1"/>
    <xf numFmtId="44" fontId="108" fillId="0" borderId="0" xfId="870" applyFont="1" applyFill="1" applyBorder="1" applyAlignment="1">
      <alignment horizontal="right"/>
    </xf>
    <xf numFmtId="44" fontId="108" fillId="0" borderId="0" xfId="869" applyFont="1" applyFill="1" applyBorder="1" applyAlignment="1">
      <alignment horizontal="right"/>
    </xf>
    <xf numFmtId="43" fontId="21" fillId="0" borderId="50" xfId="1062" applyNumberFormat="1" applyFont="1" applyFill="1" applyBorder="1" applyAlignment="1"/>
    <xf numFmtId="0" fontId="113" fillId="0" borderId="0" xfId="0" applyFont="1" applyFill="1"/>
    <xf numFmtId="0" fontId="0" fillId="0" borderId="55" xfId="0" applyFill="1" applyBorder="1"/>
    <xf numFmtId="0" fontId="0" fillId="0" borderId="56" xfId="0" applyFill="1" applyBorder="1"/>
    <xf numFmtId="0" fontId="16" fillId="0" borderId="56" xfId="0" applyFont="1" applyFill="1" applyBorder="1" applyAlignment="1">
      <alignment horizontal="center"/>
    </xf>
    <xf numFmtId="0" fontId="0" fillId="0" borderId="57" xfId="0" applyFont="1" applyFill="1" applyBorder="1"/>
    <xf numFmtId="43" fontId="0" fillId="0" borderId="50" xfId="0" applyNumberFormat="1" applyFill="1" applyBorder="1"/>
    <xf numFmtId="43" fontId="0" fillId="0" borderId="0" xfId="0" applyNumberFormat="1" applyFill="1" applyAlignment="1">
      <alignment vertical="top"/>
    </xf>
    <xf numFmtId="10" fontId="0" fillId="0" borderId="50" xfId="0" applyNumberFormat="1" applyFont="1" applyFill="1" applyBorder="1"/>
    <xf numFmtId="44" fontId="16" fillId="0" borderId="29" xfId="0" applyNumberFormat="1" applyFont="1" applyFill="1" applyBorder="1"/>
    <xf numFmtId="43" fontId="108" fillId="0" borderId="50" xfId="0" applyNumberFormat="1" applyFont="1" applyFill="1" applyBorder="1" applyAlignment="1">
      <alignment vertical="top"/>
    </xf>
    <xf numFmtId="0" fontId="48" fillId="0" borderId="50" xfId="0" applyFont="1" applyFill="1" applyBorder="1" applyAlignment="1">
      <alignment horizontal="center" vertical="top"/>
    </xf>
    <xf numFmtId="43" fontId="121" fillId="0" borderId="0" xfId="0" applyNumberFormat="1" applyFont="1" applyFill="1" applyAlignment="1">
      <alignment vertical="top"/>
    </xf>
    <xf numFmtId="0" fontId="121" fillId="0" borderId="0" xfId="0" applyFont="1" applyFill="1" applyAlignment="1">
      <alignment vertical="top"/>
    </xf>
    <xf numFmtId="43" fontId="120" fillId="0" borderId="0" xfId="1" applyFont="1" applyAlignment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/>
    <xf numFmtId="2" fontId="0" fillId="0" borderId="0" xfId="0" applyNumberFormat="1"/>
    <xf numFmtId="43" fontId="21" fillId="0" borderId="50" xfId="1063" applyNumberFormat="1" applyFont="1" applyFill="1" applyBorder="1" applyAlignment="1"/>
    <xf numFmtId="0" fontId="21" fillId="0" borderId="0" xfId="1063" applyNumberFormat="1" applyFont="1" applyFill="1" applyBorder="1" applyAlignment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0" fontId="48" fillId="0" borderId="0" xfId="6800" applyFont="1" applyFill="1" applyAlignment="1">
      <alignment horizontal="center" vertical="top"/>
    </xf>
    <xf numFmtId="0" fontId="48" fillId="0" borderId="50" xfId="6800" applyFont="1" applyFill="1" applyBorder="1" applyAlignment="1">
      <alignment horizontal="center" vertical="top"/>
    </xf>
    <xf numFmtId="43" fontId="108" fillId="0" borderId="0" xfId="1041" applyNumberFormat="1" applyFont="1" applyFill="1" applyAlignment="1">
      <alignment vertical="top"/>
    </xf>
    <xf numFmtId="0" fontId="108" fillId="0" borderId="0" xfId="1041" applyFont="1" applyFill="1" applyAlignment="1">
      <alignment vertical="top"/>
    </xf>
    <xf numFmtId="43" fontId="122" fillId="0" borderId="0" xfId="6800" applyNumberFormat="1" applyFont="1" applyFill="1" applyAlignment="1">
      <alignment vertical="top"/>
    </xf>
    <xf numFmtId="43" fontId="122" fillId="0" borderId="50" xfId="6800" applyNumberFormat="1" applyFont="1" applyFill="1" applyBorder="1" applyAlignment="1">
      <alignment vertical="top"/>
    </xf>
    <xf numFmtId="0" fontId="0" fillId="119" borderId="0" xfId="0" applyFill="1" applyAlignment="1">
      <alignment vertical="top"/>
    </xf>
    <xf numFmtId="0" fontId="0" fillId="119" borderId="0" xfId="0" applyFill="1"/>
    <xf numFmtId="14" fontId="0" fillId="119" borderId="0" xfId="0" applyNumberFormat="1" applyFill="1"/>
    <xf numFmtId="4" fontId="0" fillId="119" borderId="0" xfId="0" applyNumberFormat="1" applyFill="1" applyAlignment="1">
      <alignment horizontal="right" vertical="top"/>
    </xf>
    <xf numFmtId="4" fontId="0" fillId="119" borderId="0" xfId="0" applyNumberFormat="1" applyFill="1"/>
    <xf numFmtId="43" fontId="21" fillId="0" borderId="0" xfId="1062" applyNumberFormat="1" applyFont="1" applyFill="1" applyBorder="1" applyAlignment="1"/>
    <xf numFmtId="44" fontId="0" fillId="0" borderId="29" xfId="0" applyNumberFormat="1" applyFont="1" applyFill="1" applyBorder="1" applyAlignment="1">
      <alignment horizontal="right" vertical="top"/>
    </xf>
    <xf numFmtId="44" fontId="1" fillId="0" borderId="29" xfId="0" applyNumberFormat="1" applyFont="1" applyFill="1" applyBorder="1" applyAlignment="1">
      <alignment vertical="top"/>
    </xf>
    <xf numFmtId="0" fontId="0" fillId="117" borderId="0" xfId="0" applyFill="1" applyAlignment="1">
      <alignment horizontal="left"/>
    </xf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13</xdr:row>
      <xdr:rowOff>128967</xdr:rowOff>
    </xdr:from>
    <xdr:to>
      <xdr:col>14</xdr:col>
      <xdr:colOff>313683</xdr:colOff>
      <xdr:row>24</xdr:row>
      <xdr:rowOff>171082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2624517"/>
          <a:ext cx="3828408" cy="2194765"/>
        </a:xfrm>
        <a:prstGeom prst="rect">
          <a:avLst/>
        </a:prstGeom>
      </xdr:spPr>
    </xdr:pic>
    <xdr:clientData/>
  </xdr:twoCellAnchor>
  <xdr:twoCellAnchor editAs="oneCell">
    <xdr:from>
      <xdr:col>8</xdr:col>
      <xdr:colOff>923926</xdr:colOff>
      <xdr:row>3</xdr:row>
      <xdr:rowOff>19049</xdr:rowOff>
    </xdr:from>
    <xdr:to>
      <xdr:col>14</xdr:col>
      <xdr:colOff>373673</xdr:colOff>
      <xdr:row>13</xdr:row>
      <xdr:rowOff>37750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1" y="590549"/>
          <a:ext cx="3878872" cy="1942751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25</xdr:row>
      <xdr:rowOff>195198</xdr:rowOff>
    </xdr:from>
    <xdr:to>
      <xdr:col>16</xdr:col>
      <xdr:colOff>571500</xdr:colOff>
      <xdr:row>36</xdr:row>
      <xdr:rowOff>113900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44625" y="5043423"/>
          <a:ext cx="3952875" cy="2271377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37</xdr:row>
      <xdr:rowOff>101931</xdr:rowOff>
    </xdr:from>
    <xdr:to>
      <xdr:col>23</xdr:col>
      <xdr:colOff>122070</xdr:colOff>
      <xdr:row>51</xdr:row>
      <xdr:rowOff>66498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16050" y="7493331"/>
          <a:ext cx="7665870" cy="263156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56</xdr:row>
      <xdr:rowOff>610</xdr:rowOff>
    </xdr:from>
    <xdr:to>
      <xdr:col>25</xdr:col>
      <xdr:colOff>140970</xdr:colOff>
      <xdr:row>64</xdr:row>
      <xdr:rowOff>174226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54149" y="11202010"/>
          <a:ext cx="8827771" cy="1888116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88</xdr:row>
      <xdr:rowOff>47354</xdr:rowOff>
    </xdr:from>
    <xdr:to>
      <xdr:col>18</xdr:col>
      <xdr:colOff>427787</xdr:colOff>
      <xdr:row>98</xdr:row>
      <xdr:rowOff>75870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5" y="17916254"/>
          <a:ext cx="4914062" cy="1933516"/>
        </a:xfrm>
        <a:prstGeom prst="rect">
          <a:avLst/>
        </a:prstGeom>
      </xdr:spPr>
    </xdr:pic>
    <xdr:clientData/>
  </xdr:twoCellAnchor>
  <xdr:twoCellAnchor editAs="oneCell">
    <xdr:from>
      <xdr:col>10</xdr:col>
      <xdr:colOff>125071</xdr:colOff>
      <xdr:row>99</xdr:row>
      <xdr:rowOff>19050</xdr:rowOff>
    </xdr:from>
    <xdr:to>
      <xdr:col>33</xdr:col>
      <xdr:colOff>226881</xdr:colOff>
      <xdr:row>119</xdr:row>
      <xdr:rowOff>47143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7771" y="19983450"/>
          <a:ext cx="13684460" cy="3838093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65</xdr:row>
      <xdr:rowOff>66675</xdr:rowOff>
    </xdr:from>
    <xdr:to>
      <xdr:col>28</xdr:col>
      <xdr:colOff>426924</xdr:colOff>
      <xdr:row>72</xdr:row>
      <xdr:rowOff>361666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25575" y="13173075"/>
          <a:ext cx="10913949" cy="1818991"/>
        </a:xfrm>
        <a:prstGeom prst="rect">
          <a:avLst/>
        </a:prstGeom>
      </xdr:spPr>
    </xdr:pic>
    <xdr:clientData/>
  </xdr:twoCellAnchor>
  <xdr:twoCellAnchor editAs="oneCell">
    <xdr:from>
      <xdr:col>10</xdr:col>
      <xdr:colOff>150279</xdr:colOff>
      <xdr:row>73</xdr:row>
      <xdr:rowOff>123825</xdr:rowOff>
    </xdr:from>
    <xdr:to>
      <xdr:col>24</xdr:col>
      <xdr:colOff>84094</xdr:colOff>
      <xdr:row>87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2979" y="15135225"/>
          <a:ext cx="8201515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57150</xdr:rowOff>
    </xdr:from>
    <xdr:to>
      <xdr:col>11</xdr:col>
      <xdr:colOff>265998</xdr:colOff>
      <xdr:row>17</xdr:row>
      <xdr:rowOff>161601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828675"/>
          <a:ext cx="5619048" cy="25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409574</xdr:colOff>
      <xdr:row>48</xdr:row>
      <xdr:rowOff>181867</xdr:rowOff>
    </xdr:from>
    <xdr:to>
      <xdr:col>16</xdr:col>
      <xdr:colOff>475067</xdr:colOff>
      <xdr:row>69</xdr:row>
      <xdr:rowOff>46619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49" y="9506842"/>
          <a:ext cx="4542243" cy="3865252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35</xdr:row>
      <xdr:rowOff>190500</xdr:rowOff>
    </xdr:from>
    <xdr:to>
      <xdr:col>15</xdr:col>
      <xdr:colOff>42340</xdr:colOff>
      <xdr:row>48</xdr:row>
      <xdr:rowOff>142395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029450"/>
          <a:ext cx="3557065" cy="2437920"/>
        </a:xfrm>
        <a:prstGeom prst="rect">
          <a:avLst/>
        </a:prstGeom>
      </xdr:spPr>
    </xdr:pic>
    <xdr:clientData/>
  </xdr:twoCellAnchor>
  <xdr:twoCellAnchor editAs="oneCell">
    <xdr:from>
      <xdr:col>9</xdr:col>
      <xdr:colOff>431277</xdr:colOff>
      <xdr:row>69</xdr:row>
      <xdr:rowOff>162811</xdr:rowOff>
    </xdr:from>
    <xdr:to>
      <xdr:col>17</xdr:col>
      <xdr:colOff>238125</xdr:colOff>
      <xdr:row>89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56952" y="13431136"/>
          <a:ext cx="4874148" cy="3675764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89</xdr:row>
      <xdr:rowOff>171450</xdr:rowOff>
    </xdr:from>
    <xdr:to>
      <xdr:col>21</xdr:col>
      <xdr:colOff>418176</xdr:colOff>
      <xdr:row>102</xdr:row>
      <xdr:rowOff>152090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82875" y="17278350"/>
          <a:ext cx="7390476" cy="24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103</xdr:row>
      <xdr:rowOff>124941</xdr:rowOff>
    </xdr:from>
    <xdr:to>
      <xdr:col>28</xdr:col>
      <xdr:colOff>198319</xdr:colOff>
      <xdr:row>121</xdr:row>
      <xdr:rowOff>47112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92400" y="19917891"/>
          <a:ext cx="11294944" cy="3389271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121</xdr:row>
      <xdr:rowOff>114301</xdr:rowOff>
    </xdr:from>
    <xdr:to>
      <xdr:col>24</xdr:col>
      <xdr:colOff>133350</xdr:colOff>
      <xdr:row>135</xdr:row>
      <xdr:rowOff>62346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392400" y="23374351"/>
          <a:ext cx="8867775" cy="2653145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136</xdr:row>
      <xdr:rowOff>16322</xdr:rowOff>
    </xdr:from>
    <xdr:to>
      <xdr:col>24</xdr:col>
      <xdr:colOff>152400</xdr:colOff>
      <xdr:row>148</xdr:row>
      <xdr:rowOff>161482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440025" y="26171972"/>
          <a:ext cx="8839200" cy="245021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19</xdr:row>
      <xdr:rowOff>0</xdr:rowOff>
    </xdr:from>
    <xdr:to>
      <xdr:col>10</xdr:col>
      <xdr:colOff>151790</xdr:colOff>
      <xdr:row>33</xdr:row>
      <xdr:rowOff>123469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34725" y="3648075"/>
          <a:ext cx="4876190" cy="2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504824</xdr:colOff>
      <xdr:row>32</xdr:row>
      <xdr:rowOff>83344</xdr:rowOff>
    </xdr:from>
    <xdr:to>
      <xdr:col>17</xdr:col>
      <xdr:colOff>401270</xdr:colOff>
      <xdr:row>47</xdr:row>
      <xdr:rowOff>6751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7105" y="6369844"/>
          <a:ext cx="4992321" cy="285234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72</xdr:row>
      <xdr:rowOff>66675</xdr:rowOff>
    </xdr:from>
    <xdr:to>
      <xdr:col>26</xdr:col>
      <xdr:colOff>17438</xdr:colOff>
      <xdr:row>81</xdr:row>
      <xdr:rowOff>52038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11225" y="13754100"/>
          <a:ext cx="9971062" cy="1699863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81</xdr:row>
      <xdr:rowOff>126934</xdr:rowOff>
    </xdr:from>
    <xdr:to>
      <xdr:col>24</xdr:col>
      <xdr:colOff>388621</xdr:colOff>
      <xdr:row>93</xdr:row>
      <xdr:rowOff>18587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20900" y="15738409"/>
          <a:ext cx="9170670" cy="2225278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49</xdr:row>
      <xdr:rowOff>49821</xdr:rowOff>
    </xdr:from>
    <xdr:to>
      <xdr:col>18</xdr:col>
      <xdr:colOff>65432</xdr:colOff>
      <xdr:row>71</xdr:row>
      <xdr:rowOff>94247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87450" y="9546246"/>
          <a:ext cx="5256556" cy="423542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93</xdr:row>
      <xdr:rowOff>162193</xdr:rowOff>
    </xdr:from>
    <xdr:to>
      <xdr:col>14</xdr:col>
      <xdr:colOff>304085</xdr:colOff>
      <xdr:row>101</xdr:row>
      <xdr:rowOff>171118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68350" y="17897743"/>
          <a:ext cx="3313984" cy="1532925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102</xdr:row>
      <xdr:rowOff>145724</xdr:rowOff>
    </xdr:from>
    <xdr:to>
      <xdr:col>22</xdr:col>
      <xdr:colOff>550731</xdr:colOff>
      <xdr:row>116</xdr:row>
      <xdr:rowOff>8986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87399" y="19595774"/>
          <a:ext cx="8265981" cy="2587412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333374</xdr:colOff>
      <xdr:row>116</xdr:row>
      <xdr:rowOff>110494</xdr:rowOff>
    </xdr:from>
    <xdr:to>
      <xdr:col>25</xdr:col>
      <xdr:colOff>522161</xdr:colOff>
      <xdr:row>147</xdr:row>
      <xdr:rowOff>65669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15974" y="22284694"/>
          <a:ext cx="9980487" cy="58606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152</xdr:row>
      <xdr:rowOff>171450</xdr:rowOff>
    </xdr:from>
    <xdr:to>
      <xdr:col>30</xdr:col>
      <xdr:colOff>103222</xdr:colOff>
      <xdr:row>165</xdr:row>
      <xdr:rowOff>94948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01700" y="29203650"/>
          <a:ext cx="12428571" cy="24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</xdr:row>
      <xdr:rowOff>57150</xdr:rowOff>
    </xdr:from>
    <xdr:to>
      <xdr:col>9</xdr:col>
      <xdr:colOff>566737</xdr:colOff>
      <xdr:row>15</xdr:row>
      <xdr:rowOff>48567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58325" y="828675"/>
          <a:ext cx="4362450" cy="2096442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1085850</xdr:colOff>
      <xdr:row>16</xdr:row>
      <xdr:rowOff>104775</xdr:rowOff>
    </xdr:from>
    <xdr:to>
      <xdr:col>9</xdr:col>
      <xdr:colOff>376939</xdr:colOff>
      <xdr:row>29</xdr:row>
      <xdr:rowOff>94884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620375" y="3171825"/>
          <a:ext cx="4229802" cy="2571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23">
          <cell r="E23">
            <v>0.58294965904179041</v>
          </cell>
          <cell r="F23">
            <v>0.41705034095820959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I16" sqref="I16"/>
    </sheetView>
  </sheetViews>
  <sheetFormatPr defaultRowHeight="14.4"/>
  <cols>
    <col min="1" max="1" width="5.5546875" customWidth="1"/>
    <col min="2" max="2" width="58.6640625" bestFit="1" customWidth="1"/>
    <col min="3" max="3" width="11.5546875" bestFit="1" customWidth="1"/>
    <col min="4" max="4" width="11.109375" bestFit="1" customWidth="1"/>
    <col min="5" max="5" width="14.109375" bestFit="1" customWidth="1"/>
    <col min="8" max="9" width="15.5546875" bestFit="1" customWidth="1"/>
    <col min="10" max="10" width="13.5546875" bestFit="1" customWidth="1"/>
    <col min="11" max="11" width="14.109375" bestFit="1" customWidth="1"/>
  </cols>
  <sheetData>
    <row r="2" spans="1:5">
      <c r="A2" s="1"/>
      <c r="B2" s="1"/>
      <c r="C2" s="1"/>
      <c r="D2" s="1"/>
      <c r="E2" s="82"/>
    </row>
    <row r="3" spans="1:5">
      <c r="A3" s="1"/>
      <c r="B3" s="1"/>
      <c r="C3" s="1"/>
      <c r="D3" s="1"/>
      <c r="E3" s="2"/>
    </row>
    <row r="4" spans="1:5">
      <c r="A4" s="3"/>
      <c r="B4" s="4"/>
      <c r="C4" s="3"/>
      <c r="D4" s="3"/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280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166">
        <f>'3 Yr Aver. Accruals-Elec'!B8</f>
        <v>1326438</v>
      </c>
      <c r="D13" s="166">
        <f>'3 Yr Aver. Accruals-Elec'!B12</f>
        <v>366479.33333333331</v>
      </c>
      <c r="E13" s="166">
        <f>D13-C13</f>
        <v>-959958.66666666674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309360.52232184296</v>
      </c>
      <c r="D14" s="22">
        <f>' 3 Yr Aver. Payments-Elec'!B12</f>
        <v>433011.25559106964</v>
      </c>
      <c r="E14" s="167">
        <f>D14-C14</f>
        <v>123650.73326922668</v>
      </c>
    </row>
    <row r="15" spans="1:5">
      <c r="A15" s="19">
        <f t="shared" si="0"/>
        <v>3</v>
      </c>
      <c r="B15" s="20" t="s">
        <v>10</v>
      </c>
      <c r="C15" s="168">
        <f>SUM(C13:C14)</f>
        <v>1635798.5223218431</v>
      </c>
      <c r="D15" s="168">
        <f>SUM(D13:D14)</f>
        <v>799490.58892440295</v>
      </c>
      <c r="E15" s="168">
        <f>SUM(E13:E14)</f>
        <v>-836307.93339744001</v>
      </c>
    </row>
    <row r="16" spans="1:5">
      <c r="A16" s="19">
        <f t="shared" si="0"/>
        <v>4</v>
      </c>
      <c r="B16" s="169"/>
      <c r="C16" s="24"/>
      <c r="D16" s="24"/>
      <c r="E16" s="170"/>
    </row>
    <row r="17" spans="1:5">
      <c r="A17" s="19">
        <f t="shared" si="0"/>
        <v>5</v>
      </c>
      <c r="B17" s="20" t="s">
        <v>11</v>
      </c>
      <c r="C17" s="26"/>
      <c r="D17" s="26"/>
      <c r="E17" s="166">
        <f>E15</f>
        <v>-836307.93339744001</v>
      </c>
    </row>
    <row r="18" spans="1:5">
      <c r="A18" s="19">
        <f t="shared" si="0"/>
        <v>6</v>
      </c>
      <c r="B18" s="29" t="s">
        <v>12</v>
      </c>
      <c r="C18" s="26"/>
      <c r="D18" s="28">
        <v>0.21</v>
      </c>
      <c r="E18" s="167">
        <f>ROUND(-E17*D18,0)</f>
        <v>175625</v>
      </c>
    </row>
    <row r="19" spans="1:5">
      <c r="A19" s="19">
        <f t="shared" si="0"/>
        <v>7</v>
      </c>
      <c r="B19" s="29"/>
      <c r="C19" s="26"/>
      <c r="D19" s="26"/>
      <c r="E19" s="171"/>
    </row>
    <row r="20" spans="1:5" ht="15" thickBot="1">
      <c r="A20" s="19">
        <f t="shared" si="0"/>
        <v>8</v>
      </c>
      <c r="B20" s="30" t="s">
        <v>13</v>
      </c>
      <c r="C20" s="172"/>
      <c r="D20" s="173"/>
      <c r="E20" s="174">
        <f>-E17-E18</f>
        <v>660682.93339744001</v>
      </c>
    </row>
    <row r="21" spans="1:5" ht="15" thickTop="1">
      <c r="A21" s="19"/>
      <c r="B21" s="169"/>
      <c r="C21" s="31"/>
      <c r="D21" s="32"/>
      <c r="E21" s="175"/>
    </row>
    <row r="22" spans="1:5">
      <c r="A22" s="19"/>
      <c r="B22" s="34"/>
      <c r="C22" s="31"/>
      <c r="D22" s="32"/>
      <c r="E22" s="175"/>
    </row>
    <row r="23" spans="1:5">
      <c r="A23" s="19"/>
      <c r="B23" s="20"/>
      <c r="C23" s="31"/>
      <c r="D23" s="32"/>
      <c r="E23" s="175"/>
    </row>
    <row r="24" spans="1:5">
      <c r="A24" s="19"/>
      <c r="B24" s="35"/>
      <c r="C24" s="36"/>
      <c r="D24" s="139"/>
      <c r="E24" s="176"/>
    </row>
    <row r="25" spans="1:5">
      <c r="A25" s="19"/>
      <c r="B25" s="169"/>
      <c r="C25" s="29"/>
      <c r="D25" s="29"/>
      <c r="E25" s="177"/>
    </row>
    <row r="26" spans="1:5">
      <c r="A26" s="19"/>
      <c r="B26" s="35"/>
      <c r="C26" s="29"/>
      <c r="D26" s="139"/>
      <c r="E26" s="166"/>
    </row>
    <row r="27" spans="1:5">
      <c r="B27" s="139"/>
      <c r="C27" s="139"/>
      <c r="D27" s="139"/>
      <c r="E27" s="139"/>
    </row>
    <row r="28" spans="1:5">
      <c r="B28" s="139"/>
      <c r="C28" s="139"/>
      <c r="D28" s="139"/>
      <c r="E28" s="139"/>
    </row>
    <row r="29" spans="1:5">
      <c r="B29" s="139"/>
      <c r="C29" s="139"/>
      <c r="D29" s="139"/>
      <c r="E29" s="139"/>
    </row>
    <row r="36" spans="5:5">
      <c r="E36" s="38"/>
    </row>
    <row r="37" spans="5:5">
      <c r="E37" s="38"/>
    </row>
    <row r="38" spans="5:5">
      <c r="E38" s="38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K32" sqref="K32"/>
    </sheetView>
  </sheetViews>
  <sheetFormatPr defaultRowHeight="14.4"/>
  <cols>
    <col min="1" max="1" width="5.5546875" customWidth="1"/>
    <col min="2" max="2" width="58.6640625" bestFit="1" customWidth="1"/>
    <col min="3" max="3" width="11.6640625" customWidth="1"/>
    <col min="4" max="4" width="13" customWidth="1"/>
    <col min="5" max="5" width="14.6640625" customWidth="1"/>
    <col min="9" max="10" width="15.5546875" bestFit="1" customWidth="1"/>
    <col min="11" max="11" width="13.5546875" bestFit="1" customWidth="1"/>
  </cols>
  <sheetData>
    <row r="2" spans="1:5">
      <c r="A2" s="1"/>
      <c r="B2" s="1"/>
      <c r="C2" s="1"/>
      <c r="D2" s="1"/>
      <c r="E2" s="82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68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2023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29"/>
      <c r="B12" s="39"/>
      <c r="C12" s="39"/>
      <c r="D12" s="39"/>
      <c r="E12" s="39"/>
    </row>
    <row r="13" spans="1:5">
      <c r="A13" s="19">
        <v>1</v>
      </c>
      <c r="B13" s="20" t="s">
        <v>8</v>
      </c>
      <c r="C13" s="40">
        <f>'3 Yr Aver. Accruals-Gas'!B8</f>
        <v>165000</v>
      </c>
      <c r="D13" s="40">
        <f>'3 Yr Aver. Accruals-Gas'!B12</f>
        <v>-13333.333333333334</v>
      </c>
      <c r="E13" s="21">
        <f>D13-C13</f>
        <v>-178333.33333333334</v>
      </c>
    </row>
    <row r="14" spans="1:5">
      <c r="A14" s="19">
        <f>A13+1</f>
        <v>2</v>
      </c>
      <c r="B14" s="20" t="s">
        <v>9</v>
      </c>
      <c r="C14" s="22">
        <f>' 3 Yr Aver. Payments-Gas'!B8</f>
        <v>140607.05951806137</v>
      </c>
      <c r="D14" s="22">
        <f>' 3 Yr Aver. Payments-Gas'!B12</f>
        <v>330014.94330002397</v>
      </c>
      <c r="E14" s="23">
        <f>D14-C14</f>
        <v>189407.88378196259</v>
      </c>
    </row>
    <row r="15" spans="1:5">
      <c r="A15" s="19">
        <f t="shared" ref="A15:A20" si="0">A14+1</f>
        <v>3</v>
      </c>
      <c r="B15" s="20" t="s">
        <v>10</v>
      </c>
      <c r="C15" s="24">
        <f>SUM(C13:C14)</f>
        <v>305607.05951806135</v>
      </c>
      <c r="D15" s="24">
        <f>SUM(D13:D14)</f>
        <v>316681.60996669065</v>
      </c>
      <c r="E15" s="24">
        <f>SUM(E13:E14)</f>
        <v>11074.550448629248</v>
      </c>
    </row>
    <row r="16" spans="1:5">
      <c r="A16" s="19">
        <f t="shared" si="0"/>
        <v>4</v>
      </c>
      <c r="B16" s="41"/>
      <c r="C16" s="26"/>
      <c r="D16" s="26"/>
      <c r="E16" s="42"/>
    </row>
    <row r="17" spans="1:5">
      <c r="A17" s="19">
        <f t="shared" si="0"/>
        <v>5</v>
      </c>
      <c r="B17" s="20" t="s">
        <v>11</v>
      </c>
      <c r="C17" s="26"/>
      <c r="D17" s="26"/>
      <c r="E17" s="21">
        <f>E15</f>
        <v>11074.550448629248</v>
      </c>
    </row>
    <row r="18" spans="1:5">
      <c r="A18" s="19">
        <f t="shared" si="0"/>
        <v>6</v>
      </c>
      <c r="B18" s="27" t="s">
        <v>12</v>
      </c>
      <c r="C18" s="43"/>
      <c r="D18" s="28">
        <v>0.21</v>
      </c>
      <c r="E18" s="44">
        <f>ROUND(-E17*D18,0)</f>
        <v>-2326</v>
      </c>
    </row>
    <row r="19" spans="1:5">
      <c r="A19" s="19">
        <f t="shared" si="0"/>
        <v>7</v>
      </c>
      <c r="B19" s="29"/>
      <c r="C19" s="45"/>
      <c r="D19" s="45"/>
      <c r="E19" s="25"/>
    </row>
    <row r="20" spans="1:5" ht="15" thickBot="1">
      <c r="A20" s="19">
        <f t="shared" si="0"/>
        <v>8</v>
      </c>
      <c r="B20" s="30" t="s">
        <v>13</v>
      </c>
      <c r="C20" s="36"/>
      <c r="E20" s="46">
        <f>-E17-E18</f>
        <v>-8748.5504486292484</v>
      </c>
    </row>
    <row r="21" spans="1:5" ht="15" thickTop="1">
      <c r="A21" s="19"/>
      <c r="B21" s="29"/>
      <c r="C21" s="45"/>
      <c r="D21" s="45"/>
      <c r="E21" s="25"/>
    </row>
    <row r="22" spans="1:5">
      <c r="A22" s="19"/>
      <c r="B22" s="29"/>
      <c r="C22" s="45"/>
      <c r="D22" s="45"/>
      <c r="E22" s="25"/>
    </row>
    <row r="23" spans="1:5">
      <c r="A23" s="19"/>
      <c r="B23" s="27"/>
      <c r="C23" s="47"/>
      <c r="D23" s="47"/>
      <c r="E23" s="25"/>
    </row>
    <row r="24" spans="1:5">
      <c r="A24" s="19"/>
      <c r="B24" s="27"/>
      <c r="C24" s="47"/>
      <c r="D24" s="47"/>
      <c r="E24" s="25"/>
    </row>
    <row r="25" spans="1:5">
      <c r="A25" s="19"/>
      <c r="B25" s="27"/>
      <c r="C25" s="48"/>
      <c r="D25" s="48"/>
      <c r="E25" s="33"/>
    </row>
    <row r="26" spans="1:5">
      <c r="A26" s="19"/>
      <c r="B26" s="49"/>
      <c r="C26" s="50"/>
      <c r="D26" s="50"/>
      <c r="E26" s="37"/>
    </row>
    <row r="27" spans="1:5">
      <c r="A27" s="19"/>
      <c r="B27" s="30"/>
      <c r="C27" s="30"/>
      <c r="D27" s="30"/>
      <c r="E27" s="41"/>
    </row>
    <row r="28" spans="1:5">
      <c r="A28" s="29"/>
      <c r="B28" s="29"/>
      <c r="C28" s="29"/>
      <c r="D28" s="29"/>
      <c r="E28" s="29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22" sqref="B22"/>
    </sheetView>
  </sheetViews>
  <sheetFormatPr defaultColWidth="9.109375" defaultRowHeight="14.4"/>
  <cols>
    <col min="1" max="1" width="26.44140625" style="83" bestFit="1" customWidth="1"/>
    <col min="2" max="2" width="36.88671875" style="85" customWidth="1"/>
    <col min="3" max="3" width="3.109375" style="52" customWidth="1"/>
    <col min="4" max="4" width="3.6640625" style="51" customWidth="1"/>
    <col min="5" max="5" width="5.88671875" style="83" customWidth="1"/>
    <col min="6" max="6" width="9.109375" style="83"/>
    <col min="7" max="7" width="27" style="83" bestFit="1" customWidth="1"/>
    <col min="8" max="8" width="15" style="83" bestFit="1" customWidth="1"/>
    <col min="9" max="9" width="14.33203125" style="83" bestFit="1" customWidth="1"/>
    <col min="10" max="10" width="14" style="87" bestFit="1" customWidth="1"/>
    <col min="11" max="16384" width="9.109375" style="83"/>
  </cols>
  <sheetData>
    <row r="1" spans="1:10" ht="13.8">
      <c r="B1" s="66" t="s">
        <v>23</v>
      </c>
      <c r="C1" s="65"/>
      <c r="J1" s="83"/>
    </row>
    <row r="2" spans="1:10">
      <c r="B2" s="64" t="s">
        <v>22</v>
      </c>
      <c r="C2" s="63"/>
      <c r="F2"/>
      <c r="G2"/>
      <c r="H2"/>
      <c r="I2"/>
      <c r="J2"/>
    </row>
    <row r="3" spans="1:10">
      <c r="B3" s="64" t="s">
        <v>21</v>
      </c>
      <c r="C3" s="63"/>
      <c r="F3"/>
      <c r="G3"/>
      <c r="H3"/>
      <c r="I3"/>
      <c r="J3"/>
    </row>
    <row r="4" spans="1:10">
      <c r="A4" s="57"/>
      <c r="B4" s="84"/>
      <c r="C4" s="62"/>
      <c r="F4"/>
      <c r="G4"/>
      <c r="H4"/>
      <c r="I4"/>
      <c r="J4"/>
    </row>
    <row r="5" spans="1:10">
      <c r="A5" s="57" t="s">
        <v>20</v>
      </c>
      <c r="B5" s="61" t="s">
        <v>19</v>
      </c>
      <c r="C5" s="60"/>
      <c r="F5"/>
      <c r="G5"/>
      <c r="H5"/>
      <c r="I5"/>
      <c r="J5"/>
    </row>
    <row r="6" spans="1:10">
      <c r="A6" s="59" t="s">
        <v>186</v>
      </c>
      <c r="B6" s="209">
        <f>'ZO12 Inj &amp; Dam 12ME 12-2021'!C32</f>
        <v>1200000</v>
      </c>
      <c r="C6" s="58"/>
      <c r="F6"/>
      <c r="G6"/>
      <c r="H6"/>
      <c r="I6"/>
      <c r="J6"/>
    </row>
    <row r="7" spans="1:10">
      <c r="A7" s="59" t="s">
        <v>187</v>
      </c>
      <c r="B7" s="209">
        <f>'ZO12 Inj &amp; Dam 12ME 12-2022'!C32</f>
        <v>-1427000</v>
      </c>
      <c r="C7" s="58"/>
      <c r="D7" s="185"/>
      <c r="E7" s="164"/>
      <c r="F7"/>
      <c r="G7"/>
      <c r="H7"/>
      <c r="I7"/>
      <c r="J7"/>
    </row>
    <row r="8" spans="1:10">
      <c r="A8" s="59" t="s">
        <v>279</v>
      </c>
      <c r="B8" s="229">
        <f>'ZO12 Inj &amp; Dam 12ME 12-2023'!E29</f>
        <v>1326438</v>
      </c>
      <c r="C8" s="58"/>
      <c r="D8" s="163"/>
      <c r="E8" s="164"/>
      <c r="F8"/>
      <c r="G8"/>
      <c r="H8"/>
      <c r="I8"/>
      <c r="J8"/>
    </row>
    <row r="9" spans="1:10">
      <c r="A9" s="85" t="s">
        <v>17</v>
      </c>
      <c r="B9" s="86">
        <f>SUM(B6:B8)</f>
        <v>1099438</v>
      </c>
      <c r="C9" s="56"/>
      <c r="D9" s="165" t="s">
        <v>30</v>
      </c>
      <c r="E9" s="225">
        <f>'ZO12 Inj &amp; Dam 12ME 12-2023'!E29+'ZO12 Inj &amp; Dam 12ME 12-2022'!C32+'ZO12 Inj &amp; Dam 12ME 12-2021'!C32-'3 Yr Aver. Accruals-Elec'!B9</f>
        <v>0</v>
      </c>
      <c r="F9"/>
      <c r="G9"/>
      <c r="H9"/>
      <c r="I9"/>
      <c r="J9"/>
    </row>
    <row r="10" spans="1:10" ht="3" customHeight="1">
      <c r="A10" s="85"/>
      <c r="B10" s="86"/>
      <c r="C10" s="56"/>
      <c r="D10" s="52"/>
      <c r="F10"/>
      <c r="G10"/>
      <c r="H10"/>
      <c r="I10"/>
      <c r="J10"/>
    </row>
    <row r="11" spans="1:10">
      <c r="A11" s="85"/>
      <c r="B11" s="86"/>
      <c r="C11" s="56"/>
      <c r="D11" s="52"/>
      <c r="F11"/>
      <c r="G11"/>
      <c r="H11"/>
      <c r="I11"/>
      <c r="J11"/>
    </row>
    <row r="12" spans="1:10" ht="15" thickBot="1">
      <c r="A12" s="55" t="s">
        <v>18</v>
      </c>
      <c r="B12" s="54">
        <f>B9/3</f>
        <v>366479.33333333331</v>
      </c>
      <c r="C12" s="53"/>
      <c r="F12"/>
      <c r="G12"/>
      <c r="H12"/>
      <c r="I12"/>
      <c r="J12"/>
    </row>
    <row r="13" spans="1:10" ht="15" thickTop="1">
      <c r="F13"/>
      <c r="G13"/>
      <c r="H13"/>
      <c r="I13"/>
      <c r="J13"/>
    </row>
    <row r="14" spans="1:10">
      <c r="F14"/>
      <c r="G14"/>
      <c r="H14"/>
      <c r="I14"/>
      <c r="J14"/>
    </row>
    <row r="15" spans="1:10">
      <c r="F15"/>
      <c r="G15"/>
      <c r="H15"/>
      <c r="I15"/>
      <c r="J15"/>
    </row>
    <row r="16" spans="1:10">
      <c r="F16"/>
      <c r="G16"/>
      <c r="H16"/>
      <c r="I16"/>
      <c r="J16"/>
    </row>
    <row r="17" spans="6:10">
      <c r="F17"/>
      <c r="G17"/>
      <c r="H17"/>
      <c r="I17"/>
      <c r="J17"/>
    </row>
    <row r="18" spans="6:10">
      <c r="F18"/>
      <c r="G18"/>
      <c r="H18"/>
      <c r="I18"/>
      <c r="J18"/>
    </row>
    <row r="19" spans="6:10">
      <c r="F19"/>
      <c r="G19"/>
      <c r="H19"/>
      <c r="I19"/>
      <c r="J19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S6" sqref="S6:S7"/>
    </sheetView>
  </sheetViews>
  <sheetFormatPr defaultColWidth="9.109375" defaultRowHeight="14.4"/>
  <cols>
    <col min="1" max="1" width="26.44140625" style="88" bestFit="1" customWidth="1"/>
    <col min="2" max="2" width="36.88671875" style="91" customWidth="1"/>
    <col min="3" max="3" width="3.109375" style="68" customWidth="1"/>
    <col min="4" max="4" width="3.44140625" style="67" customWidth="1"/>
    <col min="5" max="5" width="5.6640625" style="88" bestFit="1" customWidth="1"/>
    <col min="6" max="7" width="9.109375" style="88"/>
    <col min="8" max="8" width="27" style="88" bestFit="1" customWidth="1"/>
    <col min="9" max="9" width="15" style="88" bestFit="1" customWidth="1"/>
    <col min="10" max="10" width="14" style="89" bestFit="1" customWidth="1"/>
    <col min="11" max="16384" width="9.109375" style="88"/>
  </cols>
  <sheetData>
    <row r="1" spans="1:11">
      <c r="B1" s="81" t="s">
        <v>23</v>
      </c>
      <c r="C1" s="80"/>
    </row>
    <row r="2" spans="1:11">
      <c r="B2" s="79" t="s">
        <v>22</v>
      </c>
      <c r="C2" s="78"/>
    </row>
    <row r="3" spans="1:11">
      <c r="B3" s="79" t="s">
        <v>25</v>
      </c>
      <c r="C3" s="78"/>
    </row>
    <row r="4" spans="1:11">
      <c r="A4" s="90"/>
      <c r="B4" s="90"/>
      <c r="C4" s="77"/>
      <c r="G4"/>
      <c r="H4"/>
      <c r="I4"/>
      <c r="J4"/>
      <c r="K4"/>
    </row>
    <row r="5" spans="1:11">
      <c r="A5" s="90" t="s">
        <v>20</v>
      </c>
      <c r="B5" s="76" t="s">
        <v>24</v>
      </c>
      <c r="C5" s="75"/>
      <c r="G5"/>
      <c r="H5"/>
      <c r="I5"/>
      <c r="J5"/>
      <c r="K5"/>
    </row>
    <row r="6" spans="1:11">
      <c r="A6" s="230" t="s">
        <v>186</v>
      </c>
      <c r="B6" s="244">
        <f>'ZO12 Inj &amp; Dam 12ME 12-2021'!C33</f>
        <v>0</v>
      </c>
      <c r="C6" s="74"/>
      <c r="D6" s="183"/>
      <c r="G6"/>
      <c r="H6"/>
      <c r="I6"/>
      <c r="J6"/>
      <c r="K6"/>
    </row>
    <row r="7" spans="1:11">
      <c r="A7" s="230" t="s">
        <v>187</v>
      </c>
      <c r="B7" s="244">
        <f>'ZO12 Inj &amp; Dam 12ME 12-2022'!C33</f>
        <v>-205000</v>
      </c>
      <c r="C7" s="74"/>
      <c r="D7" s="183"/>
      <c r="G7"/>
      <c r="H7"/>
      <c r="I7"/>
      <c r="J7"/>
      <c r="K7"/>
    </row>
    <row r="8" spans="1:11">
      <c r="A8" s="230" t="s">
        <v>279</v>
      </c>
      <c r="B8" s="211">
        <f>'ZO12 Inj &amp; Dam 12ME 12-2023'!E30</f>
        <v>165000</v>
      </c>
      <c r="C8" s="184"/>
      <c r="G8"/>
      <c r="H8"/>
      <c r="I8"/>
      <c r="J8"/>
      <c r="K8"/>
    </row>
    <row r="9" spans="1:11">
      <c r="A9" s="91" t="s">
        <v>17</v>
      </c>
      <c r="B9" s="92">
        <f>SUM(B6:B8)</f>
        <v>-40000</v>
      </c>
      <c r="C9" s="72"/>
      <c r="D9" s="160" t="s">
        <v>30</v>
      </c>
      <c r="E9" s="178">
        <f>'ZO12 Inj &amp; Dam 12ME 12-2023'!E30+'ZO12 Inj &amp; Dam 12ME 12-2022'!C33+'ZO12 Inj &amp; Dam 12ME 12-2021'!C33-'3 Yr Aver. Accruals-Gas'!B9</f>
        <v>0</v>
      </c>
      <c r="G9"/>
      <c r="H9"/>
      <c r="I9"/>
      <c r="J9"/>
      <c r="K9"/>
    </row>
    <row r="10" spans="1:11">
      <c r="A10" s="91"/>
      <c r="B10" s="92"/>
      <c r="C10" s="72"/>
      <c r="D10" s="68"/>
      <c r="G10"/>
      <c r="H10"/>
      <c r="I10"/>
      <c r="J10"/>
      <c r="K10"/>
    </row>
    <row r="11" spans="1:11">
      <c r="A11" s="91"/>
      <c r="B11" s="92"/>
      <c r="C11" s="72"/>
      <c r="D11" s="68"/>
      <c r="G11"/>
      <c r="H11"/>
      <c r="I11"/>
      <c r="J11"/>
      <c r="K11"/>
    </row>
    <row r="12" spans="1:11" ht="15" thickBot="1">
      <c r="A12" s="71" t="s">
        <v>18</v>
      </c>
      <c r="B12" s="70">
        <f>B9/3</f>
        <v>-13333.333333333334</v>
      </c>
      <c r="C12" s="69"/>
      <c r="G12"/>
      <c r="H12"/>
      <c r="I12"/>
      <c r="J12"/>
      <c r="K12"/>
    </row>
    <row r="13" spans="1:11" ht="15" thickTop="1">
      <c r="A13" s="91"/>
      <c r="G13"/>
      <c r="H13"/>
      <c r="I13"/>
      <c r="J13"/>
      <c r="K13"/>
    </row>
    <row r="14" spans="1:11">
      <c r="A14" s="91"/>
      <c r="G14"/>
      <c r="H14"/>
      <c r="I14"/>
      <c r="J14"/>
      <c r="K14"/>
    </row>
    <row r="15" spans="1:11">
      <c r="A15" s="91"/>
      <c r="G15"/>
      <c r="H15"/>
      <c r="I15"/>
      <c r="J15"/>
      <c r="K15"/>
    </row>
    <row r="16" spans="1:11">
      <c r="G16"/>
      <c r="H16"/>
      <c r="I16"/>
      <c r="J16"/>
      <c r="K16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P10" sqref="P10"/>
    </sheetView>
  </sheetViews>
  <sheetFormatPr defaultColWidth="9.109375" defaultRowHeight="14.4"/>
  <cols>
    <col min="1" max="1" width="26.44140625" style="83" bestFit="1" customWidth="1"/>
    <col min="2" max="2" width="36.88671875" style="85" customWidth="1"/>
    <col min="3" max="3" width="3.109375" style="52" customWidth="1"/>
    <col min="4" max="4" width="3.6640625" style="51" customWidth="1"/>
    <col min="5" max="5" width="11.33203125" style="83" bestFit="1" customWidth="1"/>
    <col min="6" max="6" width="9.109375" style="83"/>
    <col min="7" max="7" width="27" style="83" bestFit="1" customWidth="1"/>
    <col min="8" max="8" width="14.33203125" style="83" bestFit="1" customWidth="1"/>
    <col min="9" max="9" width="9.109375" style="83"/>
    <col min="10" max="10" width="14" style="87" bestFit="1" customWidth="1"/>
    <col min="11" max="16384" width="9.109375" style="83"/>
  </cols>
  <sheetData>
    <row r="1" spans="1:11" ht="13.8">
      <c r="B1" s="66" t="s">
        <v>23</v>
      </c>
      <c r="C1" s="65"/>
      <c r="J1" s="83"/>
    </row>
    <row r="2" spans="1:11" ht="13.8">
      <c r="B2" s="64" t="s">
        <v>27</v>
      </c>
      <c r="C2" s="63"/>
      <c r="J2" s="83"/>
    </row>
    <row r="3" spans="1:11" ht="13.8">
      <c r="B3" s="64" t="s">
        <v>21</v>
      </c>
      <c r="C3" s="63"/>
      <c r="J3" s="83"/>
    </row>
    <row r="4" spans="1:11">
      <c r="A4" s="57"/>
      <c r="B4" s="84"/>
      <c r="C4"/>
      <c r="F4"/>
      <c r="G4"/>
      <c r="H4"/>
      <c r="I4"/>
      <c r="J4"/>
      <c r="K4"/>
    </row>
    <row r="5" spans="1:11">
      <c r="A5" s="57" t="s">
        <v>20</v>
      </c>
      <c r="B5" s="61" t="s">
        <v>19</v>
      </c>
      <c r="C5"/>
      <c r="F5"/>
      <c r="G5"/>
      <c r="H5"/>
      <c r="I5"/>
      <c r="J5"/>
      <c r="K5"/>
    </row>
    <row r="6" spans="1:11">
      <c r="A6" s="59" t="s">
        <v>186</v>
      </c>
      <c r="B6" s="209">
        <f>'ZO12 Inj &amp; Dam 12ME 12-2021'!D32</f>
        <v>498721.66163664503</v>
      </c>
      <c r="C6"/>
      <c r="F6"/>
      <c r="G6"/>
      <c r="H6"/>
      <c r="I6"/>
      <c r="J6"/>
      <c r="K6"/>
    </row>
    <row r="7" spans="1:11">
      <c r="A7" s="59" t="s">
        <v>187</v>
      </c>
      <c r="B7" s="209">
        <f>'ZO12 Inj &amp; Dam 12ME 12-2022'!D32</f>
        <v>490951.58281472098</v>
      </c>
      <c r="C7"/>
      <c r="F7"/>
      <c r="G7"/>
      <c r="H7"/>
      <c r="I7"/>
      <c r="J7"/>
      <c r="K7"/>
    </row>
    <row r="8" spans="1:11">
      <c r="A8" s="59" t="s">
        <v>279</v>
      </c>
      <c r="B8" s="229">
        <f>'ZO12 Inj &amp; Dam 12ME 12-2023'!F29</f>
        <v>309360.52232184296</v>
      </c>
      <c r="C8"/>
      <c r="F8"/>
      <c r="G8"/>
      <c r="H8"/>
      <c r="I8"/>
      <c r="J8"/>
      <c r="K8"/>
    </row>
    <row r="9" spans="1:11">
      <c r="A9" s="85" t="s">
        <v>17</v>
      </c>
      <c r="B9" s="86">
        <f>SUM(B6:B8)</f>
        <v>1299033.766773209</v>
      </c>
      <c r="C9"/>
      <c r="D9" s="160" t="s">
        <v>30</v>
      </c>
      <c r="E9" s="162">
        <f>'ZO12 Inj &amp; Dam 12ME 12-2023'!F29+'ZO12 Inj &amp; Dam 12ME 12-2022'!D32+'ZO12 Inj &amp; Dam 12ME 12-2021'!D32-' 3 Yr Aver. Payments-Elec'!B9</f>
        <v>0</v>
      </c>
      <c r="F9"/>
      <c r="G9"/>
      <c r="H9"/>
      <c r="I9"/>
      <c r="J9"/>
      <c r="K9"/>
    </row>
    <row r="10" spans="1:11">
      <c r="A10" s="85"/>
      <c r="B10" s="86"/>
      <c r="C10"/>
      <c r="D10" s="52"/>
      <c r="F10"/>
      <c r="G10"/>
      <c r="H10"/>
      <c r="I10"/>
      <c r="J10"/>
      <c r="K10"/>
    </row>
    <row r="11" spans="1:11">
      <c r="A11" s="85"/>
      <c r="B11" s="86"/>
      <c r="C11"/>
      <c r="D11" s="52"/>
      <c r="F11"/>
      <c r="G11"/>
      <c r="H11"/>
      <c r="I11"/>
      <c r="J11"/>
      <c r="K11"/>
    </row>
    <row r="12" spans="1:11" ht="15" thickBot="1">
      <c r="A12" s="55" t="s">
        <v>26</v>
      </c>
      <c r="B12" s="54">
        <f>B9/3</f>
        <v>433011.25559106964</v>
      </c>
      <c r="C12"/>
      <c r="F12"/>
      <c r="G12"/>
      <c r="H12"/>
      <c r="I12"/>
      <c r="J12"/>
      <c r="K12"/>
    </row>
    <row r="13" spans="1:11" ht="15" thickTop="1">
      <c r="C13"/>
      <c r="F13"/>
      <c r="G13"/>
      <c r="H13"/>
      <c r="I13"/>
      <c r="J13"/>
      <c r="K13"/>
    </row>
    <row r="14" spans="1:11">
      <c r="F14"/>
      <c r="G14"/>
      <c r="H14"/>
      <c r="I14"/>
      <c r="J14"/>
      <c r="K14"/>
    </row>
    <row r="15" spans="1:11">
      <c r="F15"/>
      <c r="G15"/>
      <c r="H15"/>
      <c r="I15"/>
      <c r="J15"/>
      <c r="K15"/>
    </row>
    <row r="16" spans="1:11">
      <c r="F16"/>
      <c r="G16"/>
      <c r="H16"/>
      <c r="I16"/>
      <c r="J16"/>
      <c r="K16"/>
    </row>
    <row r="17" spans="7:11">
      <c r="G17"/>
      <c r="H17"/>
      <c r="I17"/>
      <c r="J17"/>
      <c r="K17"/>
    </row>
    <row r="18" spans="7:11">
      <c r="G18"/>
      <c r="H18"/>
      <c r="I18"/>
      <c r="J18"/>
      <c r="K18"/>
    </row>
    <row r="19" spans="7:11">
      <c r="G19"/>
      <c r="H19"/>
      <c r="I19"/>
      <c r="J19"/>
      <c r="K19"/>
    </row>
    <row r="20" spans="7:11">
      <c r="G20"/>
      <c r="H20"/>
      <c r="I20"/>
      <c r="J20"/>
      <c r="K20"/>
    </row>
    <row r="21" spans="7:11">
      <c r="G21"/>
      <c r="H21"/>
      <c r="I21"/>
      <c r="J21"/>
      <c r="K21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Q14" sqref="Q14"/>
    </sheetView>
  </sheetViews>
  <sheetFormatPr defaultColWidth="9.109375" defaultRowHeight="14.4"/>
  <cols>
    <col min="1" max="1" width="26.44140625" style="88" bestFit="1" customWidth="1"/>
    <col min="2" max="2" width="36.88671875" style="91" customWidth="1"/>
    <col min="3" max="3" width="3.109375" style="68" customWidth="1"/>
    <col min="4" max="4" width="4" style="67" customWidth="1"/>
    <col min="5" max="5" width="5.6640625" style="88" bestFit="1" customWidth="1"/>
    <col min="6" max="6" width="9.109375" style="88"/>
    <col min="7" max="7" width="27" style="88" bestFit="1" customWidth="1"/>
    <col min="8" max="8" width="14.33203125" style="88" bestFit="1" customWidth="1"/>
    <col min="9" max="9" width="9.109375" style="88"/>
    <col min="10" max="10" width="14" style="89" bestFit="1" customWidth="1"/>
    <col min="11" max="16384" width="9.109375" style="88"/>
  </cols>
  <sheetData>
    <row r="1" spans="1:11">
      <c r="B1" s="81" t="s">
        <v>23</v>
      </c>
      <c r="C1" s="80"/>
    </row>
    <row r="2" spans="1:11">
      <c r="B2" s="79" t="s">
        <v>27</v>
      </c>
      <c r="C2" s="78"/>
    </row>
    <row r="3" spans="1:11">
      <c r="B3" s="79" t="s">
        <v>25</v>
      </c>
      <c r="C3" s="78"/>
    </row>
    <row r="4" spans="1:11">
      <c r="A4" s="73"/>
      <c r="B4" s="90"/>
      <c r="C4"/>
    </row>
    <row r="5" spans="1:11">
      <c r="A5" s="90" t="s">
        <v>20</v>
      </c>
      <c r="B5" s="76" t="s">
        <v>28</v>
      </c>
      <c r="C5"/>
      <c r="G5"/>
      <c r="H5"/>
      <c r="I5"/>
      <c r="J5"/>
      <c r="K5"/>
    </row>
    <row r="6" spans="1:11">
      <c r="A6" s="230" t="s">
        <v>186</v>
      </c>
      <c r="B6" s="210">
        <f>'ZO12 Inj &amp; Dam 12ME 12-2021'!D33</f>
        <v>269194.95490767231</v>
      </c>
      <c r="C6" s="182"/>
      <c r="D6" s="183"/>
      <c r="G6"/>
      <c r="H6"/>
      <c r="I6"/>
      <c r="J6"/>
      <c r="K6"/>
    </row>
    <row r="7" spans="1:11">
      <c r="A7" s="230" t="s">
        <v>187</v>
      </c>
      <c r="B7" s="210">
        <f>'ZO12 Inj &amp; Dam 12ME 12-2022'!D33</f>
        <v>580242.81547433825</v>
      </c>
      <c r="C7" s="182"/>
      <c r="D7" s="183"/>
      <c r="G7"/>
      <c r="H7"/>
      <c r="I7"/>
      <c r="J7"/>
      <c r="K7"/>
    </row>
    <row r="8" spans="1:11">
      <c r="A8" s="230" t="s">
        <v>279</v>
      </c>
      <c r="B8" s="211">
        <f>'ZO12 Inj &amp; Dam 12ME 12-2023'!F30</f>
        <v>140607.05951806137</v>
      </c>
      <c r="C8"/>
      <c r="G8"/>
      <c r="H8"/>
      <c r="I8"/>
      <c r="J8"/>
      <c r="K8"/>
    </row>
    <row r="9" spans="1:11">
      <c r="A9" s="91" t="s">
        <v>17</v>
      </c>
      <c r="B9" s="92">
        <f>SUM(B6:B8)</f>
        <v>990044.82990007196</v>
      </c>
      <c r="C9"/>
      <c r="D9" s="160" t="s">
        <v>30</v>
      </c>
      <c r="E9" s="161">
        <f>'ZO12 Inj &amp; Dam 12ME 12-2022'!D33+'ZO12 Inj &amp; Dam 12ME 12-2023'!F30+'ZO12 Inj &amp; Dam 12ME 12-2021'!D33-' 3 Yr Aver. Payments-Gas'!B9</f>
        <v>0</v>
      </c>
      <c r="G9"/>
      <c r="H9"/>
      <c r="I9"/>
      <c r="J9"/>
      <c r="K9"/>
    </row>
    <row r="10" spans="1:11">
      <c r="A10" s="91"/>
      <c r="B10" s="92"/>
      <c r="C10"/>
      <c r="D10" s="68"/>
      <c r="G10"/>
      <c r="H10"/>
      <c r="I10"/>
      <c r="J10"/>
      <c r="K10"/>
    </row>
    <row r="11" spans="1:11">
      <c r="A11" s="91"/>
      <c r="B11" s="92"/>
      <c r="C11"/>
      <c r="D11" s="68"/>
      <c r="G11"/>
      <c r="H11"/>
      <c r="I11"/>
      <c r="J11"/>
      <c r="K11"/>
    </row>
    <row r="12" spans="1:11" ht="15" thickBot="1">
      <c r="A12" s="71" t="s">
        <v>18</v>
      </c>
      <c r="B12" s="70">
        <f>B9/3</f>
        <v>330014.94330002397</v>
      </c>
      <c r="C12"/>
      <c r="G12"/>
      <c r="H12"/>
      <c r="I12"/>
      <c r="J12"/>
      <c r="K12"/>
    </row>
    <row r="13" spans="1:11" ht="15" thickTop="1">
      <c r="A13" s="91"/>
      <c r="C13"/>
      <c r="G13"/>
      <c r="H13"/>
      <c r="I13"/>
      <c r="J13"/>
      <c r="K13"/>
    </row>
    <row r="14" spans="1:11">
      <c r="A14" s="91"/>
      <c r="C14"/>
      <c r="G14"/>
      <c r="H14"/>
      <c r="I14"/>
      <c r="J14"/>
      <c r="K14"/>
    </row>
    <row r="15" spans="1:11">
      <c r="A15" s="91"/>
      <c r="C15"/>
      <c r="G15"/>
      <c r="H15"/>
      <c r="I15"/>
      <c r="J15"/>
      <c r="K15"/>
    </row>
    <row r="16" spans="1:11">
      <c r="G16"/>
      <c r="H16"/>
      <c r="I16"/>
      <c r="J16"/>
      <c r="K16"/>
    </row>
    <row r="17" spans="7:11">
      <c r="G17"/>
      <c r="H17"/>
      <c r="I17"/>
      <c r="J17"/>
      <c r="K17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C1" workbookViewId="0">
      <selection activeCell="J58" sqref="J58"/>
    </sheetView>
  </sheetViews>
  <sheetFormatPr defaultColWidth="8.88671875" defaultRowHeight="14.4"/>
  <cols>
    <col min="1" max="1" width="10" style="102" bestFit="1" customWidth="1"/>
    <col min="2" max="2" width="39" style="102" bestFit="1" customWidth="1"/>
    <col min="3" max="3" width="46" style="102" bestFit="1" customWidth="1"/>
    <col min="4" max="4" width="14" style="102" bestFit="1" customWidth="1"/>
    <col min="5" max="5" width="20" style="102" bestFit="1" customWidth="1"/>
    <col min="6" max="6" width="14.6640625" style="102" bestFit="1" customWidth="1"/>
    <col min="7" max="7" width="25" style="102" bestFit="1" customWidth="1"/>
    <col min="8" max="8" width="10" style="102" bestFit="1" customWidth="1"/>
    <col min="9" max="9" width="14" style="102" bestFit="1" customWidth="1"/>
    <col min="10" max="10" width="17" style="102" bestFit="1" customWidth="1"/>
    <col min="11" max="16384" width="8.88671875" style="102"/>
  </cols>
  <sheetData>
    <row r="1" spans="1:16" customFormat="1">
      <c r="J1" s="153" t="s">
        <v>177</v>
      </c>
    </row>
    <row r="2" spans="1:16" customFormat="1">
      <c r="J2" s="153" t="s">
        <v>178</v>
      </c>
    </row>
    <row r="3" spans="1:16" customFormat="1">
      <c r="J3" s="154" t="s">
        <v>179</v>
      </c>
    </row>
    <row r="4" spans="1:16" customFormat="1" ht="15.6">
      <c r="A4" s="94"/>
      <c r="B4" s="94"/>
      <c r="C4" s="93" t="s">
        <v>44</v>
      </c>
      <c r="D4" s="149"/>
    </row>
    <row r="5" spans="1:16" customFormat="1" ht="15.6">
      <c r="A5" s="94" t="s">
        <v>45</v>
      </c>
      <c r="B5" s="94"/>
      <c r="C5" s="94"/>
      <c r="D5" s="94" t="s">
        <v>46</v>
      </c>
      <c r="E5" s="93" t="s">
        <v>47</v>
      </c>
      <c r="F5" s="93" t="s">
        <v>17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s="139" customFormat="1">
      <c r="A6" s="203">
        <v>92500001</v>
      </c>
      <c r="B6" s="116" t="s">
        <v>69</v>
      </c>
      <c r="D6" s="148">
        <v>1727.66</v>
      </c>
      <c r="E6" s="148"/>
      <c r="F6" s="148">
        <f t="shared" ref="F6:F9" si="0">D6</f>
        <v>1727.66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 s="139" customFormat="1">
      <c r="A7" s="116" t="s">
        <v>66</v>
      </c>
      <c r="B7" s="116" t="s">
        <v>69</v>
      </c>
      <c r="D7" s="148">
        <v>1440412.88</v>
      </c>
      <c r="E7" s="148"/>
      <c r="F7" s="148">
        <f t="shared" si="0"/>
        <v>1440412.88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6" s="139" customFormat="1">
      <c r="A8" s="116" t="s">
        <v>70</v>
      </c>
      <c r="B8" s="116" t="s">
        <v>71</v>
      </c>
      <c r="D8" s="148">
        <v>501.5</v>
      </c>
      <c r="F8" s="148">
        <f t="shared" si="0"/>
        <v>501.5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16" s="139" customFormat="1">
      <c r="A9" s="203">
        <v>92500301</v>
      </c>
      <c r="B9" s="116" t="s">
        <v>72</v>
      </c>
      <c r="D9" s="148">
        <v>167420.21</v>
      </c>
      <c r="F9" s="148">
        <f t="shared" si="0"/>
        <v>167420.21</v>
      </c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1:16" s="139" customFormat="1">
      <c r="A10" s="116"/>
      <c r="B10" s="116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s="139" customFormat="1">
      <c r="A11" s="116"/>
      <c r="B11" s="11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</row>
    <row r="12" spans="1:16" s="139" customFormat="1"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</row>
    <row r="13" spans="1:16" s="139" customFormat="1">
      <c r="A13" s="231">
        <v>18490424</v>
      </c>
      <c r="B13" s="139" t="s">
        <v>73</v>
      </c>
      <c r="D13" s="148">
        <f>J89</f>
        <v>736852.47999999998</v>
      </c>
      <c r="E13" s="191">
        <f>[2]Lead!$G$43</f>
        <v>0.45991132720047301</v>
      </c>
      <c r="F13" s="148">
        <f>D13*E13</f>
        <v>338886.80202775996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s="139" customFormat="1">
      <c r="A14" s="231">
        <v>18490425</v>
      </c>
      <c r="B14" s="139" t="s">
        <v>74</v>
      </c>
      <c r="D14" s="217">
        <f>J93</f>
        <v>-16402.009999999998</v>
      </c>
      <c r="E14" s="191">
        <f>E13</f>
        <v>0.45991132720047301</v>
      </c>
      <c r="F14" s="217">
        <f>D14*E14</f>
        <v>-7543.4701878554297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</row>
    <row r="15" spans="1:16" s="139" customFormat="1">
      <c r="A15" s="155" t="s">
        <v>17</v>
      </c>
      <c r="B15" s="155"/>
      <c r="C15" s="155"/>
      <c r="D15" s="151">
        <f>SUM(D6:D14)</f>
        <v>2330512.7199999997</v>
      </c>
      <c r="E15" s="232"/>
      <c r="F15" s="151">
        <f>SUM(F6:F14)</f>
        <v>1941405.5818399042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6" spans="1:16" s="139" customFormat="1"/>
    <row r="17" spans="1:6" s="139" customFormat="1"/>
    <row r="18" spans="1:6" customFormat="1" ht="15.6">
      <c r="D18" s="96"/>
      <c r="E18" s="97"/>
      <c r="F18" s="98" t="s">
        <v>39</v>
      </c>
    </row>
    <row r="19" spans="1:6" customFormat="1" ht="15.6">
      <c r="D19" s="96"/>
      <c r="E19" s="100"/>
      <c r="F19" s="233" t="s">
        <v>31</v>
      </c>
    </row>
    <row r="20" spans="1:6" customFormat="1" ht="15.6">
      <c r="D20" s="96"/>
      <c r="E20" s="234" t="s">
        <v>24</v>
      </c>
      <c r="F20" s="234" t="s">
        <v>24</v>
      </c>
    </row>
    <row r="21" spans="1:6" customFormat="1" ht="15.6">
      <c r="D21" s="99" t="s">
        <v>38</v>
      </c>
      <c r="E21" s="235">
        <f>J42+J48+J50</f>
        <v>1326438</v>
      </c>
      <c r="F21" s="235">
        <f>F6+F7+F8-E21</f>
        <v>116204.0399999998</v>
      </c>
    </row>
    <row r="22" spans="1:6" customFormat="1" ht="15.6">
      <c r="D22" s="99" t="s">
        <v>37</v>
      </c>
      <c r="E22" s="235">
        <f>J59+J60+J62+J64</f>
        <v>165000</v>
      </c>
      <c r="F22" s="235">
        <f>+F9-E22</f>
        <v>2420.2099999999919</v>
      </c>
    </row>
    <row r="23" spans="1:6" customFormat="1" ht="15">
      <c r="D23" s="100"/>
      <c r="E23" s="236"/>
      <c r="F23" s="236"/>
    </row>
    <row r="24" spans="1:6" customFormat="1" ht="15.6">
      <c r="D24" s="99" t="s">
        <v>36</v>
      </c>
      <c r="E24" s="235">
        <v>0</v>
      </c>
      <c r="F24" s="235">
        <f>+F13+F14</f>
        <v>331343.33183990454</v>
      </c>
    </row>
    <row r="25" spans="1:6" customFormat="1" ht="15.6">
      <c r="D25" s="99" t="s">
        <v>35</v>
      </c>
      <c r="E25" s="235"/>
      <c r="F25" s="235">
        <f>F24*[2]Lead!$E$23</f>
        <v>193156.48232184316</v>
      </c>
    </row>
    <row r="26" spans="1:6" customFormat="1" ht="15.6">
      <c r="D26" s="99" t="s">
        <v>34</v>
      </c>
      <c r="E26" s="235"/>
      <c r="F26" s="235">
        <f>F24*[2]Lead!$F$23</f>
        <v>138186.84951806138</v>
      </c>
    </row>
    <row r="27" spans="1:6" customFormat="1" ht="15.6">
      <c r="D27" s="99"/>
      <c r="E27" s="235"/>
      <c r="F27" s="235"/>
    </row>
    <row r="28" spans="1:6" customFormat="1" ht="15">
      <c r="D28" s="100"/>
      <c r="E28" s="236"/>
      <c r="F28" s="236"/>
    </row>
    <row r="29" spans="1:6" customFormat="1" ht="15.6">
      <c r="D29" s="99" t="s">
        <v>33</v>
      </c>
      <c r="E29" s="237">
        <f>E21+E25</f>
        <v>1326438</v>
      </c>
      <c r="F29" s="237">
        <f>F21+F25</f>
        <v>309360.52232184296</v>
      </c>
    </row>
    <row r="30" spans="1:6" customFormat="1" ht="15.6">
      <c r="A30" s="102"/>
      <c r="D30" s="99" t="s">
        <v>32</v>
      </c>
      <c r="E30" s="238">
        <f>E22+E26</f>
        <v>165000</v>
      </c>
      <c r="F30" s="238">
        <f>F22+F26</f>
        <v>140607.05951806137</v>
      </c>
    </row>
    <row r="31" spans="1:6" customFormat="1" ht="16.2" thickBot="1">
      <c r="A31" s="102"/>
      <c r="D31" s="99" t="s">
        <v>51</v>
      </c>
      <c r="E31" s="220">
        <f>SUM(E29:E30)</f>
        <v>1491438</v>
      </c>
      <c r="F31" s="220">
        <f>SUM(F29:F30)</f>
        <v>449967.58183990431</v>
      </c>
    </row>
    <row r="32" spans="1:6" customFormat="1" ht="15" thickTop="1">
      <c r="E32" s="158" t="s">
        <v>185</v>
      </c>
      <c r="F32" s="159">
        <f>SUM(E31:F31)-F15</f>
        <v>0</v>
      </c>
    </row>
    <row r="33" spans="1:10">
      <c r="A33" s="206" t="s">
        <v>105</v>
      </c>
    </row>
    <row r="34" spans="1:10" customFormat="1">
      <c r="A34" s="207" t="s">
        <v>106</v>
      </c>
      <c r="B34" s="102"/>
      <c r="C34" s="102"/>
      <c r="D34" s="102"/>
      <c r="E34" s="102"/>
      <c r="F34" s="102"/>
      <c r="G34" s="102"/>
      <c r="H34" s="102"/>
    </row>
    <row r="35" spans="1:10" ht="28.8">
      <c r="A35" s="107" t="s">
        <v>43</v>
      </c>
      <c r="B35" s="107" t="s">
        <v>75</v>
      </c>
      <c r="C35" s="107" t="s">
        <v>53</v>
      </c>
      <c r="D35" s="107" t="s">
        <v>54</v>
      </c>
      <c r="E35" s="107" t="s">
        <v>55</v>
      </c>
      <c r="F35" s="108" t="s">
        <v>56</v>
      </c>
      <c r="G35" s="108" t="s">
        <v>259</v>
      </c>
      <c r="H35" s="108" t="s">
        <v>57</v>
      </c>
      <c r="I35" s="107" t="s">
        <v>58</v>
      </c>
      <c r="J35" s="107" t="s">
        <v>59</v>
      </c>
    </row>
    <row r="36" spans="1:10">
      <c r="A36" s="102" t="s">
        <v>66</v>
      </c>
      <c r="B36" s="102" t="s">
        <v>69</v>
      </c>
      <c r="C36" t="s">
        <v>78</v>
      </c>
      <c r="D36" s="102" t="s">
        <v>41</v>
      </c>
      <c r="E36" s="102" t="s">
        <v>42</v>
      </c>
      <c r="F36" s="102" t="s">
        <v>60</v>
      </c>
      <c r="G36" t="s">
        <v>79</v>
      </c>
      <c r="H36">
        <v>200096</v>
      </c>
      <c r="I36" s="196">
        <v>44929</v>
      </c>
      <c r="J36" s="105">
        <v>1851.32</v>
      </c>
    </row>
    <row r="37" spans="1:10">
      <c r="A37" s="102" t="s">
        <v>66</v>
      </c>
      <c r="B37" s="102" t="s">
        <v>69</v>
      </c>
      <c r="C37" t="s">
        <v>78</v>
      </c>
      <c r="D37" s="102" t="s">
        <v>41</v>
      </c>
      <c r="E37" s="102" t="s">
        <v>42</v>
      </c>
      <c r="F37" s="102" t="s">
        <v>61</v>
      </c>
      <c r="G37" t="s">
        <v>79</v>
      </c>
      <c r="H37">
        <v>200096</v>
      </c>
      <c r="I37" s="196">
        <v>44945</v>
      </c>
      <c r="J37" s="105">
        <v>3577.15</v>
      </c>
    </row>
    <row r="38" spans="1:10">
      <c r="A38" s="102" t="s">
        <v>66</v>
      </c>
      <c r="B38" s="102" t="s">
        <v>69</v>
      </c>
      <c r="C38" t="s">
        <v>244</v>
      </c>
      <c r="D38" s="102" t="s">
        <v>41</v>
      </c>
      <c r="E38" s="102" t="s">
        <v>42</v>
      </c>
      <c r="F38" s="102" t="s">
        <v>61</v>
      </c>
      <c r="G38" t="s">
        <v>107</v>
      </c>
      <c r="H38">
        <v>13100573</v>
      </c>
      <c r="I38" s="196">
        <v>44957</v>
      </c>
      <c r="J38" s="105">
        <v>305.01</v>
      </c>
    </row>
    <row r="39" spans="1:10">
      <c r="A39" s="102" t="s">
        <v>66</v>
      </c>
      <c r="B39" s="102" t="s">
        <v>69</v>
      </c>
      <c r="C39" t="s">
        <v>245</v>
      </c>
      <c r="D39" s="102" t="s">
        <v>41</v>
      </c>
      <c r="E39" s="102" t="s">
        <v>42</v>
      </c>
      <c r="F39" s="102" t="s">
        <v>60</v>
      </c>
      <c r="G39" t="s">
        <v>107</v>
      </c>
      <c r="H39">
        <v>13100573</v>
      </c>
      <c r="I39" s="196">
        <v>44957</v>
      </c>
      <c r="J39" s="105">
        <v>400</v>
      </c>
    </row>
    <row r="40" spans="1:10">
      <c r="A40" s="102" t="s">
        <v>66</v>
      </c>
      <c r="B40" s="102" t="s">
        <v>69</v>
      </c>
      <c r="C40" t="s">
        <v>246</v>
      </c>
      <c r="D40" s="102" t="s">
        <v>41</v>
      </c>
      <c r="E40" s="102" t="s">
        <v>42</v>
      </c>
      <c r="F40" s="102" t="s">
        <v>61</v>
      </c>
      <c r="G40" t="s">
        <v>256</v>
      </c>
      <c r="H40">
        <v>148141</v>
      </c>
      <c r="I40" s="196">
        <v>44972</v>
      </c>
      <c r="J40" s="105">
        <v>92000</v>
      </c>
    </row>
    <row r="41" spans="1:10" s="116" customFormat="1">
      <c r="A41" s="116" t="s">
        <v>66</v>
      </c>
      <c r="B41" s="116" t="s">
        <v>69</v>
      </c>
      <c r="C41" t="s">
        <v>247</v>
      </c>
      <c r="D41" s="116" t="s">
        <v>41</v>
      </c>
      <c r="E41" s="116" t="s">
        <v>42</v>
      </c>
      <c r="F41" s="116" t="s">
        <v>61</v>
      </c>
      <c r="G41" t="s">
        <v>257</v>
      </c>
      <c r="H41">
        <v>148142</v>
      </c>
      <c r="I41" s="196">
        <v>44972</v>
      </c>
      <c r="J41" s="226">
        <v>7000</v>
      </c>
    </row>
    <row r="42" spans="1:10" s="116" customFormat="1">
      <c r="A42" s="239" t="s">
        <v>66</v>
      </c>
      <c r="B42" s="239" t="s">
        <v>69</v>
      </c>
      <c r="C42" s="240" t="s">
        <v>248</v>
      </c>
      <c r="D42" s="239" t="s">
        <v>41</v>
      </c>
      <c r="E42" s="239" t="s">
        <v>42</v>
      </c>
      <c r="F42" s="239" t="s">
        <v>60</v>
      </c>
      <c r="G42" s="240" t="s">
        <v>42</v>
      </c>
      <c r="H42" s="240">
        <v>62000000</v>
      </c>
      <c r="I42" s="241">
        <v>45016</v>
      </c>
      <c r="J42" s="242">
        <v>-88000</v>
      </c>
    </row>
    <row r="43" spans="1:10" s="116" customFormat="1">
      <c r="A43" s="116" t="s">
        <v>66</v>
      </c>
      <c r="B43" s="116" t="s">
        <v>69</v>
      </c>
      <c r="C43" t="s">
        <v>249</v>
      </c>
      <c r="D43" s="116" t="s">
        <v>41</v>
      </c>
      <c r="E43" s="116" t="s">
        <v>42</v>
      </c>
      <c r="F43" s="116" t="s">
        <v>60</v>
      </c>
      <c r="G43" t="s">
        <v>42</v>
      </c>
      <c r="H43">
        <v>62000000</v>
      </c>
      <c r="I43" s="196">
        <v>45077</v>
      </c>
      <c r="J43" s="226">
        <v>-100</v>
      </c>
    </row>
    <row r="44" spans="1:10" s="116" customFormat="1">
      <c r="A44" s="116" t="s">
        <v>66</v>
      </c>
      <c r="B44" s="116" t="s">
        <v>69</v>
      </c>
      <c r="C44" t="s">
        <v>250</v>
      </c>
      <c r="D44" s="116" t="s">
        <v>41</v>
      </c>
      <c r="E44" s="116" t="s">
        <v>42</v>
      </c>
      <c r="F44" s="116" t="s">
        <v>60</v>
      </c>
      <c r="G44" t="s">
        <v>107</v>
      </c>
      <c r="H44">
        <v>13100573</v>
      </c>
      <c r="I44" s="196">
        <v>45107</v>
      </c>
      <c r="J44" s="226">
        <v>870.4</v>
      </c>
    </row>
    <row r="45" spans="1:10" s="116" customFormat="1">
      <c r="A45" s="116" t="s">
        <v>66</v>
      </c>
      <c r="B45" s="116" t="s">
        <v>69</v>
      </c>
      <c r="C45" t="s">
        <v>78</v>
      </c>
      <c r="D45" s="116" t="s">
        <v>41</v>
      </c>
      <c r="E45" s="116" t="s">
        <v>42</v>
      </c>
      <c r="F45" s="116" t="s">
        <v>61</v>
      </c>
      <c r="G45" t="s">
        <v>79</v>
      </c>
      <c r="H45">
        <v>200096</v>
      </c>
      <c r="I45" s="196">
        <v>45159</v>
      </c>
      <c r="J45" s="226">
        <v>6872</v>
      </c>
    </row>
    <row r="46" spans="1:10" s="116" customFormat="1">
      <c r="A46" s="116" t="s">
        <v>66</v>
      </c>
      <c r="B46" s="116" t="s">
        <v>69</v>
      </c>
      <c r="C46" t="s">
        <v>251</v>
      </c>
      <c r="D46" s="116" t="s">
        <v>41</v>
      </c>
      <c r="E46" s="116" t="s">
        <v>42</v>
      </c>
      <c r="F46" s="116" t="s">
        <v>61</v>
      </c>
      <c r="G46" t="s">
        <v>107</v>
      </c>
      <c r="H46">
        <v>13100573</v>
      </c>
      <c r="I46" s="196">
        <v>45169</v>
      </c>
      <c r="J46" s="226">
        <v>400</v>
      </c>
    </row>
    <row r="47" spans="1:10" s="116" customFormat="1">
      <c r="A47" s="116" t="s">
        <v>66</v>
      </c>
      <c r="B47" s="116" t="s">
        <v>69</v>
      </c>
      <c r="C47" t="s">
        <v>252</v>
      </c>
      <c r="D47" s="116" t="s">
        <v>41</v>
      </c>
      <c r="E47" s="116" t="s">
        <v>42</v>
      </c>
      <c r="F47" s="116" t="s">
        <v>61</v>
      </c>
      <c r="G47" t="s">
        <v>107</v>
      </c>
      <c r="H47">
        <v>13100573</v>
      </c>
      <c r="I47" s="196">
        <v>45199</v>
      </c>
      <c r="J47" s="226">
        <v>600</v>
      </c>
    </row>
    <row r="48" spans="1:10" s="116" customFormat="1">
      <c r="A48" s="239" t="s">
        <v>66</v>
      </c>
      <c r="B48" s="239" t="s">
        <v>69</v>
      </c>
      <c r="C48" s="240" t="s">
        <v>253</v>
      </c>
      <c r="D48" s="239" t="s">
        <v>41</v>
      </c>
      <c r="E48" s="239" t="s">
        <v>42</v>
      </c>
      <c r="F48" s="239" t="s">
        <v>61</v>
      </c>
      <c r="G48" s="240" t="s">
        <v>258</v>
      </c>
      <c r="H48" s="240">
        <v>22820011</v>
      </c>
      <c r="I48" s="241">
        <v>45199</v>
      </c>
      <c r="J48" s="242">
        <v>2000000</v>
      </c>
    </row>
    <row r="49" spans="1:10" s="116" customFormat="1">
      <c r="A49" s="116" t="s">
        <v>66</v>
      </c>
      <c r="B49" s="116" t="s">
        <v>69</v>
      </c>
      <c r="C49" s="139" t="s">
        <v>254</v>
      </c>
      <c r="D49" s="116" t="s">
        <v>41</v>
      </c>
      <c r="E49" s="116" t="s">
        <v>42</v>
      </c>
      <c r="F49" s="116" t="s">
        <v>61</v>
      </c>
      <c r="G49" s="139" t="s">
        <v>107</v>
      </c>
      <c r="H49" s="139">
        <v>13100573</v>
      </c>
      <c r="I49" s="227">
        <v>45230</v>
      </c>
      <c r="J49" s="226">
        <v>199</v>
      </c>
    </row>
    <row r="50" spans="1:10" s="116" customFormat="1">
      <c r="A50" s="239" t="s">
        <v>66</v>
      </c>
      <c r="B50" s="239" t="s">
        <v>69</v>
      </c>
      <c r="C50" s="240" t="s">
        <v>255</v>
      </c>
      <c r="D50" s="239" t="s">
        <v>41</v>
      </c>
      <c r="E50" s="239" t="s">
        <v>42</v>
      </c>
      <c r="F50" s="239" t="s">
        <v>61</v>
      </c>
      <c r="G50" s="240" t="s">
        <v>258</v>
      </c>
      <c r="H50" s="240">
        <v>22820011</v>
      </c>
      <c r="I50" s="241">
        <v>45291</v>
      </c>
      <c r="J50" s="242">
        <v>-585562</v>
      </c>
    </row>
    <row r="51" spans="1:10">
      <c r="A51" s="109" t="s">
        <v>66</v>
      </c>
      <c r="B51" s="109" t="s">
        <v>40</v>
      </c>
      <c r="C51" s="109" t="s">
        <v>40</v>
      </c>
      <c r="D51" s="109" t="s">
        <v>40</v>
      </c>
      <c r="E51" s="109" t="s">
        <v>40</v>
      </c>
      <c r="F51" s="109" t="s">
        <v>40</v>
      </c>
      <c r="G51" s="109" t="s">
        <v>40</v>
      </c>
      <c r="H51" s="109" t="s">
        <v>40</v>
      </c>
      <c r="I51" s="110"/>
      <c r="J51" s="111">
        <f>SUM(J36:J50)</f>
        <v>1440412.88</v>
      </c>
    </row>
    <row r="52" spans="1:10" s="116" customFormat="1">
      <c r="A52" s="113"/>
      <c r="B52" s="113"/>
      <c r="C52" s="113"/>
      <c r="D52" s="113"/>
      <c r="E52" s="113"/>
      <c r="F52" s="113"/>
      <c r="G52" s="113"/>
      <c r="H52" s="113"/>
      <c r="I52" s="114"/>
      <c r="J52" s="115"/>
    </row>
    <row r="53" spans="1:10" s="116" customFormat="1">
      <c r="A53" s="206" t="s">
        <v>229</v>
      </c>
      <c r="B53" s="113"/>
      <c r="C53" s="113"/>
      <c r="D53" s="113"/>
      <c r="E53" s="113"/>
      <c r="F53" s="113"/>
      <c r="G53" s="113"/>
      <c r="H53" s="113"/>
      <c r="I53" s="114"/>
      <c r="J53" s="115"/>
    </row>
    <row r="54" spans="1:10" s="116" customFormat="1" ht="28.8">
      <c r="A54" s="107" t="s">
        <v>43</v>
      </c>
      <c r="B54" s="107" t="s">
        <v>75</v>
      </c>
      <c r="C54" s="107" t="s">
        <v>53</v>
      </c>
      <c r="D54" s="107" t="s">
        <v>54</v>
      </c>
      <c r="E54" s="107" t="s">
        <v>55</v>
      </c>
      <c r="F54" s="108" t="s">
        <v>56</v>
      </c>
      <c r="G54" s="108" t="s">
        <v>259</v>
      </c>
      <c r="H54" s="108" t="s">
        <v>57</v>
      </c>
      <c r="I54" s="107" t="s">
        <v>58</v>
      </c>
      <c r="J54" s="107" t="s">
        <v>59</v>
      </c>
    </row>
    <row r="55" spans="1:10">
      <c r="A55" s="203" t="s">
        <v>260</v>
      </c>
      <c r="B55"/>
      <c r="C55"/>
      <c r="D55"/>
      <c r="E55"/>
      <c r="F55"/>
      <c r="G55"/>
      <c r="H55"/>
      <c r="I55"/>
      <c r="J55" s="111">
        <v>0</v>
      </c>
    </row>
    <row r="56" spans="1:10" s="116" customFormat="1">
      <c r="A56" s="113"/>
      <c r="B56" s="113"/>
      <c r="C56" s="113"/>
      <c r="D56" s="113"/>
      <c r="E56" s="113"/>
      <c r="F56" s="113"/>
      <c r="G56" s="113"/>
      <c r="H56" s="113"/>
      <c r="I56" s="114"/>
      <c r="J56" s="115"/>
    </row>
    <row r="57" spans="1:10" s="116" customFormat="1">
      <c r="A57" s="206" t="s">
        <v>230</v>
      </c>
      <c r="B57" s="113"/>
      <c r="C57" s="113"/>
      <c r="D57" s="113"/>
      <c r="E57" s="113"/>
      <c r="F57" s="113"/>
      <c r="G57" s="113"/>
      <c r="H57" s="113"/>
      <c r="I57" s="114"/>
      <c r="J57" s="115"/>
    </row>
    <row r="58" spans="1:10" s="116" customFormat="1" ht="28.8">
      <c r="A58" s="107" t="s">
        <v>43</v>
      </c>
      <c r="B58" s="107" t="s">
        <v>75</v>
      </c>
      <c r="C58" s="107" t="s">
        <v>53</v>
      </c>
      <c r="D58" s="107" t="s">
        <v>54</v>
      </c>
      <c r="E58" s="107" t="s">
        <v>55</v>
      </c>
      <c r="F58" s="108" t="s">
        <v>56</v>
      </c>
      <c r="G58" s="108" t="s">
        <v>259</v>
      </c>
      <c r="H58" s="108" t="s">
        <v>57</v>
      </c>
      <c r="I58" s="107" t="s">
        <v>58</v>
      </c>
      <c r="J58" s="107" t="s">
        <v>59</v>
      </c>
    </row>
    <row r="59" spans="1:10">
      <c r="A59" s="239" t="s">
        <v>67</v>
      </c>
      <c r="B59" s="239" t="s">
        <v>72</v>
      </c>
      <c r="C59" s="240" t="s">
        <v>248</v>
      </c>
      <c r="D59" s="239" t="s">
        <v>41</v>
      </c>
      <c r="E59" s="239" t="s">
        <v>42</v>
      </c>
      <c r="F59" s="239" t="s">
        <v>60</v>
      </c>
      <c r="G59" s="239" t="s">
        <v>40</v>
      </c>
      <c r="H59" s="240">
        <v>22820012</v>
      </c>
      <c r="I59" s="241">
        <v>45016</v>
      </c>
      <c r="J59" s="243">
        <v>200000</v>
      </c>
    </row>
    <row r="60" spans="1:10">
      <c r="A60" s="239" t="s">
        <v>67</v>
      </c>
      <c r="B60" s="239" t="s">
        <v>72</v>
      </c>
      <c r="C60" s="240" t="s">
        <v>261</v>
      </c>
      <c r="D60" s="239" t="s">
        <v>41</v>
      </c>
      <c r="E60" s="239" t="s">
        <v>42</v>
      </c>
      <c r="F60" s="239" t="s">
        <v>60</v>
      </c>
      <c r="G60" s="239" t="s">
        <v>40</v>
      </c>
      <c r="H60" s="240">
        <v>22820012</v>
      </c>
      <c r="I60" s="241">
        <v>45107</v>
      </c>
      <c r="J60" s="243">
        <v>-7000</v>
      </c>
    </row>
    <row r="61" spans="1:10">
      <c r="A61" s="102" t="s">
        <v>67</v>
      </c>
      <c r="B61" s="102" t="s">
        <v>72</v>
      </c>
      <c r="C61" t="s">
        <v>262</v>
      </c>
      <c r="D61" s="102" t="s">
        <v>41</v>
      </c>
      <c r="E61" s="102" t="s">
        <v>42</v>
      </c>
      <c r="F61" s="102" t="s">
        <v>60</v>
      </c>
      <c r="G61" s="102" t="s">
        <v>40</v>
      </c>
      <c r="H61">
        <v>129046</v>
      </c>
      <c r="I61" s="196">
        <v>45168</v>
      </c>
      <c r="J61" s="197">
        <v>2117.4299999999998</v>
      </c>
    </row>
    <row r="62" spans="1:10">
      <c r="A62" s="239" t="s">
        <v>67</v>
      </c>
      <c r="B62" s="239" t="s">
        <v>72</v>
      </c>
      <c r="C62" s="240" t="s">
        <v>253</v>
      </c>
      <c r="D62" s="239" t="s">
        <v>41</v>
      </c>
      <c r="E62" s="239" t="s">
        <v>42</v>
      </c>
      <c r="F62" s="239" t="s">
        <v>61</v>
      </c>
      <c r="G62" s="239" t="s">
        <v>77</v>
      </c>
      <c r="H62" s="240">
        <v>22820011</v>
      </c>
      <c r="I62" s="241">
        <v>45199</v>
      </c>
      <c r="J62" s="243">
        <v>7000</v>
      </c>
    </row>
    <row r="63" spans="1:10">
      <c r="A63" s="102" t="s">
        <v>67</v>
      </c>
      <c r="B63" s="102" t="s">
        <v>72</v>
      </c>
      <c r="C63" t="s">
        <v>263</v>
      </c>
      <c r="D63" s="102" t="s">
        <v>41</v>
      </c>
      <c r="E63" s="102" t="s">
        <v>42</v>
      </c>
      <c r="F63" s="102" t="s">
        <v>60</v>
      </c>
      <c r="G63" s="102" t="s">
        <v>40</v>
      </c>
      <c r="H63">
        <v>13100573</v>
      </c>
      <c r="I63" s="196">
        <v>45291</v>
      </c>
      <c r="J63">
        <v>302.77999999999997</v>
      </c>
    </row>
    <row r="64" spans="1:10">
      <c r="A64" s="239" t="s">
        <v>67</v>
      </c>
      <c r="B64" s="239" t="s">
        <v>72</v>
      </c>
      <c r="C64" s="240" t="s">
        <v>255</v>
      </c>
      <c r="D64" s="239" t="s">
        <v>41</v>
      </c>
      <c r="E64" s="239" t="s">
        <v>42</v>
      </c>
      <c r="F64" s="239" t="s">
        <v>61</v>
      </c>
      <c r="G64" s="239" t="s">
        <v>85</v>
      </c>
      <c r="H64" s="240">
        <v>22820011</v>
      </c>
      <c r="I64" s="241">
        <v>45291</v>
      </c>
      <c r="J64" s="243">
        <v>-35000</v>
      </c>
    </row>
    <row r="65" spans="1:10">
      <c r="A65" s="109" t="s">
        <v>67</v>
      </c>
      <c r="B65" s="109" t="s">
        <v>40</v>
      </c>
      <c r="C65" s="109" t="s">
        <v>40</v>
      </c>
      <c r="D65" s="109" t="s">
        <v>40</v>
      </c>
      <c r="E65" s="109" t="s">
        <v>40</v>
      </c>
      <c r="F65" s="109" t="s">
        <v>40</v>
      </c>
      <c r="G65" s="109" t="s">
        <v>40</v>
      </c>
      <c r="H65" s="109" t="s">
        <v>40</v>
      </c>
      <c r="I65" s="110"/>
      <c r="J65" s="111">
        <f>SUM(J59:J64)</f>
        <v>167420.21</v>
      </c>
    </row>
    <row r="66" spans="1:10" s="116" customFormat="1">
      <c r="A66" s="113"/>
      <c r="B66" s="113"/>
      <c r="C66" s="113"/>
      <c r="D66" s="113"/>
      <c r="E66" s="113"/>
      <c r="F66" s="113"/>
      <c r="G66" s="113"/>
      <c r="H66" s="113"/>
      <c r="I66" s="114"/>
      <c r="J66" s="115"/>
    </row>
    <row r="67" spans="1:10" s="116" customFormat="1">
      <c r="A67" s="206" t="s">
        <v>266</v>
      </c>
      <c r="B67" s="113"/>
      <c r="C67" s="113"/>
      <c r="D67" s="113"/>
      <c r="E67" s="113"/>
      <c r="F67" s="113"/>
      <c r="G67" s="113"/>
      <c r="H67" s="113"/>
      <c r="I67" s="114"/>
      <c r="J67" s="115"/>
    </row>
    <row r="68" spans="1:10" s="116" customFormat="1" ht="28.8">
      <c r="A68" s="107" t="s">
        <v>43</v>
      </c>
      <c r="B68" s="107" t="s">
        <v>75</v>
      </c>
      <c r="C68" s="107" t="s">
        <v>53</v>
      </c>
      <c r="D68" s="107" t="s">
        <v>54</v>
      </c>
      <c r="E68" s="107" t="s">
        <v>55</v>
      </c>
      <c r="F68" s="108" t="s">
        <v>56</v>
      </c>
      <c r="G68" s="108" t="s">
        <v>259</v>
      </c>
      <c r="H68" s="108" t="s">
        <v>57</v>
      </c>
      <c r="I68" s="107" t="s">
        <v>58</v>
      </c>
      <c r="J68" s="107" t="s">
        <v>59</v>
      </c>
    </row>
    <row r="69" spans="1:10">
      <c r="A69" s="102">
        <v>92500001</v>
      </c>
      <c r="B69" s="102" t="s">
        <v>72</v>
      </c>
      <c r="C69" s="102" t="s">
        <v>264</v>
      </c>
      <c r="D69" s="102" t="s">
        <v>41</v>
      </c>
      <c r="E69" s="102" t="s">
        <v>42</v>
      </c>
      <c r="F69" s="102" t="s">
        <v>61</v>
      </c>
      <c r="G69" s="102" t="s">
        <v>265</v>
      </c>
      <c r="H69" s="102" t="s">
        <v>62</v>
      </c>
      <c r="I69" s="104">
        <v>45278</v>
      </c>
      <c r="J69" s="105">
        <v>1727.66</v>
      </c>
    </row>
    <row r="70" spans="1:10">
      <c r="A70" s="109">
        <v>92500001</v>
      </c>
      <c r="B70" s="109" t="s">
        <v>40</v>
      </c>
      <c r="C70" s="109" t="s">
        <v>40</v>
      </c>
      <c r="D70" s="109" t="s">
        <v>40</v>
      </c>
      <c r="E70" s="109" t="s">
        <v>40</v>
      </c>
      <c r="F70" s="109" t="s">
        <v>40</v>
      </c>
      <c r="G70" s="109" t="s">
        <v>40</v>
      </c>
      <c r="H70" s="109" t="s">
        <v>40</v>
      </c>
      <c r="I70" s="110"/>
      <c r="J70" s="111">
        <f>J69</f>
        <v>1727.66</v>
      </c>
    </row>
    <row r="71" spans="1:10" s="116" customFormat="1">
      <c r="A71" s="113"/>
      <c r="B71" s="113"/>
      <c r="C71" s="113"/>
      <c r="D71" s="113"/>
      <c r="E71" s="113"/>
      <c r="F71" s="113"/>
      <c r="G71" s="113"/>
      <c r="H71" s="113"/>
      <c r="I71" s="114"/>
      <c r="J71" s="115"/>
    </row>
    <row r="72" spans="1:10" s="116" customFormat="1">
      <c r="A72" s="206" t="s">
        <v>267</v>
      </c>
      <c r="B72" s="113"/>
      <c r="C72" s="113"/>
      <c r="D72" s="113"/>
      <c r="E72" s="113"/>
      <c r="F72" s="113"/>
      <c r="G72" s="113"/>
      <c r="H72" s="113"/>
      <c r="I72" s="114"/>
      <c r="J72" s="115"/>
    </row>
    <row r="73" spans="1:10" s="116" customFormat="1" ht="28.8">
      <c r="A73" s="107" t="s">
        <v>43</v>
      </c>
      <c r="B73" s="107" t="s">
        <v>75</v>
      </c>
      <c r="C73" s="107" t="s">
        <v>53</v>
      </c>
      <c r="D73" s="107" t="s">
        <v>54</v>
      </c>
      <c r="E73" s="107" t="s">
        <v>55</v>
      </c>
      <c r="F73" s="108" t="s">
        <v>56</v>
      </c>
      <c r="G73" s="108" t="s">
        <v>259</v>
      </c>
      <c r="H73" s="108" t="s">
        <v>57</v>
      </c>
      <c r="I73" s="107" t="s">
        <v>58</v>
      </c>
      <c r="J73" s="107" t="s">
        <v>59</v>
      </c>
    </row>
    <row r="74" spans="1:10" s="116" customFormat="1">
      <c r="A74">
        <v>92500035</v>
      </c>
      <c r="B74" s="113"/>
      <c r="C74" t="s">
        <v>268</v>
      </c>
      <c r="D74">
        <v>62000000</v>
      </c>
      <c r="E74" t="s">
        <v>42</v>
      </c>
      <c r="F74" s="125"/>
      <c r="G74" t="s">
        <v>107</v>
      </c>
      <c r="H74" s="125"/>
      <c r="I74" s="196">
        <v>44985</v>
      </c>
      <c r="J74" s="228">
        <v>1.5</v>
      </c>
    </row>
    <row r="75" spans="1:10" s="116" customFormat="1">
      <c r="A75">
        <v>92500035</v>
      </c>
      <c r="B75" s="113"/>
      <c r="C75" t="s">
        <v>269</v>
      </c>
      <c r="D75">
        <v>62000000</v>
      </c>
      <c r="E75" t="s">
        <v>42</v>
      </c>
      <c r="F75" s="125"/>
      <c r="G75" t="s">
        <v>107</v>
      </c>
      <c r="H75" s="125"/>
      <c r="I75" s="196">
        <v>45138</v>
      </c>
      <c r="J75" s="228">
        <v>50</v>
      </c>
    </row>
    <row r="76" spans="1:10" s="116" customFormat="1">
      <c r="A76">
        <v>92500035</v>
      </c>
      <c r="B76" s="113"/>
      <c r="C76" t="s">
        <v>270</v>
      </c>
      <c r="D76">
        <v>62000000</v>
      </c>
      <c r="E76" t="s">
        <v>42</v>
      </c>
      <c r="F76" s="125"/>
      <c r="G76" t="s">
        <v>107</v>
      </c>
      <c r="H76" s="125"/>
      <c r="I76" s="196">
        <v>45138</v>
      </c>
      <c r="J76" s="228">
        <v>50</v>
      </c>
    </row>
    <row r="77" spans="1:10" s="116" customFormat="1">
      <c r="A77">
        <v>92500035</v>
      </c>
      <c r="B77" s="113"/>
      <c r="C77" t="s">
        <v>271</v>
      </c>
      <c r="D77">
        <v>62000000</v>
      </c>
      <c r="E77" t="s">
        <v>42</v>
      </c>
      <c r="F77" s="125"/>
      <c r="G77" t="s">
        <v>107</v>
      </c>
      <c r="H77" s="125"/>
      <c r="I77" s="196">
        <v>45138</v>
      </c>
      <c r="J77" s="228">
        <v>50</v>
      </c>
    </row>
    <row r="78" spans="1:10" s="116" customFormat="1">
      <c r="A78">
        <v>92500035</v>
      </c>
      <c r="B78" s="113"/>
      <c r="C78" t="s">
        <v>272</v>
      </c>
      <c r="D78">
        <v>62000000</v>
      </c>
      <c r="E78" t="s">
        <v>42</v>
      </c>
      <c r="F78" s="125"/>
      <c r="G78" t="s">
        <v>107</v>
      </c>
      <c r="H78" s="125"/>
      <c r="I78" s="196">
        <v>45138</v>
      </c>
      <c r="J78" s="228">
        <v>50</v>
      </c>
    </row>
    <row r="79" spans="1:10" s="116" customFormat="1">
      <c r="A79">
        <v>92500035</v>
      </c>
      <c r="B79" s="113"/>
      <c r="C79" t="s">
        <v>273</v>
      </c>
      <c r="D79">
        <v>62000000</v>
      </c>
      <c r="E79" t="s">
        <v>42</v>
      </c>
      <c r="F79" s="125"/>
      <c r="G79" t="s">
        <v>107</v>
      </c>
      <c r="H79" s="125"/>
      <c r="I79" s="196">
        <v>45138</v>
      </c>
      <c r="J79" s="228">
        <v>50</v>
      </c>
    </row>
    <row r="80" spans="1:10" s="116" customFormat="1">
      <c r="A80">
        <v>92500035</v>
      </c>
      <c r="B80" s="113"/>
      <c r="C80" t="s">
        <v>274</v>
      </c>
      <c r="D80">
        <v>62000000</v>
      </c>
      <c r="E80" t="s">
        <v>42</v>
      </c>
      <c r="F80" s="125"/>
      <c r="G80" t="s">
        <v>107</v>
      </c>
      <c r="H80" s="125"/>
      <c r="I80" s="196">
        <v>45138</v>
      </c>
      <c r="J80" s="228">
        <v>50</v>
      </c>
    </row>
    <row r="81" spans="1:10" s="116" customFormat="1">
      <c r="A81">
        <v>92500035</v>
      </c>
      <c r="B81" s="113"/>
      <c r="C81" t="s">
        <v>275</v>
      </c>
      <c r="D81">
        <v>62000000</v>
      </c>
      <c r="E81" t="s">
        <v>42</v>
      </c>
      <c r="F81" s="125"/>
      <c r="G81" t="s">
        <v>107</v>
      </c>
      <c r="H81" s="125"/>
      <c r="I81" s="196">
        <v>45138</v>
      </c>
      <c r="J81" s="228">
        <v>50</v>
      </c>
    </row>
    <row r="82" spans="1:10" s="116" customFormat="1">
      <c r="A82">
        <v>92500035</v>
      </c>
      <c r="B82" s="113"/>
      <c r="C82" t="s">
        <v>276</v>
      </c>
      <c r="D82">
        <v>62000000</v>
      </c>
      <c r="E82" t="s">
        <v>42</v>
      </c>
      <c r="F82" s="125"/>
      <c r="G82" t="s">
        <v>107</v>
      </c>
      <c r="H82" s="125"/>
      <c r="I82" s="196">
        <v>45138</v>
      </c>
      <c r="J82" s="228">
        <v>50</v>
      </c>
    </row>
    <row r="83" spans="1:10" s="116" customFormat="1">
      <c r="A83">
        <v>92500035</v>
      </c>
      <c r="B83" s="113"/>
      <c r="C83" t="s">
        <v>277</v>
      </c>
      <c r="D83">
        <v>62000000</v>
      </c>
      <c r="E83" t="s">
        <v>42</v>
      </c>
      <c r="F83" s="125"/>
      <c r="G83" t="s">
        <v>107</v>
      </c>
      <c r="H83" s="125"/>
      <c r="I83" s="196">
        <v>45138</v>
      </c>
      <c r="J83" s="228">
        <v>50</v>
      </c>
    </row>
    <row r="84" spans="1:10" s="116" customFormat="1">
      <c r="A84">
        <v>92500035</v>
      </c>
      <c r="B84" s="113"/>
      <c r="C84" t="s">
        <v>278</v>
      </c>
      <c r="D84">
        <v>62000000</v>
      </c>
      <c r="E84" t="s">
        <v>42</v>
      </c>
      <c r="F84" s="125"/>
      <c r="G84" t="s">
        <v>107</v>
      </c>
      <c r="H84" s="125"/>
      <c r="I84" s="196">
        <v>45138</v>
      </c>
      <c r="J84" s="228">
        <v>50</v>
      </c>
    </row>
    <row r="85" spans="1:10">
      <c r="A85" s="109">
        <v>92500035</v>
      </c>
      <c r="B85" s="109" t="s">
        <v>40</v>
      </c>
      <c r="C85" s="109" t="s">
        <v>40</v>
      </c>
      <c r="D85" s="109" t="s">
        <v>40</v>
      </c>
      <c r="E85" s="109" t="s">
        <v>40</v>
      </c>
      <c r="F85" s="109" t="s">
        <v>40</v>
      </c>
      <c r="G85" s="109" t="s">
        <v>40</v>
      </c>
      <c r="H85" s="109" t="s">
        <v>40</v>
      </c>
      <c r="I85" s="110"/>
      <c r="J85" s="111">
        <f>SUM(J74:J84)</f>
        <v>501.5</v>
      </c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 s="206" t="s">
        <v>231</v>
      </c>
      <c r="B87"/>
      <c r="C87"/>
      <c r="D87"/>
      <c r="E87"/>
      <c r="F87"/>
      <c r="G87"/>
      <c r="H87"/>
      <c r="I87"/>
      <c r="J87"/>
    </row>
    <row r="88" spans="1:10">
      <c r="A88" s="103" t="s">
        <v>52</v>
      </c>
      <c r="B88"/>
      <c r="C88"/>
      <c r="D88"/>
      <c r="E88"/>
      <c r="F88"/>
      <c r="G88"/>
      <c r="H88"/>
      <c r="I88"/>
      <c r="J88"/>
    </row>
    <row r="89" spans="1:10">
      <c r="A89" s="109">
        <v>18490424</v>
      </c>
      <c r="B89" s="109" t="s">
        <v>73</v>
      </c>
      <c r="C89" s="109"/>
      <c r="D89" s="109"/>
      <c r="E89" s="109"/>
      <c r="F89" s="109"/>
      <c r="G89" s="109"/>
      <c r="H89" s="109"/>
      <c r="I89" s="110"/>
      <c r="J89" s="111">
        <v>736852.47999999998</v>
      </c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 s="206" t="s">
        <v>241</v>
      </c>
      <c r="B91"/>
      <c r="C91"/>
      <c r="D91"/>
      <c r="E91"/>
      <c r="F91"/>
      <c r="G91"/>
      <c r="H91"/>
      <c r="I91"/>
      <c r="J91"/>
    </row>
    <row r="92" spans="1:10">
      <c r="A92" s="103" t="s">
        <v>52</v>
      </c>
      <c r="B92"/>
      <c r="C92"/>
      <c r="D92"/>
      <c r="E92"/>
      <c r="F92"/>
      <c r="G92"/>
      <c r="H92"/>
      <c r="I92"/>
      <c r="J92"/>
    </row>
    <row r="93" spans="1:10">
      <c r="A93" s="109">
        <v>18490425</v>
      </c>
      <c r="B93" s="109" t="s">
        <v>74</v>
      </c>
      <c r="C93" s="109"/>
      <c r="D93" s="109"/>
      <c r="E93" s="109"/>
      <c r="F93" s="109"/>
      <c r="G93" s="109"/>
      <c r="H93" s="109"/>
      <c r="I93" s="110"/>
      <c r="J93" s="111">
        <v>-16402.009999999998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selection activeCell="A33" sqref="A33"/>
    </sheetView>
  </sheetViews>
  <sheetFormatPr defaultColWidth="8.88671875" defaultRowHeight="14.4"/>
  <cols>
    <col min="1" max="1" width="48.33203125" style="102" bestFit="1" customWidth="1"/>
    <col min="2" max="2" width="47" style="102" bestFit="1" customWidth="1"/>
    <col min="3" max="3" width="16.109375" style="102" bestFit="1" customWidth="1"/>
    <col min="4" max="4" width="18.5546875" style="102" bestFit="1" customWidth="1"/>
    <col min="5" max="5" width="14.6640625" style="102" bestFit="1" customWidth="1"/>
    <col min="6" max="6" width="21.6640625" style="102" bestFit="1" customWidth="1"/>
    <col min="7" max="7" width="17.44140625" style="102" bestFit="1" customWidth="1"/>
    <col min="8" max="8" width="25" style="102" bestFit="1" customWidth="1"/>
    <col min="9" max="9" width="15" style="102" bestFit="1" customWidth="1"/>
    <col min="10" max="10" width="14" style="102" bestFit="1" customWidth="1"/>
    <col min="11" max="16384" width="8.88671875" style="102"/>
  </cols>
  <sheetData>
    <row r="1" spans="1:16" customFormat="1">
      <c r="A1" s="139" t="s">
        <v>104</v>
      </c>
      <c r="B1" s="139"/>
      <c r="C1" s="212"/>
      <c r="D1" s="139"/>
    </row>
    <row r="2" spans="1:16" customFormat="1">
      <c r="A2" s="139" t="s">
        <v>188</v>
      </c>
      <c r="B2" s="139"/>
      <c r="C2" s="139"/>
      <c r="D2" s="139"/>
      <c r="G2" s="153" t="s">
        <v>177</v>
      </c>
    </row>
    <row r="3" spans="1:16" customFormat="1" ht="15" thickBot="1">
      <c r="A3" s="139"/>
      <c r="B3" s="139"/>
      <c r="C3" s="139"/>
      <c r="D3" s="139"/>
      <c r="G3" s="153" t="s">
        <v>178</v>
      </c>
      <c r="K3" s="102"/>
    </row>
    <row r="4" spans="1:16" customFormat="1">
      <c r="A4" s="213"/>
      <c r="B4" s="214"/>
      <c r="C4" s="215" t="s">
        <v>89</v>
      </c>
      <c r="D4" s="216"/>
      <c r="E4" s="146"/>
      <c r="F4" s="146"/>
      <c r="G4" s="154" t="s">
        <v>179</v>
      </c>
      <c r="H4" s="154" t="s">
        <v>189</v>
      </c>
      <c r="K4" s="106"/>
      <c r="L4" s="106"/>
      <c r="M4" s="106"/>
      <c r="N4" s="106"/>
      <c r="O4" s="106"/>
      <c r="P4" s="106"/>
    </row>
    <row r="5" spans="1:16" customFormat="1" ht="15" thickBot="1">
      <c r="A5" s="186" t="s">
        <v>45</v>
      </c>
      <c r="B5" s="187" t="s">
        <v>46</v>
      </c>
      <c r="C5" s="188" t="s">
        <v>90</v>
      </c>
      <c r="D5" s="189" t="s">
        <v>17</v>
      </c>
      <c r="E5" s="147"/>
      <c r="F5" s="147"/>
      <c r="G5" s="106"/>
      <c r="H5" s="106"/>
      <c r="I5" s="106"/>
      <c r="K5" s="95"/>
      <c r="L5" s="95"/>
      <c r="M5" s="95"/>
      <c r="N5" s="95"/>
      <c r="O5" s="95"/>
      <c r="P5" s="95"/>
    </row>
    <row r="6" spans="1:16" customFormat="1">
      <c r="A6" s="139" t="s">
        <v>91</v>
      </c>
      <c r="B6" s="148">
        <v>-1331625.98</v>
      </c>
      <c r="C6" s="148"/>
      <c r="D6" s="148">
        <f t="shared" ref="D6:D9" si="0">B6</f>
        <v>-1331625.98</v>
      </c>
      <c r="E6" s="148"/>
      <c r="F6" s="148"/>
      <c r="G6" s="95"/>
      <c r="H6" s="95"/>
      <c r="I6" s="95"/>
      <c r="K6" s="95"/>
      <c r="L6" s="95"/>
      <c r="M6" s="95"/>
      <c r="N6" s="95"/>
      <c r="O6" s="95"/>
      <c r="P6" s="95"/>
    </row>
    <row r="7" spans="1:16" customFormat="1">
      <c r="A7" s="139" t="s">
        <v>16</v>
      </c>
      <c r="B7" s="148">
        <v>0</v>
      </c>
      <c r="C7" s="148"/>
      <c r="D7" s="148">
        <f t="shared" si="0"/>
        <v>0</v>
      </c>
      <c r="E7" s="148"/>
      <c r="F7" s="148"/>
      <c r="G7" s="95"/>
      <c r="H7" s="95"/>
      <c r="I7" s="95"/>
      <c r="K7" s="95"/>
      <c r="L7" s="95"/>
      <c r="M7" s="95"/>
      <c r="N7" s="95"/>
      <c r="O7" s="95"/>
      <c r="P7" s="95"/>
    </row>
    <row r="8" spans="1:16" customFormat="1">
      <c r="A8" s="139" t="s">
        <v>65</v>
      </c>
      <c r="B8" s="148">
        <v>91027.18</v>
      </c>
      <c r="C8" s="148"/>
      <c r="D8" s="148">
        <f>B8</f>
        <v>91027.18</v>
      </c>
      <c r="E8" s="148"/>
      <c r="F8" s="148"/>
      <c r="G8" s="95"/>
      <c r="H8" s="95"/>
      <c r="I8" s="95"/>
      <c r="K8" s="95"/>
      <c r="L8" s="95"/>
      <c r="M8" s="95"/>
      <c r="N8" s="95"/>
      <c r="O8" s="95"/>
      <c r="P8" s="95"/>
    </row>
    <row r="9" spans="1:16" customFormat="1">
      <c r="A9" s="139" t="s">
        <v>48</v>
      </c>
      <c r="B9" s="148">
        <v>0</v>
      </c>
      <c r="C9" s="148"/>
      <c r="D9" s="148">
        <f t="shared" si="0"/>
        <v>0</v>
      </c>
      <c r="E9" s="148"/>
      <c r="F9" s="148"/>
      <c r="G9" s="95"/>
      <c r="H9" s="95"/>
      <c r="I9" s="95"/>
      <c r="K9" s="95"/>
      <c r="L9" s="95"/>
      <c r="M9" s="95"/>
      <c r="N9" s="95"/>
      <c r="O9" s="95"/>
      <c r="P9" s="95"/>
    </row>
    <row r="10" spans="1:16" customFormat="1">
      <c r="A10" s="139" t="s">
        <v>63</v>
      </c>
      <c r="B10" s="148">
        <v>-55</v>
      </c>
      <c r="C10" s="148"/>
      <c r="D10" s="148">
        <f>B10</f>
        <v>-55</v>
      </c>
      <c r="E10" s="148"/>
      <c r="F10" s="148"/>
      <c r="G10" s="95"/>
      <c r="H10" s="95"/>
      <c r="I10" s="95"/>
      <c r="K10" s="95"/>
      <c r="L10" s="95"/>
      <c r="M10" s="95"/>
      <c r="N10" s="95"/>
      <c r="O10" s="95"/>
      <c r="P10" s="95"/>
    </row>
    <row r="11" spans="1:16" customFormat="1">
      <c r="A11" s="139" t="s">
        <v>64</v>
      </c>
      <c r="B11" s="217">
        <v>628.55999999999995</v>
      </c>
      <c r="C11" s="217"/>
      <c r="D11" s="217">
        <f>B11</f>
        <v>628.55999999999995</v>
      </c>
      <c r="E11" s="148"/>
      <c r="F11" s="148"/>
      <c r="G11" s="95"/>
      <c r="H11" s="95"/>
      <c r="I11" s="95"/>
      <c r="K11" s="95"/>
      <c r="L11" s="95"/>
      <c r="M11" s="95"/>
      <c r="N11" s="95"/>
      <c r="O11" s="95"/>
      <c r="P11" s="95"/>
    </row>
    <row r="12" spans="1:16" customFormat="1">
      <c r="A12" s="116" t="s">
        <v>180</v>
      </c>
      <c r="B12" s="218">
        <f>SUM(B6:B11)</f>
        <v>-1240025.24</v>
      </c>
      <c r="C12" s="116"/>
      <c r="D12" s="218">
        <f>SUM(D6:D11)</f>
        <v>-1240025.24</v>
      </c>
      <c r="E12" s="148"/>
      <c r="F12" s="148"/>
      <c r="G12" s="95"/>
      <c r="H12" s="95"/>
      <c r="I12" s="95"/>
      <c r="K12" s="95"/>
      <c r="L12" s="95"/>
      <c r="M12" s="95"/>
      <c r="N12" s="95"/>
      <c r="O12" s="95"/>
      <c r="P12" s="95"/>
    </row>
    <row r="13" spans="1:16" customFormat="1">
      <c r="A13" s="116"/>
      <c r="B13" s="116"/>
      <c r="C13" s="116"/>
      <c r="D13" s="116"/>
      <c r="E13" s="148"/>
      <c r="F13" s="148"/>
      <c r="G13" s="95"/>
      <c r="H13" s="95"/>
      <c r="I13" s="95"/>
      <c r="K13" s="95"/>
      <c r="L13" s="95"/>
      <c r="M13" s="95"/>
      <c r="N13" s="95"/>
      <c r="O13" s="95"/>
      <c r="P13" s="95"/>
    </row>
    <row r="14" spans="1:16" customFormat="1">
      <c r="A14" s="190" t="s">
        <v>181</v>
      </c>
      <c r="B14" s="139"/>
      <c r="C14" s="139"/>
      <c r="D14" s="139"/>
      <c r="E14" s="148"/>
      <c r="F14" s="148"/>
      <c r="G14" s="95"/>
      <c r="H14" s="95"/>
      <c r="I14" s="95"/>
    </row>
    <row r="15" spans="1:16" customFormat="1">
      <c r="A15" s="139" t="s">
        <v>49</v>
      </c>
      <c r="B15" s="148">
        <f>I119</f>
        <v>1411161.5</v>
      </c>
      <c r="C15" s="191">
        <v>0.47584930938870212</v>
      </c>
      <c r="D15" s="148">
        <f>B15*C15</f>
        <v>671500.22521092498</v>
      </c>
      <c r="E15" s="148"/>
      <c r="F15" s="148"/>
      <c r="G15" s="95"/>
      <c r="H15" s="95"/>
      <c r="I15" s="95"/>
    </row>
    <row r="16" spans="1:16" customFormat="1">
      <c r="A16" s="139" t="s">
        <v>50</v>
      </c>
      <c r="B16" s="217">
        <f>I123</f>
        <v>16222.39</v>
      </c>
      <c r="C16" s="219">
        <f>C15</f>
        <v>0.47584930938870212</v>
      </c>
      <c r="D16" s="217">
        <f>B16*C16</f>
        <v>7719.4130781341873</v>
      </c>
      <c r="E16" s="150"/>
      <c r="F16" s="150"/>
      <c r="G16" s="95"/>
      <c r="H16" s="95"/>
      <c r="I16" s="95"/>
    </row>
    <row r="17" spans="1:10" customFormat="1">
      <c r="A17" s="116" t="s">
        <v>182</v>
      </c>
      <c r="B17" s="218">
        <f>SUM(B15:B16)</f>
        <v>1427383.89</v>
      </c>
      <c r="C17" s="116"/>
      <c r="D17" s="218">
        <f>SUM(D15:D16)</f>
        <v>679219.63828905916</v>
      </c>
      <c r="E17" s="151"/>
      <c r="F17" s="151"/>
      <c r="G17" s="95"/>
      <c r="H17" s="95"/>
      <c r="I17" s="95"/>
    </row>
    <row r="18" spans="1:10" customFormat="1">
      <c r="A18" s="139"/>
      <c r="B18" s="139"/>
      <c r="C18" s="139"/>
      <c r="D18" s="139"/>
      <c r="E18" s="139"/>
      <c r="F18" s="139"/>
    </row>
    <row r="19" spans="1:10" customFormat="1" ht="15" thickBot="1">
      <c r="A19" s="155" t="s">
        <v>17</v>
      </c>
      <c r="B19" s="220">
        <f>B12+B17</f>
        <v>187358.64999999991</v>
      </c>
      <c r="C19" s="192"/>
      <c r="D19" s="220">
        <f>D12+D17</f>
        <v>-560805.60171094083</v>
      </c>
      <c r="E19" s="139"/>
      <c r="F19" s="139"/>
    </row>
    <row r="20" spans="1:10" customFormat="1" ht="15" thickTop="1">
      <c r="A20" s="155"/>
      <c r="B20" s="151"/>
      <c r="C20" s="148"/>
      <c r="D20" s="151"/>
      <c r="E20" s="139"/>
      <c r="F20" s="139"/>
    </row>
    <row r="21" spans="1:10" customFormat="1" ht="15.6">
      <c r="A21" s="139"/>
      <c r="B21" s="198"/>
      <c r="C21" s="198"/>
      <c r="D21" s="199" t="s">
        <v>39</v>
      </c>
      <c r="E21" s="152"/>
      <c r="F21" s="152"/>
    </row>
    <row r="22" spans="1:10" customFormat="1" ht="15.6">
      <c r="A22" s="139"/>
      <c r="B22" s="198"/>
      <c r="C22" s="198"/>
      <c r="D22" s="199" t="s">
        <v>31</v>
      </c>
      <c r="E22" s="152"/>
      <c r="F22" s="152"/>
    </row>
    <row r="23" spans="1:10" customFormat="1" ht="15.6">
      <c r="A23" s="139"/>
      <c r="B23" s="198"/>
      <c r="C23" s="200" t="s">
        <v>24</v>
      </c>
      <c r="D23" s="200" t="s">
        <v>24</v>
      </c>
      <c r="E23" s="144"/>
      <c r="F23" s="144"/>
    </row>
    <row r="24" spans="1:10" customFormat="1" ht="15">
      <c r="A24" s="139"/>
      <c r="B24" s="201" t="s">
        <v>38</v>
      </c>
      <c r="C24" s="194">
        <f>I49+I60+I69+I85</f>
        <v>-1427000</v>
      </c>
      <c r="D24" s="194">
        <f>+D6+D10-C24</f>
        <v>95319.020000000019</v>
      </c>
      <c r="E24" s="119"/>
      <c r="F24" s="119"/>
    </row>
    <row r="25" spans="1:10" customFormat="1" ht="15">
      <c r="A25" s="139"/>
      <c r="B25" s="201" t="s">
        <v>37</v>
      </c>
      <c r="C25" s="194">
        <f>I110+I113</f>
        <v>-205000</v>
      </c>
      <c r="D25" s="194">
        <f>SUM(D7:D9)-C25</f>
        <v>296027.18</v>
      </c>
      <c r="E25" s="119"/>
      <c r="F25" s="119"/>
    </row>
    <row r="26" spans="1:10" customFormat="1" ht="15">
      <c r="A26" s="139"/>
      <c r="B26" s="198"/>
      <c r="C26" s="195"/>
      <c r="D26" s="195"/>
      <c r="E26" s="117"/>
      <c r="F26" s="117"/>
    </row>
    <row r="27" spans="1:10" customFormat="1" ht="15">
      <c r="A27" s="139"/>
      <c r="B27" s="201" t="s">
        <v>36</v>
      </c>
      <c r="C27" s="194">
        <v>0</v>
      </c>
      <c r="D27" s="194">
        <f>D15+D16+D11</f>
        <v>679848.19828905922</v>
      </c>
      <c r="E27" s="119"/>
      <c r="F27" s="119"/>
    </row>
    <row r="28" spans="1:10" customFormat="1" ht="15">
      <c r="A28" s="139"/>
      <c r="B28" s="201" t="s">
        <v>35</v>
      </c>
      <c r="C28" s="194"/>
      <c r="D28" s="194">
        <v>395632.56281472096</v>
      </c>
      <c r="E28" s="121"/>
      <c r="F28" s="121"/>
    </row>
    <row r="29" spans="1:10" customFormat="1" ht="15">
      <c r="A29" s="139"/>
      <c r="B29" s="201" t="s">
        <v>34</v>
      </c>
      <c r="C29" s="194"/>
      <c r="D29" s="194">
        <v>284215.63547433825</v>
      </c>
      <c r="E29" s="121"/>
      <c r="F29" s="121"/>
    </row>
    <row r="30" spans="1:10" customFormat="1" ht="15">
      <c r="A30" s="139"/>
      <c r="B30" s="202" t="s">
        <v>92</v>
      </c>
      <c r="C30" s="194"/>
      <c r="D30" s="194"/>
      <c r="E30" s="119"/>
      <c r="F30" s="119"/>
    </row>
    <row r="31" spans="1:10" customFormat="1" ht="15">
      <c r="A31" s="139"/>
      <c r="B31" s="198"/>
      <c r="C31" s="195"/>
      <c r="D31" s="195"/>
      <c r="E31" s="117"/>
      <c r="F31" s="117"/>
    </row>
    <row r="32" spans="1:10" ht="15.6">
      <c r="A32" s="139"/>
      <c r="B32" s="201" t="s">
        <v>33</v>
      </c>
      <c r="C32" s="194">
        <f>C24+C28</f>
        <v>-1427000</v>
      </c>
      <c r="D32" s="194">
        <f>D24+D28</f>
        <v>490951.58281472098</v>
      </c>
      <c r="E32" s="122"/>
      <c r="F32" s="122"/>
      <c r="G32"/>
      <c r="H32"/>
      <c r="I32"/>
      <c r="J32"/>
    </row>
    <row r="33" spans="1:10" customFormat="1" ht="15.6">
      <c r="A33" s="139"/>
      <c r="B33" s="201" t="s">
        <v>32</v>
      </c>
      <c r="C33" s="221">
        <f>C25+C29</f>
        <v>-205000</v>
      </c>
      <c r="D33" s="221">
        <f>D25+D29</f>
        <v>580242.81547433825</v>
      </c>
      <c r="E33" s="145"/>
      <c r="F33" s="145"/>
    </row>
    <row r="34" spans="1:10" customFormat="1" ht="15" thickBot="1">
      <c r="B34" s="201" t="s">
        <v>51</v>
      </c>
      <c r="C34" s="193">
        <f>SUM(C32:C33)</f>
        <v>-1632000</v>
      </c>
      <c r="D34" s="193">
        <f>SUM(D32:D33)</f>
        <v>1071194.3982890593</v>
      </c>
      <c r="E34" s="102"/>
      <c r="F34" s="102"/>
      <c r="G34" s="102"/>
      <c r="H34" s="102"/>
    </row>
    <row r="35" spans="1:10" ht="16.2" thickTop="1">
      <c r="A35"/>
      <c r="B35" s="118"/>
      <c r="C35" s="158" t="s">
        <v>185</v>
      </c>
      <c r="D35" s="159">
        <f>SUM(C34:D34)-D19</f>
        <v>0</v>
      </c>
      <c r="E35" s="123"/>
      <c r="F35" s="123"/>
      <c r="G35"/>
      <c r="H35"/>
      <c r="I35"/>
      <c r="J35"/>
    </row>
    <row r="36" spans="1:10" ht="15.6">
      <c r="A36"/>
      <c r="B36" s="118"/>
      <c r="E36" s="123"/>
      <c r="F36" s="123"/>
      <c r="G36"/>
      <c r="H36"/>
      <c r="I36"/>
      <c r="J36"/>
    </row>
    <row r="37" spans="1:10">
      <c r="A37" s="206" t="s">
        <v>105</v>
      </c>
      <c r="C37" s="154"/>
      <c r="D37" s="154"/>
      <c r="J37"/>
    </row>
    <row r="38" spans="1:10">
      <c r="A38" s="207" t="s">
        <v>106</v>
      </c>
      <c r="J38"/>
    </row>
    <row r="39" spans="1:10">
      <c r="A39" s="107" t="s">
        <v>43</v>
      </c>
      <c r="B39" s="107" t="s">
        <v>53</v>
      </c>
      <c r="C39" s="107" t="s">
        <v>54</v>
      </c>
      <c r="D39" s="107" t="s">
        <v>55</v>
      </c>
      <c r="E39" s="108" t="s">
        <v>56</v>
      </c>
      <c r="F39" s="107" t="s">
        <v>76</v>
      </c>
      <c r="G39" s="108" t="s">
        <v>57</v>
      </c>
      <c r="H39" s="107" t="s">
        <v>58</v>
      </c>
      <c r="I39" s="107" t="s">
        <v>59</v>
      </c>
      <c r="J39"/>
    </row>
    <row r="40" spans="1:10">
      <c r="A40" s="112">
        <v>92500021</v>
      </c>
      <c r="B40" t="s">
        <v>190</v>
      </c>
      <c r="C40">
        <v>62000000</v>
      </c>
      <c r="D40" t="s">
        <v>42</v>
      </c>
      <c r="E40" t="s">
        <v>61</v>
      </c>
      <c r="F40" t="s">
        <v>77</v>
      </c>
      <c r="G40">
        <v>13100573</v>
      </c>
      <c r="H40" s="196">
        <v>44592</v>
      </c>
      <c r="I40">
        <v>225.23</v>
      </c>
      <c r="J40"/>
    </row>
    <row r="41" spans="1:10">
      <c r="A41" s="112">
        <v>92500021</v>
      </c>
      <c r="B41" t="s">
        <v>191</v>
      </c>
      <c r="C41">
        <v>62000000</v>
      </c>
      <c r="D41" t="s">
        <v>42</v>
      </c>
      <c r="E41" t="s">
        <v>61</v>
      </c>
      <c r="F41" t="s">
        <v>77</v>
      </c>
      <c r="G41">
        <v>62000000</v>
      </c>
      <c r="H41" s="196">
        <v>44620</v>
      </c>
      <c r="I41">
        <v>-273.89999999999998</v>
      </c>
      <c r="J41"/>
    </row>
    <row r="42" spans="1:10">
      <c r="A42" s="112">
        <v>92500021</v>
      </c>
      <c r="B42" t="s">
        <v>192</v>
      </c>
      <c r="C42">
        <v>62000000</v>
      </c>
      <c r="D42" t="s">
        <v>42</v>
      </c>
      <c r="E42" t="s">
        <v>61</v>
      </c>
      <c r="F42" t="s">
        <v>77</v>
      </c>
      <c r="G42">
        <v>62000000</v>
      </c>
      <c r="H42" s="196">
        <v>44620</v>
      </c>
      <c r="I42">
        <v>-163.19999999999999</v>
      </c>
      <c r="J42"/>
    </row>
    <row r="43" spans="1:10">
      <c r="A43" s="112">
        <v>92500021</v>
      </c>
      <c r="B43" t="s">
        <v>193</v>
      </c>
      <c r="C43">
        <v>62000000</v>
      </c>
      <c r="D43" t="s">
        <v>42</v>
      </c>
      <c r="E43" t="s">
        <v>61</v>
      </c>
      <c r="F43" t="s">
        <v>77</v>
      </c>
      <c r="G43">
        <v>62000000</v>
      </c>
      <c r="H43" s="196">
        <v>44620</v>
      </c>
      <c r="I43">
        <v>-108.91</v>
      </c>
      <c r="J43"/>
    </row>
    <row r="44" spans="1:10">
      <c r="A44" s="112">
        <v>92500021</v>
      </c>
      <c r="B44" t="s">
        <v>78</v>
      </c>
      <c r="C44">
        <v>62000000</v>
      </c>
      <c r="D44" t="s">
        <v>42</v>
      </c>
      <c r="E44" t="s">
        <v>60</v>
      </c>
      <c r="F44"/>
      <c r="G44">
        <v>200096</v>
      </c>
      <c r="H44" s="196">
        <v>44629</v>
      </c>
      <c r="I44" s="197">
        <v>3817</v>
      </c>
      <c r="J44"/>
    </row>
    <row r="45" spans="1:10">
      <c r="A45" s="112">
        <v>92500021</v>
      </c>
      <c r="B45" t="s">
        <v>78</v>
      </c>
      <c r="C45">
        <v>62000000</v>
      </c>
      <c r="D45" t="s">
        <v>42</v>
      </c>
      <c r="E45" t="s">
        <v>60</v>
      </c>
      <c r="F45"/>
      <c r="G45">
        <v>200096</v>
      </c>
      <c r="H45" s="196">
        <v>44631</v>
      </c>
      <c r="I45" s="197">
        <v>1376.25</v>
      </c>
      <c r="J45"/>
    </row>
    <row r="46" spans="1:10">
      <c r="A46" s="112">
        <v>92500021</v>
      </c>
      <c r="B46" t="s">
        <v>194</v>
      </c>
      <c r="C46">
        <v>62000000</v>
      </c>
      <c r="D46" t="s">
        <v>42</v>
      </c>
      <c r="E46" t="s">
        <v>61</v>
      </c>
      <c r="F46" t="s">
        <v>77</v>
      </c>
      <c r="G46">
        <v>13100573</v>
      </c>
      <c r="H46" s="196">
        <v>44651</v>
      </c>
      <c r="I46">
        <v>273.89999999999998</v>
      </c>
      <c r="J46"/>
    </row>
    <row r="47" spans="1:10">
      <c r="A47" s="112">
        <v>92500021</v>
      </c>
      <c r="B47" t="s">
        <v>195</v>
      </c>
      <c r="C47">
        <v>62000000</v>
      </c>
      <c r="D47" t="s">
        <v>42</v>
      </c>
      <c r="E47" t="s">
        <v>61</v>
      </c>
      <c r="F47" t="s">
        <v>77</v>
      </c>
      <c r="G47">
        <v>13100573</v>
      </c>
      <c r="H47" s="196">
        <v>44651</v>
      </c>
      <c r="I47">
        <v>510.86</v>
      </c>
      <c r="J47"/>
    </row>
    <row r="48" spans="1:10">
      <c r="A48" s="112">
        <v>92500021</v>
      </c>
      <c r="B48" t="s">
        <v>196</v>
      </c>
      <c r="C48">
        <v>62000000</v>
      </c>
      <c r="D48" t="s">
        <v>42</v>
      </c>
      <c r="E48" t="s">
        <v>61</v>
      </c>
      <c r="F48" t="s">
        <v>77</v>
      </c>
      <c r="G48">
        <v>13100573</v>
      </c>
      <c r="H48" s="196">
        <v>44651</v>
      </c>
      <c r="I48">
        <v>274.14999999999998</v>
      </c>
      <c r="J48"/>
    </row>
    <row r="49" spans="1:10">
      <c r="A49" s="247">
        <v>92500021</v>
      </c>
      <c r="B49" s="130" t="s">
        <v>197</v>
      </c>
      <c r="C49" s="130">
        <v>62000000</v>
      </c>
      <c r="D49" s="130" t="s">
        <v>42</v>
      </c>
      <c r="E49" s="130" t="s">
        <v>61</v>
      </c>
      <c r="F49" s="130" t="s">
        <v>86</v>
      </c>
      <c r="G49" s="130">
        <v>22820011</v>
      </c>
      <c r="H49" s="133">
        <v>44651</v>
      </c>
      <c r="I49" s="134">
        <v>-1700000</v>
      </c>
      <c r="J49"/>
    </row>
    <row r="50" spans="1:10">
      <c r="A50" s="112">
        <v>92500021</v>
      </c>
      <c r="B50" t="s">
        <v>78</v>
      </c>
      <c r="C50">
        <v>62000000</v>
      </c>
      <c r="D50" t="s">
        <v>42</v>
      </c>
      <c r="E50" t="s">
        <v>60</v>
      </c>
      <c r="F50"/>
      <c r="G50">
        <v>200096</v>
      </c>
      <c r="H50" s="196">
        <v>44669</v>
      </c>
      <c r="I50" s="197">
        <v>1200</v>
      </c>
      <c r="J50"/>
    </row>
    <row r="51" spans="1:10">
      <c r="A51" s="112">
        <v>92500021</v>
      </c>
      <c r="B51" t="s">
        <v>78</v>
      </c>
      <c r="C51">
        <v>62000000</v>
      </c>
      <c r="D51" t="s">
        <v>42</v>
      </c>
      <c r="E51" t="s">
        <v>60</v>
      </c>
      <c r="F51"/>
      <c r="G51">
        <v>200096</v>
      </c>
      <c r="H51" s="196">
        <v>44678</v>
      </c>
      <c r="I51" s="197">
        <v>2746.4</v>
      </c>
      <c r="J51"/>
    </row>
    <row r="52" spans="1:10">
      <c r="A52" s="112">
        <v>92500021</v>
      </c>
      <c r="B52" t="s">
        <v>198</v>
      </c>
      <c r="C52">
        <v>62000000</v>
      </c>
      <c r="D52" t="s">
        <v>42</v>
      </c>
      <c r="E52" t="s">
        <v>61</v>
      </c>
      <c r="F52" t="s">
        <v>77</v>
      </c>
      <c r="G52">
        <v>13100573</v>
      </c>
      <c r="H52" s="196">
        <v>44681</v>
      </c>
      <c r="I52">
        <v>500</v>
      </c>
      <c r="J52"/>
    </row>
    <row r="53" spans="1:10">
      <c r="A53" s="112">
        <v>92500021</v>
      </c>
      <c r="B53" t="s">
        <v>199</v>
      </c>
      <c r="C53">
        <v>62000000</v>
      </c>
      <c r="D53" t="s">
        <v>42</v>
      </c>
      <c r="E53" t="s">
        <v>61</v>
      </c>
      <c r="F53" t="s">
        <v>77</v>
      </c>
      <c r="G53">
        <v>13100573</v>
      </c>
      <c r="H53" s="196">
        <v>44681</v>
      </c>
      <c r="I53" s="197">
        <v>1000</v>
      </c>
      <c r="J53"/>
    </row>
    <row r="54" spans="1:10">
      <c r="A54" s="112">
        <v>92500021</v>
      </c>
      <c r="B54" t="s">
        <v>78</v>
      </c>
      <c r="C54">
        <v>62000000</v>
      </c>
      <c r="D54" t="s">
        <v>42</v>
      </c>
      <c r="E54" t="s">
        <v>60</v>
      </c>
      <c r="F54"/>
      <c r="G54">
        <v>200096</v>
      </c>
      <c r="H54" s="196">
        <v>44684</v>
      </c>
      <c r="I54" s="197">
        <v>4180.45</v>
      </c>
      <c r="J54"/>
    </row>
    <row r="55" spans="1:10">
      <c r="A55" s="112">
        <v>92500021</v>
      </c>
      <c r="B55" t="s">
        <v>78</v>
      </c>
      <c r="C55">
        <v>62000000</v>
      </c>
      <c r="D55" t="s">
        <v>42</v>
      </c>
      <c r="E55" t="s">
        <v>60</v>
      </c>
      <c r="F55"/>
      <c r="G55">
        <v>200096</v>
      </c>
      <c r="H55" s="196">
        <v>44720</v>
      </c>
      <c r="I55" s="197">
        <v>23300</v>
      </c>
      <c r="J55"/>
    </row>
    <row r="56" spans="1:10">
      <c r="A56" s="112">
        <v>92500021</v>
      </c>
      <c r="B56" t="s">
        <v>200</v>
      </c>
      <c r="C56">
        <v>62000000</v>
      </c>
      <c r="D56" t="s">
        <v>42</v>
      </c>
      <c r="E56" t="s">
        <v>61</v>
      </c>
      <c r="F56" t="s">
        <v>77</v>
      </c>
      <c r="G56">
        <v>13100573</v>
      </c>
      <c r="H56" s="196">
        <v>44742</v>
      </c>
      <c r="I56">
        <v>440.4</v>
      </c>
      <c r="J56"/>
    </row>
    <row r="57" spans="1:10">
      <c r="A57" s="112">
        <v>92500021</v>
      </c>
      <c r="B57" t="s">
        <v>201</v>
      </c>
      <c r="C57">
        <v>62000000</v>
      </c>
      <c r="D57" t="s">
        <v>42</v>
      </c>
      <c r="E57" t="s">
        <v>61</v>
      </c>
      <c r="F57" t="s">
        <v>77</v>
      </c>
      <c r="G57">
        <v>13100573</v>
      </c>
      <c r="H57" s="196">
        <v>44742</v>
      </c>
      <c r="I57">
        <v>200</v>
      </c>
      <c r="J57"/>
    </row>
    <row r="58" spans="1:10">
      <c r="A58" s="112">
        <v>92500021</v>
      </c>
      <c r="B58" t="s">
        <v>202</v>
      </c>
      <c r="C58">
        <v>62000000</v>
      </c>
      <c r="D58" t="s">
        <v>42</v>
      </c>
      <c r="E58" t="s">
        <v>61</v>
      </c>
      <c r="F58" t="s">
        <v>77</v>
      </c>
      <c r="G58">
        <v>13100573</v>
      </c>
      <c r="H58" s="196">
        <v>44742</v>
      </c>
      <c r="I58">
        <v>790</v>
      </c>
      <c r="J58"/>
    </row>
    <row r="59" spans="1:10">
      <c r="A59" s="112">
        <v>92500021</v>
      </c>
      <c r="B59" t="s">
        <v>203</v>
      </c>
      <c r="C59">
        <v>62000000</v>
      </c>
      <c r="D59" t="s">
        <v>42</v>
      </c>
      <c r="E59" t="s">
        <v>61</v>
      </c>
      <c r="F59" t="s">
        <v>77</v>
      </c>
      <c r="G59">
        <v>13100573</v>
      </c>
      <c r="H59" s="196">
        <v>44742</v>
      </c>
      <c r="I59" s="197">
        <v>1000</v>
      </c>
      <c r="J59"/>
    </row>
    <row r="60" spans="1:10">
      <c r="A60" s="247">
        <v>92500021</v>
      </c>
      <c r="B60" s="130" t="s">
        <v>204</v>
      </c>
      <c r="C60" s="130">
        <v>62000000</v>
      </c>
      <c r="D60" s="130" t="s">
        <v>42</v>
      </c>
      <c r="E60" s="130" t="s">
        <v>61</v>
      </c>
      <c r="F60" s="130" t="s">
        <v>81</v>
      </c>
      <c r="G60" s="130">
        <v>22820011</v>
      </c>
      <c r="H60" s="133">
        <v>44742</v>
      </c>
      <c r="I60" s="134">
        <v>200000</v>
      </c>
      <c r="J60"/>
    </row>
    <row r="61" spans="1:10">
      <c r="A61" s="112">
        <v>92500021</v>
      </c>
      <c r="B61" t="s">
        <v>205</v>
      </c>
      <c r="C61">
        <v>62000000</v>
      </c>
      <c r="D61" t="s">
        <v>42</v>
      </c>
      <c r="E61" t="s">
        <v>61</v>
      </c>
      <c r="F61" t="s">
        <v>77</v>
      </c>
      <c r="G61">
        <v>62000000</v>
      </c>
      <c r="H61" s="196">
        <v>44773</v>
      </c>
      <c r="I61">
        <v>-200</v>
      </c>
      <c r="J61"/>
    </row>
    <row r="62" spans="1:10">
      <c r="A62" s="112">
        <v>92500021</v>
      </c>
      <c r="B62" t="s">
        <v>205</v>
      </c>
      <c r="C62">
        <v>62000000</v>
      </c>
      <c r="D62" t="s">
        <v>42</v>
      </c>
      <c r="E62" t="s">
        <v>61</v>
      </c>
      <c r="F62" t="s">
        <v>77</v>
      </c>
      <c r="G62">
        <v>13100573</v>
      </c>
      <c r="H62" s="196">
        <v>44773</v>
      </c>
      <c r="I62">
        <v>200</v>
      </c>
      <c r="J62"/>
    </row>
    <row r="63" spans="1:10">
      <c r="A63" s="112">
        <v>92500021</v>
      </c>
      <c r="B63" t="s">
        <v>78</v>
      </c>
      <c r="C63">
        <v>62000000</v>
      </c>
      <c r="D63" t="s">
        <v>42</v>
      </c>
      <c r="E63" t="s">
        <v>60</v>
      </c>
      <c r="F63"/>
      <c r="G63">
        <v>200096</v>
      </c>
      <c r="H63" s="196">
        <v>44810</v>
      </c>
      <c r="I63" s="197">
        <v>9271.8799999999992</v>
      </c>
      <c r="J63"/>
    </row>
    <row r="64" spans="1:10">
      <c r="A64" s="112">
        <v>92500021</v>
      </c>
      <c r="B64" t="s">
        <v>78</v>
      </c>
      <c r="C64">
        <v>62000000</v>
      </c>
      <c r="D64" t="s">
        <v>42</v>
      </c>
      <c r="E64" t="s">
        <v>60</v>
      </c>
      <c r="F64"/>
      <c r="G64">
        <v>200096</v>
      </c>
      <c r="H64" s="196">
        <v>44811</v>
      </c>
      <c r="I64" s="197">
        <v>6353.18</v>
      </c>
      <c r="J64"/>
    </row>
    <row r="65" spans="1:10">
      <c r="A65" s="112">
        <v>92500021</v>
      </c>
      <c r="B65" t="s">
        <v>78</v>
      </c>
      <c r="C65">
        <v>62000000</v>
      </c>
      <c r="D65" t="s">
        <v>42</v>
      </c>
      <c r="E65" t="s">
        <v>60</v>
      </c>
      <c r="F65"/>
      <c r="G65">
        <v>200096</v>
      </c>
      <c r="H65" s="196">
        <v>44816</v>
      </c>
      <c r="I65" s="197">
        <v>3279.98</v>
      </c>
      <c r="J65"/>
    </row>
    <row r="66" spans="1:10">
      <c r="A66" s="112">
        <v>92500021</v>
      </c>
      <c r="B66" t="s">
        <v>206</v>
      </c>
      <c r="C66">
        <v>62000000</v>
      </c>
      <c r="D66" t="s">
        <v>42</v>
      </c>
      <c r="E66" t="s">
        <v>61</v>
      </c>
      <c r="F66" t="s">
        <v>77</v>
      </c>
      <c r="G66">
        <v>13100573</v>
      </c>
      <c r="H66" s="196">
        <v>44834</v>
      </c>
      <c r="I66">
        <v>312.68</v>
      </c>
      <c r="J66"/>
    </row>
    <row r="67" spans="1:10">
      <c r="A67" s="112">
        <v>92500021</v>
      </c>
      <c r="B67" t="s">
        <v>207</v>
      </c>
      <c r="C67">
        <v>62000000</v>
      </c>
      <c r="D67" t="s">
        <v>42</v>
      </c>
      <c r="E67" t="s">
        <v>61</v>
      </c>
      <c r="F67" t="s">
        <v>77</v>
      </c>
      <c r="G67">
        <v>13100573</v>
      </c>
      <c r="H67" s="196">
        <v>44834</v>
      </c>
      <c r="I67">
        <v>300</v>
      </c>
      <c r="J67"/>
    </row>
    <row r="68" spans="1:10">
      <c r="A68" s="112">
        <v>92500021</v>
      </c>
      <c r="B68" t="s">
        <v>208</v>
      </c>
      <c r="C68">
        <v>62000000</v>
      </c>
      <c r="D68" t="s">
        <v>42</v>
      </c>
      <c r="E68" t="s">
        <v>61</v>
      </c>
      <c r="F68" t="s">
        <v>77</v>
      </c>
      <c r="G68">
        <v>13100573</v>
      </c>
      <c r="H68" s="196">
        <v>44834</v>
      </c>
      <c r="I68">
        <v>300</v>
      </c>
      <c r="J68"/>
    </row>
    <row r="69" spans="1:10">
      <c r="A69" s="247">
        <v>92500021</v>
      </c>
      <c r="B69" s="130" t="s">
        <v>209</v>
      </c>
      <c r="C69" s="130">
        <v>62000000</v>
      </c>
      <c r="D69" s="130" t="s">
        <v>42</v>
      </c>
      <c r="E69" s="130" t="s">
        <v>61</v>
      </c>
      <c r="F69" s="130" t="s">
        <v>82</v>
      </c>
      <c r="G69" s="130">
        <v>22820011</v>
      </c>
      <c r="H69" s="133">
        <v>44844</v>
      </c>
      <c r="I69" s="134">
        <v>-5000</v>
      </c>
      <c r="J69"/>
    </row>
    <row r="70" spans="1:10">
      <c r="A70" s="112">
        <v>92500021</v>
      </c>
      <c r="B70" t="s">
        <v>78</v>
      </c>
      <c r="C70">
        <v>62000000</v>
      </c>
      <c r="D70" t="s">
        <v>42</v>
      </c>
      <c r="E70" t="s">
        <v>60</v>
      </c>
      <c r="F70"/>
      <c r="G70">
        <v>200096</v>
      </c>
      <c r="H70" s="196">
        <v>44866</v>
      </c>
      <c r="I70" s="197">
        <v>5000</v>
      </c>
      <c r="J70"/>
    </row>
    <row r="71" spans="1:10">
      <c r="A71" s="112">
        <v>92500021</v>
      </c>
      <c r="B71" t="s">
        <v>210</v>
      </c>
      <c r="C71">
        <v>62000000</v>
      </c>
      <c r="D71" t="s">
        <v>42</v>
      </c>
      <c r="E71" t="s">
        <v>61</v>
      </c>
      <c r="F71" t="s">
        <v>77</v>
      </c>
      <c r="G71">
        <v>13100573</v>
      </c>
      <c r="H71" s="196">
        <v>44865</v>
      </c>
      <c r="I71">
        <v>300</v>
      </c>
      <c r="J71"/>
    </row>
    <row r="72" spans="1:10">
      <c r="A72" s="112">
        <v>92500021</v>
      </c>
      <c r="B72" t="s">
        <v>211</v>
      </c>
      <c r="C72">
        <v>62000000</v>
      </c>
      <c r="D72" t="s">
        <v>42</v>
      </c>
      <c r="E72" t="s">
        <v>61</v>
      </c>
      <c r="F72" t="s">
        <v>77</v>
      </c>
      <c r="G72">
        <v>13100573</v>
      </c>
      <c r="H72" s="196">
        <v>44865</v>
      </c>
      <c r="I72">
        <v>722.86</v>
      </c>
      <c r="J72"/>
    </row>
    <row r="73" spans="1:10">
      <c r="A73" s="112">
        <v>92500021</v>
      </c>
      <c r="B73" t="s">
        <v>212</v>
      </c>
      <c r="C73">
        <v>62000000</v>
      </c>
      <c r="D73" t="s">
        <v>42</v>
      </c>
      <c r="E73" t="s">
        <v>61</v>
      </c>
      <c r="F73" t="s">
        <v>77</v>
      </c>
      <c r="G73">
        <v>13100573</v>
      </c>
      <c r="H73" s="196">
        <v>44865</v>
      </c>
      <c r="I73">
        <v>400</v>
      </c>
      <c r="J73"/>
    </row>
    <row r="74" spans="1:10">
      <c r="A74" s="112">
        <v>92500021</v>
      </c>
      <c r="B74" t="s">
        <v>213</v>
      </c>
      <c r="C74">
        <v>62000000</v>
      </c>
      <c r="D74" t="s">
        <v>42</v>
      </c>
      <c r="E74" t="s">
        <v>61</v>
      </c>
      <c r="F74" t="s">
        <v>77</v>
      </c>
      <c r="G74">
        <v>13100573</v>
      </c>
      <c r="H74" s="196">
        <v>44865</v>
      </c>
      <c r="I74">
        <v>250</v>
      </c>
      <c r="J74"/>
    </row>
    <row r="75" spans="1:10">
      <c r="A75" s="112">
        <v>92500021</v>
      </c>
      <c r="B75" t="s">
        <v>214</v>
      </c>
      <c r="C75">
        <v>62000000</v>
      </c>
      <c r="D75" t="s">
        <v>42</v>
      </c>
      <c r="E75" t="s">
        <v>60</v>
      </c>
      <c r="F75"/>
      <c r="G75">
        <v>147955</v>
      </c>
      <c r="H75" s="196">
        <v>44874</v>
      </c>
      <c r="I75" s="197">
        <v>15000</v>
      </c>
      <c r="J75"/>
    </row>
    <row r="76" spans="1:10">
      <c r="A76" s="112">
        <v>92500021</v>
      </c>
      <c r="B76" t="s">
        <v>214</v>
      </c>
      <c r="C76">
        <v>62000000</v>
      </c>
      <c r="D76" t="s">
        <v>42</v>
      </c>
      <c r="E76" t="s">
        <v>60</v>
      </c>
      <c r="F76"/>
      <c r="G76">
        <v>147955</v>
      </c>
      <c r="H76" s="196">
        <v>44880</v>
      </c>
      <c r="I76" s="197">
        <v>-15000</v>
      </c>
      <c r="J76"/>
    </row>
    <row r="77" spans="1:10">
      <c r="A77" s="112">
        <v>92500021</v>
      </c>
      <c r="B77" t="s">
        <v>214</v>
      </c>
      <c r="C77">
        <v>62000000</v>
      </c>
      <c r="D77" t="s">
        <v>42</v>
      </c>
      <c r="E77" t="s">
        <v>60</v>
      </c>
      <c r="F77"/>
      <c r="G77">
        <v>147955</v>
      </c>
      <c r="H77" s="196">
        <v>44880</v>
      </c>
      <c r="I77" s="197">
        <v>15000</v>
      </c>
      <c r="J77"/>
    </row>
    <row r="78" spans="1:10">
      <c r="A78" s="112">
        <v>92500021</v>
      </c>
      <c r="B78" t="s">
        <v>215</v>
      </c>
      <c r="C78">
        <v>62000000</v>
      </c>
      <c r="D78" t="s">
        <v>42</v>
      </c>
      <c r="E78" t="s">
        <v>60</v>
      </c>
      <c r="F78"/>
      <c r="G78">
        <v>200096</v>
      </c>
      <c r="H78" s="196">
        <v>44887</v>
      </c>
      <c r="I78" s="197">
        <v>9494.31</v>
      </c>
      <c r="J78"/>
    </row>
    <row r="79" spans="1:10">
      <c r="A79" s="112">
        <v>92500021</v>
      </c>
      <c r="B79" t="s">
        <v>216</v>
      </c>
      <c r="C79">
        <v>62000000</v>
      </c>
      <c r="D79" t="s">
        <v>42</v>
      </c>
      <c r="E79" t="s">
        <v>61</v>
      </c>
      <c r="F79" t="s">
        <v>77</v>
      </c>
      <c r="G79">
        <v>13100573</v>
      </c>
      <c r="H79" s="196">
        <v>44895</v>
      </c>
      <c r="I79">
        <v>330.6</v>
      </c>
      <c r="J79"/>
    </row>
    <row r="80" spans="1:10">
      <c r="A80" s="112">
        <v>92500021</v>
      </c>
      <c r="B80" t="s">
        <v>217</v>
      </c>
      <c r="C80">
        <v>62000000</v>
      </c>
      <c r="D80" t="s">
        <v>42</v>
      </c>
      <c r="E80" t="s">
        <v>61</v>
      </c>
      <c r="F80" t="s">
        <v>77</v>
      </c>
      <c r="G80">
        <v>13100573</v>
      </c>
      <c r="H80" s="196">
        <v>44895</v>
      </c>
      <c r="I80">
        <v>375</v>
      </c>
      <c r="J80"/>
    </row>
    <row r="81" spans="1:10">
      <c r="A81" s="112">
        <v>92500021</v>
      </c>
      <c r="B81" t="s">
        <v>217</v>
      </c>
      <c r="C81">
        <v>62000000</v>
      </c>
      <c r="D81" t="s">
        <v>42</v>
      </c>
      <c r="E81" t="s">
        <v>61</v>
      </c>
      <c r="F81" t="s">
        <v>77</v>
      </c>
      <c r="G81">
        <v>13100573</v>
      </c>
      <c r="H81" s="196">
        <v>44895</v>
      </c>
      <c r="I81">
        <v>330</v>
      </c>
      <c r="J81"/>
    </row>
    <row r="82" spans="1:10">
      <c r="A82" s="112">
        <v>92500021</v>
      </c>
      <c r="B82" t="s">
        <v>218</v>
      </c>
      <c r="C82">
        <v>62000000</v>
      </c>
      <c r="D82" t="s">
        <v>42</v>
      </c>
      <c r="E82" t="s">
        <v>61</v>
      </c>
      <c r="F82" t="s">
        <v>77</v>
      </c>
      <c r="G82">
        <v>13100573</v>
      </c>
      <c r="H82" s="196">
        <v>44895</v>
      </c>
      <c r="I82">
        <v>400</v>
      </c>
      <c r="J82"/>
    </row>
    <row r="83" spans="1:10">
      <c r="A83" s="112">
        <v>92500021</v>
      </c>
      <c r="B83" t="s">
        <v>219</v>
      </c>
      <c r="C83">
        <v>62000000</v>
      </c>
      <c r="D83" t="s">
        <v>42</v>
      </c>
      <c r="E83" t="s">
        <v>61</v>
      </c>
      <c r="F83" t="s">
        <v>77</v>
      </c>
      <c r="G83">
        <v>13100573</v>
      </c>
      <c r="H83" s="196">
        <v>44895</v>
      </c>
      <c r="I83">
        <v>912.9</v>
      </c>
      <c r="J83"/>
    </row>
    <row r="84" spans="1:10" s="116" customFormat="1">
      <c r="A84" s="112">
        <v>92500021</v>
      </c>
      <c r="B84" t="s">
        <v>220</v>
      </c>
      <c r="C84">
        <v>62000000</v>
      </c>
      <c r="D84" t="s">
        <v>42</v>
      </c>
      <c r="E84" t="s">
        <v>61</v>
      </c>
      <c r="F84" t="s">
        <v>77</v>
      </c>
      <c r="G84">
        <v>13100573</v>
      </c>
      <c r="H84" s="196">
        <v>44926</v>
      </c>
      <c r="I84">
        <v>752</v>
      </c>
      <c r="J84"/>
    </row>
    <row r="85" spans="1:10" s="116" customFormat="1">
      <c r="A85" s="247">
        <v>92500021</v>
      </c>
      <c r="B85" s="130" t="s">
        <v>221</v>
      </c>
      <c r="C85" s="130">
        <v>62000000</v>
      </c>
      <c r="D85" s="130" t="s">
        <v>42</v>
      </c>
      <c r="E85" s="130" t="s">
        <v>61</v>
      </c>
      <c r="F85" s="130" t="s">
        <v>85</v>
      </c>
      <c r="G85" s="130">
        <v>22820011</v>
      </c>
      <c r="H85" s="133">
        <v>44926</v>
      </c>
      <c r="I85" s="134">
        <v>78000</v>
      </c>
      <c r="J85"/>
    </row>
    <row r="86" spans="1:10" ht="15" thickBot="1">
      <c r="A86" s="205"/>
      <c r="B86" s="113"/>
      <c r="C86" s="113"/>
      <c r="D86" s="113"/>
      <c r="E86" s="113"/>
      <c r="F86" s="113"/>
      <c r="G86" s="113"/>
      <c r="H86" s="113"/>
      <c r="I86" s="137">
        <f>SUM(I40:I85)</f>
        <v>-1331625.9800000004</v>
      </c>
      <c r="J86"/>
    </row>
    <row r="87" spans="1:10" s="116" customFormat="1" ht="15" thickTop="1">
      <c r="A87" s="124"/>
      <c r="B87" s="113"/>
      <c r="C87" s="113"/>
      <c r="D87" s="113"/>
      <c r="E87" s="113"/>
      <c r="F87" s="113"/>
      <c r="G87" s="113"/>
      <c r="H87" s="113"/>
      <c r="I87" s="138"/>
      <c r="J87" s="139"/>
    </row>
    <row r="88" spans="1:10" s="116" customFormat="1">
      <c r="A88" s="206" t="s">
        <v>229</v>
      </c>
      <c r="B88" s="113"/>
      <c r="C88" s="113"/>
      <c r="D88" s="113"/>
      <c r="E88" s="113"/>
      <c r="F88" s="113"/>
      <c r="G88" s="113"/>
      <c r="H88" s="113"/>
      <c r="I88" s="138"/>
      <c r="J88" s="139"/>
    </row>
    <row r="89" spans="1:10" s="116" customFormat="1" ht="15.75" customHeight="1">
      <c r="A89" s="107" t="s">
        <v>43</v>
      </c>
      <c r="B89" s="107" t="s">
        <v>53</v>
      </c>
      <c r="C89" s="107" t="s">
        <v>54</v>
      </c>
      <c r="D89" s="107" t="s">
        <v>55</v>
      </c>
      <c r="E89" s="108" t="s">
        <v>56</v>
      </c>
      <c r="F89" s="107" t="s">
        <v>76</v>
      </c>
      <c r="G89" s="108" t="s">
        <v>57</v>
      </c>
      <c r="H89" s="107" t="s">
        <v>58</v>
      </c>
      <c r="I89" s="107" t="s">
        <v>59</v>
      </c>
      <c r="J89" s="139"/>
    </row>
    <row r="90" spans="1:10" s="116" customFormat="1" ht="15" thickBot="1">
      <c r="A90" s="203" t="s">
        <v>228</v>
      </c>
      <c r="B90" s="113"/>
      <c r="E90" s="139"/>
      <c r="F90" s="139"/>
      <c r="G90" s="113"/>
      <c r="H90" s="204"/>
      <c r="I90" s="137">
        <v>0</v>
      </c>
      <c r="J90" s="139"/>
    </row>
    <row r="91" spans="1:10" ht="15" thickTop="1">
      <c r="A91" s="113"/>
      <c r="B91" s="113"/>
      <c r="C91" s="113"/>
      <c r="D91" s="113"/>
      <c r="E91" s="113"/>
      <c r="F91" s="113"/>
      <c r="G91" s="125"/>
      <c r="H91" s="113"/>
      <c r="I91" s="126"/>
      <c r="J91"/>
    </row>
    <row r="92" spans="1:10">
      <c r="A92" s="206" t="s">
        <v>230</v>
      </c>
      <c r="J92"/>
    </row>
    <row r="93" spans="1:10">
      <c r="A93" s="107" t="s">
        <v>43</v>
      </c>
      <c r="B93" s="107" t="s">
        <v>53</v>
      </c>
      <c r="C93" s="107" t="s">
        <v>54</v>
      </c>
      <c r="D93" s="107" t="s">
        <v>55</v>
      </c>
      <c r="E93" s="108" t="s">
        <v>56</v>
      </c>
      <c r="F93" s="107" t="s">
        <v>76</v>
      </c>
      <c r="G93" s="108" t="s">
        <v>57</v>
      </c>
      <c r="H93" s="107" t="s">
        <v>58</v>
      </c>
      <c r="I93" s="107" t="s">
        <v>59</v>
      </c>
      <c r="J93"/>
    </row>
    <row r="94" spans="1:10">
      <c r="A94" s="112">
        <v>92500301</v>
      </c>
      <c r="B94" t="s">
        <v>78</v>
      </c>
      <c r="C94">
        <v>62000000</v>
      </c>
      <c r="D94" t="s">
        <v>42</v>
      </c>
      <c r="E94" t="s">
        <v>60</v>
      </c>
      <c r="F94"/>
      <c r="G94">
        <v>200096</v>
      </c>
      <c r="H94" s="196">
        <v>44568</v>
      </c>
      <c r="I94" s="197">
        <v>1129</v>
      </c>
      <c r="J94"/>
    </row>
    <row r="95" spans="1:10">
      <c r="A95" s="112">
        <v>92500301</v>
      </c>
      <c r="B95" t="s">
        <v>78</v>
      </c>
      <c r="C95">
        <v>62000000</v>
      </c>
      <c r="D95" t="s">
        <v>42</v>
      </c>
      <c r="E95" t="s">
        <v>60</v>
      </c>
      <c r="F95"/>
      <c r="G95">
        <v>200096</v>
      </c>
      <c r="H95" s="196">
        <v>44568</v>
      </c>
      <c r="I95" s="197">
        <v>1329</v>
      </c>
      <c r="J95"/>
    </row>
    <row r="96" spans="1:10">
      <c r="A96" s="112">
        <v>92500301</v>
      </c>
      <c r="B96" t="s">
        <v>78</v>
      </c>
      <c r="C96">
        <v>62000000</v>
      </c>
      <c r="D96" t="s">
        <v>42</v>
      </c>
      <c r="E96" t="s">
        <v>60</v>
      </c>
      <c r="F96"/>
      <c r="G96">
        <v>200096</v>
      </c>
      <c r="H96" s="196">
        <v>44571</v>
      </c>
      <c r="I96" s="197">
        <v>3500</v>
      </c>
      <c r="J96"/>
    </row>
    <row r="97" spans="1:10">
      <c r="A97" s="112">
        <v>92500301</v>
      </c>
      <c r="B97" t="s">
        <v>78</v>
      </c>
      <c r="C97">
        <v>62000000</v>
      </c>
      <c r="D97" t="s">
        <v>42</v>
      </c>
      <c r="E97" t="s">
        <v>60</v>
      </c>
      <c r="F97"/>
      <c r="G97">
        <v>200096</v>
      </c>
      <c r="H97" s="196">
        <v>44571</v>
      </c>
      <c r="I97" s="197">
        <v>1600</v>
      </c>
      <c r="J97"/>
    </row>
    <row r="98" spans="1:10">
      <c r="A98" s="112">
        <v>92500301</v>
      </c>
      <c r="B98" t="s">
        <v>78</v>
      </c>
      <c r="C98">
        <v>62000000</v>
      </c>
      <c r="D98" t="s">
        <v>42</v>
      </c>
      <c r="E98" t="s">
        <v>60</v>
      </c>
      <c r="F98"/>
      <c r="G98">
        <v>200096</v>
      </c>
      <c r="H98" s="196">
        <v>44593</v>
      </c>
      <c r="I98" s="197">
        <v>1670.75</v>
      </c>
      <c r="J98"/>
    </row>
    <row r="99" spans="1:10">
      <c r="A99" s="112">
        <v>92500301</v>
      </c>
      <c r="B99" t="s">
        <v>222</v>
      </c>
      <c r="C99">
        <v>62000000</v>
      </c>
      <c r="D99" t="s">
        <v>42</v>
      </c>
      <c r="E99" t="s">
        <v>61</v>
      </c>
      <c r="F99" t="s">
        <v>77</v>
      </c>
      <c r="G99">
        <v>13100573</v>
      </c>
      <c r="H99" s="196">
        <v>44592</v>
      </c>
      <c r="I99">
        <v>93.36</v>
      </c>
      <c r="J99"/>
    </row>
    <row r="100" spans="1:10">
      <c r="A100" s="112">
        <v>92500301</v>
      </c>
      <c r="B100" t="s">
        <v>223</v>
      </c>
      <c r="C100">
        <v>62000000</v>
      </c>
      <c r="D100" t="s">
        <v>42</v>
      </c>
      <c r="E100" t="s">
        <v>61</v>
      </c>
      <c r="F100" t="s">
        <v>77</v>
      </c>
      <c r="G100">
        <v>13100573</v>
      </c>
      <c r="H100" s="196">
        <v>44592</v>
      </c>
      <c r="I100">
        <v>449.17</v>
      </c>
      <c r="J100"/>
    </row>
    <row r="101" spans="1:10">
      <c r="A101" s="112">
        <v>92500301</v>
      </c>
      <c r="B101" t="s">
        <v>78</v>
      </c>
      <c r="C101">
        <v>62000000</v>
      </c>
      <c r="D101" t="s">
        <v>42</v>
      </c>
      <c r="E101" t="s">
        <v>60</v>
      </c>
      <c r="F101"/>
      <c r="G101">
        <v>200096</v>
      </c>
      <c r="H101" s="196">
        <v>44593</v>
      </c>
      <c r="I101" s="197">
        <v>1017.12</v>
      </c>
      <c r="J101"/>
    </row>
    <row r="102" spans="1:10">
      <c r="A102" s="112">
        <v>92500301</v>
      </c>
      <c r="B102" t="s">
        <v>224</v>
      </c>
      <c r="C102">
        <v>62000000</v>
      </c>
      <c r="D102" t="s">
        <v>42</v>
      </c>
      <c r="E102" t="s">
        <v>60</v>
      </c>
      <c r="F102"/>
      <c r="G102">
        <v>139583</v>
      </c>
      <c r="H102" s="196">
        <v>44600</v>
      </c>
      <c r="I102" s="197">
        <v>4574.55</v>
      </c>
      <c r="J102"/>
    </row>
    <row r="103" spans="1:10">
      <c r="A103" s="112">
        <v>92500301</v>
      </c>
      <c r="B103" t="s">
        <v>78</v>
      </c>
      <c r="C103">
        <v>62000000</v>
      </c>
      <c r="D103" t="s">
        <v>42</v>
      </c>
      <c r="E103" t="s">
        <v>60</v>
      </c>
      <c r="F103"/>
      <c r="G103">
        <v>200096</v>
      </c>
      <c r="H103" s="196">
        <v>44615</v>
      </c>
      <c r="I103" s="197">
        <v>3367.4</v>
      </c>
      <c r="J103"/>
    </row>
    <row r="104" spans="1:10">
      <c r="A104" s="112">
        <v>92500301</v>
      </c>
      <c r="B104" t="s">
        <v>78</v>
      </c>
      <c r="C104">
        <v>62000000</v>
      </c>
      <c r="D104" t="s">
        <v>42</v>
      </c>
      <c r="E104" t="s">
        <v>60</v>
      </c>
      <c r="F104"/>
      <c r="G104">
        <v>200096</v>
      </c>
      <c r="H104" s="196">
        <v>44650</v>
      </c>
      <c r="I104" s="197">
        <v>15000</v>
      </c>
      <c r="J104"/>
    </row>
    <row r="105" spans="1:10">
      <c r="A105" s="112">
        <v>92500301</v>
      </c>
      <c r="B105" t="s">
        <v>225</v>
      </c>
      <c r="C105">
        <v>62000000</v>
      </c>
      <c r="D105" t="s">
        <v>42</v>
      </c>
      <c r="E105" t="s">
        <v>61</v>
      </c>
      <c r="F105" t="s">
        <v>77</v>
      </c>
      <c r="G105">
        <v>13100573</v>
      </c>
      <c r="H105" s="196">
        <v>44651</v>
      </c>
      <c r="I105">
        <v>82.69</v>
      </c>
      <c r="J105"/>
    </row>
    <row r="106" spans="1:10">
      <c r="A106" s="112">
        <v>92500301</v>
      </c>
      <c r="B106" t="s">
        <v>226</v>
      </c>
      <c r="C106">
        <v>62000000</v>
      </c>
      <c r="D106" t="s">
        <v>42</v>
      </c>
      <c r="E106" t="s">
        <v>60</v>
      </c>
      <c r="F106"/>
      <c r="G106">
        <v>147570</v>
      </c>
      <c r="H106" s="196">
        <v>44657</v>
      </c>
      <c r="I106" s="197">
        <v>250000</v>
      </c>
      <c r="J106"/>
    </row>
    <row r="107" spans="1:10">
      <c r="A107" s="112">
        <v>92500301</v>
      </c>
      <c r="B107" t="s">
        <v>226</v>
      </c>
      <c r="C107">
        <v>62000000</v>
      </c>
      <c r="D107" t="s">
        <v>42</v>
      </c>
      <c r="E107" t="s">
        <v>60</v>
      </c>
      <c r="F107"/>
      <c r="G107">
        <v>147570</v>
      </c>
      <c r="H107" s="196">
        <v>44663</v>
      </c>
      <c r="I107" s="197">
        <v>250000</v>
      </c>
      <c r="J107"/>
    </row>
    <row r="108" spans="1:10">
      <c r="A108" s="112">
        <v>92500301</v>
      </c>
      <c r="B108" t="s">
        <v>226</v>
      </c>
      <c r="C108">
        <v>62000000</v>
      </c>
      <c r="D108" t="s">
        <v>42</v>
      </c>
      <c r="E108" t="s">
        <v>60</v>
      </c>
      <c r="F108"/>
      <c r="G108">
        <v>147570</v>
      </c>
      <c r="H108" s="196">
        <v>44664</v>
      </c>
      <c r="I108" s="197">
        <v>-250000</v>
      </c>
      <c r="J108"/>
    </row>
    <row r="109" spans="1:10">
      <c r="A109" s="112">
        <v>92500301</v>
      </c>
      <c r="B109" t="s">
        <v>78</v>
      </c>
      <c r="C109">
        <v>62000000</v>
      </c>
      <c r="D109" t="s">
        <v>42</v>
      </c>
      <c r="E109" t="s">
        <v>60</v>
      </c>
      <c r="F109"/>
      <c r="G109">
        <v>200096</v>
      </c>
      <c r="H109" s="196">
        <v>44725</v>
      </c>
      <c r="I109" s="197">
        <v>3721.38</v>
      </c>
      <c r="J109"/>
    </row>
    <row r="110" spans="1:10">
      <c r="A110" s="247">
        <v>92500301</v>
      </c>
      <c r="B110" s="130" t="s">
        <v>204</v>
      </c>
      <c r="C110" s="130">
        <v>62000000</v>
      </c>
      <c r="D110" s="130" t="s">
        <v>42</v>
      </c>
      <c r="E110" s="130" t="s">
        <v>61</v>
      </c>
      <c r="F110" s="130" t="s">
        <v>81</v>
      </c>
      <c r="G110" s="130">
        <v>62000000</v>
      </c>
      <c r="H110" s="133">
        <v>44742</v>
      </c>
      <c r="I110" s="134">
        <v>-200000</v>
      </c>
      <c r="J110"/>
    </row>
    <row r="111" spans="1:10">
      <c r="A111" s="112">
        <v>92500301</v>
      </c>
      <c r="B111" t="s">
        <v>78</v>
      </c>
      <c r="C111">
        <v>62000000</v>
      </c>
      <c r="D111" t="s">
        <v>42</v>
      </c>
      <c r="E111" t="s">
        <v>60</v>
      </c>
      <c r="F111"/>
      <c r="G111">
        <v>200096</v>
      </c>
      <c r="H111" s="196">
        <v>44774</v>
      </c>
      <c r="I111" s="197">
        <v>1548.33</v>
      </c>
      <c r="J111"/>
    </row>
    <row r="112" spans="1:10">
      <c r="A112" s="112">
        <v>92500301</v>
      </c>
      <c r="B112" t="s">
        <v>78</v>
      </c>
      <c r="C112">
        <v>62000000</v>
      </c>
      <c r="D112" t="s">
        <v>42</v>
      </c>
      <c r="E112" t="s">
        <v>60</v>
      </c>
      <c r="F112"/>
      <c r="G112">
        <v>200096</v>
      </c>
      <c r="H112" s="196">
        <v>44774</v>
      </c>
      <c r="I112" s="197">
        <v>5193.84</v>
      </c>
      <c r="J112"/>
    </row>
    <row r="113" spans="1:14">
      <c r="A113" s="247">
        <v>92500301</v>
      </c>
      <c r="B113" s="130" t="s">
        <v>209</v>
      </c>
      <c r="C113" s="130">
        <v>62000000</v>
      </c>
      <c r="D113" s="130" t="s">
        <v>42</v>
      </c>
      <c r="E113" s="130" t="s">
        <v>61</v>
      </c>
      <c r="F113" s="130" t="s">
        <v>82</v>
      </c>
      <c r="G113" s="130">
        <v>22820011</v>
      </c>
      <c r="H113" s="133">
        <v>44844</v>
      </c>
      <c r="I113" s="134">
        <v>-5000</v>
      </c>
      <c r="J113"/>
    </row>
    <row r="114" spans="1:14">
      <c r="A114" s="112">
        <v>92500301</v>
      </c>
      <c r="B114" t="s">
        <v>227</v>
      </c>
      <c r="C114">
        <v>62000000</v>
      </c>
      <c r="D114" t="s">
        <v>42</v>
      </c>
      <c r="E114" t="s">
        <v>60</v>
      </c>
      <c r="F114"/>
      <c r="G114">
        <v>147931</v>
      </c>
      <c r="H114" s="196">
        <v>44859</v>
      </c>
      <c r="I114" s="197">
        <v>1750.59</v>
      </c>
      <c r="J114"/>
    </row>
    <row r="115" spans="1:14" ht="15" thickBot="1">
      <c r="A115" s="113"/>
      <c r="B115" s="113"/>
      <c r="C115" s="113"/>
      <c r="D115" s="113"/>
      <c r="E115" s="113"/>
      <c r="F115" s="113"/>
      <c r="G115" s="113"/>
      <c r="H115" s="114"/>
      <c r="I115" s="245">
        <f>SUM(I94:I114)</f>
        <v>91027.180000000037</v>
      </c>
      <c r="J115"/>
    </row>
    <row r="116" spans="1:14" ht="15" thickTop="1">
      <c r="A116" s="113"/>
      <c r="B116" s="113"/>
      <c r="C116" s="113"/>
      <c r="D116" s="113"/>
      <c r="E116" s="113"/>
      <c r="F116" s="113"/>
      <c r="G116" s="113"/>
      <c r="H116" s="114"/>
      <c r="I116" s="127"/>
      <c r="J116"/>
    </row>
    <row r="117" spans="1:14">
      <c r="A117" s="206" t="s">
        <v>231</v>
      </c>
      <c r="J117"/>
    </row>
    <row r="118" spans="1:14">
      <c r="A118" s="107" t="s">
        <v>43</v>
      </c>
      <c r="B118" s="107" t="s">
        <v>53</v>
      </c>
      <c r="C118" s="107" t="s">
        <v>54</v>
      </c>
      <c r="D118" s="107" t="s">
        <v>55</v>
      </c>
      <c r="E118" s="108" t="s">
        <v>56</v>
      </c>
      <c r="F118" s="107" t="s">
        <v>76</v>
      </c>
      <c r="G118" s="108" t="s">
        <v>57</v>
      </c>
      <c r="H118" s="107" t="s">
        <v>58</v>
      </c>
      <c r="I118" s="107" t="s">
        <v>59</v>
      </c>
      <c r="J118"/>
    </row>
    <row r="119" spans="1:14" ht="15" thickBot="1">
      <c r="A119" s="203">
        <v>18490424</v>
      </c>
      <c r="B119" s="139" t="s">
        <v>73</v>
      </c>
      <c r="C119" s="116"/>
      <c r="D119" s="116"/>
      <c r="E119" s="116"/>
      <c r="F119" s="116"/>
      <c r="G119" s="116"/>
      <c r="H119" s="116"/>
      <c r="I119" s="245">
        <v>1411161.5</v>
      </c>
      <c r="J119"/>
    </row>
    <row r="120" spans="1:14" ht="15" thickTop="1">
      <c r="A120" s="113"/>
      <c r="B120" s="113"/>
      <c r="C120" s="113"/>
      <c r="D120" s="113"/>
      <c r="E120" s="113"/>
      <c r="F120" s="113"/>
      <c r="G120" s="113"/>
      <c r="H120" s="114"/>
      <c r="I120" s="127"/>
      <c r="J120"/>
    </row>
    <row r="121" spans="1:14">
      <c r="A121" s="206" t="s">
        <v>241</v>
      </c>
      <c r="J121"/>
    </row>
    <row r="122" spans="1:14">
      <c r="A122" s="107" t="s">
        <v>43</v>
      </c>
      <c r="B122" s="107" t="s">
        <v>53</v>
      </c>
      <c r="C122" s="107" t="s">
        <v>54</v>
      </c>
      <c r="D122" s="107" t="s">
        <v>55</v>
      </c>
      <c r="E122" s="108" t="s">
        <v>56</v>
      </c>
      <c r="F122" s="107" t="s">
        <v>76</v>
      </c>
      <c r="G122" s="108" t="s">
        <v>57</v>
      </c>
      <c r="H122" s="107" t="s">
        <v>58</v>
      </c>
      <c r="I122" s="107" t="s">
        <v>59</v>
      </c>
      <c r="J122"/>
    </row>
    <row r="123" spans="1:14" ht="15" thickBot="1">
      <c r="A123" s="203">
        <v>18490425</v>
      </c>
      <c r="B123" s="139" t="s">
        <v>73</v>
      </c>
      <c r="C123" s="116"/>
      <c r="D123" s="116"/>
      <c r="E123" s="116"/>
      <c r="F123" s="116"/>
      <c r="G123" s="116"/>
      <c r="H123" s="116"/>
      <c r="I123" s="245">
        <v>16222.39</v>
      </c>
      <c r="J123"/>
    </row>
    <row r="124" spans="1:14" ht="15" thickTop="1">
      <c r="A124" s="113"/>
      <c r="B124" s="113"/>
      <c r="C124" s="113"/>
      <c r="D124" s="113"/>
      <c r="E124" s="113"/>
      <c r="F124" s="113"/>
      <c r="G124" s="113"/>
      <c r="H124" s="114"/>
      <c r="I124" s="127"/>
      <c r="J124"/>
    </row>
    <row r="125" spans="1:14">
      <c r="A125" s="206" t="s">
        <v>242</v>
      </c>
      <c r="B125" s="113"/>
      <c r="C125" s="113"/>
      <c r="D125" s="113"/>
      <c r="E125" s="113"/>
      <c r="F125" s="113"/>
      <c r="G125" s="113"/>
      <c r="H125" s="114"/>
      <c r="I125" s="128"/>
      <c r="J125"/>
    </row>
    <row r="126" spans="1:14">
      <c r="A126" s="107" t="s">
        <v>43</v>
      </c>
      <c r="B126" s="107" t="s">
        <v>53</v>
      </c>
      <c r="C126" s="107" t="s">
        <v>54</v>
      </c>
      <c r="D126" s="107" t="s">
        <v>55</v>
      </c>
      <c r="E126" s="108" t="s">
        <v>56</v>
      </c>
      <c r="F126" s="107" t="s">
        <v>76</v>
      </c>
      <c r="G126" s="108" t="s">
        <v>57</v>
      </c>
      <c r="H126" s="107" t="s">
        <v>58</v>
      </c>
      <c r="I126" s="107" t="s">
        <v>59</v>
      </c>
      <c r="J126"/>
    </row>
    <row r="127" spans="1:14">
      <c r="A127" s="203">
        <v>92500035</v>
      </c>
      <c r="B127" t="s">
        <v>232</v>
      </c>
      <c r="C127" s="116" t="s">
        <v>41</v>
      </c>
      <c r="D127" s="116" t="s">
        <v>42</v>
      </c>
      <c r="E127" s="139" t="s">
        <v>61</v>
      </c>
      <c r="F127" s="139"/>
      <c r="G127">
        <v>13100573</v>
      </c>
      <c r="H127" s="196">
        <v>44592</v>
      </c>
      <c r="I127" s="139">
        <v>5</v>
      </c>
      <c r="J127" s="139"/>
      <c r="K127" s="116"/>
      <c r="L127" s="116"/>
      <c r="M127" s="116"/>
      <c r="N127" s="116"/>
    </row>
    <row r="128" spans="1:14">
      <c r="A128" s="203">
        <v>92500035</v>
      </c>
      <c r="B128" t="s">
        <v>233</v>
      </c>
      <c r="C128" s="116" t="s">
        <v>41</v>
      </c>
      <c r="D128" s="116" t="s">
        <v>42</v>
      </c>
      <c r="E128" s="139" t="s">
        <v>61</v>
      </c>
      <c r="F128" s="139"/>
      <c r="G128">
        <v>13100573</v>
      </c>
      <c r="H128" s="196">
        <v>44592</v>
      </c>
      <c r="I128" s="139">
        <v>25</v>
      </c>
      <c r="J128" s="139"/>
      <c r="K128" s="116"/>
      <c r="L128" s="116"/>
      <c r="M128" s="116"/>
      <c r="N128" s="116"/>
    </row>
    <row r="129" spans="1:14">
      <c r="A129" s="203">
        <v>92500035</v>
      </c>
      <c r="B129" t="s">
        <v>234</v>
      </c>
      <c r="C129" s="116" t="s">
        <v>41</v>
      </c>
      <c r="D129" s="116" t="s">
        <v>42</v>
      </c>
      <c r="E129" s="139" t="s">
        <v>61</v>
      </c>
      <c r="F129" s="139"/>
      <c r="G129">
        <v>62000000</v>
      </c>
      <c r="H129" s="196">
        <v>44620</v>
      </c>
      <c r="I129" s="139">
        <v>-10</v>
      </c>
      <c r="J129" s="139"/>
      <c r="K129" s="116"/>
      <c r="L129" s="116"/>
      <c r="M129" s="116"/>
      <c r="N129" s="116"/>
    </row>
    <row r="130" spans="1:14">
      <c r="A130" s="203">
        <v>92500035</v>
      </c>
      <c r="B130" t="s">
        <v>234</v>
      </c>
      <c r="C130" s="116" t="s">
        <v>41</v>
      </c>
      <c r="D130" s="116" t="s">
        <v>42</v>
      </c>
      <c r="E130" s="139" t="s">
        <v>61</v>
      </c>
      <c r="F130" s="139"/>
      <c r="G130">
        <v>62000000</v>
      </c>
      <c r="H130" s="196">
        <v>44620</v>
      </c>
      <c r="I130" s="139">
        <v>-5</v>
      </c>
      <c r="J130" s="139"/>
      <c r="K130" s="116"/>
      <c r="L130" s="116"/>
      <c r="M130" s="116"/>
      <c r="N130" s="116"/>
    </row>
    <row r="131" spans="1:14">
      <c r="A131" s="203">
        <v>92500035</v>
      </c>
      <c r="B131" t="s">
        <v>235</v>
      </c>
      <c r="C131" s="116" t="s">
        <v>41</v>
      </c>
      <c r="D131" s="116" t="s">
        <v>42</v>
      </c>
      <c r="E131" s="139" t="s">
        <v>61</v>
      </c>
      <c r="F131" s="139"/>
      <c r="G131">
        <v>62000000</v>
      </c>
      <c r="H131" s="196">
        <v>44620</v>
      </c>
      <c r="I131" s="139">
        <v>-45</v>
      </c>
      <c r="J131"/>
    </row>
    <row r="132" spans="1:14">
      <c r="A132" s="203">
        <v>92500035</v>
      </c>
      <c r="B132" t="s">
        <v>236</v>
      </c>
      <c r="C132" s="116" t="s">
        <v>41</v>
      </c>
      <c r="D132" s="116" t="s">
        <v>42</v>
      </c>
      <c r="E132" s="139" t="s">
        <v>61</v>
      </c>
      <c r="F132" s="139"/>
      <c r="G132">
        <v>62000000</v>
      </c>
      <c r="H132" s="196">
        <v>44620</v>
      </c>
      <c r="I132" s="139">
        <v>-25</v>
      </c>
      <c r="J132"/>
    </row>
    <row r="133" spans="1:14" ht="15" thickBot="1">
      <c r="A133" s="129"/>
      <c r="B133" s="129"/>
      <c r="C133" s="129"/>
      <c r="D133" s="129"/>
      <c r="E133" s="129"/>
      <c r="F133" s="129"/>
      <c r="G133" s="129"/>
      <c r="H133" s="129"/>
      <c r="I133" s="245">
        <f>SUM(I127:I132)</f>
        <v>-55</v>
      </c>
      <c r="J133"/>
    </row>
    <row r="134" spans="1:14" ht="15" thickTop="1">
      <c r="A134" s="206" t="s">
        <v>243</v>
      </c>
      <c r="B134" s="113"/>
      <c r="C134" s="113"/>
      <c r="D134" s="113"/>
      <c r="E134" s="113"/>
      <c r="F134" s="113"/>
      <c r="G134" s="113"/>
      <c r="H134" s="114"/>
      <c r="I134" s="128"/>
      <c r="J134"/>
    </row>
    <row r="135" spans="1:14">
      <c r="A135" s="107" t="s">
        <v>43</v>
      </c>
      <c r="B135" s="107" t="s">
        <v>53</v>
      </c>
      <c r="C135" s="107" t="s">
        <v>54</v>
      </c>
      <c r="D135" s="107" t="s">
        <v>55</v>
      </c>
      <c r="E135" s="108" t="s">
        <v>56</v>
      </c>
      <c r="F135" s="107" t="s">
        <v>76</v>
      </c>
      <c r="G135" s="108" t="s">
        <v>57</v>
      </c>
      <c r="H135" s="107" t="s">
        <v>58</v>
      </c>
      <c r="I135" s="107" t="s">
        <v>59</v>
      </c>
      <c r="J135"/>
    </row>
    <row r="136" spans="1:14">
      <c r="A136" s="203">
        <v>92500609</v>
      </c>
      <c r="B136" t="s">
        <v>237</v>
      </c>
      <c r="C136" s="116" t="s">
        <v>41</v>
      </c>
      <c r="D136" s="116" t="s">
        <v>42</v>
      </c>
      <c r="E136" s="129" t="s">
        <v>60</v>
      </c>
      <c r="F136" s="129"/>
      <c r="G136">
        <v>62000000</v>
      </c>
      <c r="H136" s="196">
        <v>44620</v>
      </c>
      <c r="I136" s="208">
        <v>-25.99</v>
      </c>
      <c r="J136"/>
    </row>
    <row r="137" spans="1:14">
      <c r="A137" s="203">
        <v>92500609</v>
      </c>
      <c r="B137" t="s">
        <v>238</v>
      </c>
      <c r="C137" s="116" t="s">
        <v>41</v>
      </c>
      <c r="D137" s="116" t="s">
        <v>42</v>
      </c>
      <c r="E137" s="129" t="s">
        <v>60</v>
      </c>
      <c r="F137" s="129"/>
      <c r="G137">
        <v>62000000</v>
      </c>
      <c r="H137" s="196">
        <v>44620</v>
      </c>
      <c r="I137" s="208">
        <v>-300</v>
      </c>
      <c r="J137"/>
    </row>
    <row r="138" spans="1:14">
      <c r="A138" s="203">
        <v>92500609</v>
      </c>
      <c r="B138" t="s">
        <v>239</v>
      </c>
      <c r="C138" s="116" t="s">
        <v>41</v>
      </c>
      <c r="D138" s="116" t="s">
        <v>42</v>
      </c>
      <c r="E138" s="129" t="s">
        <v>60</v>
      </c>
      <c r="F138" s="129"/>
      <c r="G138">
        <v>13100573</v>
      </c>
      <c r="H138" s="196">
        <v>44773</v>
      </c>
      <c r="I138" s="208">
        <v>517.75</v>
      </c>
      <c r="J138"/>
    </row>
    <row r="139" spans="1:14">
      <c r="A139" s="203">
        <v>92500609</v>
      </c>
      <c r="B139" t="s">
        <v>240</v>
      </c>
      <c r="C139" s="116" t="s">
        <v>41</v>
      </c>
      <c r="D139" s="116" t="s">
        <v>42</v>
      </c>
      <c r="E139" s="129" t="s">
        <v>60</v>
      </c>
      <c r="F139" s="129"/>
      <c r="G139">
        <v>13100573</v>
      </c>
      <c r="H139" s="196">
        <v>44926</v>
      </c>
      <c r="I139" s="208">
        <v>436.8</v>
      </c>
      <c r="J139"/>
    </row>
    <row r="140" spans="1:14" ht="15" thickBot="1">
      <c r="A140" s="129"/>
      <c r="B140" s="129"/>
      <c r="C140" s="129"/>
      <c r="D140" s="129"/>
      <c r="E140" s="129"/>
      <c r="F140" s="129"/>
      <c r="G140" s="129"/>
      <c r="H140" s="129"/>
      <c r="I140" s="245">
        <f>SUM(I136:I139)</f>
        <v>628.55999999999995</v>
      </c>
      <c r="J140"/>
    </row>
    <row r="141" spans="1:14" ht="15" thickTop="1">
      <c r="A141" s="129"/>
      <c r="B141" s="129"/>
      <c r="C141" s="129"/>
      <c r="D141" s="129"/>
      <c r="E141" s="129"/>
      <c r="F141" s="129"/>
      <c r="G141" s="129"/>
      <c r="H141" s="129"/>
      <c r="I141" s="129"/>
      <c r="J141"/>
    </row>
    <row r="142" spans="1:14">
      <c r="A142" s="129"/>
      <c r="B142" s="129"/>
      <c r="C142" s="129"/>
      <c r="D142" s="129"/>
      <c r="E142" s="129"/>
      <c r="F142" s="129"/>
      <c r="G142" s="129"/>
      <c r="H142" s="129"/>
      <c r="I142" s="129"/>
      <c r="J14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opLeftCell="B1" zoomScale="80" zoomScaleNormal="80" workbookViewId="0">
      <selection activeCell="E97" sqref="E97"/>
    </sheetView>
  </sheetViews>
  <sheetFormatPr defaultColWidth="8.88671875" defaultRowHeight="14.4"/>
  <cols>
    <col min="1" max="1" width="48.33203125" style="102" bestFit="1" customWidth="1"/>
    <col min="2" max="2" width="47" style="102" bestFit="1" customWidth="1"/>
    <col min="3" max="3" width="17" style="102" bestFit="1" customWidth="1"/>
    <col min="4" max="4" width="16.88671875" style="102" bestFit="1" customWidth="1"/>
    <col min="5" max="5" width="14.6640625" style="102" bestFit="1" customWidth="1"/>
    <col min="6" max="6" width="16.44140625" style="102" customWidth="1"/>
    <col min="7" max="7" width="17.44140625" style="102" bestFit="1" customWidth="1"/>
    <col min="8" max="8" width="25" style="102" bestFit="1" customWidth="1"/>
    <col min="9" max="9" width="15.109375" style="102" bestFit="1" customWidth="1"/>
    <col min="10" max="10" width="14" style="102" bestFit="1" customWidth="1"/>
    <col min="11" max="16384" width="8.88671875" style="102"/>
  </cols>
  <sheetData>
    <row r="1" spans="1:16" customFormat="1">
      <c r="A1" s="139" t="s">
        <v>104</v>
      </c>
      <c r="B1" s="139"/>
      <c r="C1" s="212"/>
      <c r="D1" s="139"/>
    </row>
    <row r="2" spans="1:16" customFormat="1">
      <c r="A2" s="139" t="s">
        <v>110</v>
      </c>
      <c r="B2" s="139"/>
      <c r="C2" s="139"/>
      <c r="D2" s="139"/>
      <c r="G2" s="153" t="s">
        <v>177</v>
      </c>
    </row>
    <row r="3" spans="1:16" customFormat="1" ht="15" thickBot="1">
      <c r="A3" s="139"/>
      <c r="B3" s="139"/>
      <c r="C3" s="139"/>
      <c r="D3" s="139"/>
      <c r="G3" s="153" t="s">
        <v>178</v>
      </c>
    </row>
    <row r="4" spans="1:16" customFormat="1">
      <c r="A4" s="213"/>
      <c r="B4" s="214"/>
      <c r="C4" s="215" t="s">
        <v>89</v>
      </c>
      <c r="D4" s="216"/>
      <c r="E4" s="146"/>
      <c r="F4" s="146"/>
      <c r="G4" s="154" t="s">
        <v>179</v>
      </c>
      <c r="K4" s="106"/>
      <c r="L4" s="106"/>
      <c r="M4" s="106"/>
      <c r="N4" s="106"/>
      <c r="O4" s="106"/>
      <c r="P4" s="106"/>
    </row>
    <row r="5" spans="1:16" customFormat="1" ht="15" thickBot="1">
      <c r="A5" s="186" t="s">
        <v>45</v>
      </c>
      <c r="B5" s="187" t="s">
        <v>46</v>
      </c>
      <c r="C5" s="188" t="s">
        <v>90</v>
      </c>
      <c r="D5" s="189" t="s">
        <v>17</v>
      </c>
      <c r="E5" s="147"/>
      <c r="F5" s="147"/>
      <c r="G5" s="106"/>
      <c r="H5" s="106"/>
      <c r="I5" s="106"/>
      <c r="K5" s="95"/>
      <c r="L5" s="95"/>
      <c r="M5" s="95"/>
      <c r="N5" s="95"/>
      <c r="O5" s="95"/>
      <c r="P5" s="95"/>
    </row>
    <row r="6" spans="1:16" customFormat="1">
      <c r="A6" s="139" t="s">
        <v>91</v>
      </c>
      <c r="B6" s="148">
        <f>I87</f>
        <v>1356752.4699999997</v>
      </c>
      <c r="C6" s="148"/>
      <c r="D6" s="148">
        <f t="shared" ref="D6:D9" si="0">B6</f>
        <v>1356752.4699999997</v>
      </c>
      <c r="E6" s="148"/>
      <c r="F6" s="148"/>
      <c r="G6" s="95"/>
      <c r="H6" s="95"/>
      <c r="I6" s="95"/>
      <c r="K6" s="95"/>
      <c r="L6" s="95"/>
      <c r="M6" s="95"/>
      <c r="N6" s="95"/>
      <c r="O6" s="95"/>
      <c r="P6" s="95"/>
    </row>
    <row r="7" spans="1:16" customFormat="1">
      <c r="A7" s="139" t="s">
        <v>16</v>
      </c>
      <c r="B7" s="148">
        <f>I91</f>
        <v>3.75</v>
      </c>
      <c r="C7" s="148"/>
      <c r="D7" s="148">
        <f t="shared" si="0"/>
        <v>3.75</v>
      </c>
      <c r="E7" s="148"/>
      <c r="F7" s="148"/>
      <c r="G7" s="95"/>
      <c r="H7" s="95"/>
      <c r="I7" s="95"/>
      <c r="K7" s="95"/>
      <c r="L7" s="95"/>
      <c r="M7" s="95"/>
      <c r="N7" s="95"/>
      <c r="O7" s="95"/>
      <c r="P7" s="95"/>
    </row>
    <row r="8" spans="1:16" customFormat="1">
      <c r="A8" s="139" t="s">
        <v>65</v>
      </c>
      <c r="B8" s="148">
        <f>I104</f>
        <v>24259.959999999992</v>
      </c>
      <c r="C8" s="148"/>
      <c r="D8" s="148">
        <f>B8</f>
        <v>24259.959999999992</v>
      </c>
      <c r="E8" s="148"/>
      <c r="F8" s="148"/>
      <c r="G8" s="95"/>
      <c r="H8" s="95"/>
      <c r="I8" s="95"/>
      <c r="K8" s="95"/>
      <c r="L8" s="95"/>
      <c r="M8" s="95"/>
      <c r="N8" s="95"/>
      <c r="O8" s="95"/>
      <c r="P8" s="95"/>
    </row>
    <row r="9" spans="1:16" customFormat="1">
      <c r="A9" s="139" t="s">
        <v>48</v>
      </c>
      <c r="B9" s="148">
        <v>0</v>
      </c>
      <c r="C9" s="148"/>
      <c r="D9" s="148">
        <f t="shared" si="0"/>
        <v>0</v>
      </c>
      <c r="E9" s="148"/>
      <c r="F9" s="148"/>
      <c r="G9" s="95"/>
      <c r="H9" s="95"/>
      <c r="I9" s="95"/>
      <c r="K9" s="95"/>
      <c r="L9" s="95"/>
      <c r="M9" s="95"/>
      <c r="N9" s="95"/>
      <c r="O9" s="95"/>
      <c r="P9" s="95"/>
    </row>
    <row r="10" spans="1:16" customFormat="1">
      <c r="A10" s="139" t="s">
        <v>63</v>
      </c>
      <c r="B10" s="148">
        <f>I162</f>
        <v>1272.75</v>
      </c>
      <c r="C10" s="148"/>
      <c r="D10" s="148">
        <f>B10</f>
        <v>1272.75</v>
      </c>
      <c r="E10" s="148"/>
      <c r="F10" s="148"/>
      <c r="G10" s="95"/>
      <c r="H10" s="95"/>
      <c r="I10" s="95"/>
      <c r="K10" s="95"/>
      <c r="L10" s="95"/>
      <c r="M10" s="95"/>
      <c r="N10" s="95"/>
      <c r="O10" s="95"/>
      <c r="P10" s="95"/>
    </row>
    <row r="11" spans="1:16" customFormat="1">
      <c r="A11" s="139" t="s">
        <v>64</v>
      </c>
      <c r="B11" s="217">
        <f>I167</f>
        <v>5704.6900000000005</v>
      </c>
      <c r="C11" s="217"/>
      <c r="D11" s="217">
        <f>B11</f>
        <v>5704.6900000000005</v>
      </c>
      <c r="E11" s="148"/>
      <c r="F11" s="148"/>
      <c r="G11" s="95"/>
      <c r="H11" s="95"/>
      <c r="I11" s="95"/>
      <c r="K11" s="95"/>
      <c r="L11" s="95"/>
      <c r="M11" s="95"/>
      <c r="N11" s="95"/>
      <c r="O11" s="95"/>
      <c r="P11" s="95"/>
    </row>
    <row r="12" spans="1:16" customFormat="1">
      <c r="A12" s="116" t="s">
        <v>180</v>
      </c>
      <c r="B12" s="218">
        <f>SUM(B6:B11)</f>
        <v>1387993.6199999996</v>
      </c>
      <c r="C12" s="116"/>
      <c r="D12" s="218">
        <f>SUM(D6:D11)</f>
        <v>1387993.6199999996</v>
      </c>
      <c r="E12" s="148"/>
      <c r="F12" s="148"/>
      <c r="G12" s="95"/>
      <c r="H12" s="95"/>
      <c r="I12" s="95"/>
      <c r="K12" s="95"/>
      <c r="L12" s="95"/>
      <c r="M12" s="95"/>
      <c r="N12" s="95"/>
      <c r="O12" s="95"/>
      <c r="P12" s="95"/>
    </row>
    <row r="13" spans="1:16" customFormat="1">
      <c r="A13" s="116"/>
      <c r="B13" s="116"/>
      <c r="C13" s="116"/>
      <c r="D13" s="116"/>
      <c r="E13" s="148"/>
      <c r="F13" s="148"/>
      <c r="G13" s="95"/>
      <c r="H13" s="95"/>
      <c r="I13" s="95"/>
      <c r="K13" s="95"/>
      <c r="L13" s="95"/>
      <c r="M13" s="95"/>
      <c r="N13" s="95"/>
      <c r="O13" s="95"/>
      <c r="P13" s="95"/>
    </row>
    <row r="14" spans="1:16" customFormat="1">
      <c r="A14" s="190" t="s">
        <v>181</v>
      </c>
      <c r="B14" s="139"/>
      <c r="C14" s="139"/>
      <c r="D14" s="139"/>
      <c r="E14" s="148"/>
      <c r="F14" s="148"/>
      <c r="G14" s="95"/>
      <c r="H14" s="95"/>
      <c r="I14" s="95"/>
    </row>
    <row r="15" spans="1:16" customFormat="1">
      <c r="A15" s="139" t="s">
        <v>49</v>
      </c>
      <c r="B15" s="148">
        <f>I108</f>
        <v>1193385.6100000001</v>
      </c>
      <c r="C15" s="191">
        <v>0.48238392496676075</v>
      </c>
      <c r="D15" s="148">
        <f>B15*C15</f>
        <v>575670.03455065202</v>
      </c>
      <c r="E15" s="148"/>
      <c r="F15" s="148"/>
      <c r="G15" s="95"/>
      <c r="H15" s="95"/>
      <c r="I15" s="95"/>
    </row>
    <row r="16" spans="1:16" customFormat="1">
      <c r="A16" s="139" t="s">
        <v>50</v>
      </c>
      <c r="B16" s="217">
        <f>I112</f>
        <v>8816.5499999999993</v>
      </c>
      <c r="C16" s="219">
        <f>C15</f>
        <v>0.48238392496676075</v>
      </c>
      <c r="D16" s="217">
        <f>B16*C16</f>
        <v>4252.9619936656945</v>
      </c>
      <c r="E16" s="150"/>
      <c r="F16" s="150"/>
      <c r="G16" s="95"/>
      <c r="H16" s="95"/>
      <c r="I16" s="95"/>
    </row>
    <row r="17" spans="1:10" customFormat="1">
      <c r="A17" s="116" t="s">
        <v>182</v>
      </c>
      <c r="B17" s="218">
        <f>SUM(B15:B16)</f>
        <v>1202202.1600000001</v>
      </c>
      <c r="C17" s="116"/>
      <c r="D17" s="218">
        <f>SUM(D15:D16)</f>
        <v>579922.99654431769</v>
      </c>
      <c r="E17" s="151"/>
      <c r="F17" s="151"/>
      <c r="G17" s="95"/>
      <c r="H17" s="95"/>
      <c r="I17" s="95"/>
    </row>
    <row r="18" spans="1:10" customFormat="1">
      <c r="A18" s="139"/>
      <c r="B18" s="139"/>
      <c r="C18" s="139"/>
      <c r="D18" s="139"/>
      <c r="E18" s="139"/>
      <c r="F18" s="139"/>
    </row>
    <row r="19" spans="1:10" customFormat="1" ht="15" thickBot="1">
      <c r="A19" s="155" t="s">
        <v>17</v>
      </c>
      <c r="B19" s="220">
        <f>B12+B17</f>
        <v>2590195.7799999998</v>
      </c>
      <c r="C19" s="192"/>
      <c r="D19" s="220">
        <f>D12+D17</f>
        <v>1967916.6165443175</v>
      </c>
      <c r="E19" s="139"/>
      <c r="F19" s="139"/>
    </row>
    <row r="20" spans="1:10" customFormat="1" ht="15" thickTop="1">
      <c r="A20" s="155"/>
      <c r="B20" s="151"/>
      <c r="C20" s="148"/>
      <c r="D20" s="151"/>
      <c r="E20" s="139"/>
      <c r="F20" s="139"/>
    </row>
    <row r="21" spans="1:10" customFormat="1" ht="15.6">
      <c r="A21" s="139"/>
      <c r="B21" s="120"/>
      <c r="C21" s="120"/>
      <c r="D21" s="152" t="s">
        <v>39</v>
      </c>
      <c r="E21" s="152"/>
      <c r="F21" s="152"/>
    </row>
    <row r="22" spans="1:10" customFormat="1" ht="15.6">
      <c r="A22" s="139"/>
      <c r="B22" s="120"/>
      <c r="C22" s="120"/>
      <c r="D22" s="152" t="s">
        <v>31</v>
      </c>
      <c r="E22" s="152"/>
      <c r="F22" s="152"/>
    </row>
    <row r="23" spans="1:10" customFormat="1" ht="15.6">
      <c r="A23" s="139"/>
      <c r="B23" s="120"/>
      <c r="C23" s="222" t="s">
        <v>24</v>
      </c>
      <c r="D23" s="222" t="s">
        <v>24</v>
      </c>
      <c r="E23" s="144"/>
      <c r="F23" s="144"/>
    </row>
    <row r="24" spans="1:10" customFormat="1" ht="15.6">
      <c r="A24" s="139"/>
      <c r="B24" s="118" t="s">
        <v>38</v>
      </c>
      <c r="C24" s="223">
        <f>I70+I86</f>
        <v>1200000</v>
      </c>
      <c r="D24" s="223">
        <f>+D6+D10-C24</f>
        <v>158025.21999999974</v>
      </c>
      <c r="E24" s="119"/>
      <c r="F24" s="119"/>
    </row>
    <row r="25" spans="1:10" customFormat="1" ht="15.6">
      <c r="A25" s="139"/>
      <c r="B25" s="118" t="s">
        <v>37</v>
      </c>
      <c r="C25" s="223">
        <f>SUM(I101:I103)</f>
        <v>0</v>
      </c>
      <c r="D25" s="223">
        <f>SUM(D7:D9)-C25</f>
        <v>24263.709999999992</v>
      </c>
      <c r="E25" s="119"/>
      <c r="F25" s="119"/>
    </row>
    <row r="26" spans="1:10" customFormat="1" ht="15.6">
      <c r="A26" s="139"/>
      <c r="B26" s="120"/>
      <c r="C26" s="224"/>
      <c r="D26" s="224"/>
      <c r="E26" s="117"/>
      <c r="F26" s="117"/>
    </row>
    <row r="27" spans="1:10" customFormat="1" ht="15.6">
      <c r="A27" s="139"/>
      <c r="B27" s="118" t="s">
        <v>36</v>
      </c>
      <c r="C27" s="223">
        <v>0</v>
      </c>
      <c r="D27" s="223">
        <f>D15+D16+D11</f>
        <v>585627.68654431764</v>
      </c>
      <c r="E27" s="119"/>
      <c r="F27" s="119"/>
    </row>
    <row r="28" spans="1:10" customFormat="1" ht="15.6">
      <c r="A28" s="139"/>
      <c r="B28" s="118" t="s">
        <v>35</v>
      </c>
      <c r="C28" s="223"/>
      <c r="D28" s="223">
        <v>340696.44163664529</v>
      </c>
      <c r="E28" s="121"/>
      <c r="F28" s="121"/>
    </row>
    <row r="29" spans="1:10" customFormat="1" ht="15.6">
      <c r="A29" s="139"/>
      <c r="B29" s="118" t="s">
        <v>34</v>
      </c>
      <c r="C29" s="223"/>
      <c r="D29" s="223">
        <v>244931.24490767231</v>
      </c>
      <c r="E29" s="121"/>
      <c r="F29" s="121"/>
    </row>
    <row r="30" spans="1:10" customFormat="1" ht="15.6">
      <c r="B30" s="157" t="s">
        <v>92</v>
      </c>
      <c r="C30" s="179"/>
      <c r="D30" s="179"/>
      <c r="E30" s="119"/>
      <c r="F30" s="119"/>
    </row>
    <row r="31" spans="1:10" customFormat="1" ht="15.6">
      <c r="B31" s="120"/>
      <c r="C31" s="180"/>
      <c r="D31" s="180"/>
      <c r="E31" s="117"/>
      <c r="F31" s="117"/>
    </row>
    <row r="32" spans="1:10" ht="15.6">
      <c r="A32"/>
      <c r="B32" s="118" t="s">
        <v>33</v>
      </c>
      <c r="C32" s="179">
        <f>C24+C28</f>
        <v>1200000</v>
      </c>
      <c r="D32" s="179">
        <f>D24+D28</f>
        <v>498721.66163664503</v>
      </c>
      <c r="E32" s="122"/>
      <c r="F32" s="122"/>
      <c r="G32"/>
      <c r="H32"/>
      <c r="I32"/>
      <c r="J32"/>
    </row>
    <row r="33" spans="1:10" customFormat="1" ht="15.6">
      <c r="B33" s="118" t="s">
        <v>32</v>
      </c>
      <c r="C33" s="181">
        <f>C25+C29</f>
        <v>0</v>
      </c>
      <c r="D33" s="181">
        <f>D25+D29</f>
        <v>269194.95490767231</v>
      </c>
      <c r="E33" s="145"/>
      <c r="F33" s="145"/>
    </row>
    <row r="34" spans="1:10" customFormat="1" ht="16.2" thickBot="1">
      <c r="B34" s="118" t="s">
        <v>51</v>
      </c>
      <c r="C34" s="101">
        <f>SUM(C32:C33)</f>
        <v>1200000</v>
      </c>
      <c r="D34" s="101">
        <f>SUM(D32:D33)</f>
        <v>767916.61654431734</v>
      </c>
      <c r="E34" s="102"/>
      <c r="F34" s="102"/>
      <c r="G34" s="102"/>
      <c r="H34" s="102"/>
    </row>
    <row r="35" spans="1:10" ht="16.2" thickTop="1">
      <c r="A35"/>
      <c r="B35" s="118"/>
      <c r="C35" s="158" t="s">
        <v>185</v>
      </c>
      <c r="D35" s="159">
        <f>SUM(C34:D34)-D19</f>
        <v>0</v>
      </c>
      <c r="E35" s="123"/>
      <c r="F35" s="123"/>
      <c r="G35"/>
      <c r="H35"/>
      <c r="I35"/>
      <c r="J35"/>
    </row>
    <row r="36" spans="1:10" ht="15.6">
      <c r="A36"/>
      <c r="B36" s="118"/>
      <c r="E36" s="123"/>
      <c r="F36" s="123"/>
      <c r="G36"/>
      <c r="H36"/>
      <c r="I36"/>
      <c r="J36"/>
    </row>
    <row r="37" spans="1:10">
      <c r="A37" s="103" t="s">
        <v>105</v>
      </c>
      <c r="C37" s="154"/>
      <c r="D37" s="154"/>
      <c r="J37"/>
    </row>
    <row r="38" spans="1:10">
      <c r="A38" s="131" t="s">
        <v>106</v>
      </c>
      <c r="J38"/>
    </row>
    <row r="39" spans="1:10">
      <c r="A39" s="107" t="s">
        <v>43</v>
      </c>
      <c r="B39" s="107" t="s">
        <v>53</v>
      </c>
      <c r="C39" s="107" t="s">
        <v>54</v>
      </c>
      <c r="D39" s="107" t="s">
        <v>55</v>
      </c>
      <c r="E39" s="108" t="s">
        <v>56</v>
      </c>
      <c r="F39" s="107" t="s">
        <v>76</v>
      </c>
      <c r="G39" s="108" t="s">
        <v>57</v>
      </c>
      <c r="H39" s="107" t="s">
        <v>58</v>
      </c>
      <c r="I39" s="107" t="s">
        <v>59</v>
      </c>
      <c r="J39"/>
    </row>
    <row r="40" spans="1:10">
      <c r="A40" s="132" t="s">
        <v>66</v>
      </c>
      <c r="B40" s="139" t="s">
        <v>83</v>
      </c>
      <c r="C40" s="116" t="s">
        <v>41</v>
      </c>
      <c r="D40" s="116" t="s">
        <v>42</v>
      </c>
      <c r="E40" s="139" t="s">
        <v>60</v>
      </c>
      <c r="F40" s="139"/>
      <c r="G40" s="139">
        <v>200096</v>
      </c>
      <c r="H40" s="227">
        <v>44222</v>
      </c>
      <c r="I40" s="208">
        <v>10000</v>
      </c>
      <c r="J40"/>
    </row>
    <row r="41" spans="1:10">
      <c r="A41" s="132" t="s">
        <v>66</v>
      </c>
      <c r="B41" s="139" t="s">
        <v>88</v>
      </c>
      <c r="C41" s="116" t="s">
        <v>41</v>
      </c>
      <c r="D41" s="116" t="s">
        <v>42</v>
      </c>
      <c r="E41" s="139" t="s">
        <v>60</v>
      </c>
      <c r="F41" s="139"/>
      <c r="G41" s="139">
        <v>200096</v>
      </c>
      <c r="H41" s="227">
        <v>44223</v>
      </c>
      <c r="I41" s="208">
        <v>3091.14</v>
      </c>
      <c r="J41"/>
    </row>
    <row r="42" spans="1:10">
      <c r="A42" s="132" t="s">
        <v>66</v>
      </c>
      <c r="B42" s="139" t="s">
        <v>78</v>
      </c>
      <c r="C42" s="116" t="s">
        <v>41</v>
      </c>
      <c r="D42" s="116" t="s">
        <v>42</v>
      </c>
      <c r="E42" s="139" t="s">
        <v>60</v>
      </c>
      <c r="F42" s="139"/>
      <c r="G42" s="139">
        <v>200096</v>
      </c>
      <c r="H42" s="227">
        <v>44229</v>
      </c>
      <c r="I42" s="208">
        <v>4108.0600000000004</v>
      </c>
      <c r="J42"/>
    </row>
    <row r="43" spans="1:10">
      <c r="A43" s="132" t="s">
        <v>66</v>
      </c>
      <c r="B43" s="139" t="s">
        <v>93</v>
      </c>
      <c r="C43" s="116" t="s">
        <v>41</v>
      </c>
      <c r="D43" s="116" t="s">
        <v>42</v>
      </c>
      <c r="E43" s="139" t="s">
        <v>60</v>
      </c>
      <c r="F43" s="139"/>
      <c r="G43" s="139">
        <v>200096</v>
      </c>
      <c r="H43" s="227">
        <v>44267</v>
      </c>
      <c r="I43" s="208">
        <v>8250</v>
      </c>
      <c r="J43"/>
    </row>
    <row r="44" spans="1:10">
      <c r="A44" s="132" t="s">
        <v>66</v>
      </c>
      <c r="B44" s="139" t="s">
        <v>83</v>
      </c>
      <c r="C44" s="116" t="s">
        <v>41</v>
      </c>
      <c r="D44" s="116" t="s">
        <v>42</v>
      </c>
      <c r="E44" s="139" t="s">
        <v>60</v>
      </c>
      <c r="F44" s="139"/>
      <c r="G44" s="139">
        <v>200096</v>
      </c>
      <c r="H44" s="227">
        <v>44285</v>
      </c>
      <c r="I44" s="208">
        <v>3500.83</v>
      </c>
      <c r="J44"/>
    </row>
    <row r="45" spans="1:10">
      <c r="A45" s="132" t="s">
        <v>66</v>
      </c>
      <c r="B45" s="139" t="s">
        <v>94</v>
      </c>
      <c r="C45" s="116" t="s">
        <v>41</v>
      </c>
      <c r="D45" s="116" t="s">
        <v>42</v>
      </c>
      <c r="E45" s="139" t="s">
        <v>60</v>
      </c>
      <c r="F45" s="139"/>
      <c r="G45" s="139">
        <v>146745</v>
      </c>
      <c r="H45" s="227">
        <v>44291</v>
      </c>
      <c r="I45" s="208">
        <v>13000</v>
      </c>
      <c r="J45"/>
    </row>
    <row r="46" spans="1:10">
      <c r="A46" s="132" t="s">
        <v>66</v>
      </c>
      <c r="B46" s="139" t="s">
        <v>78</v>
      </c>
      <c r="C46" s="116" t="s">
        <v>41</v>
      </c>
      <c r="D46" s="116" t="s">
        <v>42</v>
      </c>
      <c r="E46" s="139" t="s">
        <v>60</v>
      </c>
      <c r="F46" s="139"/>
      <c r="G46" s="139">
        <v>200096</v>
      </c>
      <c r="H46" s="227">
        <v>44294</v>
      </c>
      <c r="I46" s="208">
        <v>5796.21</v>
      </c>
      <c r="J46"/>
    </row>
    <row r="47" spans="1:10">
      <c r="A47" s="132" t="s">
        <v>66</v>
      </c>
      <c r="B47" s="139" t="s">
        <v>78</v>
      </c>
      <c r="C47" s="116" t="s">
        <v>41</v>
      </c>
      <c r="D47" s="116" t="s">
        <v>42</v>
      </c>
      <c r="E47" s="139" t="s">
        <v>60</v>
      </c>
      <c r="F47" s="139"/>
      <c r="G47" s="139">
        <v>200096</v>
      </c>
      <c r="H47" s="227">
        <v>44298</v>
      </c>
      <c r="I47" s="208">
        <v>2495.6999999999998</v>
      </c>
      <c r="J47"/>
    </row>
    <row r="48" spans="1:10">
      <c r="A48" s="132" t="s">
        <v>66</v>
      </c>
      <c r="B48" s="139" t="s">
        <v>78</v>
      </c>
      <c r="C48" s="116" t="s">
        <v>41</v>
      </c>
      <c r="D48" s="116" t="s">
        <v>42</v>
      </c>
      <c r="E48" s="139" t="s">
        <v>60</v>
      </c>
      <c r="F48" s="139"/>
      <c r="G48" s="139">
        <v>200096</v>
      </c>
      <c r="H48" s="227">
        <v>44321</v>
      </c>
      <c r="I48" s="208">
        <v>12727.78</v>
      </c>
      <c r="J48"/>
    </row>
    <row r="49" spans="1:10">
      <c r="A49" s="132" t="s">
        <v>66</v>
      </c>
      <c r="B49" s="139" t="s">
        <v>78</v>
      </c>
      <c r="C49" s="116" t="s">
        <v>41</v>
      </c>
      <c r="D49" s="116" t="s">
        <v>42</v>
      </c>
      <c r="E49" s="139" t="s">
        <v>60</v>
      </c>
      <c r="F49" s="139"/>
      <c r="G49" s="139">
        <v>200096</v>
      </c>
      <c r="H49" s="227">
        <v>44326</v>
      </c>
      <c r="I49" s="208">
        <v>1228.43</v>
      </c>
      <c r="J49"/>
    </row>
    <row r="50" spans="1:10">
      <c r="A50" s="132" t="s">
        <v>66</v>
      </c>
      <c r="B50" s="139" t="s">
        <v>83</v>
      </c>
      <c r="C50" s="116" t="s">
        <v>41</v>
      </c>
      <c r="D50" s="116" t="s">
        <v>42</v>
      </c>
      <c r="E50" s="139" t="s">
        <v>60</v>
      </c>
      <c r="F50" s="139"/>
      <c r="G50" s="139">
        <v>200096</v>
      </c>
      <c r="H50" s="227">
        <v>44351</v>
      </c>
      <c r="I50" s="208">
        <v>4500</v>
      </c>
      <c r="J50"/>
    </row>
    <row r="51" spans="1:10">
      <c r="A51" s="132" t="s">
        <v>66</v>
      </c>
      <c r="B51" s="139" t="s">
        <v>83</v>
      </c>
      <c r="C51" s="116" t="s">
        <v>41</v>
      </c>
      <c r="D51" s="116" t="s">
        <v>42</v>
      </c>
      <c r="E51" s="139" t="s">
        <v>60</v>
      </c>
      <c r="F51" s="139"/>
      <c r="G51" s="139">
        <v>200096</v>
      </c>
      <c r="H51" s="227">
        <v>44383</v>
      </c>
      <c r="I51" s="208">
        <v>6432.65</v>
      </c>
      <c r="J51"/>
    </row>
    <row r="52" spans="1:10">
      <c r="A52" s="132" t="s">
        <v>66</v>
      </c>
      <c r="B52" s="139" t="s">
        <v>87</v>
      </c>
      <c r="C52" s="116" t="s">
        <v>41</v>
      </c>
      <c r="D52" s="116" t="s">
        <v>42</v>
      </c>
      <c r="E52" s="139" t="s">
        <v>60</v>
      </c>
      <c r="F52" s="139"/>
      <c r="G52" s="139">
        <v>200096</v>
      </c>
      <c r="H52" s="227">
        <v>44389</v>
      </c>
      <c r="I52" s="208">
        <v>11742.44</v>
      </c>
      <c r="J52"/>
    </row>
    <row r="53" spans="1:10">
      <c r="A53" s="132" t="s">
        <v>66</v>
      </c>
      <c r="B53" s="139" t="s">
        <v>78</v>
      </c>
      <c r="C53" s="116" t="s">
        <v>41</v>
      </c>
      <c r="D53" s="116" t="s">
        <v>42</v>
      </c>
      <c r="E53" s="139" t="s">
        <v>60</v>
      </c>
      <c r="F53" s="139"/>
      <c r="G53" s="139">
        <v>200096</v>
      </c>
      <c r="H53" s="227">
        <v>44411</v>
      </c>
      <c r="I53" s="208">
        <v>1576.72</v>
      </c>
      <c r="J53"/>
    </row>
    <row r="54" spans="1:10">
      <c r="A54" s="132" t="s">
        <v>66</v>
      </c>
      <c r="B54" s="139" t="s">
        <v>84</v>
      </c>
      <c r="C54" s="116" t="s">
        <v>41</v>
      </c>
      <c r="D54" s="116" t="s">
        <v>42</v>
      </c>
      <c r="E54" s="139" t="s">
        <v>60</v>
      </c>
      <c r="F54" s="139"/>
      <c r="G54" s="139">
        <v>200096</v>
      </c>
      <c r="H54" s="227">
        <v>44411</v>
      </c>
      <c r="I54" s="208">
        <v>5391.03</v>
      </c>
      <c r="J54"/>
    </row>
    <row r="55" spans="1:10">
      <c r="A55" s="132" t="s">
        <v>66</v>
      </c>
      <c r="B55" s="139" t="s">
        <v>78</v>
      </c>
      <c r="C55" s="116" t="s">
        <v>41</v>
      </c>
      <c r="D55" s="116" t="s">
        <v>42</v>
      </c>
      <c r="E55" s="139" t="s">
        <v>60</v>
      </c>
      <c r="F55" s="139"/>
      <c r="G55" s="139">
        <v>200096</v>
      </c>
      <c r="H55" s="227">
        <v>44431</v>
      </c>
      <c r="I55" s="208">
        <v>2028.61</v>
      </c>
      <c r="J55"/>
    </row>
    <row r="56" spans="1:10">
      <c r="A56" s="132" t="s">
        <v>66</v>
      </c>
      <c r="B56" s="139" t="s">
        <v>78</v>
      </c>
      <c r="C56" s="116" t="s">
        <v>41</v>
      </c>
      <c r="D56" s="116" t="s">
        <v>42</v>
      </c>
      <c r="E56" s="139" t="s">
        <v>60</v>
      </c>
      <c r="F56" s="139"/>
      <c r="G56" s="139">
        <v>200096</v>
      </c>
      <c r="H56" s="227">
        <v>44434</v>
      </c>
      <c r="I56" s="208">
        <v>3178.09</v>
      </c>
      <c r="J56"/>
    </row>
    <row r="57" spans="1:10">
      <c r="A57" s="132" t="s">
        <v>66</v>
      </c>
      <c r="B57" s="139" t="s">
        <v>78</v>
      </c>
      <c r="C57" s="116" t="s">
        <v>41</v>
      </c>
      <c r="D57" s="116" t="s">
        <v>42</v>
      </c>
      <c r="E57" s="139" t="s">
        <v>60</v>
      </c>
      <c r="F57" s="139"/>
      <c r="G57" s="139">
        <v>200096</v>
      </c>
      <c r="H57" s="227">
        <v>44442</v>
      </c>
      <c r="I57" s="208">
        <v>7144.8</v>
      </c>
      <c r="J57"/>
    </row>
    <row r="58" spans="1:10">
      <c r="A58" s="132" t="s">
        <v>66</v>
      </c>
      <c r="B58" s="139" t="s">
        <v>78</v>
      </c>
      <c r="C58" s="116" t="s">
        <v>41</v>
      </c>
      <c r="D58" s="116" t="s">
        <v>42</v>
      </c>
      <c r="E58" s="139" t="s">
        <v>60</v>
      </c>
      <c r="F58" s="139"/>
      <c r="G58" s="139">
        <v>200096</v>
      </c>
      <c r="H58" s="227">
        <v>44447</v>
      </c>
      <c r="I58" s="208">
        <v>2642.99</v>
      </c>
      <c r="J58"/>
    </row>
    <row r="59" spans="1:10">
      <c r="A59" s="132" t="s">
        <v>66</v>
      </c>
      <c r="B59" s="139" t="s">
        <v>78</v>
      </c>
      <c r="C59" s="116" t="s">
        <v>41</v>
      </c>
      <c r="D59" s="116" t="s">
        <v>42</v>
      </c>
      <c r="E59" s="139" t="s">
        <v>60</v>
      </c>
      <c r="F59" s="139"/>
      <c r="G59" s="139">
        <v>200096</v>
      </c>
      <c r="H59" s="227">
        <v>44466</v>
      </c>
      <c r="I59" s="208">
        <v>2800</v>
      </c>
      <c r="J59"/>
    </row>
    <row r="60" spans="1:10">
      <c r="A60" s="132" t="s">
        <v>66</v>
      </c>
      <c r="B60" s="139" t="s">
        <v>116</v>
      </c>
      <c r="C60" s="116" t="s">
        <v>41</v>
      </c>
      <c r="D60" s="116" t="s">
        <v>42</v>
      </c>
      <c r="E60" s="139" t="s">
        <v>60</v>
      </c>
      <c r="F60" s="139"/>
      <c r="G60" s="139">
        <v>122170</v>
      </c>
      <c r="H60" s="227">
        <v>44487</v>
      </c>
      <c r="I60" s="208">
        <v>6178.21</v>
      </c>
      <c r="J60"/>
    </row>
    <row r="61" spans="1:10">
      <c r="A61" s="132" t="s">
        <v>66</v>
      </c>
      <c r="B61" s="139" t="s">
        <v>78</v>
      </c>
      <c r="C61" s="116" t="s">
        <v>41</v>
      </c>
      <c r="D61" s="116" t="s">
        <v>42</v>
      </c>
      <c r="E61" s="139" t="s">
        <v>60</v>
      </c>
      <c r="F61" s="139"/>
      <c r="G61" s="139">
        <v>200096</v>
      </c>
      <c r="H61" s="227">
        <v>44491</v>
      </c>
      <c r="I61" s="208">
        <v>1139.25</v>
      </c>
      <c r="J61"/>
    </row>
    <row r="62" spans="1:10">
      <c r="A62" s="132" t="s">
        <v>66</v>
      </c>
      <c r="B62" s="139" t="s">
        <v>78</v>
      </c>
      <c r="C62" s="116" t="s">
        <v>41</v>
      </c>
      <c r="D62" s="116" t="s">
        <v>42</v>
      </c>
      <c r="E62" s="139" t="s">
        <v>60</v>
      </c>
      <c r="F62" s="139"/>
      <c r="G62" s="139">
        <v>200096</v>
      </c>
      <c r="H62" s="227">
        <v>44536</v>
      </c>
      <c r="I62" s="208">
        <v>13757</v>
      </c>
      <c r="J62"/>
    </row>
    <row r="63" spans="1:10">
      <c r="A63" s="132" t="s">
        <v>66</v>
      </c>
      <c r="B63" s="139" t="s">
        <v>78</v>
      </c>
      <c r="C63" s="116" t="s">
        <v>41</v>
      </c>
      <c r="D63" s="116" t="s">
        <v>42</v>
      </c>
      <c r="E63" s="139" t="s">
        <v>60</v>
      </c>
      <c r="F63" s="139"/>
      <c r="G63" s="139">
        <v>200096</v>
      </c>
      <c r="H63" s="227">
        <v>44538</v>
      </c>
      <c r="I63" s="208">
        <v>13757</v>
      </c>
      <c r="J63"/>
    </row>
    <row r="64" spans="1:10">
      <c r="A64" s="132" t="s">
        <v>66</v>
      </c>
      <c r="B64" s="139" t="s">
        <v>78</v>
      </c>
      <c r="C64" s="116" t="s">
        <v>41</v>
      </c>
      <c r="D64" s="116" t="s">
        <v>42</v>
      </c>
      <c r="E64" s="139" t="s">
        <v>60</v>
      </c>
      <c r="F64" s="139"/>
      <c r="G64" s="139">
        <v>200096</v>
      </c>
      <c r="H64" s="227">
        <v>44552</v>
      </c>
      <c r="I64" s="208">
        <v>1541.4</v>
      </c>
      <c r="J64"/>
    </row>
    <row r="65" spans="1:10">
      <c r="A65" s="132" t="s">
        <v>66</v>
      </c>
      <c r="B65" s="139" t="s">
        <v>95</v>
      </c>
      <c r="C65" s="116" t="s">
        <v>41</v>
      </c>
      <c r="D65" s="116" t="s">
        <v>42</v>
      </c>
      <c r="E65" s="139" t="s">
        <v>61</v>
      </c>
      <c r="F65" s="139"/>
      <c r="G65" s="139">
        <v>13100573</v>
      </c>
      <c r="H65" s="227">
        <v>44227</v>
      </c>
      <c r="I65" s="208">
        <v>1000</v>
      </c>
      <c r="J65"/>
    </row>
    <row r="66" spans="1:10">
      <c r="A66" s="132" t="s">
        <v>66</v>
      </c>
      <c r="B66" s="139" t="s">
        <v>96</v>
      </c>
      <c r="C66" s="116" t="s">
        <v>41</v>
      </c>
      <c r="D66" s="116" t="s">
        <v>42</v>
      </c>
      <c r="E66" s="139" t="s">
        <v>61</v>
      </c>
      <c r="F66" s="139"/>
      <c r="G66" s="139">
        <v>13100573</v>
      </c>
      <c r="H66" s="227">
        <v>44227</v>
      </c>
      <c r="I66" s="139">
        <v>834.47</v>
      </c>
      <c r="J66"/>
    </row>
    <row r="67" spans="1:10">
      <c r="A67" s="132" t="s">
        <v>66</v>
      </c>
      <c r="B67" s="139" t="s">
        <v>97</v>
      </c>
      <c r="C67" s="116" t="s">
        <v>41</v>
      </c>
      <c r="D67" s="116" t="s">
        <v>42</v>
      </c>
      <c r="E67" s="139" t="s">
        <v>61</v>
      </c>
      <c r="F67" s="139"/>
      <c r="G67" s="139">
        <v>13100573</v>
      </c>
      <c r="H67" s="227">
        <v>44227</v>
      </c>
      <c r="I67" s="139">
        <v>50</v>
      </c>
      <c r="J67"/>
    </row>
    <row r="68" spans="1:10">
      <c r="A68" s="132" t="s">
        <v>66</v>
      </c>
      <c r="B68" s="139" t="s">
        <v>98</v>
      </c>
      <c r="C68" s="116" t="s">
        <v>41</v>
      </c>
      <c r="D68" s="116" t="s">
        <v>42</v>
      </c>
      <c r="E68" s="139" t="s">
        <v>61</v>
      </c>
      <c r="F68" s="139"/>
      <c r="G68" s="139">
        <v>13100573</v>
      </c>
      <c r="H68" s="227">
        <v>44255</v>
      </c>
      <c r="I68" s="139">
        <v>400</v>
      </c>
      <c r="J68"/>
    </row>
    <row r="69" spans="1:10">
      <c r="A69" s="132" t="s">
        <v>66</v>
      </c>
      <c r="B69" s="139" t="s">
        <v>99</v>
      </c>
      <c r="C69" s="116" t="s">
        <v>41</v>
      </c>
      <c r="D69" s="116" t="s">
        <v>42</v>
      </c>
      <c r="E69" s="139" t="s">
        <v>61</v>
      </c>
      <c r="F69" s="139"/>
      <c r="G69" s="139">
        <v>13100573</v>
      </c>
      <c r="H69" s="227">
        <v>44316</v>
      </c>
      <c r="I69" s="208">
        <v>1000</v>
      </c>
      <c r="J69"/>
    </row>
    <row r="70" spans="1:10">
      <c r="A70" s="156" t="s">
        <v>66</v>
      </c>
      <c r="B70" s="130" t="s">
        <v>100</v>
      </c>
      <c r="C70" s="132" t="s">
        <v>41</v>
      </c>
      <c r="D70" s="132" t="s">
        <v>42</v>
      </c>
      <c r="E70" s="130" t="s">
        <v>61</v>
      </c>
      <c r="F70" s="130" t="s">
        <v>86</v>
      </c>
      <c r="G70" s="130">
        <v>22820011</v>
      </c>
      <c r="H70" s="133">
        <v>44316</v>
      </c>
      <c r="I70" s="134">
        <v>1000000</v>
      </c>
      <c r="J70"/>
    </row>
    <row r="71" spans="1:10">
      <c r="A71" s="132" t="s">
        <v>66</v>
      </c>
      <c r="B71" s="139" t="s">
        <v>101</v>
      </c>
      <c r="C71" s="116" t="s">
        <v>41</v>
      </c>
      <c r="D71" s="116" t="s">
        <v>42</v>
      </c>
      <c r="E71" s="139" t="s">
        <v>61</v>
      </c>
      <c r="F71" s="139"/>
      <c r="G71" s="139">
        <v>13100573</v>
      </c>
      <c r="H71" s="227">
        <v>44377</v>
      </c>
      <c r="I71" s="139">
        <v>247.73</v>
      </c>
      <c r="J71"/>
    </row>
    <row r="72" spans="1:10">
      <c r="A72" s="132" t="s">
        <v>66</v>
      </c>
      <c r="B72" s="139" t="s">
        <v>102</v>
      </c>
      <c r="C72" s="116" t="s">
        <v>41</v>
      </c>
      <c r="D72" s="116" t="s">
        <v>42</v>
      </c>
      <c r="E72" s="139" t="s">
        <v>61</v>
      </c>
      <c r="F72" s="139"/>
      <c r="G72" s="139">
        <v>13100573</v>
      </c>
      <c r="H72" s="227">
        <v>44377</v>
      </c>
      <c r="I72" s="208">
        <v>1000</v>
      </c>
      <c r="J72"/>
    </row>
    <row r="73" spans="1:10">
      <c r="A73" s="132" t="s">
        <v>66</v>
      </c>
      <c r="B73" s="139" t="s">
        <v>103</v>
      </c>
      <c r="C73" s="116" t="s">
        <v>41</v>
      </c>
      <c r="D73" s="116" t="s">
        <v>42</v>
      </c>
      <c r="E73" s="139" t="s">
        <v>61</v>
      </c>
      <c r="F73" s="139"/>
      <c r="G73" s="139">
        <v>13100573</v>
      </c>
      <c r="H73" s="227">
        <v>44377</v>
      </c>
      <c r="I73" s="139">
        <v>181.42</v>
      </c>
      <c r="J73"/>
    </row>
    <row r="74" spans="1:10">
      <c r="A74" s="132" t="s">
        <v>66</v>
      </c>
      <c r="B74" s="139" t="s">
        <v>117</v>
      </c>
      <c r="C74" s="116" t="s">
        <v>41</v>
      </c>
      <c r="D74" s="116" t="s">
        <v>42</v>
      </c>
      <c r="E74" s="139" t="s">
        <v>61</v>
      </c>
      <c r="F74" s="139"/>
      <c r="G74" s="139">
        <v>13100573</v>
      </c>
      <c r="H74" s="227">
        <v>44408</v>
      </c>
      <c r="I74" s="139">
        <v>400</v>
      </c>
      <c r="J74"/>
    </row>
    <row r="75" spans="1:10">
      <c r="A75" s="132" t="s">
        <v>66</v>
      </c>
      <c r="B75" s="139" t="s">
        <v>118</v>
      </c>
      <c r="C75" s="116" t="s">
        <v>41</v>
      </c>
      <c r="D75" s="116" t="s">
        <v>42</v>
      </c>
      <c r="E75" s="139" t="s">
        <v>61</v>
      </c>
      <c r="F75" s="139"/>
      <c r="G75" s="139">
        <v>13100573</v>
      </c>
      <c r="H75" s="227">
        <v>44408</v>
      </c>
      <c r="I75" s="139">
        <v>163.19999999999999</v>
      </c>
      <c r="J75"/>
    </row>
    <row r="76" spans="1:10">
      <c r="A76" s="132" t="s">
        <v>66</v>
      </c>
      <c r="B76" s="139" t="s">
        <v>119</v>
      </c>
      <c r="C76" s="116" t="s">
        <v>41</v>
      </c>
      <c r="D76" s="116" t="s">
        <v>42</v>
      </c>
      <c r="E76" s="139" t="s">
        <v>61</v>
      </c>
      <c r="F76" s="139"/>
      <c r="G76" s="139">
        <v>13100573</v>
      </c>
      <c r="H76" s="227">
        <v>44408</v>
      </c>
      <c r="I76" s="139">
        <v>541.79999999999995</v>
      </c>
      <c r="J76"/>
    </row>
    <row r="77" spans="1:10">
      <c r="A77" s="132" t="s">
        <v>66</v>
      </c>
      <c r="B77" s="139" t="s">
        <v>120</v>
      </c>
      <c r="C77" s="116" t="s">
        <v>41</v>
      </c>
      <c r="D77" s="116" t="s">
        <v>42</v>
      </c>
      <c r="E77" s="139" t="s">
        <v>61</v>
      </c>
      <c r="F77" s="139"/>
      <c r="G77" s="139">
        <v>13100573</v>
      </c>
      <c r="H77" s="227">
        <v>44408</v>
      </c>
      <c r="I77" s="139">
        <v>695.29</v>
      </c>
      <c r="J77"/>
    </row>
    <row r="78" spans="1:10">
      <c r="A78" s="132" t="s">
        <v>66</v>
      </c>
      <c r="B78" s="139" t="s">
        <v>121</v>
      </c>
      <c r="C78" s="116" t="s">
        <v>41</v>
      </c>
      <c r="D78" s="116" t="s">
        <v>42</v>
      </c>
      <c r="E78" s="139" t="s">
        <v>61</v>
      </c>
      <c r="F78" s="139"/>
      <c r="G78" s="139">
        <v>13100573</v>
      </c>
      <c r="H78" s="227">
        <v>44439</v>
      </c>
      <c r="I78" s="139">
        <v>500</v>
      </c>
      <c r="J78"/>
    </row>
    <row r="79" spans="1:10">
      <c r="A79" s="132" t="s">
        <v>66</v>
      </c>
      <c r="B79" s="139" t="s">
        <v>122</v>
      </c>
      <c r="C79" s="116" t="s">
        <v>41</v>
      </c>
      <c r="D79" s="116" t="s">
        <v>42</v>
      </c>
      <c r="E79" s="139" t="s">
        <v>61</v>
      </c>
      <c r="F79" s="139"/>
      <c r="G79" s="139">
        <v>13100573</v>
      </c>
      <c r="H79" s="227">
        <v>44439</v>
      </c>
      <c r="I79" s="139">
        <v>307.52</v>
      </c>
      <c r="J79"/>
    </row>
    <row r="80" spans="1:10">
      <c r="A80" s="132" t="s">
        <v>66</v>
      </c>
      <c r="B80" s="139" t="s">
        <v>123</v>
      </c>
      <c r="C80" s="116" t="s">
        <v>41</v>
      </c>
      <c r="D80" s="116" t="s">
        <v>42</v>
      </c>
      <c r="E80" s="139" t="s">
        <v>61</v>
      </c>
      <c r="F80" s="139"/>
      <c r="G80" s="139">
        <v>13100573</v>
      </c>
      <c r="H80" s="227">
        <v>44439</v>
      </c>
      <c r="I80" s="139">
        <v>706.55</v>
      </c>
      <c r="J80"/>
    </row>
    <row r="81" spans="1:10">
      <c r="A81" s="132" t="s">
        <v>66</v>
      </c>
      <c r="B81" s="139" t="s">
        <v>124</v>
      </c>
      <c r="C81" s="116" t="s">
        <v>41</v>
      </c>
      <c r="D81" s="116" t="s">
        <v>42</v>
      </c>
      <c r="E81" s="139" t="s">
        <v>61</v>
      </c>
      <c r="F81" s="139"/>
      <c r="G81" s="139">
        <v>13100573</v>
      </c>
      <c r="H81" s="227">
        <v>44439</v>
      </c>
      <c r="I81" s="139">
        <v>108.91</v>
      </c>
      <c r="J81"/>
    </row>
    <row r="82" spans="1:10">
      <c r="A82" s="132" t="s">
        <v>66</v>
      </c>
      <c r="B82" s="139" t="s">
        <v>125</v>
      </c>
      <c r="C82" s="116" t="s">
        <v>41</v>
      </c>
      <c r="D82" s="116" t="s">
        <v>42</v>
      </c>
      <c r="E82" s="139" t="s">
        <v>61</v>
      </c>
      <c r="F82" s="139"/>
      <c r="G82" s="139">
        <v>13100573</v>
      </c>
      <c r="H82" s="227">
        <v>44497</v>
      </c>
      <c r="I82" s="139">
        <v>-0.52</v>
      </c>
      <c r="J82"/>
    </row>
    <row r="83" spans="1:10">
      <c r="A83" s="132" t="s">
        <v>66</v>
      </c>
      <c r="B83" s="139" t="s">
        <v>126</v>
      </c>
      <c r="C83" s="116" t="s">
        <v>41</v>
      </c>
      <c r="D83" s="116" t="s">
        <v>42</v>
      </c>
      <c r="E83" s="139" t="s">
        <v>61</v>
      </c>
      <c r="F83" s="139"/>
      <c r="G83" s="139">
        <v>13100573</v>
      </c>
      <c r="H83" s="227">
        <v>44512</v>
      </c>
      <c r="I83" s="139">
        <v>108.9</v>
      </c>
      <c r="J83"/>
    </row>
    <row r="84" spans="1:10">
      <c r="A84" s="132" t="s">
        <v>66</v>
      </c>
      <c r="B84" s="139" t="s">
        <v>127</v>
      </c>
      <c r="C84" s="116" t="s">
        <v>41</v>
      </c>
      <c r="D84" s="116" t="s">
        <v>42</v>
      </c>
      <c r="E84" s="139" t="s">
        <v>61</v>
      </c>
      <c r="F84" s="139"/>
      <c r="G84" s="139">
        <v>13100573</v>
      </c>
      <c r="H84" s="227">
        <v>44530</v>
      </c>
      <c r="I84" s="139">
        <v>224.96</v>
      </c>
      <c r="J84"/>
    </row>
    <row r="85" spans="1:10" s="116" customFormat="1">
      <c r="A85" s="132" t="s">
        <v>66</v>
      </c>
      <c r="B85" s="139" t="s">
        <v>128</v>
      </c>
      <c r="C85" s="116" t="s">
        <v>41</v>
      </c>
      <c r="D85" s="116" t="s">
        <v>42</v>
      </c>
      <c r="E85" s="139" t="s">
        <v>61</v>
      </c>
      <c r="F85" s="139"/>
      <c r="G85" s="139">
        <v>13100573</v>
      </c>
      <c r="H85" s="227">
        <v>44561</v>
      </c>
      <c r="I85" s="139">
        <v>273.89999999999998</v>
      </c>
      <c r="J85"/>
    </row>
    <row r="86" spans="1:10" s="116" customFormat="1">
      <c r="A86" s="156" t="s">
        <v>66</v>
      </c>
      <c r="B86" s="130" t="s">
        <v>129</v>
      </c>
      <c r="C86" s="132" t="s">
        <v>41</v>
      </c>
      <c r="D86" s="132" t="s">
        <v>42</v>
      </c>
      <c r="E86" s="130" t="s">
        <v>61</v>
      </c>
      <c r="F86" s="130" t="s">
        <v>85</v>
      </c>
      <c r="G86" s="130">
        <v>22820011</v>
      </c>
      <c r="H86" s="133">
        <v>44560</v>
      </c>
      <c r="I86" s="134">
        <v>200000</v>
      </c>
      <c r="J86"/>
    </row>
    <row r="87" spans="1:10" ht="15" thickBot="1">
      <c r="A87" s="135"/>
      <c r="B87" s="113"/>
      <c r="C87" s="113"/>
      <c r="D87" s="113"/>
      <c r="E87" s="113"/>
      <c r="F87" s="113"/>
      <c r="G87" s="113"/>
      <c r="H87" s="113"/>
      <c r="I87" s="246">
        <f>SUM(I40:I86)</f>
        <v>1356752.4699999997</v>
      </c>
      <c r="J87"/>
    </row>
    <row r="88" spans="1:10" s="116" customFormat="1" ht="15" thickTop="1">
      <c r="A88" s="124"/>
      <c r="B88" s="113"/>
      <c r="C88" s="113"/>
      <c r="D88" s="113"/>
      <c r="E88" s="113"/>
      <c r="F88" s="113"/>
      <c r="G88" s="113"/>
      <c r="H88" s="113"/>
      <c r="I88" s="138"/>
      <c r="J88" s="139"/>
    </row>
    <row r="89" spans="1:10" s="116" customFormat="1">
      <c r="A89" s="103" t="s">
        <v>109</v>
      </c>
      <c r="B89" s="113"/>
      <c r="C89" s="113"/>
      <c r="D89" s="113"/>
      <c r="E89" s="113"/>
      <c r="F89" s="113"/>
      <c r="G89" s="113"/>
      <c r="H89" s="113"/>
      <c r="I89" s="138"/>
      <c r="J89" s="139"/>
    </row>
    <row r="90" spans="1:10" s="116" customFormat="1" ht="15.75" customHeight="1">
      <c r="A90" s="107" t="s">
        <v>43</v>
      </c>
      <c r="B90" s="107" t="s">
        <v>53</v>
      </c>
      <c r="C90" s="107" t="s">
        <v>54</v>
      </c>
      <c r="D90" s="107" t="s">
        <v>55</v>
      </c>
      <c r="E90" s="108" t="s">
        <v>56</v>
      </c>
      <c r="F90" s="107" t="s">
        <v>76</v>
      </c>
      <c r="G90" s="108" t="s">
        <v>57</v>
      </c>
      <c r="H90" s="107" t="s">
        <v>58</v>
      </c>
      <c r="I90" s="107" t="s">
        <v>59</v>
      </c>
      <c r="J90" s="139"/>
    </row>
    <row r="91" spans="1:10" s="116" customFormat="1" ht="15" thickBot="1">
      <c r="A91" s="140">
        <v>92500300</v>
      </c>
      <c r="B91" s="136" t="s">
        <v>108</v>
      </c>
      <c r="C91" s="132" t="s">
        <v>41</v>
      </c>
      <c r="D91" s="132" t="s">
        <v>42</v>
      </c>
      <c r="E91" s="130" t="s">
        <v>61</v>
      </c>
      <c r="F91" s="130" t="s">
        <v>184</v>
      </c>
      <c r="G91" s="136">
        <v>13100573</v>
      </c>
      <c r="H91" s="141">
        <v>44255</v>
      </c>
      <c r="I91" s="137">
        <v>3.75</v>
      </c>
      <c r="J91" s="139"/>
    </row>
    <row r="92" spans="1:10" ht="15" thickTop="1">
      <c r="A92" s="113"/>
      <c r="B92" s="113"/>
      <c r="C92" s="113"/>
      <c r="D92" s="113"/>
      <c r="E92" s="113"/>
      <c r="F92" s="113"/>
      <c r="G92" s="125"/>
      <c r="H92" s="113"/>
      <c r="I92" s="126"/>
      <c r="J92"/>
    </row>
    <row r="93" spans="1:10">
      <c r="A93" s="103" t="s">
        <v>111</v>
      </c>
      <c r="J93"/>
    </row>
    <row r="94" spans="1:10">
      <c r="A94" s="107" t="s">
        <v>43</v>
      </c>
      <c r="B94" s="107" t="s">
        <v>53</v>
      </c>
      <c r="C94" s="107" t="s">
        <v>54</v>
      </c>
      <c r="D94" s="107" t="s">
        <v>55</v>
      </c>
      <c r="E94" s="108" t="s">
        <v>56</v>
      </c>
      <c r="F94" s="107" t="s">
        <v>76</v>
      </c>
      <c r="G94" s="108" t="s">
        <v>57</v>
      </c>
      <c r="H94" s="107" t="s">
        <v>58</v>
      </c>
      <c r="I94" s="107" t="s">
        <v>59</v>
      </c>
      <c r="J94"/>
    </row>
    <row r="95" spans="1:10">
      <c r="A95" s="132" t="s">
        <v>67</v>
      </c>
      <c r="B95" s="139" t="s">
        <v>79</v>
      </c>
      <c r="C95" s="116" t="s">
        <v>41</v>
      </c>
      <c r="D95" s="116" t="s">
        <v>42</v>
      </c>
      <c r="E95" s="116" t="s">
        <v>60</v>
      </c>
      <c r="F95" s="116"/>
      <c r="G95" s="139">
        <v>200096</v>
      </c>
      <c r="H95" s="227">
        <v>44279</v>
      </c>
      <c r="I95" s="208">
        <v>2000</v>
      </c>
      <c r="J95"/>
    </row>
    <row r="96" spans="1:10">
      <c r="A96" s="132" t="s">
        <v>67</v>
      </c>
      <c r="B96" s="139" t="s">
        <v>112</v>
      </c>
      <c r="C96" s="116" t="s">
        <v>41</v>
      </c>
      <c r="D96" s="116" t="s">
        <v>42</v>
      </c>
      <c r="E96" s="116" t="s">
        <v>60</v>
      </c>
      <c r="F96" s="116"/>
      <c r="G96" s="139">
        <v>106911</v>
      </c>
      <c r="H96" s="227">
        <v>44308</v>
      </c>
      <c r="I96" s="208">
        <v>4896.8999999999996</v>
      </c>
      <c r="J96"/>
    </row>
    <row r="97" spans="1:10">
      <c r="A97" s="132" t="s">
        <v>67</v>
      </c>
      <c r="B97" s="139" t="s">
        <v>79</v>
      </c>
      <c r="C97" s="116" t="s">
        <v>41</v>
      </c>
      <c r="D97" s="116" t="s">
        <v>42</v>
      </c>
      <c r="E97" s="116" t="s">
        <v>60</v>
      </c>
      <c r="F97" s="116"/>
      <c r="G97" s="139">
        <v>200096</v>
      </c>
      <c r="H97" s="227">
        <v>44330</v>
      </c>
      <c r="I97" s="208">
        <v>3281.64</v>
      </c>
      <c r="J97"/>
    </row>
    <row r="98" spans="1:10">
      <c r="A98" s="132" t="s">
        <v>67</v>
      </c>
      <c r="B98" s="139" t="s">
        <v>114</v>
      </c>
      <c r="C98" s="116" t="s">
        <v>41</v>
      </c>
      <c r="D98" s="116" t="s">
        <v>42</v>
      </c>
      <c r="E98" s="116" t="s">
        <v>60</v>
      </c>
      <c r="F98" s="116"/>
      <c r="G98" s="139">
        <v>129046</v>
      </c>
      <c r="H98" s="227">
        <v>44428</v>
      </c>
      <c r="I98" s="208">
        <v>3000</v>
      </c>
      <c r="J98"/>
    </row>
    <row r="99" spans="1:10">
      <c r="A99" s="132" t="s">
        <v>67</v>
      </c>
      <c r="B99" s="139" t="s">
        <v>115</v>
      </c>
      <c r="C99" s="116" t="s">
        <v>41</v>
      </c>
      <c r="D99" s="116" t="s">
        <v>42</v>
      </c>
      <c r="E99" s="116" t="s">
        <v>60</v>
      </c>
      <c r="F99" s="116"/>
      <c r="G99" s="139">
        <v>120379</v>
      </c>
      <c r="H99" s="227">
        <v>44483</v>
      </c>
      <c r="I99" s="208">
        <v>10719.96</v>
      </c>
      <c r="J99"/>
    </row>
    <row r="100" spans="1:10">
      <c r="A100" s="132" t="s">
        <v>67</v>
      </c>
      <c r="B100" s="139" t="s">
        <v>107</v>
      </c>
      <c r="C100" s="116" t="s">
        <v>41</v>
      </c>
      <c r="D100" s="116" t="s">
        <v>42</v>
      </c>
      <c r="E100" s="139" t="s">
        <v>61</v>
      </c>
      <c r="F100" s="139" t="s">
        <v>183</v>
      </c>
      <c r="G100" s="139">
        <v>13100573</v>
      </c>
      <c r="H100" s="227">
        <v>44377</v>
      </c>
      <c r="I100" s="139">
        <v>361.46</v>
      </c>
      <c r="J100"/>
    </row>
    <row r="101" spans="1:10">
      <c r="A101" s="156" t="s">
        <v>67</v>
      </c>
      <c r="B101" s="130" t="s">
        <v>113</v>
      </c>
      <c r="C101" s="132" t="s">
        <v>41</v>
      </c>
      <c r="D101" s="132" t="s">
        <v>42</v>
      </c>
      <c r="E101" s="130" t="s">
        <v>61</v>
      </c>
      <c r="F101" s="130" t="s">
        <v>81</v>
      </c>
      <c r="G101" s="130">
        <v>22820022</v>
      </c>
      <c r="H101" s="133">
        <v>44377</v>
      </c>
      <c r="I101" s="134">
        <v>85000</v>
      </c>
      <c r="J101"/>
    </row>
    <row r="102" spans="1:10">
      <c r="A102" s="156" t="s">
        <v>67</v>
      </c>
      <c r="B102" s="130" t="s">
        <v>113</v>
      </c>
      <c r="C102" s="132" t="s">
        <v>41</v>
      </c>
      <c r="D102" s="132" t="s">
        <v>42</v>
      </c>
      <c r="E102" s="130" t="s">
        <v>61</v>
      </c>
      <c r="F102" s="130" t="s">
        <v>82</v>
      </c>
      <c r="G102" s="130">
        <v>22820022</v>
      </c>
      <c r="H102" s="133">
        <v>44469</v>
      </c>
      <c r="I102" s="134">
        <v>-90000</v>
      </c>
      <c r="J102"/>
    </row>
    <row r="103" spans="1:10">
      <c r="A103" s="156" t="s">
        <v>67</v>
      </c>
      <c r="B103" s="130" t="s">
        <v>113</v>
      </c>
      <c r="C103" s="132" t="s">
        <v>41</v>
      </c>
      <c r="D103" s="132" t="s">
        <v>42</v>
      </c>
      <c r="E103" s="130" t="s">
        <v>61</v>
      </c>
      <c r="F103" s="130" t="s">
        <v>81</v>
      </c>
      <c r="G103" s="130">
        <v>22820022</v>
      </c>
      <c r="H103" s="133">
        <v>44377</v>
      </c>
      <c r="I103" s="134">
        <v>5000</v>
      </c>
      <c r="J103"/>
    </row>
    <row r="104" spans="1:10" ht="15" thickBot="1">
      <c r="A104" s="136"/>
      <c r="B104" s="136"/>
      <c r="C104" s="136"/>
      <c r="D104" s="136"/>
      <c r="E104" s="136"/>
      <c r="F104" s="136"/>
      <c r="G104" s="136"/>
      <c r="H104" s="142"/>
      <c r="I104" s="143">
        <f>SUM(I95:I103)</f>
        <v>24259.959999999992</v>
      </c>
      <c r="J104"/>
    </row>
    <row r="105" spans="1:10" ht="15" thickTop="1">
      <c r="A105" s="113"/>
      <c r="B105" s="113"/>
      <c r="C105" s="113"/>
      <c r="D105" s="113"/>
      <c r="E105" s="113"/>
      <c r="F105" s="113"/>
      <c r="G105" s="113"/>
      <c r="H105" s="114"/>
      <c r="I105" s="127"/>
      <c r="J105"/>
    </row>
    <row r="106" spans="1:10">
      <c r="A106" s="103" t="s">
        <v>130</v>
      </c>
      <c r="J106"/>
    </row>
    <row r="107" spans="1:10">
      <c r="A107" s="107" t="s">
        <v>43</v>
      </c>
      <c r="B107" s="107" t="s">
        <v>53</v>
      </c>
      <c r="C107" s="107" t="s">
        <v>54</v>
      </c>
      <c r="D107" s="107" t="s">
        <v>55</v>
      </c>
      <c r="E107" s="108" t="s">
        <v>56</v>
      </c>
      <c r="F107" s="107" t="s">
        <v>76</v>
      </c>
      <c r="G107" s="108" t="s">
        <v>57</v>
      </c>
      <c r="H107" s="107" t="s">
        <v>58</v>
      </c>
      <c r="I107" s="107" t="s">
        <v>59</v>
      </c>
      <c r="J107"/>
    </row>
    <row r="108" spans="1:10" ht="15" thickBot="1">
      <c r="A108" s="140">
        <v>18490424</v>
      </c>
      <c r="B108" s="139" t="s">
        <v>73</v>
      </c>
      <c r="C108" s="116"/>
      <c r="D108" s="116"/>
      <c r="E108" s="116"/>
      <c r="F108" s="116"/>
      <c r="G108" s="116"/>
      <c r="H108" s="116"/>
      <c r="I108" s="245">
        <v>1193385.6100000001</v>
      </c>
      <c r="J108"/>
    </row>
    <row r="109" spans="1:10" ht="15" thickTop="1">
      <c r="A109" s="113"/>
      <c r="B109" s="113"/>
      <c r="C109" s="113"/>
      <c r="D109" s="113"/>
      <c r="E109" s="113"/>
      <c r="F109" s="113"/>
      <c r="G109" s="113"/>
      <c r="H109" s="114"/>
      <c r="I109" s="127"/>
      <c r="J109"/>
    </row>
    <row r="110" spans="1:10">
      <c r="A110" s="103" t="s">
        <v>131</v>
      </c>
      <c r="J110"/>
    </row>
    <row r="111" spans="1:10">
      <c r="A111" s="107" t="s">
        <v>43</v>
      </c>
      <c r="B111" s="107" t="s">
        <v>53</v>
      </c>
      <c r="C111" s="107" t="s">
        <v>54</v>
      </c>
      <c r="D111" s="107" t="s">
        <v>55</v>
      </c>
      <c r="E111" s="108" t="s">
        <v>56</v>
      </c>
      <c r="F111" s="107" t="s">
        <v>76</v>
      </c>
      <c r="G111" s="108" t="s">
        <v>57</v>
      </c>
      <c r="H111" s="107" t="s">
        <v>58</v>
      </c>
      <c r="I111" s="107" t="s">
        <v>59</v>
      </c>
      <c r="J111"/>
    </row>
    <row r="112" spans="1:10" ht="15" thickBot="1">
      <c r="A112" s="140">
        <v>18490425</v>
      </c>
      <c r="B112" s="139" t="s">
        <v>73</v>
      </c>
      <c r="C112" s="116"/>
      <c r="D112" s="116"/>
      <c r="E112" s="116"/>
      <c r="F112" s="116"/>
      <c r="G112" s="116"/>
      <c r="H112" s="116"/>
      <c r="I112" s="245">
        <v>8816.5499999999993</v>
      </c>
      <c r="J112"/>
    </row>
    <row r="113" spans="1:14" ht="15" thickTop="1">
      <c r="A113" s="113"/>
      <c r="B113" s="113"/>
      <c r="C113" s="113"/>
      <c r="D113" s="113"/>
      <c r="E113" s="113"/>
      <c r="F113" s="113"/>
      <c r="G113" s="113"/>
      <c r="H113" s="114"/>
      <c r="I113" s="127"/>
      <c r="J113"/>
    </row>
    <row r="114" spans="1:14">
      <c r="A114" s="103" t="s">
        <v>132</v>
      </c>
      <c r="B114" s="113"/>
      <c r="C114" s="113"/>
      <c r="D114" s="113"/>
      <c r="E114" s="113"/>
      <c r="F114" s="113"/>
      <c r="G114" s="113"/>
      <c r="H114" s="114"/>
      <c r="I114" s="128"/>
      <c r="J114"/>
    </row>
    <row r="115" spans="1:14">
      <c r="A115" s="107" t="s">
        <v>43</v>
      </c>
      <c r="B115" s="107" t="s">
        <v>53</v>
      </c>
      <c r="C115" s="107" t="s">
        <v>54</v>
      </c>
      <c r="D115" s="107" t="s">
        <v>55</v>
      </c>
      <c r="E115" s="108" t="s">
        <v>56</v>
      </c>
      <c r="F115" s="107" t="s">
        <v>76</v>
      </c>
      <c r="G115" s="108" t="s">
        <v>57</v>
      </c>
      <c r="H115" s="107" t="s">
        <v>58</v>
      </c>
      <c r="I115" s="107" t="s">
        <v>59</v>
      </c>
      <c r="J115"/>
    </row>
    <row r="116" spans="1:14">
      <c r="A116" s="140">
        <v>92500035</v>
      </c>
      <c r="B116" s="139" t="s">
        <v>133</v>
      </c>
      <c r="C116" s="116" t="s">
        <v>41</v>
      </c>
      <c r="D116" s="116" t="s">
        <v>42</v>
      </c>
      <c r="E116" s="139" t="s">
        <v>61</v>
      </c>
      <c r="F116" s="139"/>
      <c r="G116" s="139">
        <v>13100573</v>
      </c>
      <c r="H116" s="227">
        <v>44227</v>
      </c>
      <c r="I116" s="139">
        <v>5</v>
      </c>
      <c r="J116" s="139"/>
      <c r="K116" s="116"/>
      <c r="L116" s="116"/>
      <c r="M116" s="116"/>
      <c r="N116" s="116"/>
    </row>
    <row r="117" spans="1:14">
      <c r="A117" s="140">
        <v>92500035</v>
      </c>
      <c r="B117" s="139" t="s">
        <v>133</v>
      </c>
      <c r="C117" s="116" t="s">
        <v>41</v>
      </c>
      <c r="D117" s="116" t="s">
        <v>42</v>
      </c>
      <c r="E117" s="139" t="s">
        <v>61</v>
      </c>
      <c r="F117" s="139"/>
      <c r="G117" s="139">
        <v>13100573</v>
      </c>
      <c r="H117" s="227">
        <v>44227</v>
      </c>
      <c r="I117" s="139">
        <v>5</v>
      </c>
      <c r="J117" s="139"/>
      <c r="K117" s="116"/>
      <c r="L117" s="116"/>
      <c r="M117" s="116"/>
      <c r="N117" s="116"/>
    </row>
    <row r="118" spans="1:14">
      <c r="A118" s="140">
        <v>92500035</v>
      </c>
      <c r="B118" s="139" t="s">
        <v>134</v>
      </c>
      <c r="C118" s="116" t="s">
        <v>41</v>
      </c>
      <c r="D118" s="116" t="s">
        <v>42</v>
      </c>
      <c r="E118" s="139" t="s">
        <v>61</v>
      </c>
      <c r="F118" s="139"/>
      <c r="G118" s="139">
        <v>13100573</v>
      </c>
      <c r="H118" s="227">
        <v>44227</v>
      </c>
      <c r="I118" s="139">
        <v>50</v>
      </c>
      <c r="J118" s="139"/>
      <c r="K118" s="116"/>
      <c r="L118" s="116"/>
      <c r="M118" s="116"/>
      <c r="N118" s="116"/>
    </row>
    <row r="119" spans="1:14">
      <c r="A119" s="140">
        <v>92500035</v>
      </c>
      <c r="B119" s="139" t="s">
        <v>135</v>
      </c>
      <c r="C119" s="116" t="s">
        <v>41</v>
      </c>
      <c r="D119" s="116" t="s">
        <v>42</v>
      </c>
      <c r="E119" s="139" t="s">
        <v>61</v>
      </c>
      <c r="F119" s="139"/>
      <c r="G119" s="139">
        <v>13100573</v>
      </c>
      <c r="H119" s="227">
        <v>44227</v>
      </c>
      <c r="I119" s="139">
        <v>5</v>
      </c>
      <c r="J119" s="139"/>
      <c r="K119" s="116"/>
      <c r="L119" s="116"/>
      <c r="M119" s="116"/>
      <c r="N119" s="116"/>
    </row>
    <row r="120" spans="1:14">
      <c r="A120" s="140">
        <v>92500035</v>
      </c>
      <c r="B120" s="139" t="s">
        <v>136</v>
      </c>
      <c r="C120" s="116" t="s">
        <v>41</v>
      </c>
      <c r="D120" s="116" t="s">
        <v>42</v>
      </c>
      <c r="E120" s="139" t="s">
        <v>61</v>
      </c>
      <c r="F120" s="139"/>
      <c r="G120" s="139">
        <v>13100573</v>
      </c>
      <c r="H120" s="227">
        <v>44227</v>
      </c>
      <c r="I120" s="139">
        <v>5</v>
      </c>
      <c r="J120" s="139"/>
      <c r="K120" s="116"/>
      <c r="L120" s="116"/>
      <c r="M120" s="116"/>
      <c r="N120" s="116"/>
    </row>
    <row r="121" spans="1:14">
      <c r="A121" s="140">
        <v>92500035</v>
      </c>
      <c r="B121" s="139" t="s">
        <v>137</v>
      </c>
      <c r="C121" s="116" t="s">
        <v>41</v>
      </c>
      <c r="D121" s="116" t="s">
        <v>42</v>
      </c>
      <c r="E121" s="139" t="s">
        <v>61</v>
      </c>
      <c r="F121" s="139"/>
      <c r="G121" s="139">
        <v>13100573</v>
      </c>
      <c r="H121" s="227">
        <v>44227</v>
      </c>
      <c r="I121" s="139">
        <v>5</v>
      </c>
      <c r="J121" s="139"/>
      <c r="K121" s="116"/>
      <c r="L121" s="116"/>
      <c r="M121" s="116"/>
      <c r="N121" s="116"/>
    </row>
    <row r="122" spans="1:14">
      <c r="A122" s="140">
        <v>92500035</v>
      </c>
      <c r="B122" s="139" t="s">
        <v>138</v>
      </c>
      <c r="C122" s="116" t="s">
        <v>41</v>
      </c>
      <c r="D122" s="116" t="s">
        <v>42</v>
      </c>
      <c r="E122" s="139" t="s">
        <v>61</v>
      </c>
      <c r="F122" s="139"/>
      <c r="G122" s="139">
        <v>13100573</v>
      </c>
      <c r="H122" s="227">
        <v>44227</v>
      </c>
      <c r="I122" s="139">
        <v>10</v>
      </c>
      <c r="J122" s="139"/>
      <c r="K122" s="116"/>
      <c r="L122" s="116"/>
      <c r="M122" s="116"/>
      <c r="N122" s="116"/>
    </row>
    <row r="123" spans="1:14">
      <c r="A123" s="140">
        <v>92500035</v>
      </c>
      <c r="B123" s="139" t="s">
        <v>139</v>
      </c>
      <c r="C123" s="116" t="s">
        <v>41</v>
      </c>
      <c r="D123" s="116" t="s">
        <v>42</v>
      </c>
      <c r="E123" s="139" t="s">
        <v>61</v>
      </c>
      <c r="F123" s="139"/>
      <c r="G123" s="139">
        <v>13100573</v>
      </c>
      <c r="H123" s="227">
        <v>44227</v>
      </c>
      <c r="I123" s="139">
        <v>5</v>
      </c>
      <c r="J123" s="139"/>
      <c r="K123" s="116"/>
      <c r="L123" s="116"/>
      <c r="M123" s="116"/>
      <c r="N123" s="116"/>
    </row>
    <row r="124" spans="1:14">
      <c r="A124" s="140">
        <v>92500035</v>
      </c>
      <c r="B124" s="139" t="s">
        <v>140</v>
      </c>
      <c r="C124" s="116" t="s">
        <v>41</v>
      </c>
      <c r="D124" s="116" t="s">
        <v>42</v>
      </c>
      <c r="E124" s="139" t="s">
        <v>61</v>
      </c>
      <c r="F124" s="139"/>
      <c r="G124" s="139">
        <v>13100573</v>
      </c>
      <c r="H124" s="227">
        <v>44227</v>
      </c>
      <c r="I124" s="139">
        <v>5</v>
      </c>
      <c r="J124" s="139"/>
      <c r="K124" s="116"/>
      <c r="L124" s="116"/>
      <c r="M124" s="116"/>
      <c r="N124" s="116"/>
    </row>
    <row r="125" spans="1:14">
      <c r="A125" s="140">
        <v>92500035</v>
      </c>
      <c r="B125" s="139" t="s">
        <v>141</v>
      </c>
      <c r="C125" s="116" t="s">
        <v>41</v>
      </c>
      <c r="D125" s="116" t="s">
        <v>42</v>
      </c>
      <c r="E125" s="139" t="s">
        <v>61</v>
      </c>
      <c r="F125" s="139"/>
      <c r="G125" s="139">
        <v>13100573</v>
      </c>
      <c r="H125" s="227">
        <v>44227</v>
      </c>
      <c r="I125" s="139">
        <v>5</v>
      </c>
      <c r="J125" s="139"/>
      <c r="K125" s="116"/>
      <c r="L125" s="116"/>
      <c r="M125" s="116"/>
      <c r="N125" s="116"/>
    </row>
    <row r="126" spans="1:14" s="116" customFormat="1">
      <c r="A126" s="140">
        <v>92500035</v>
      </c>
      <c r="B126" s="139" t="s">
        <v>142</v>
      </c>
      <c r="C126" s="116" t="s">
        <v>41</v>
      </c>
      <c r="D126" s="116" t="s">
        <v>42</v>
      </c>
      <c r="E126" s="139" t="s">
        <v>61</v>
      </c>
      <c r="F126" s="139"/>
      <c r="G126" s="139">
        <v>13100573</v>
      </c>
      <c r="H126" s="227">
        <v>44227</v>
      </c>
      <c r="I126" s="139">
        <v>5</v>
      </c>
      <c r="J126" s="139"/>
    </row>
    <row r="127" spans="1:14" s="116" customFormat="1">
      <c r="A127" s="140">
        <v>92500035</v>
      </c>
      <c r="B127" s="139" t="s">
        <v>143</v>
      </c>
      <c r="C127" s="116" t="s">
        <v>41</v>
      </c>
      <c r="D127" s="116" t="s">
        <v>42</v>
      </c>
      <c r="E127" s="139" t="s">
        <v>61</v>
      </c>
      <c r="F127" s="139"/>
      <c r="G127" s="139">
        <v>13100573</v>
      </c>
      <c r="H127" s="227">
        <v>44227</v>
      </c>
      <c r="I127" s="139">
        <v>5</v>
      </c>
      <c r="J127" s="139"/>
    </row>
    <row r="128" spans="1:14" s="116" customFormat="1">
      <c r="A128" s="140">
        <v>92500035</v>
      </c>
      <c r="B128" s="139" t="s">
        <v>144</v>
      </c>
      <c r="C128" s="116" t="s">
        <v>41</v>
      </c>
      <c r="D128" s="116" t="s">
        <v>42</v>
      </c>
      <c r="E128" s="139" t="s">
        <v>61</v>
      </c>
      <c r="F128" s="139"/>
      <c r="G128" s="139">
        <v>62000000</v>
      </c>
      <c r="H128" s="227">
        <v>44255</v>
      </c>
      <c r="I128" s="139">
        <v>-5</v>
      </c>
      <c r="J128" s="139"/>
    </row>
    <row r="129" spans="1:14">
      <c r="A129" s="140">
        <v>92500035</v>
      </c>
      <c r="B129" s="139" t="s">
        <v>145</v>
      </c>
      <c r="C129" s="116" t="s">
        <v>41</v>
      </c>
      <c r="D129" s="116" t="s">
        <v>42</v>
      </c>
      <c r="E129" s="139" t="s">
        <v>61</v>
      </c>
      <c r="F129" s="139"/>
      <c r="G129" s="139">
        <v>13100573</v>
      </c>
      <c r="H129" s="227">
        <v>44255</v>
      </c>
      <c r="I129" s="139">
        <v>30</v>
      </c>
      <c r="J129" s="139"/>
      <c r="K129" s="116"/>
      <c r="L129" s="116"/>
      <c r="M129" s="116"/>
      <c r="N129" s="116"/>
    </row>
    <row r="130" spans="1:14">
      <c r="A130" s="140">
        <v>92500035</v>
      </c>
      <c r="B130" s="139" t="s">
        <v>146</v>
      </c>
      <c r="C130" s="116" t="s">
        <v>41</v>
      </c>
      <c r="D130" s="116" t="s">
        <v>42</v>
      </c>
      <c r="E130" s="139" t="s">
        <v>61</v>
      </c>
      <c r="F130" s="139"/>
      <c r="G130" s="139">
        <v>13100573</v>
      </c>
      <c r="H130" s="227">
        <v>44255</v>
      </c>
      <c r="I130" s="139">
        <v>50</v>
      </c>
      <c r="J130" s="139"/>
      <c r="K130" s="116"/>
      <c r="L130" s="116"/>
      <c r="M130" s="116"/>
      <c r="N130" s="116"/>
    </row>
    <row r="131" spans="1:14">
      <c r="A131" s="140">
        <v>92500035</v>
      </c>
      <c r="B131" s="139" t="s">
        <v>146</v>
      </c>
      <c r="C131" s="116" t="s">
        <v>41</v>
      </c>
      <c r="D131" s="116" t="s">
        <v>42</v>
      </c>
      <c r="E131" s="139" t="s">
        <v>61</v>
      </c>
      <c r="F131" s="139"/>
      <c r="G131" s="139">
        <v>13100573</v>
      </c>
      <c r="H131" s="227">
        <v>44255</v>
      </c>
      <c r="I131" s="139">
        <v>60</v>
      </c>
      <c r="J131" s="139"/>
      <c r="K131" s="116"/>
      <c r="L131" s="116"/>
      <c r="M131" s="116"/>
      <c r="N131" s="116"/>
    </row>
    <row r="132" spans="1:14" s="116" customFormat="1">
      <c r="A132" s="140">
        <v>92500035</v>
      </c>
      <c r="B132" s="139" t="s">
        <v>147</v>
      </c>
      <c r="C132" s="116" t="s">
        <v>41</v>
      </c>
      <c r="D132" s="116" t="s">
        <v>42</v>
      </c>
      <c r="E132" s="139" t="s">
        <v>61</v>
      </c>
      <c r="F132" s="139"/>
      <c r="G132" s="139">
        <v>13100573</v>
      </c>
      <c r="H132" s="227">
        <v>44255</v>
      </c>
      <c r="I132" s="139">
        <v>5</v>
      </c>
      <c r="J132" s="139"/>
    </row>
    <row r="133" spans="1:14" s="116" customFormat="1">
      <c r="A133" s="140">
        <v>92500035</v>
      </c>
      <c r="B133" s="139" t="s">
        <v>148</v>
      </c>
      <c r="C133" s="116" t="s">
        <v>41</v>
      </c>
      <c r="D133" s="116" t="s">
        <v>42</v>
      </c>
      <c r="E133" s="139" t="s">
        <v>61</v>
      </c>
      <c r="F133" s="139"/>
      <c r="G133" s="139">
        <v>13100573</v>
      </c>
      <c r="H133" s="227">
        <v>44255</v>
      </c>
      <c r="I133" s="139">
        <v>50</v>
      </c>
      <c r="J133" s="139"/>
    </row>
    <row r="134" spans="1:14" s="116" customFormat="1">
      <c r="A134" s="140">
        <v>92500035</v>
      </c>
      <c r="B134" s="139" t="s">
        <v>149</v>
      </c>
      <c r="C134" s="116" t="s">
        <v>41</v>
      </c>
      <c r="D134" s="116" t="s">
        <v>42</v>
      </c>
      <c r="E134" s="139" t="s">
        <v>61</v>
      </c>
      <c r="F134" s="139"/>
      <c r="G134" s="139">
        <v>13100573</v>
      </c>
      <c r="H134" s="227">
        <v>44255</v>
      </c>
      <c r="I134" s="139">
        <v>5</v>
      </c>
      <c r="J134" s="139"/>
    </row>
    <row r="135" spans="1:14">
      <c r="A135" s="140">
        <v>92500035</v>
      </c>
      <c r="B135" s="139" t="s">
        <v>150</v>
      </c>
      <c r="C135" s="116" t="s">
        <v>41</v>
      </c>
      <c r="D135" s="116" t="s">
        <v>42</v>
      </c>
      <c r="E135" s="139" t="s">
        <v>61</v>
      </c>
      <c r="F135" s="139"/>
      <c r="G135" s="139">
        <v>13100573</v>
      </c>
      <c r="H135" s="227">
        <v>44286</v>
      </c>
      <c r="I135" s="139">
        <v>30</v>
      </c>
      <c r="J135" s="139"/>
      <c r="K135" s="116"/>
      <c r="L135" s="116"/>
      <c r="M135" s="116"/>
      <c r="N135" s="116"/>
    </row>
    <row r="136" spans="1:14">
      <c r="A136" s="140">
        <v>92500035</v>
      </c>
      <c r="B136" s="139" t="s">
        <v>151</v>
      </c>
      <c r="C136" s="116" t="s">
        <v>41</v>
      </c>
      <c r="D136" s="116" t="s">
        <v>42</v>
      </c>
      <c r="E136" s="139" t="s">
        <v>61</v>
      </c>
      <c r="F136" s="139"/>
      <c r="G136" s="139">
        <v>13100573</v>
      </c>
      <c r="H136" s="227">
        <v>44286</v>
      </c>
      <c r="I136" s="139">
        <v>5</v>
      </c>
      <c r="J136" s="139"/>
      <c r="K136" s="116"/>
      <c r="L136" s="116"/>
      <c r="M136" s="116"/>
      <c r="N136" s="116"/>
    </row>
    <row r="137" spans="1:14">
      <c r="A137" s="140">
        <v>92500035</v>
      </c>
      <c r="B137" s="139" t="s">
        <v>152</v>
      </c>
      <c r="C137" s="116" t="s">
        <v>41</v>
      </c>
      <c r="D137" s="116" t="s">
        <v>42</v>
      </c>
      <c r="E137" s="139" t="s">
        <v>61</v>
      </c>
      <c r="F137" s="139"/>
      <c r="G137" s="139">
        <v>13100573</v>
      </c>
      <c r="H137" s="227">
        <v>44286</v>
      </c>
      <c r="I137" s="139">
        <v>5</v>
      </c>
      <c r="J137" s="139"/>
      <c r="K137" s="116"/>
      <c r="L137" s="116"/>
      <c r="M137" s="116"/>
      <c r="N137" s="116"/>
    </row>
    <row r="138" spans="1:14">
      <c r="A138" s="140">
        <v>92500035</v>
      </c>
      <c r="B138" s="139" t="s">
        <v>153</v>
      </c>
      <c r="C138" s="116" t="s">
        <v>41</v>
      </c>
      <c r="D138" s="116" t="s">
        <v>42</v>
      </c>
      <c r="E138" s="139" t="s">
        <v>61</v>
      </c>
      <c r="F138" s="139"/>
      <c r="G138" s="139">
        <v>13100573</v>
      </c>
      <c r="H138" s="227">
        <v>44286</v>
      </c>
      <c r="I138" s="139">
        <v>5</v>
      </c>
      <c r="J138" s="139"/>
      <c r="K138" s="116"/>
      <c r="L138" s="116"/>
      <c r="M138" s="116"/>
      <c r="N138" s="116"/>
    </row>
    <row r="139" spans="1:14">
      <c r="A139" s="140">
        <v>92500035</v>
      </c>
      <c r="B139" s="139" t="s">
        <v>154</v>
      </c>
      <c r="C139" s="116" t="s">
        <v>41</v>
      </c>
      <c r="D139" s="116" t="s">
        <v>42</v>
      </c>
      <c r="E139" s="139" t="s">
        <v>61</v>
      </c>
      <c r="F139" s="139"/>
      <c r="G139" s="139">
        <v>13100573</v>
      </c>
      <c r="H139" s="227">
        <v>44286</v>
      </c>
      <c r="I139" s="139">
        <v>5</v>
      </c>
      <c r="J139" s="139"/>
      <c r="K139" s="116"/>
      <c r="L139" s="116"/>
      <c r="M139" s="116"/>
      <c r="N139" s="116"/>
    </row>
    <row r="140" spans="1:14">
      <c r="A140" s="140">
        <v>92500035</v>
      </c>
      <c r="B140" s="139" t="s">
        <v>155</v>
      </c>
      <c r="C140" s="116" t="s">
        <v>41</v>
      </c>
      <c r="D140" s="116" t="s">
        <v>42</v>
      </c>
      <c r="E140" s="139" t="s">
        <v>61</v>
      </c>
      <c r="F140" s="139"/>
      <c r="G140" s="139">
        <v>13100573</v>
      </c>
      <c r="H140" s="227">
        <v>44316</v>
      </c>
      <c r="I140" s="139">
        <v>2</v>
      </c>
      <c r="J140" s="139"/>
      <c r="K140" s="116"/>
      <c r="L140" s="116"/>
      <c r="M140" s="116"/>
      <c r="N140" s="116"/>
    </row>
    <row r="141" spans="1:14">
      <c r="A141" s="140">
        <v>92500035</v>
      </c>
      <c r="B141" s="139" t="s">
        <v>156</v>
      </c>
      <c r="C141" s="116" t="s">
        <v>41</v>
      </c>
      <c r="D141" s="116" t="s">
        <v>42</v>
      </c>
      <c r="E141" s="139" t="s">
        <v>61</v>
      </c>
      <c r="F141" s="139"/>
      <c r="G141" s="139">
        <v>13100573</v>
      </c>
      <c r="H141" s="227">
        <v>44347</v>
      </c>
      <c r="I141" s="139">
        <v>8</v>
      </c>
      <c r="J141" s="139"/>
      <c r="K141" s="116"/>
      <c r="L141" s="116"/>
      <c r="M141" s="116"/>
      <c r="N141" s="116"/>
    </row>
    <row r="142" spans="1:14">
      <c r="A142" s="140">
        <v>92500035</v>
      </c>
      <c r="B142" s="139" t="s">
        <v>157</v>
      </c>
      <c r="C142" s="116" t="s">
        <v>41</v>
      </c>
      <c r="D142" s="116" t="s">
        <v>42</v>
      </c>
      <c r="E142" s="139" t="s">
        <v>61</v>
      </c>
      <c r="F142" s="139"/>
      <c r="G142" s="139">
        <v>13100573</v>
      </c>
      <c r="H142" s="227">
        <v>44347</v>
      </c>
      <c r="I142" s="139">
        <v>15</v>
      </c>
      <c r="J142" s="139"/>
      <c r="K142" s="116"/>
      <c r="L142" s="116"/>
      <c r="M142" s="116"/>
      <c r="N142" s="116"/>
    </row>
    <row r="143" spans="1:14">
      <c r="A143" s="140">
        <v>92500035</v>
      </c>
      <c r="B143" s="139" t="s">
        <v>158</v>
      </c>
      <c r="C143" s="116" t="s">
        <v>41</v>
      </c>
      <c r="D143" s="116" t="s">
        <v>42</v>
      </c>
      <c r="E143" s="139" t="s">
        <v>61</v>
      </c>
      <c r="F143" s="139"/>
      <c r="G143" s="139">
        <v>13100573</v>
      </c>
      <c r="H143" s="227">
        <v>44347</v>
      </c>
      <c r="I143" s="139">
        <v>2</v>
      </c>
      <c r="J143" s="139"/>
      <c r="K143" s="116"/>
      <c r="L143" s="116"/>
      <c r="M143" s="116"/>
      <c r="N143" s="116"/>
    </row>
    <row r="144" spans="1:14">
      <c r="A144" s="140">
        <v>92500035</v>
      </c>
      <c r="B144" s="139" t="s">
        <v>159</v>
      </c>
      <c r="C144" s="116" t="s">
        <v>41</v>
      </c>
      <c r="D144" s="116" t="s">
        <v>42</v>
      </c>
      <c r="E144" s="139" t="s">
        <v>61</v>
      </c>
      <c r="F144" s="139"/>
      <c r="G144" s="139">
        <v>13100573</v>
      </c>
      <c r="H144" s="227">
        <v>44377</v>
      </c>
      <c r="I144" s="139">
        <v>15</v>
      </c>
      <c r="J144" s="139"/>
      <c r="K144" s="116"/>
      <c r="L144" s="116"/>
      <c r="M144" s="116"/>
      <c r="N144" s="116"/>
    </row>
    <row r="145" spans="1:14">
      <c r="A145" s="140">
        <v>92500035</v>
      </c>
      <c r="B145" s="139" t="s">
        <v>160</v>
      </c>
      <c r="C145" s="116" t="s">
        <v>41</v>
      </c>
      <c r="D145" s="116" t="s">
        <v>42</v>
      </c>
      <c r="E145" s="139" t="s">
        <v>61</v>
      </c>
      <c r="F145" s="139"/>
      <c r="G145" s="139">
        <v>13100573</v>
      </c>
      <c r="H145" s="227">
        <v>44377</v>
      </c>
      <c r="I145" s="139">
        <v>2</v>
      </c>
      <c r="J145" s="139"/>
      <c r="K145" s="116"/>
      <c r="L145" s="116"/>
      <c r="M145" s="116"/>
      <c r="N145" s="116"/>
    </row>
    <row r="146" spans="1:14">
      <c r="A146" s="140">
        <v>92500035</v>
      </c>
      <c r="B146" s="139" t="s">
        <v>161</v>
      </c>
      <c r="C146" s="116" t="s">
        <v>41</v>
      </c>
      <c r="D146" s="116" t="s">
        <v>42</v>
      </c>
      <c r="E146" s="139" t="s">
        <v>61</v>
      </c>
      <c r="F146" s="139"/>
      <c r="G146" s="139">
        <v>13100573</v>
      </c>
      <c r="H146" s="227">
        <v>44408</v>
      </c>
      <c r="I146" s="139">
        <v>5</v>
      </c>
      <c r="J146" s="139"/>
      <c r="K146" s="116"/>
      <c r="L146" s="116"/>
      <c r="M146" s="116"/>
      <c r="N146" s="116"/>
    </row>
    <row r="147" spans="1:14">
      <c r="A147" s="140">
        <v>92500035</v>
      </c>
      <c r="B147" s="139" t="s">
        <v>162</v>
      </c>
      <c r="C147" s="116" t="s">
        <v>41</v>
      </c>
      <c r="D147" s="116" t="s">
        <v>42</v>
      </c>
      <c r="E147" s="139" t="s">
        <v>61</v>
      </c>
      <c r="F147" s="139"/>
      <c r="G147" s="139">
        <v>13100573</v>
      </c>
      <c r="H147" s="227">
        <v>44439</v>
      </c>
      <c r="I147" s="139">
        <v>20</v>
      </c>
      <c r="J147" s="139"/>
      <c r="K147" s="116"/>
      <c r="L147" s="116"/>
      <c r="M147" s="116"/>
      <c r="N147" s="116"/>
    </row>
    <row r="148" spans="1:14">
      <c r="A148" s="140">
        <v>92500035</v>
      </c>
      <c r="B148" s="139" t="s">
        <v>163</v>
      </c>
      <c r="C148" s="116" t="s">
        <v>41</v>
      </c>
      <c r="D148" s="116" t="s">
        <v>42</v>
      </c>
      <c r="E148" s="139" t="s">
        <v>61</v>
      </c>
      <c r="F148" s="139"/>
      <c r="G148" s="139">
        <v>13100573</v>
      </c>
      <c r="H148" s="227">
        <v>44439</v>
      </c>
      <c r="I148" s="139">
        <v>20</v>
      </c>
      <c r="J148" s="139"/>
      <c r="K148" s="116"/>
      <c r="L148" s="116"/>
      <c r="M148" s="116"/>
      <c r="N148" s="116"/>
    </row>
    <row r="149" spans="1:14">
      <c r="A149" s="140">
        <v>92500035</v>
      </c>
      <c r="B149" s="139" t="s">
        <v>164</v>
      </c>
      <c r="C149" s="116" t="s">
        <v>41</v>
      </c>
      <c r="D149" s="116" t="s">
        <v>42</v>
      </c>
      <c r="E149" s="139" t="s">
        <v>61</v>
      </c>
      <c r="F149" s="139"/>
      <c r="G149" s="139">
        <v>13100573</v>
      </c>
      <c r="H149" s="227">
        <v>44439</v>
      </c>
      <c r="I149" s="139">
        <v>20</v>
      </c>
      <c r="J149" s="139"/>
      <c r="K149" s="116"/>
      <c r="L149" s="116"/>
      <c r="M149" s="116"/>
      <c r="N149" s="116"/>
    </row>
    <row r="150" spans="1:14">
      <c r="A150" s="140">
        <v>92500035</v>
      </c>
      <c r="B150" s="139" t="s">
        <v>165</v>
      </c>
      <c r="C150" s="116" t="s">
        <v>41</v>
      </c>
      <c r="D150" s="116" t="s">
        <v>42</v>
      </c>
      <c r="E150" s="139" t="s">
        <v>61</v>
      </c>
      <c r="F150" s="139"/>
      <c r="G150" s="139">
        <v>13100573</v>
      </c>
      <c r="H150" s="227">
        <v>44439</v>
      </c>
      <c r="I150" s="139">
        <v>20</v>
      </c>
      <c r="J150" s="139"/>
      <c r="K150" s="116"/>
      <c r="L150" s="116"/>
      <c r="M150" s="116"/>
      <c r="N150" s="116"/>
    </row>
    <row r="151" spans="1:14">
      <c r="A151" s="140">
        <v>92500035</v>
      </c>
      <c r="B151" s="139" t="s">
        <v>166</v>
      </c>
      <c r="C151" s="116" t="s">
        <v>41</v>
      </c>
      <c r="D151" s="116" t="s">
        <v>42</v>
      </c>
      <c r="E151" s="139" t="s">
        <v>61</v>
      </c>
      <c r="F151" s="139"/>
      <c r="G151" s="139">
        <v>13100573</v>
      </c>
      <c r="H151" s="227">
        <v>44439</v>
      </c>
      <c r="I151" s="139">
        <v>15</v>
      </c>
      <c r="J151" s="139"/>
      <c r="K151" s="116"/>
      <c r="L151" s="116"/>
      <c r="M151" s="116"/>
      <c r="N151" s="116"/>
    </row>
    <row r="152" spans="1:14">
      <c r="A152" s="140">
        <v>92500035</v>
      </c>
      <c r="B152" s="139" t="s">
        <v>167</v>
      </c>
      <c r="C152" s="116" t="s">
        <v>41</v>
      </c>
      <c r="D152" s="116" t="s">
        <v>42</v>
      </c>
      <c r="E152" s="139" t="s">
        <v>61</v>
      </c>
      <c r="F152" s="139"/>
      <c r="G152" s="139">
        <v>13100573</v>
      </c>
      <c r="H152" s="227">
        <v>44439</v>
      </c>
      <c r="I152" s="139">
        <v>30</v>
      </c>
      <c r="J152" s="139"/>
      <c r="K152" s="116"/>
      <c r="L152" s="116"/>
      <c r="M152" s="116"/>
      <c r="N152" s="116"/>
    </row>
    <row r="153" spans="1:14">
      <c r="A153" s="140">
        <v>92500035</v>
      </c>
      <c r="B153" s="139" t="s">
        <v>168</v>
      </c>
      <c r="C153" s="116" t="s">
        <v>41</v>
      </c>
      <c r="D153" s="116" t="s">
        <v>42</v>
      </c>
      <c r="E153" s="139" t="s">
        <v>61</v>
      </c>
      <c r="F153" s="139"/>
      <c r="G153" s="139">
        <v>13100573</v>
      </c>
      <c r="H153" s="227">
        <v>44469</v>
      </c>
      <c r="I153" s="139">
        <v>5</v>
      </c>
      <c r="J153" s="139"/>
      <c r="K153" s="116"/>
      <c r="L153" s="116"/>
      <c r="M153" s="116"/>
      <c r="N153" s="116"/>
    </row>
    <row r="154" spans="1:14">
      <c r="A154" s="140">
        <v>92500035</v>
      </c>
      <c r="B154" s="139" t="s">
        <v>169</v>
      </c>
      <c r="C154" s="116" t="s">
        <v>41</v>
      </c>
      <c r="D154" s="116" t="s">
        <v>42</v>
      </c>
      <c r="E154" s="139" t="s">
        <v>61</v>
      </c>
      <c r="F154" s="139"/>
      <c r="G154" s="139">
        <v>13100573</v>
      </c>
      <c r="H154" s="227">
        <v>44469</v>
      </c>
      <c r="I154" s="139">
        <v>2</v>
      </c>
      <c r="J154" s="139"/>
      <c r="K154" s="116"/>
      <c r="L154" s="116"/>
      <c r="M154" s="116"/>
      <c r="N154" s="116"/>
    </row>
    <row r="155" spans="1:14">
      <c r="A155" s="140">
        <v>92500035</v>
      </c>
      <c r="B155" s="139" t="s">
        <v>170</v>
      </c>
      <c r="C155" s="116" t="s">
        <v>41</v>
      </c>
      <c r="D155" s="116" t="s">
        <v>42</v>
      </c>
      <c r="E155" s="139" t="s">
        <v>61</v>
      </c>
      <c r="F155" s="139"/>
      <c r="G155" s="139">
        <v>13100573</v>
      </c>
      <c r="H155" s="227">
        <v>44469</v>
      </c>
      <c r="I155" s="139">
        <v>20</v>
      </c>
      <c r="J155"/>
    </row>
    <row r="156" spans="1:14">
      <c r="A156" s="140">
        <v>92500035</v>
      </c>
      <c r="B156" s="139" t="s">
        <v>171</v>
      </c>
      <c r="C156" s="116" t="s">
        <v>41</v>
      </c>
      <c r="D156" s="116" t="s">
        <v>42</v>
      </c>
      <c r="E156" s="139" t="s">
        <v>61</v>
      </c>
      <c r="F156" s="139"/>
      <c r="G156" s="139">
        <v>13100573</v>
      </c>
      <c r="H156" s="227">
        <v>44469</v>
      </c>
      <c r="I156" s="139">
        <v>10</v>
      </c>
      <c r="J156"/>
    </row>
    <row r="157" spans="1:14">
      <c r="A157" s="140">
        <v>92500035</v>
      </c>
      <c r="B157" s="139" t="s">
        <v>172</v>
      </c>
      <c r="C157" s="116" t="s">
        <v>41</v>
      </c>
      <c r="D157" s="116" t="s">
        <v>42</v>
      </c>
      <c r="E157" s="139" t="s">
        <v>61</v>
      </c>
      <c r="F157" s="139"/>
      <c r="G157" s="139">
        <v>13100573</v>
      </c>
      <c r="H157" s="227">
        <v>44469</v>
      </c>
      <c r="I157" s="139">
        <v>10</v>
      </c>
      <c r="J157"/>
    </row>
    <row r="158" spans="1:14">
      <c r="A158" s="140">
        <v>92500035</v>
      </c>
      <c r="B158" s="139" t="s">
        <v>171</v>
      </c>
      <c r="C158" s="116" t="s">
        <v>41</v>
      </c>
      <c r="D158" s="116" t="s">
        <v>42</v>
      </c>
      <c r="E158" s="139" t="s">
        <v>61</v>
      </c>
      <c r="F158" s="139"/>
      <c r="G158" s="139">
        <v>13100573</v>
      </c>
      <c r="H158" s="227">
        <v>44469</v>
      </c>
      <c r="I158" s="139">
        <v>5</v>
      </c>
      <c r="J158"/>
    </row>
    <row r="159" spans="1:14">
      <c r="A159" s="140">
        <v>92500035</v>
      </c>
      <c r="B159" s="139" t="s">
        <v>173</v>
      </c>
      <c r="C159" s="116" t="s">
        <v>41</v>
      </c>
      <c r="D159" s="116" t="s">
        <v>42</v>
      </c>
      <c r="E159" s="139" t="s">
        <v>61</v>
      </c>
      <c r="F159" s="139"/>
      <c r="G159" s="139">
        <v>13100573</v>
      </c>
      <c r="H159" s="227">
        <v>44561</v>
      </c>
      <c r="I159" s="139">
        <v>626.75</v>
      </c>
      <c r="J159"/>
    </row>
    <row r="160" spans="1:14">
      <c r="A160" s="140">
        <v>92500035</v>
      </c>
      <c r="B160" s="139" t="s">
        <v>174</v>
      </c>
      <c r="C160" s="116" t="s">
        <v>41</v>
      </c>
      <c r="D160" s="116" t="s">
        <v>42</v>
      </c>
      <c r="E160" s="139" t="s">
        <v>61</v>
      </c>
      <c r="F160" s="139"/>
      <c r="G160" s="139">
        <v>13100573</v>
      </c>
      <c r="H160" s="227">
        <v>44561</v>
      </c>
      <c r="I160" s="139">
        <v>20</v>
      </c>
      <c r="J160"/>
    </row>
    <row r="161" spans="1:10">
      <c r="A161" s="140">
        <v>92500035</v>
      </c>
      <c r="B161" s="139" t="s">
        <v>175</v>
      </c>
      <c r="C161" s="116" t="s">
        <v>41</v>
      </c>
      <c r="D161" s="116" t="s">
        <v>42</v>
      </c>
      <c r="E161" s="139" t="s">
        <v>61</v>
      </c>
      <c r="F161" s="139"/>
      <c r="G161" s="139">
        <v>13100573</v>
      </c>
      <c r="H161" s="227">
        <v>44561</v>
      </c>
      <c r="I161" s="139">
        <v>45</v>
      </c>
      <c r="J161"/>
    </row>
    <row r="162" spans="1:10" ht="15" thickBot="1">
      <c r="A162" s="129"/>
      <c r="B162" s="129"/>
      <c r="C162" s="129"/>
      <c r="D162" s="129"/>
      <c r="E162" s="129"/>
      <c r="F162" s="129"/>
      <c r="G162" s="129"/>
      <c r="H162" s="129"/>
      <c r="I162" s="245">
        <f>SUM(I116:I161)</f>
        <v>1272.75</v>
      </c>
      <c r="J162"/>
    </row>
    <row r="163" spans="1:10" ht="15" thickTop="1">
      <c r="A163" s="103" t="s">
        <v>176</v>
      </c>
      <c r="B163" s="113"/>
      <c r="C163" s="113"/>
      <c r="D163" s="113"/>
      <c r="E163" s="113"/>
      <c r="F163" s="113"/>
      <c r="G163" s="113"/>
      <c r="H163" s="114"/>
      <c r="I163" s="128"/>
      <c r="J163"/>
    </row>
    <row r="164" spans="1:10">
      <c r="A164" s="107" t="s">
        <v>43</v>
      </c>
      <c r="B164" s="107" t="s">
        <v>53</v>
      </c>
      <c r="C164" s="107" t="s">
        <v>54</v>
      </c>
      <c r="D164" s="107" t="s">
        <v>55</v>
      </c>
      <c r="E164" s="108" t="s">
        <v>56</v>
      </c>
      <c r="F164" s="107" t="s">
        <v>76</v>
      </c>
      <c r="G164" s="108" t="s">
        <v>57</v>
      </c>
      <c r="H164" s="107" t="s">
        <v>58</v>
      </c>
      <c r="I164" s="107" t="s">
        <v>59</v>
      </c>
      <c r="J164"/>
    </row>
    <row r="165" spans="1:10">
      <c r="A165" s="140">
        <v>92500609</v>
      </c>
      <c r="B165" s="139" t="s">
        <v>80</v>
      </c>
      <c r="C165" s="116" t="s">
        <v>41</v>
      </c>
      <c r="D165" s="116" t="s">
        <v>42</v>
      </c>
      <c r="E165" s="129" t="s">
        <v>60</v>
      </c>
      <c r="F165" s="129"/>
      <c r="G165" s="139">
        <v>200096</v>
      </c>
      <c r="H165" s="227">
        <v>44392</v>
      </c>
      <c r="I165" s="208">
        <v>4119.25</v>
      </c>
      <c r="J165"/>
    </row>
    <row r="166" spans="1:10">
      <c r="A166" s="140">
        <v>92500609</v>
      </c>
      <c r="B166" s="139" t="s">
        <v>78</v>
      </c>
      <c r="C166" s="116" t="s">
        <v>41</v>
      </c>
      <c r="D166" s="116" t="s">
        <v>42</v>
      </c>
      <c r="E166" s="129" t="s">
        <v>60</v>
      </c>
      <c r="F166" s="129"/>
      <c r="G166" s="139">
        <v>200096</v>
      </c>
      <c r="H166" s="227">
        <v>44442</v>
      </c>
      <c r="I166" s="208">
        <v>1585.44</v>
      </c>
      <c r="J166"/>
    </row>
    <row r="167" spans="1:10" ht="15" thickBot="1">
      <c r="A167" s="129"/>
      <c r="B167" s="129"/>
      <c r="C167" s="129"/>
      <c r="D167" s="129"/>
      <c r="E167" s="129"/>
      <c r="F167" s="129"/>
      <c r="G167" s="129"/>
      <c r="H167" s="129"/>
      <c r="I167" s="245">
        <f>SUM(I165:I166)</f>
        <v>5704.6900000000005</v>
      </c>
      <c r="J167"/>
    </row>
    <row r="168" spans="1:10" ht="15" thickTop="1">
      <c r="A168" s="129"/>
      <c r="B168" s="129"/>
      <c r="C168" s="129"/>
      <c r="D168" s="129"/>
      <c r="E168" s="129"/>
      <c r="F168" s="129"/>
      <c r="G168" s="129"/>
      <c r="H168" s="129"/>
      <c r="I168" s="129"/>
      <c r="J168"/>
    </row>
    <row r="169" spans="1:10">
      <c r="A169" s="129"/>
      <c r="B169" s="129"/>
      <c r="C169" s="129"/>
      <c r="D169" s="129"/>
      <c r="E169" s="129"/>
      <c r="F169" s="129"/>
      <c r="G169" s="129"/>
      <c r="H169" s="129"/>
      <c r="I169" s="129"/>
      <c r="J169"/>
    </row>
    <row r="170" spans="1:10">
      <c r="B170" s="116"/>
      <c r="C170" s="116"/>
      <c r="D170" s="116"/>
      <c r="E170" s="116"/>
      <c r="F170" s="116"/>
      <c r="G170" s="116"/>
      <c r="H170" s="116"/>
      <c r="I170" s="116"/>
    </row>
    <row r="171" spans="1:10">
      <c r="B171" s="116"/>
      <c r="C171" s="116"/>
      <c r="D171" s="116"/>
      <c r="E171" s="116"/>
      <c r="F171" s="116"/>
      <c r="G171" s="116"/>
      <c r="H171" s="116"/>
      <c r="I171" s="116"/>
    </row>
    <row r="172" spans="1:10">
      <c r="B172" s="116"/>
      <c r="C172" s="116"/>
      <c r="D172" s="116"/>
      <c r="E172" s="116"/>
      <c r="F172" s="116"/>
      <c r="G172" s="116"/>
      <c r="H172" s="116"/>
      <c r="I172" s="116"/>
    </row>
    <row r="173" spans="1:10">
      <c r="B173" s="116"/>
      <c r="C173" s="116"/>
      <c r="D173" s="116"/>
      <c r="E173" s="116"/>
      <c r="F173" s="116"/>
      <c r="G173" s="116"/>
      <c r="H173" s="116"/>
      <c r="I173" s="116"/>
    </row>
    <row r="174" spans="1:10">
      <c r="B174" s="116"/>
      <c r="C174" s="116"/>
      <c r="D174" s="116"/>
      <c r="E174" s="116"/>
      <c r="F174" s="116"/>
      <c r="G174" s="116"/>
      <c r="H174" s="116"/>
      <c r="I174" s="116"/>
    </row>
    <row r="175" spans="1:10">
      <c r="B175" s="116"/>
      <c r="C175" s="116"/>
      <c r="D175" s="116"/>
      <c r="E175" s="116"/>
      <c r="F175" s="116"/>
      <c r="G175" s="116"/>
      <c r="H175" s="116"/>
      <c r="I175" s="116"/>
    </row>
    <row r="176" spans="1:10">
      <c r="B176" s="116"/>
      <c r="C176" s="116"/>
      <c r="D176" s="116"/>
      <c r="E176" s="116"/>
      <c r="F176" s="116"/>
      <c r="G176" s="116"/>
      <c r="H176" s="116"/>
      <c r="I176" s="11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D3D7C2-3004-4D58-846C-F3EFA727745E}"/>
</file>

<file path=customXml/itemProps2.xml><?xml version="1.0" encoding="utf-8"?>
<ds:datastoreItem xmlns:ds="http://schemas.openxmlformats.org/officeDocument/2006/customXml" ds:itemID="{25968838-129F-4318-B9F4-BE680FA3C7F5}"/>
</file>

<file path=customXml/itemProps3.xml><?xml version="1.0" encoding="utf-8"?>
<ds:datastoreItem xmlns:ds="http://schemas.openxmlformats.org/officeDocument/2006/customXml" ds:itemID="{7036A8AB-84CB-4DF0-A7F7-6FE0A4EE883F}"/>
</file>

<file path=customXml/itemProps4.xml><?xml version="1.0" encoding="utf-8"?>
<ds:datastoreItem xmlns:ds="http://schemas.openxmlformats.org/officeDocument/2006/customXml" ds:itemID="{E4F2B38A-8DDD-45BF-AE7A-BF199A308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12-2023</vt:lpstr>
      <vt:lpstr>ZO12 Inj &amp; Dam 12ME 12-2022</vt:lpstr>
      <vt:lpstr>ZO12 Inj &amp; Dam 12ME 12-2021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2016-12-21T18:40:41Z</cp:lastPrinted>
  <dcterms:created xsi:type="dcterms:W3CDTF">2016-07-06T16:24:09Z</dcterms:created>
  <dcterms:modified xsi:type="dcterms:W3CDTF">2024-03-26T18:43:44Z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