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360" yWindow="30" windowWidth="21075" windowHeight="8895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Month'!$A$2:$A$210</definedName>
  </definedNames>
  <calcPr calcId="162913"/>
</workbook>
</file>

<file path=xl/calcChain.xml><?xml version="1.0" encoding="utf-8"?>
<calcChain xmlns="http://schemas.openxmlformats.org/spreadsheetml/2006/main">
  <c r="B62" i="3" l="1"/>
  <c r="B6" i="3" l="1"/>
  <c r="B180" i="3" l="1"/>
  <c r="B181" i="3"/>
  <c r="B193" i="3"/>
  <c r="B197" i="3"/>
  <c r="B201" i="3"/>
  <c r="B203" i="3"/>
  <c r="B176" i="3"/>
  <c r="B177" i="3"/>
  <c r="B178" i="3"/>
  <c r="B179" i="3"/>
  <c r="B183" i="3"/>
  <c r="B184" i="3"/>
  <c r="B185" i="3"/>
  <c r="B186" i="3"/>
  <c r="B187" i="3"/>
  <c r="B159" i="3"/>
  <c r="B160" i="3"/>
  <c r="B161" i="3"/>
  <c r="B162" i="3"/>
  <c r="B163" i="3"/>
  <c r="B164" i="3"/>
  <c r="B166" i="3"/>
  <c r="B168" i="3"/>
  <c r="B169" i="3"/>
  <c r="B170" i="3"/>
  <c r="B152" i="3"/>
  <c r="B147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82" i="3"/>
  <c r="B167" i="3" l="1"/>
  <c r="B202" i="3"/>
  <c r="B165" i="3"/>
  <c r="P146" i="7"/>
  <c r="P141" i="7"/>
  <c r="Q178" i="7"/>
  <c r="C180" i="3" s="1"/>
  <c r="P186" i="7"/>
  <c r="P188" i="7" s="1"/>
  <c r="B153" i="3"/>
  <c r="P169" i="7" l="1"/>
  <c r="P202" i="7"/>
  <c r="P204" i="7" s="1"/>
  <c r="P206" i="7" s="1"/>
  <c r="P208" i="7" s="1"/>
  <c r="H100" i="7" l="1"/>
  <c r="H76" i="7"/>
  <c r="H48" i="7"/>
  <c r="H50" i="7" s="1"/>
  <c r="H58" i="7"/>
  <c r="H72" i="7"/>
  <c r="H86" i="7"/>
  <c r="H91" i="7" l="1"/>
  <c r="H97" i="7"/>
  <c r="H102" i="7" l="1"/>
  <c r="H121" i="7"/>
  <c r="N100" i="7"/>
  <c r="D100" i="7"/>
  <c r="Q197" i="7"/>
  <c r="Q193" i="7"/>
  <c r="Q189" i="7"/>
  <c r="L100" i="7" l="1"/>
  <c r="K100" i="7"/>
  <c r="I100" i="7"/>
  <c r="E100" i="7"/>
  <c r="O100" i="7"/>
  <c r="M100" i="7"/>
  <c r="J100" i="7"/>
  <c r="G100" i="7"/>
  <c r="F100" i="7"/>
  <c r="B101" i="3" l="1"/>
  <c r="B102" i="3" l="1"/>
  <c r="Q99" i="7"/>
  <c r="C101" i="3" s="1"/>
  <c r="C102" i="3" s="1"/>
  <c r="P100" i="7"/>
  <c r="Q100" i="7" s="1"/>
  <c r="B63" i="3"/>
  <c r="B117" i="3" l="1"/>
  <c r="B116" i="3"/>
  <c r="B98" i="3"/>
  <c r="B91" i="3"/>
  <c r="B111" i="3"/>
  <c r="Q96" i="7" l="1"/>
  <c r="Q145" i="7"/>
  <c r="Q115" i="7"/>
  <c r="Q114" i="7"/>
  <c r="Q89" i="7"/>
  <c r="Q109" i="7"/>
  <c r="B120" i="3"/>
  <c r="B148" i="3"/>
  <c r="Q151" i="7" l="1"/>
  <c r="Q118" i="7"/>
  <c r="E146" i="7"/>
  <c r="F146" i="7"/>
  <c r="G146" i="7"/>
  <c r="H146" i="7"/>
  <c r="I146" i="7"/>
  <c r="J146" i="7"/>
  <c r="K146" i="7"/>
  <c r="L146" i="7"/>
  <c r="M146" i="7"/>
  <c r="N146" i="7"/>
  <c r="O146" i="7"/>
  <c r="D146" i="7"/>
  <c r="Q146" i="7" l="1"/>
  <c r="D186" i="7"/>
  <c r="D76" i="7"/>
  <c r="D86" i="7"/>
  <c r="D202" i="7"/>
  <c r="D97" i="7"/>
  <c r="D48" i="7"/>
  <c r="D58" i="7"/>
  <c r="D72" i="7"/>
  <c r="D91" i="7"/>
  <c r="D121" i="7"/>
  <c r="D141" i="7"/>
  <c r="D152" i="7"/>
  <c r="D204" i="7" l="1"/>
  <c r="D102" i="7"/>
  <c r="D169" i="7"/>
  <c r="D50" i="7"/>
  <c r="D188" i="7"/>
  <c r="D154" i="7"/>
  <c r="C62" i="3"/>
  <c r="C63" i="3" s="1"/>
  <c r="C6" i="3"/>
  <c r="D206" i="7" l="1"/>
  <c r="B151" i="3"/>
  <c r="B122" i="3"/>
  <c r="B121" i="3"/>
  <c r="B119" i="3"/>
  <c r="B118" i="3"/>
  <c r="B115" i="3"/>
  <c r="B114" i="3"/>
  <c r="B113" i="3"/>
  <c r="B112" i="3"/>
  <c r="B110" i="3"/>
  <c r="B109" i="3"/>
  <c r="B108" i="3"/>
  <c r="B107" i="3"/>
  <c r="B97" i="3"/>
  <c r="B92" i="3"/>
  <c r="B87" i="3"/>
  <c r="B86" i="3"/>
  <c r="B85" i="3"/>
  <c r="B84" i="3"/>
  <c r="B83" i="3"/>
  <c r="B82" i="3"/>
  <c r="B81" i="3"/>
  <c r="B77" i="3"/>
  <c r="B73" i="3"/>
  <c r="B72" i="3"/>
  <c r="B71" i="3"/>
  <c r="B70" i="3"/>
  <c r="B69" i="3"/>
  <c r="B68" i="3"/>
  <c r="B67" i="3"/>
  <c r="B66" i="3"/>
  <c r="B59" i="3"/>
  <c r="B58" i="3"/>
  <c r="B57" i="3"/>
  <c r="B56" i="3"/>
  <c r="B49" i="3"/>
  <c r="B48" i="3"/>
  <c r="B47" i="3"/>
  <c r="B46" i="3"/>
  <c r="N76" i="7"/>
  <c r="C37" i="7"/>
  <c r="C36" i="7"/>
  <c r="C35" i="7"/>
  <c r="C31" i="7"/>
  <c r="C30" i="7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K76" i="7" l="1"/>
  <c r="L76" i="7"/>
  <c r="I76" i="7"/>
  <c r="E76" i="7"/>
  <c r="P152" i="7"/>
  <c r="P154" i="7" s="1"/>
  <c r="P210" i="7" s="1"/>
  <c r="M76" i="7"/>
  <c r="J76" i="7"/>
  <c r="J97" i="7"/>
  <c r="G97" i="7"/>
  <c r="G76" i="7"/>
  <c r="F76" i="7"/>
  <c r="B11" i="3"/>
  <c r="Q45" i="7"/>
  <c r="C47" i="3" s="1"/>
  <c r="Q47" i="7"/>
  <c r="C49" i="3" s="1"/>
  <c r="Q55" i="7"/>
  <c r="C57" i="3" s="1"/>
  <c r="Q57" i="7"/>
  <c r="C59" i="3" s="1"/>
  <c r="Q65" i="7"/>
  <c r="C67" i="3" s="1"/>
  <c r="Q67" i="7"/>
  <c r="C69" i="3" s="1"/>
  <c r="Q69" i="7"/>
  <c r="C71" i="3" s="1"/>
  <c r="Q71" i="7"/>
  <c r="C73" i="3" s="1"/>
  <c r="Q79" i="7"/>
  <c r="C81" i="3" s="1"/>
  <c r="Q81" i="7"/>
  <c r="C83" i="3" s="1"/>
  <c r="Q83" i="7"/>
  <c r="C85" i="3" s="1"/>
  <c r="Q85" i="7"/>
  <c r="C87" i="3" s="1"/>
  <c r="Q95" i="7"/>
  <c r="C97" i="3" s="1"/>
  <c r="Q106" i="7"/>
  <c r="Q108" i="7"/>
  <c r="C110" i="3" s="1"/>
  <c r="Q111" i="7"/>
  <c r="C113" i="3" s="1"/>
  <c r="Q113" i="7"/>
  <c r="C115" i="3" s="1"/>
  <c r="Q117" i="7"/>
  <c r="C119" i="3" s="1"/>
  <c r="Q120" i="7"/>
  <c r="C122" i="3" s="1"/>
  <c r="Q128" i="7"/>
  <c r="C130" i="3" s="1"/>
  <c r="Q130" i="7"/>
  <c r="C132" i="3" s="1"/>
  <c r="Q132" i="7"/>
  <c r="C134" i="3" s="1"/>
  <c r="Q134" i="7"/>
  <c r="C136" i="3" s="1"/>
  <c r="Q136" i="7"/>
  <c r="C138" i="3" s="1"/>
  <c r="Q138" i="7"/>
  <c r="C140" i="3" s="1"/>
  <c r="Q140" i="7"/>
  <c r="C142" i="3" s="1"/>
  <c r="Q150" i="7"/>
  <c r="C152" i="3" s="1"/>
  <c r="Q158" i="7"/>
  <c r="C160" i="3" s="1"/>
  <c r="Q160" i="7"/>
  <c r="C162" i="3" s="1"/>
  <c r="Q162" i="7"/>
  <c r="C164" i="3" s="1"/>
  <c r="Q166" i="7"/>
  <c r="C168" i="3" s="1"/>
  <c r="Q168" i="7"/>
  <c r="C170" i="3" s="1"/>
  <c r="Q175" i="7"/>
  <c r="C177" i="3" s="1"/>
  <c r="Q177" i="7"/>
  <c r="C179" i="3" s="1"/>
  <c r="Q180" i="7"/>
  <c r="C182" i="3" s="1"/>
  <c r="Q182" i="7"/>
  <c r="C184" i="3" s="1"/>
  <c r="Q184" i="7"/>
  <c r="C186" i="3" s="1"/>
  <c r="Q190" i="7"/>
  <c r="Q192" i="7"/>
  <c r="B198" i="3"/>
  <c r="Q195" i="7"/>
  <c r="C197" i="3" s="1"/>
  <c r="C198" i="3" s="1"/>
  <c r="Q198" i="7"/>
  <c r="Q201" i="7"/>
  <c r="C203" i="3" s="1"/>
  <c r="Q44" i="7"/>
  <c r="C46" i="3" s="1"/>
  <c r="Q46" i="7"/>
  <c r="C48" i="3" s="1"/>
  <c r="Q54" i="7"/>
  <c r="C56" i="3" s="1"/>
  <c r="Q56" i="7"/>
  <c r="C58" i="3" s="1"/>
  <c r="Q64" i="7"/>
  <c r="C66" i="3" s="1"/>
  <c r="Q66" i="7"/>
  <c r="C68" i="3" s="1"/>
  <c r="Q68" i="7"/>
  <c r="C70" i="3" s="1"/>
  <c r="Q70" i="7"/>
  <c r="C72" i="3" s="1"/>
  <c r="Q75" i="7"/>
  <c r="C77" i="3" s="1"/>
  <c r="Q80" i="7"/>
  <c r="C82" i="3" s="1"/>
  <c r="Q82" i="7"/>
  <c r="C84" i="3" s="1"/>
  <c r="Q84" i="7"/>
  <c r="C86" i="3" s="1"/>
  <c r="B93" i="3"/>
  <c r="Q90" i="7"/>
  <c r="C92" i="3" s="1"/>
  <c r="Q105" i="7"/>
  <c r="C107" i="3" s="1"/>
  <c r="Q107" i="7"/>
  <c r="C109" i="3" s="1"/>
  <c r="Q110" i="7"/>
  <c r="C112" i="3" s="1"/>
  <c r="Q112" i="7"/>
  <c r="C114" i="3" s="1"/>
  <c r="Q116" i="7"/>
  <c r="C118" i="3" s="1"/>
  <c r="Q119" i="7"/>
  <c r="C121" i="3" s="1"/>
  <c r="Q127" i="7"/>
  <c r="Q129" i="7"/>
  <c r="C131" i="3" s="1"/>
  <c r="Q131" i="7"/>
  <c r="C133" i="3" s="1"/>
  <c r="Q133" i="7"/>
  <c r="C135" i="3" s="1"/>
  <c r="Q135" i="7"/>
  <c r="C137" i="3" s="1"/>
  <c r="Q137" i="7"/>
  <c r="C139" i="3" s="1"/>
  <c r="Q139" i="7"/>
  <c r="C141" i="3" s="1"/>
  <c r="Q149" i="7"/>
  <c r="C151" i="3" s="1"/>
  <c r="Q157" i="7"/>
  <c r="C159" i="3" s="1"/>
  <c r="Q159" i="7"/>
  <c r="C161" i="3" s="1"/>
  <c r="Q161" i="7"/>
  <c r="C163" i="3" s="1"/>
  <c r="Q164" i="7"/>
  <c r="C166" i="3" s="1"/>
  <c r="Q167" i="7"/>
  <c r="C169" i="3" s="1"/>
  <c r="Q174" i="7"/>
  <c r="C176" i="3" s="1"/>
  <c r="Q176" i="7"/>
  <c r="C178" i="3" s="1"/>
  <c r="Q179" i="7"/>
  <c r="C181" i="3" s="1"/>
  <c r="Q181" i="7"/>
  <c r="C183" i="3" s="1"/>
  <c r="Q183" i="7"/>
  <c r="C185" i="3" s="1"/>
  <c r="Q185" i="7"/>
  <c r="C187" i="3" s="1"/>
  <c r="B194" i="3"/>
  <c r="Q191" i="7"/>
  <c r="C193" i="3" s="1"/>
  <c r="C194" i="3" s="1"/>
  <c r="Q194" i="7"/>
  <c r="Q196" i="7"/>
  <c r="Q199" i="7"/>
  <c r="C201" i="3" s="1"/>
  <c r="B96" i="3"/>
  <c r="H202" i="7"/>
  <c r="H204" i="7" s="1"/>
  <c r="H206" i="7" s="1"/>
  <c r="D208" i="7"/>
  <c r="N202" i="7"/>
  <c r="N204" i="7" s="1"/>
  <c r="N206" i="7" s="1"/>
  <c r="C120" i="3"/>
  <c r="O76" i="7"/>
  <c r="C91" i="3"/>
  <c r="C116" i="3"/>
  <c r="P76" i="7"/>
  <c r="C111" i="3"/>
  <c r="C117" i="3"/>
  <c r="C147" i="3"/>
  <c r="C148" i="3" s="1"/>
  <c r="C153" i="3"/>
  <c r="E48" i="7"/>
  <c r="E50" i="7" s="1"/>
  <c r="I48" i="7"/>
  <c r="I50" i="7" s="1"/>
  <c r="E58" i="7"/>
  <c r="I58" i="7"/>
  <c r="E72" i="7"/>
  <c r="I72" i="7"/>
  <c r="G86" i="7"/>
  <c r="I169" i="7"/>
  <c r="E186" i="7"/>
  <c r="E188" i="7" s="1"/>
  <c r="I186" i="7"/>
  <c r="I188" i="7" s="1"/>
  <c r="G186" i="7"/>
  <c r="G188" i="7" s="1"/>
  <c r="F86" i="7"/>
  <c r="P86" i="7"/>
  <c r="P91" i="7"/>
  <c r="F97" i="7"/>
  <c r="F121" i="7"/>
  <c r="H141" i="7"/>
  <c r="H186" i="7"/>
  <c r="H188" i="7" s="1"/>
  <c r="F186" i="7"/>
  <c r="F188" i="7" s="1"/>
  <c r="F48" i="7"/>
  <c r="F50" i="7" s="1"/>
  <c r="F58" i="7"/>
  <c r="F72" i="7"/>
  <c r="G91" i="7"/>
  <c r="G141" i="7"/>
  <c r="E121" i="7"/>
  <c r="I121" i="7"/>
  <c r="G48" i="7"/>
  <c r="G50" i="7" s="1"/>
  <c r="E141" i="7"/>
  <c r="I141" i="7"/>
  <c r="G58" i="7"/>
  <c r="G72" i="7"/>
  <c r="E86" i="7"/>
  <c r="I86" i="7"/>
  <c r="E91" i="7"/>
  <c r="I91" i="7"/>
  <c r="I97" i="7"/>
  <c r="G121" i="7"/>
  <c r="F91" i="7"/>
  <c r="F141" i="7"/>
  <c r="H152" i="7"/>
  <c r="F152" i="7"/>
  <c r="E152" i="7"/>
  <c r="I152" i="7"/>
  <c r="G152" i="7"/>
  <c r="P48" i="7"/>
  <c r="P58" i="7"/>
  <c r="P72" i="7"/>
  <c r="P121" i="7"/>
  <c r="J91" i="7"/>
  <c r="J152" i="7"/>
  <c r="J186" i="7"/>
  <c r="J188" i="7" s="1"/>
  <c r="J48" i="7"/>
  <c r="J50" i="7" s="1"/>
  <c r="J121" i="7"/>
  <c r="J58" i="7"/>
  <c r="J72" i="7"/>
  <c r="J86" i="7"/>
  <c r="J141" i="7"/>
  <c r="K97" i="7"/>
  <c r="K141" i="7"/>
  <c r="K186" i="7"/>
  <c r="K188" i="7" s="1"/>
  <c r="K169" i="7"/>
  <c r="K91" i="7"/>
  <c r="K121" i="7"/>
  <c r="K48" i="7"/>
  <c r="K50" i="7" s="1"/>
  <c r="K58" i="7"/>
  <c r="K72" i="7"/>
  <c r="K86" i="7"/>
  <c r="K152" i="7"/>
  <c r="M91" i="7"/>
  <c r="N72" i="7"/>
  <c r="L72" i="7"/>
  <c r="L91" i="7"/>
  <c r="L97" i="7"/>
  <c r="L152" i="7"/>
  <c r="M186" i="7"/>
  <c r="M188" i="7" s="1"/>
  <c r="N186" i="7"/>
  <c r="N188" i="7" s="1"/>
  <c r="O186" i="7"/>
  <c r="L86" i="7"/>
  <c r="O91" i="7"/>
  <c r="N97" i="7"/>
  <c r="N141" i="7"/>
  <c r="N152" i="7"/>
  <c r="N169" i="7"/>
  <c r="L186" i="7"/>
  <c r="L188" i="7" s="1"/>
  <c r="O48" i="7"/>
  <c r="O58" i="7"/>
  <c r="N121" i="7"/>
  <c r="M121" i="7"/>
  <c r="O141" i="7"/>
  <c r="O152" i="7"/>
  <c r="M48" i="7"/>
  <c r="M50" i="7" s="1"/>
  <c r="L48" i="7"/>
  <c r="L50" i="7" s="1"/>
  <c r="M58" i="7"/>
  <c r="L58" i="7"/>
  <c r="M86" i="7"/>
  <c r="O121" i="7"/>
  <c r="L141" i="7"/>
  <c r="N48" i="7"/>
  <c r="N50" i="7" s="1"/>
  <c r="N58" i="7"/>
  <c r="M72" i="7"/>
  <c r="O72" i="7"/>
  <c r="O86" i="7"/>
  <c r="N86" i="7"/>
  <c r="N91" i="7"/>
  <c r="L121" i="7"/>
  <c r="M141" i="7"/>
  <c r="M152" i="7"/>
  <c r="M154" i="7" s="1"/>
  <c r="E169" i="7" l="1"/>
  <c r="G169" i="7"/>
  <c r="L169" i="7"/>
  <c r="J169" i="7"/>
  <c r="E97" i="7"/>
  <c r="M169" i="7"/>
  <c r="H169" i="7"/>
  <c r="F169" i="7"/>
  <c r="M97" i="7"/>
  <c r="M102" i="7" s="1"/>
  <c r="K202" i="7"/>
  <c r="K204" i="7" s="1"/>
  <c r="K206" i="7" s="1"/>
  <c r="K208" i="7" s="1"/>
  <c r="L202" i="7"/>
  <c r="L204" i="7" s="1"/>
  <c r="L206" i="7" s="1"/>
  <c r="I202" i="7"/>
  <c r="I204" i="7" s="1"/>
  <c r="I206" i="7" s="1"/>
  <c r="I208" i="7" s="1"/>
  <c r="E202" i="7"/>
  <c r="E204" i="7" s="1"/>
  <c r="E206" i="7" s="1"/>
  <c r="E208" i="7" s="1"/>
  <c r="O97" i="7"/>
  <c r="O102" i="7" s="1"/>
  <c r="O202" i="7"/>
  <c r="O204" i="7" s="1"/>
  <c r="D15" i="7"/>
  <c r="M202" i="7"/>
  <c r="M204" i="7" s="1"/>
  <c r="M206" i="7" s="1"/>
  <c r="M208" i="7" s="1"/>
  <c r="J202" i="7"/>
  <c r="J204" i="7" s="1"/>
  <c r="J206" i="7" s="1"/>
  <c r="D38" i="7"/>
  <c r="G202" i="7"/>
  <c r="G204" i="7" s="1"/>
  <c r="G206" i="7" s="1"/>
  <c r="G208" i="7" s="1"/>
  <c r="F202" i="7"/>
  <c r="F204" i="7" s="1"/>
  <c r="F206" i="7" s="1"/>
  <c r="F208" i="7" s="1"/>
  <c r="D24" i="7"/>
  <c r="D32" i="7"/>
  <c r="H32" i="7"/>
  <c r="H15" i="7"/>
  <c r="H38" i="7"/>
  <c r="H24" i="7"/>
  <c r="Q76" i="7"/>
  <c r="B154" i="3"/>
  <c r="B156" i="3" s="1"/>
  <c r="C50" i="3"/>
  <c r="C154" i="3"/>
  <c r="C156" i="3" s="1"/>
  <c r="C93" i="3"/>
  <c r="B60" i="3"/>
  <c r="B50" i="3"/>
  <c r="Q72" i="7"/>
  <c r="Q186" i="7"/>
  <c r="Q91" i="7"/>
  <c r="C60" i="3"/>
  <c r="B204" i="3"/>
  <c r="Q200" i="7"/>
  <c r="C202" i="3" s="1"/>
  <c r="C204" i="3" s="1"/>
  <c r="Q165" i="7"/>
  <c r="C167" i="3" s="1"/>
  <c r="Q58" i="7"/>
  <c r="C88" i="3"/>
  <c r="B99" i="3"/>
  <c r="Q94" i="7"/>
  <c r="C96" i="3" s="1"/>
  <c r="B188" i="3"/>
  <c r="B74" i="3"/>
  <c r="Q48" i="7"/>
  <c r="Q86" i="7"/>
  <c r="C188" i="3"/>
  <c r="Q163" i="7"/>
  <c r="C165" i="3" s="1"/>
  <c r="Q121" i="7"/>
  <c r="Q152" i="7"/>
  <c r="Q141" i="7"/>
  <c r="C74" i="3"/>
  <c r="B143" i="3"/>
  <c r="B123" i="3"/>
  <c r="B88" i="3"/>
  <c r="P97" i="7"/>
  <c r="O169" i="7"/>
  <c r="D210" i="7"/>
  <c r="L154" i="7"/>
  <c r="K154" i="7"/>
  <c r="I154" i="7"/>
  <c r="E154" i="7"/>
  <c r="F154" i="7"/>
  <c r="J154" i="7"/>
  <c r="H154" i="7"/>
  <c r="G154" i="7"/>
  <c r="C129" i="3"/>
  <c r="C143" i="3" s="1"/>
  <c r="C98" i="3"/>
  <c r="C108" i="3"/>
  <c r="C123" i="3" s="1"/>
  <c r="N208" i="7"/>
  <c r="O188" i="7"/>
  <c r="Q188" i="7" s="1"/>
  <c r="O50" i="7"/>
  <c r="P50" i="7"/>
  <c r="H208" i="7"/>
  <c r="F102" i="7"/>
  <c r="I102" i="7"/>
  <c r="G102" i="7"/>
  <c r="E102" i="7"/>
  <c r="J208" i="7"/>
  <c r="J102" i="7"/>
  <c r="K102" i="7"/>
  <c r="L208" i="7"/>
  <c r="N102" i="7"/>
  <c r="L102" i="7"/>
  <c r="N154" i="7"/>
  <c r="O154" i="7"/>
  <c r="M210" i="7" l="1"/>
  <c r="Q97" i="7"/>
  <c r="Q202" i="7"/>
  <c r="D40" i="7"/>
  <c r="D123" i="7" s="1"/>
  <c r="H40" i="7"/>
  <c r="Q169" i="7"/>
  <c r="B171" i="3"/>
  <c r="C171" i="3"/>
  <c r="Q50" i="7"/>
  <c r="P102" i="7"/>
  <c r="C206" i="3"/>
  <c r="C99" i="3"/>
  <c r="B190" i="3"/>
  <c r="Q154" i="7"/>
  <c r="C190" i="3"/>
  <c r="B206" i="3"/>
  <c r="Q204" i="7"/>
  <c r="G210" i="7"/>
  <c r="N210" i="7"/>
  <c r="E210" i="7"/>
  <c r="K210" i="7"/>
  <c r="L210" i="7"/>
  <c r="I210" i="7"/>
  <c r="H210" i="7"/>
  <c r="J210" i="7"/>
  <c r="F210" i="7"/>
  <c r="O206" i="7"/>
  <c r="Q102" i="7" l="1"/>
  <c r="D214" i="7"/>
  <c r="D213" i="7"/>
  <c r="Q206" i="7"/>
  <c r="C208" i="3"/>
  <c r="B208" i="3"/>
  <c r="O208" i="7"/>
  <c r="Q208" i="7" l="1"/>
  <c r="B210" i="3"/>
  <c r="C210" i="3"/>
  <c r="O210" i="7"/>
  <c r="B32" i="3"/>
  <c r="B13" i="3"/>
  <c r="B20" i="3"/>
  <c r="B24" i="3"/>
  <c r="B31" i="3"/>
  <c r="B38" i="3"/>
  <c r="B14" i="3"/>
  <c r="B21" i="3"/>
  <c r="B30" i="3"/>
  <c r="B39" i="3"/>
  <c r="B15" i="3"/>
  <c r="B22" i="3"/>
  <c r="B29" i="3"/>
  <c r="B33" i="3"/>
  <c r="B12" i="3"/>
  <c r="B16" i="3"/>
  <c r="B23" i="3"/>
  <c r="B25" i="3"/>
  <c r="B37" i="3"/>
  <c r="K38" i="7" l="1"/>
  <c r="N32" i="7"/>
  <c r="Q14" i="7"/>
  <c r="C16" i="3" s="1"/>
  <c r="Q20" i="7"/>
  <c r="C22" i="3" s="1"/>
  <c r="Q12" i="7"/>
  <c r="C14" i="3" s="1"/>
  <c r="Q18" i="7"/>
  <c r="C20" i="3" s="1"/>
  <c r="C212" i="3"/>
  <c r="Q35" i="7"/>
  <c r="C37" i="3" s="1"/>
  <c r="Q10" i="7"/>
  <c r="C12" i="3" s="1"/>
  <c r="Q13" i="7"/>
  <c r="C15" i="3" s="1"/>
  <c r="Q36" i="7"/>
  <c r="C38" i="3" s="1"/>
  <c r="Q11" i="7"/>
  <c r="C13" i="3" s="1"/>
  <c r="Q31" i="7"/>
  <c r="C33" i="3" s="1"/>
  <c r="Q37" i="7"/>
  <c r="C39" i="3" s="1"/>
  <c r="Q28" i="7"/>
  <c r="C30" i="3" s="1"/>
  <c r="Q29" i="7"/>
  <c r="C31" i="3" s="1"/>
  <c r="Q210" i="7"/>
  <c r="B212" i="3"/>
  <c r="Q23" i="7"/>
  <c r="C25" i="3" s="1"/>
  <c r="Q21" i="7"/>
  <c r="C23" i="3" s="1"/>
  <c r="Q27" i="7"/>
  <c r="C29" i="3" s="1"/>
  <c r="Q19" i="7"/>
  <c r="C21" i="3" s="1"/>
  <c r="Q22" i="7"/>
  <c r="C24" i="3" s="1"/>
  <c r="Q30" i="7"/>
  <c r="C32" i="3" s="1"/>
  <c r="L38" i="7"/>
  <c r="Q9" i="7"/>
  <c r="C11" i="3" s="1"/>
  <c r="F38" i="7"/>
  <c r="P38" i="7"/>
  <c r="I15" i="7"/>
  <c r="I38" i="7"/>
  <c r="G15" i="7"/>
  <c r="P32" i="7"/>
  <c r="P15" i="7"/>
  <c r="E32" i="7"/>
  <c r="E24" i="7"/>
  <c r="G38" i="7"/>
  <c r="E15" i="7"/>
  <c r="G32" i="7"/>
  <c r="F15" i="7"/>
  <c r="E38" i="7"/>
  <c r="G24" i="7"/>
  <c r="P24" i="7"/>
  <c r="F32" i="7"/>
  <c r="I32" i="7"/>
  <c r="F24" i="7"/>
  <c r="I24" i="7"/>
  <c r="M15" i="7"/>
  <c r="J38" i="7"/>
  <c r="O32" i="7"/>
  <c r="O38" i="7"/>
  <c r="O15" i="7"/>
  <c r="L24" i="7"/>
  <c r="N38" i="7"/>
  <c r="K24" i="7"/>
  <c r="M38" i="7"/>
  <c r="K15" i="7"/>
  <c r="M24" i="7"/>
  <c r="L32" i="7"/>
  <c r="M32" i="7"/>
  <c r="L15" i="7"/>
  <c r="O24" i="7"/>
  <c r="J32" i="7"/>
  <c r="J24" i="7"/>
  <c r="N24" i="7"/>
  <c r="J15" i="7"/>
  <c r="N15" i="7"/>
  <c r="K32" i="7"/>
  <c r="B34" i="3" l="1"/>
  <c r="C34" i="3"/>
  <c r="Q24" i="7"/>
  <c r="Q38" i="7"/>
  <c r="Q15" i="7"/>
  <c r="Q32" i="7"/>
  <c r="B17" i="3"/>
  <c r="B26" i="3"/>
  <c r="C17" i="3"/>
  <c r="C40" i="3"/>
  <c r="P40" i="7"/>
  <c r="P123" i="7" s="1"/>
  <c r="E40" i="7"/>
  <c r="E123" i="7" s="1"/>
  <c r="E213" i="7" s="1"/>
  <c r="F40" i="7"/>
  <c r="F123" i="7" s="1"/>
  <c r="F213" i="7" s="1"/>
  <c r="G40" i="7"/>
  <c r="G123" i="7" s="1"/>
  <c r="H123" i="7"/>
  <c r="H213" i="7" s="1"/>
  <c r="I40" i="7"/>
  <c r="I123" i="7" s="1"/>
  <c r="I213" i="7" s="1"/>
  <c r="L40" i="7"/>
  <c r="L123" i="7" s="1"/>
  <c r="L213" i="7" s="1"/>
  <c r="M40" i="7"/>
  <c r="M123" i="7" s="1"/>
  <c r="K40" i="7"/>
  <c r="K123" i="7" s="1"/>
  <c r="K213" i="7" s="1"/>
  <c r="O40" i="7"/>
  <c r="J40" i="7"/>
  <c r="J123" i="7" s="1"/>
  <c r="J213" i="7" s="1"/>
  <c r="N40" i="7"/>
  <c r="M214" i="7" l="1"/>
  <c r="M213" i="7"/>
  <c r="G214" i="7"/>
  <c r="G213" i="7"/>
  <c r="N123" i="7"/>
  <c r="L214" i="7"/>
  <c r="F214" i="7"/>
  <c r="I214" i="7"/>
  <c r="E214" i="7"/>
  <c r="J214" i="7"/>
  <c r="K214" i="7"/>
  <c r="H214" i="7"/>
  <c r="Q40" i="7"/>
  <c r="O123" i="7"/>
  <c r="O213" i="7" s="1"/>
  <c r="C26" i="3"/>
  <c r="P214" i="7" l="1"/>
  <c r="P213" i="7"/>
  <c r="N214" i="7"/>
  <c r="N213" i="7"/>
  <c r="C42" i="3"/>
  <c r="O214" i="7"/>
  <c r="Q123" i="7"/>
  <c r="Q213" i="7" s="1"/>
  <c r="B52" i="3"/>
  <c r="B78" i="3"/>
  <c r="B104" i="3" l="1"/>
  <c r="Q214" i="7"/>
  <c r="B40" i="3"/>
  <c r="B42" i="3" l="1"/>
  <c r="C78" i="3"/>
  <c r="C52" i="3"/>
  <c r="C104" i="3" l="1"/>
  <c r="B125" i="3"/>
  <c r="B213" i="3" l="1"/>
  <c r="C125" i="3"/>
  <c r="C213" i="3" s="1"/>
</calcChain>
</file>

<file path=xl/comments1.xml><?xml version="1.0" encoding="utf-8"?>
<comments xmlns="http://schemas.openxmlformats.org/spreadsheetml/2006/main">
  <authors>
    <author>James DiMasso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James DiMasso:</t>
        </r>
        <r>
          <rPr>
            <sz val="9"/>
            <color indexed="81"/>
            <rFont val="Tahoma"/>
            <family val="2"/>
          </rPr>
          <t xml:space="preserve">
Add ROU ASSET - LT 18609893</t>
        </r>
      </text>
    </comment>
  </commentList>
</comments>
</file>

<file path=xl/sharedStrings.xml><?xml version="1.0" encoding="utf-8"?>
<sst xmlns="http://schemas.openxmlformats.org/spreadsheetml/2006/main" count="456" uniqueCount="275">
  <si>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</si>
  <si>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</si>
  <si>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</si>
  <si>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</si>
  <si>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</si>
  <si>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</si>
  <si>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</si>
  <si>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</si>
  <si>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</si>
  <si>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</si>
  <si>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</si>
  <si>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</si>
  <si>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</si>
  <si>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</si>
  <si>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</si>
  <si>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</si>
  <si>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</si>
  <si>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</si>
  <si>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</si>
  <si>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</si>
  <si>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</si>
  <si>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</si>
  <si>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</si>
  <si>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</si>
  <si>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</si>
  <si>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</si>
  <si>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</si>
  <si>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</si>
  <si>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</si>
  <si>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</si>
  <si>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</si>
  <si>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</si>
  <si>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</si>
  <si>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</si>
  <si>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</si>
  <si>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</si>
  <si>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</si>
  <si>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</si>
  <si>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</si>
  <si>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</si>
  <si>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</si>
  <si>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</si>
  <si>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</si>
  <si>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</si>
  <si>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</si>
  <si>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</si>
  <si>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</si>
  <si>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</si>
  <si>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</si>
  <si>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</si>
  <si>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</si>
  <si>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</si>
  <si>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</si>
  <si>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</si>
  <si>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</si>
  <si>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</si>
  <si>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</si>
  <si>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</si>
  <si>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</si>
  <si>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</si>
  <si>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</si>
  <si>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</si>
  <si>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</si>
  <si>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</si>
  <si>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</si>
  <si>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</si>
  <si>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</si>
  <si>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</si>
  <si>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</si>
  <si>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</si>
  <si>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</si>
  <si>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</si>
  <si>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</si>
  <si>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</si>
  <si>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</si>
  <si>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</si>
  <si>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</si>
  <si>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</si>
  <si>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</si>
  <si>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</si>
  <si>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</si>
  <si>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</si>
  <si>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</si>
  <si>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</si>
  <si>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</si>
  <si>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</si>
  <si>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</si>
  <si>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</si>
  <si>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</si>
  <si>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</si>
  <si>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</si>
  <si>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</si>
  <si>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</si>
  <si>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</si>
  <si>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</si>
  <si>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</si>
  <si>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</si>
  <si>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</si>
  <si>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</si>
  <si>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</si>
  <si>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</si>
  <si>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</si>
  <si>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</si>
  <si>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</si>
  <si>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</si>
  <si>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</si>
  <si>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</si>
  <si>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</si>
  <si>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</si>
  <si>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</si>
  <si>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</si>
  <si>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</si>
  <si>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</si>
  <si>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</si>
  <si>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</si>
  <si>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</si>
  <si>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</si>
  <si>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</si>
  <si>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</si>
  <si>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</si>
  <si>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</si>
  <si>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</si>
  <si>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</si>
  <si>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</si>
  <si>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</si>
  <si>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</si>
  <si>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</si>
  <si>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</si>
  <si>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</si>
  <si>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</si>
  <si>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</si>
  <si>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</si>
  <si>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</si>
  <si>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</si>
  <si>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</si>
  <si>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</si>
  <si>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</si>
  <si>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</si>
  <si>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</si>
  <si>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</si>
  <si>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</si>
  <si>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</si>
  <si>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</si>
  <si>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</si>
  <si>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</si>
  <si>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</si>
  <si>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</si>
  <si>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</si>
  <si>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</si>
  <si>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</si>
  <si>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</si>
  <si>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</si>
  <si>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</si>
  <si>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</si>
  <si>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</si>
  <si>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</si>
  <si>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</si>
  <si>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</si>
  <si>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</si>
  <si>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</si>
  <si>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</si>
  <si>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</si>
  <si>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</si>
  <si>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</si>
  <si>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</si>
  <si>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</si>
  <si>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</si>
  <si>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</si>
  <si>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</si>
  <si>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</si>
  <si>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</si>
  <si>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</si>
  <si>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</si>
  <si>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</si>
  <si>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</si>
  <si>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</si>
  <si>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</si>
  <si>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</si>
  <si>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</si>
  <si>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</si>
  <si>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</si>
  <si>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</si>
  <si>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</si>
  <si>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</si>
  <si>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</si>
  <si>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</si>
  <si>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</si>
  <si>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</si>
  <si>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</si>
  <si>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</si>
  <si>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</si>
  <si>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</si>
  <si>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</si>
  <si>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</si>
  <si>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</si>
  <si>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</si>
  <si>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</si>
  <si>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</si>
  <si>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</si>
  <si>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</si>
  <si>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</si>
  <si>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</si>
  <si>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</si>
  <si>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</si>
  <si>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</si>
  <si>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</si>
  <si>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</si>
  <si>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</si>
  <si>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</si>
  <si>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</si>
  <si>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</si>
  <si>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</si>
  <si>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</si>
  <si>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</si>
  <si>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</si>
  <si>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</si>
  <si>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</si>
  <si>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</si>
  <si>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</si>
  <si>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</si>
  <si>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</si>
  <si>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</si>
  <si>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</si>
  <si>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</si>
  <si>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</si>
  <si>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</si>
  <si>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</si>
  <si>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</si>
  <si>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</si>
  <si>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</si>
  <si>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</si>
  <si>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</si>
  <si>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</si>
  <si>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</si>
  <si>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</si>
  <si>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</si>
  <si>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</si>
  <si>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</si>
  <si>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</si>
  <si>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</si>
  <si>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</si>
  <si>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</si>
  <si>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</si>
  <si>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</si>
  <si>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</si>
  <si>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</si>
  <si>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</si>
  <si>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</si>
  <si>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</si>
  <si>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</si>
  <si>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</si>
  <si>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</si>
  <si>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</si>
  <si>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</si>
  <si>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</si>
  <si>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tie to WC/RB</t>
  </si>
  <si>
    <t>MAY</t>
  </si>
  <si>
    <t>link to working capital/RB  2.03</t>
  </si>
  <si>
    <t>Assets = Liabilities</t>
  </si>
  <si>
    <t>JUNE</t>
  </si>
  <si>
    <t>JULY</t>
  </si>
  <si>
    <t>AUGUST</t>
  </si>
  <si>
    <t>SEPTEMBER</t>
  </si>
  <si>
    <t>OCTOBER</t>
  </si>
  <si>
    <t>NOVEMBER</t>
  </si>
  <si>
    <t>F215-1           215.1 Approp Retained Earnings Amort Res</t>
  </si>
  <si>
    <t>DECEMBER</t>
  </si>
  <si>
    <t>215.1 Appropriated Retained Earnings Amort Reserve</t>
  </si>
  <si>
    <t>JANUARY</t>
  </si>
  <si>
    <t>FEBRUARY</t>
  </si>
  <si>
    <t>MARCH</t>
  </si>
  <si>
    <t>APRIL</t>
  </si>
  <si>
    <t>December 2020</t>
  </si>
  <si>
    <t>December 2021 AMA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</si>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</sst>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8" formatCode="#,##0.00_);[Red]\(#,##0.00\);&quot; &quot;"/>
    <numFmt numFmtId="169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2" xfId="0" applyFont="1" applyBorder="1"/>
    <xf numFmtId="0" fontId="2" fillId="0" borderId="2" xfId="0" applyFont="1" applyFill="1" applyBorder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165" fontId="1" fillId="0" borderId="2" xfId="0" applyNumberFormat="1" applyFont="1" applyBorder="1"/>
    <xf numFmtId="43" fontId="1" fillId="0" borderId="0" xfId="0" applyNumberFormat="1" applyFont="1"/>
    <xf numFmtId="43" fontId="1" fillId="0" borderId="2" xfId="0" applyNumberFormat="1" applyFont="1" applyBorder="1"/>
    <xf numFmtId="166" fontId="1" fillId="0" borderId="4" xfId="0" applyNumberFormat="1" applyFont="1" applyBorder="1"/>
    <xf numFmtId="166" fontId="1" fillId="0" borderId="0" xfId="0" applyNumberFormat="1" applyFont="1"/>
    <xf numFmtId="49" fontId="3" fillId="0" borderId="0" xfId="0" applyNumberFormat="1" applyFont="1" applyFill="1" applyAlignment="1">
      <alignment horizontal="left" wrapText="1"/>
    </xf>
    <xf numFmtId="43" fontId="3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 applyBorder="1" applyAlignment="1">
      <alignment horizontal="right" wrapText="1"/>
    </xf>
    <xf numFmtId="49" fontId="1" fillId="0" borderId="2" xfId="0" applyNumberFormat="1" applyFont="1" applyFill="1" applyBorder="1" applyAlignment="1">
      <alignment horizontal="left" wrapText="1"/>
    </xf>
    <xf numFmtId="165" fontId="3" fillId="0" borderId="0" xfId="0" applyNumberFormat="1" applyFont="1" applyFill="1" applyAlignment="1">
      <alignment horizontal="right" wrapText="1"/>
    </xf>
    <xf numFmtId="49" fontId="1" fillId="0" borderId="0" xfId="0" applyNumberFormat="1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43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left"/>
    </xf>
    <xf numFmtId="165" fontId="4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5" fontId="5" fillId="0" borderId="3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4" fillId="0" borderId="5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17" fontId="3" fillId="0" borderId="0" xfId="0" applyNumberFormat="1" applyFont="1" applyFill="1" applyAlignment="1">
      <alignment horizontal="right" wrapText="1"/>
    </xf>
    <xf numFmtId="0" fontId="9" fillId="0" borderId="0" xfId="0" applyFont="1"/>
    <xf numFmtId="0" fontId="1" fillId="0" borderId="0" xfId="0" applyFont="1"/>
    <xf numFmtId="17" fontId="2" fillId="0" borderId="2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/>
    <xf numFmtId="164" fontId="3" fillId="0" borderId="0" xfId="0" applyNumberFormat="1" applyFont="1" applyFill="1" applyAlignment="1">
      <alignment horizontal="left"/>
    </xf>
    <xf numFmtId="165" fontId="4" fillId="0" borderId="0" xfId="0" applyNumberFormat="1" applyFont="1" applyFill="1"/>
    <xf numFmtId="169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7"/>
  <sheetViews>
    <sheetView tabSelected="1" zoomScale="90" zoomScaleNormal="90" workbookViewId="0">
      <pane ySplit="6" topLeftCell="A196" activePane="bottomLeft" state="frozen"/>
      <selection pane="bottomLeft" activeCell="F203" sqref="F203"/>
    </sheetView>
  </sheetViews>
  <sheetFormatPr defaultRowHeight="15" x14ac:dyDescent="0.25"/>
  <cols>
    <col min="1" max="1" width="53" style="43" customWidth="1"/>
    <col min="2" max="2" width="21.7109375" style="44" customWidth="1"/>
    <col min="3" max="3" width="21.28515625" style="44" customWidth="1"/>
    <col min="4" max="4" width="13.5703125" bestFit="1" customWidth="1"/>
  </cols>
  <sheetData>
    <row r="1" spans="1:4" ht="15.75" customHeight="1" x14ac:dyDescent="0.25"/>
    <row r="2" spans="1:4" ht="23.25" customHeight="1" x14ac:dyDescent="0.25">
      <c r="A2" s="41" t="s">
        <v>172</v>
      </c>
      <c r="B2" s="41"/>
      <c r="C2" s="41"/>
    </row>
    <row r="3" spans="1:4" ht="15.75" customHeight="1" x14ac:dyDescent="0.25">
      <c r="A3" s="40" t="s">
        <v>173</v>
      </c>
      <c r="B3" s="40"/>
      <c r="C3" s="40"/>
    </row>
    <row r="4" spans="1:4" ht="20.25" customHeight="1" x14ac:dyDescent="0.25">
      <c r="A4" s="40" t="s">
        <v>274</v>
      </c>
      <c r="B4" s="40"/>
      <c r="C4" s="40"/>
    </row>
    <row r="5" spans="1:4" ht="4.5" customHeight="1" x14ac:dyDescent="0.25"/>
    <row r="6" spans="1:4" x14ac:dyDescent="0.25">
      <c r="A6" s="1" t="s">
        <v>170</v>
      </c>
      <c r="B6" s="45">
        <f>'BS - Summary by Month'!P2</f>
        <v>44531</v>
      </c>
      <c r="C6" s="2" t="str">
        <f>+'BS - Summary by Month'!Q2</f>
        <v>December 2021 AMA</v>
      </c>
    </row>
    <row r="8" spans="1:4" x14ac:dyDescent="0.25">
      <c r="A8" s="46" t="s">
        <v>169</v>
      </c>
    </row>
    <row r="9" spans="1:4" x14ac:dyDescent="0.25">
      <c r="A9" s="46" t="s">
        <v>168</v>
      </c>
    </row>
    <row r="10" spans="1:4" x14ac:dyDescent="0.25">
      <c r="A10" s="46" t="s">
        <v>167</v>
      </c>
    </row>
    <row r="11" spans="1:4" x14ac:dyDescent="0.25">
      <c r="A11" s="46" t="s">
        <v>166</v>
      </c>
      <c r="B11" s="9">
        <f>+'BS - Summary by Month'!P9</f>
        <v>10684272090.550001</v>
      </c>
      <c r="C11" s="9">
        <f>+'BS - Summary by Month'!Q9</f>
        <v>10481373649.531666</v>
      </c>
      <c r="D11" s="3"/>
    </row>
    <row r="12" spans="1:4" x14ac:dyDescent="0.25">
      <c r="A12" s="46" t="s">
        <v>165</v>
      </c>
      <c r="B12" s="4">
        <f>+'BS - Summary by Month'!P10</f>
        <v>0</v>
      </c>
      <c r="C12" s="4">
        <f>+'BS - Summary by Month'!Q10</f>
        <v>0</v>
      </c>
    </row>
    <row r="13" spans="1:4" x14ac:dyDescent="0.25">
      <c r="A13" s="46" t="s">
        <v>164</v>
      </c>
      <c r="B13" s="4">
        <f>+'BS - Summary by Month'!P11</f>
        <v>38798123.880000003</v>
      </c>
      <c r="C13" s="4">
        <f>+'BS - Summary by Month'!Q11</f>
        <v>38764131.725000001</v>
      </c>
    </row>
    <row r="14" spans="1:4" x14ac:dyDescent="0.25">
      <c r="A14" s="46" t="s">
        <v>163</v>
      </c>
      <c r="B14" s="4">
        <f>+'BS - Summary by Month'!P12</f>
        <v>207606428</v>
      </c>
      <c r="C14" s="4">
        <f>+'BS - Summary by Month'!Q12</f>
        <v>181683677.03208336</v>
      </c>
    </row>
    <row r="15" spans="1:4" x14ac:dyDescent="0.25">
      <c r="A15" s="46" t="s">
        <v>162</v>
      </c>
      <c r="B15" s="4">
        <f>+'BS - Summary by Month'!P13</f>
        <v>507465388.19999999</v>
      </c>
      <c r="C15" s="4">
        <f>+'BS - Summary by Month'!Q13</f>
        <v>450261272.84708339</v>
      </c>
    </row>
    <row r="16" spans="1:4" x14ac:dyDescent="0.25">
      <c r="A16" s="46" t="s">
        <v>161</v>
      </c>
      <c r="B16" s="5">
        <f>+'BS - Summary by Month'!P14</f>
        <v>282791674.87</v>
      </c>
      <c r="C16" s="5">
        <f>+'BS - Summary by Month'!Q14</f>
        <v>282791674.86999995</v>
      </c>
    </row>
    <row r="17" spans="1:4" x14ac:dyDescent="0.25">
      <c r="A17" s="46" t="s">
        <v>160</v>
      </c>
      <c r="B17" s="4">
        <f>SUM(B11:B16)</f>
        <v>11720933705.500002</v>
      </c>
      <c r="C17" s="4">
        <f>SUM(C11:C16)</f>
        <v>11434874406.005835</v>
      </c>
      <c r="D17" s="3"/>
    </row>
    <row r="18" spans="1:4" x14ac:dyDescent="0.25">
      <c r="A18" s="46"/>
      <c r="B18" s="6"/>
      <c r="C18" s="6"/>
    </row>
    <row r="19" spans="1:4" x14ac:dyDescent="0.25">
      <c r="A19" s="17" t="s">
        <v>159</v>
      </c>
      <c r="B19" s="6"/>
      <c r="C19" s="6"/>
    </row>
    <row r="20" spans="1:4" x14ac:dyDescent="0.25">
      <c r="A20" s="17" t="s">
        <v>158</v>
      </c>
      <c r="B20" s="4">
        <f>+'BS - Summary by Month'!P18</f>
        <v>4646320880.54</v>
      </c>
      <c r="C20" s="4">
        <f>+'BS - Summary by Month'!Q18</f>
        <v>4496012133.7762499</v>
      </c>
    </row>
    <row r="21" spans="1:4" x14ac:dyDescent="0.25">
      <c r="A21" s="17" t="s">
        <v>157</v>
      </c>
      <c r="B21" s="4">
        <f>+'BS - Summary by Month'!P19</f>
        <v>7374233.6200000001</v>
      </c>
      <c r="C21" s="4">
        <f>+'BS - Summary by Month'!Q19</f>
        <v>7374233.6200000001</v>
      </c>
    </row>
    <row r="22" spans="1:4" x14ac:dyDescent="0.25">
      <c r="A22" s="17" t="s">
        <v>156</v>
      </c>
      <c r="B22" s="4">
        <f>+'BS - Summary by Month'!P20</f>
        <v>82986885.659999996</v>
      </c>
      <c r="C22" s="4">
        <f>+'BS - Summary by Month'!Q20</f>
        <v>122661798.18708332</v>
      </c>
    </row>
    <row r="23" spans="1:4" x14ac:dyDescent="0.25">
      <c r="A23" s="17" t="s">
        <v>155</v>
      </c>
      <c r="B23" s="4">
        <f>+'BS - Summary by Month'!P21</f>
        <v>309285115.41000003</v>
      </c>
      <c r="C23" s="4">
        <f>+'BS - Summary by Month'!Q21</f>
        <v>287675483.58125001</v>
      </c>
    </row>
    <row r="24" spans="1:4" x14ac:dyDescent="0.25">
      <c r="A24" s="17" t="s">
        <v>174</v>
      </c>
      <c r="B24" s="4">
        <f>+'BS - Summary by Month'!P22</f>
        <v>8654564.4700000007</v>
      </c>
      <c r="C24" s="4">
        <f>+'BS - Summary by Month'!Q22</f>
        <v>8654564.4700000007</v>
      </c>
    </row>
    <row r="25" spans="1:4" ht="15.75" thickBot="1" x14ac:dyDescent="0.3">
      <c r="A25" s="22" t="s">
        <v>154</v>
      </c>
      <c r="B25" s="5">
        <f>+'BS - Summary by Month'!P23</f>
        <v>0</v>
      </c>
      <c r="C25" s="5">
        <f>+'BS - Summary by Month'!Q23</f>
        <v>0</v>
      </c>
    </row>
    <row r="26" spans="1:4" x14ac:dyDescent="0.25">
      <c r="A26" s="46" t="s">
        <v>153</v>
      </c>
      <c r="B26" s="4">
        <f>SUM(B20:B25)</f>
        <v>5054621679.6999998</v>
      </c>
      <c r="C26" s="4">
        <f>SUM(C20:C25)</f>
        <v>4922378213.6345835</v>
      </c>
      <c r="D26" s="3"/>
    </row>
    <row r="27" spans="1:4" x14ac:dyDescent="0.25">
      <c r="A27" s="46"/>
      <c r="B27" s="6"/>
      <c r="C27" s="6"/>
    </row>
    <row r="28" spans="1:4" x14ac:dyDescent="0.25">
      <c r="A28" s="46" t="s">
        <v>152</v>
      </c>
      <c r="B28" s="6"/>
      <c r="C28" s="6"/>
    </row>
    <row r="29" spans="1:4" x14ac:dyDescent="0.25">
      <c r="A29" s="46" t="s">
        <v>151</v>
      </c>
      <c r="B29" s="4">
        <f>+'BS - Summary by Month'!P27</f>
        <v>1038564049.92</v>
      </c>
      <c r="C29" s="4">
        <f>+'BS - Summary by Month'!Q27</f>
        <v>1002337629.4525</v>
      </c>
    </row>
    <row r="30" spans="1:4" x14ac:dyDescent="0.25">
      <c r="A30" s="46" t="s">
        <v>150</v>
      </c>
      <c r="B30" s="4">
        <f>+'BS - Summary by Month'!P28</f>
        <v>61226575.270000003</v>
      </c>
      <c r="C30" s="4">
        <f>+'BS - Summary by Month'!Q28</f>
        <v>19507529.517500002</v>
      </c>
    </row>
    <row r="31" spans="1:4" x14ac:dyDescent="0.25">
      <c r="A31" s="46" t="s">
        <v>149</v>
      </c>
      <c r="B31" s="4">
        <f>+'BS - Summary by Month'!P29</f>
        <v>0</v>
      </c>
      <c r="C31" s="4">
        <f>+'BS - Summary by Month'!Q29</f>
        <v>0</v>
      </c>
    </row>
    <row r="32" spans="1:4" x14ac:dyDescent="0.25">
      <c r="A32" s="46" t="s">
        <v>148</v>
      </c>
      <c r="B32" s="4">
        <f>+'BS - Summary by Month'!P30</f>
        <v>24353375.510000002</v>
      </c>
      <c r="C32" s="4">
        <f>+'BS - Summary by Month'!Q30</f>
        <v>24058582.337916672</v>
      </c>
    </row>
    <row r="33" spans="1:4" x14ac:dyDescent="0.25">
      <c r="A33" s="46" t="s">
        <v>147</v>
      </c>
      <c r="B33" s="5">
        <f>+'BS - Summary by Month'!P31</f>
        <v>53453492.070000008</v>
      </c>
      <c r="C33" s="5">
        <f>+'BS - Summary by Month'!Q31</f>
        <v>80461125.757500008</v>
      </c>
    </row>
    <row r="34" spans="1:4" x14ac:dyDescent="0.25">
      <c r="A34" s="46" t="s">
        <v>146</v>
      </c>
      <c r="B34" s="4">
        <f>SUM(B29:B33)</f>
        <v>1177597492.77</v>
      </c>
      <c r="C34" s="4">
        <f>SUM(C29:C33)</f>
        <v>1126364867.0654166</v>
      </c>
      <c r="D34" s="3"/>
    </row>
    <row r="35" spans="1:4" x14ac:dyDescent="0.25">
      <c r="A35" s="46"/>
      <c r="B35" s="6"/>
      <c r="C35" s="6"/>
    </row>
    <row r="36" spans="1:4" x14ac:dyDescent="0.25">
      <c r="A36" s="46" t="s">
        <v>145</v>
      </c>
      <c r="B36" s="6"/>
      <c r="C36" s="6"/>
    </row>
    <row r="37" spans="1:4" x14ac:dyDescent="0.25">
      <c r="A37" s="46" t="s">
        <v>144</v>
      </c>
      <c r="B37" s="4">
        <f>+'BS - Summary by Month'!P35</f>
        <v>-6467236043.2299995</v>
      </c>
      <c r="C37" s="4">
        <f>+'BS - Summary by Month'!Q35</f>
        <v>-6255750610.0983315</v>
      </c>
    </row>
    <row r="38" spans="1:4" x14ac:dyDescent="0.25">
      <c r="A38" s="46" t="s">
        <v>143</v>
      </c>
      <c r="B38" s="4">
        <f>+'BS - Summary by Month'!P36</f>
        <v>-437756577.03000003</v>
      </c>
      <c r="C38" s="4">
        <f>+'BS - Summary by Month'!Q36</f>
        <v>-416266831.97291666</v>
      </c>
    </row>
    <row r="39" spans="1:4" x14ac:dyDescent="0.25">
      <c r="A39" s="46" t="s">
        <v>142</v>
      </c>
      <c r="B39" s="5">
        <f>+'BS - Summary by Month'!P37</f>
        <v>-163324081.15000001</v>
      </c>
      <c r="C39" s="5">
        <f>+'BS - Summary by Month'!Q37</f>
        <v>-159116884.56999999</v>
      </c>
    </row>
    <row r="40" spans="1:4" x14ac:dyDescent="0.25">
      <c r="A40" s="46" t="s">
        <v>141</v>
      </c>
      <c r="B40" s="4">
        <f>SUM(B37:B39)</f>
        <v>-7068316701.4099989</v>
      </c>
      <c r="C40" s="4">
        <f>SUM(C37:C39)</f>
        <v>-6831134326.6412477</v>
      </c>
      <c r="D40" s="3"/>
    </row>
    <row r="41" spans="1:4" x14ac:dyDescent="0.25">
      <c r="A41" s="46"/>
      <c r="B41" s="6"/>
      <c r="C41" s="6"/>
    </row>
    <row r="42" spans="1:4" x14ac:dyDescent="0.25">
      <c r="A42" s="46" t="s">
        <v>140</v>
      </c>
      <c r="B42" s="4">
        <f>SUM(B40,B34,B26,B17)</f>
        <v>10884836176.560001</v>
      </c>
      <c r="C42" s="4">
        <f>SUM(C40,C34,C26,C17)</f>
        <v>10652483160.064587</v>
      </c>
      <c r="D42" s="3"/>
    </row>
    <row r="43" spans="1:4" x14ac:dyDescent="0.25">
      <c r="A43" s="46"/>
      <c r="B43" s="6"/>
      <c r="C43" s="6"/>
    </row>
    <row r="44" spans="1:4" x14ac:dyDescent="0.25">
      <c r="A44" s="46" t="s">
        <v>139</v>
      </c>
      <c r="B44" s="6"/>
      <c r="C44" s="6"/>
    </row>
    <row r="45" spans="1:4" x14ac:dyDescent="0.25">
      <c r="A45" s="46" t="s">
        <v>138</v>
      </c>
      <c r="B45" s="6"/>
      <c r="C45" s="6"/>
    </row>
    <row r="46" spans="1:4" x14ac:dyDescent="0.25">
      <c r="A46" s="46" t="s">
        <v>137</v>
      </c>
      <c r="B46" s="4">
        <f>+'BS - Summary by Month'!P44</f>
        <v>3640999.6</v>
      </c>
      <c r="C46" s="4">
        <f>+'BS - Summary by Month'!Q44</f>
        <v>4161135.8062500004</v>
      </c>
    </row>
    <row r="47" spans="1:4" x14ac:dyDescent="0.25">
      <c r="A47" s="46" t="s">
        <v>136</v>
      </c>
      <c r="B47" s="4">
        <f>+'BS - Summary by Month'!P45</f>
        <v>-24654.59</v>
      </c>
      <c r="C47" s="4">
        <f>+'BS - Summary by Month'!Q45</f>
        <v>-545309.7645833334</v>
      </c>
    </row>
    <row r="48" spans="1:4" x14ac:dyDescent="0.25">
      <c r="A48" s="46" t="s">
        <v>135</v>
      </c>
      <c r="B48" s="4">
        <f>+'BS - Summary by Month'!P46</f>
        <v>38311819.579999998</v>
      </c>
      <c r="C48" s="4">
        <f>+'BS - Summary by Month'!Q46</f>
        <v>31828845.448333334</v>
      </c>
    </row>
    <row r="49" spans="1:4" x14ac:dyDescent="0.25">
      <c r="A49" s="46" t="s">
        <v>134</v>
      </c>
      <c r="B49" s="5">
        <f>+'BS - Summary by Month'!P47</f>
        <v>53233594.32</v>
      </c>
      <c r="C49" s="5">
        <f>+'BS - Summary by Month'!Q47</f>
        <v>52536665.081666671</v>
      </c>
    </row>
    <row r="50" spans="1:4" x14ac:dyDescent="0.25">
      <c r="A50" s="46" t="s">
        <v>133</v>
      </c>
      <c r="B50" s="4">
        <f>SUM(B46:B49)</f>
        <v>95161758.909999996</v>
      </c>
      <c r="C50" s="4">
        <f>SUM(C46:C49)</f>
        <v>87981336.571666673</v>
      </c>
      <c r="D50" s="3"/>
    </row>
    <row r="51" spans="1:4" x14ac:dyDescent="0.25">
      <c r="A51" s="46"/>
      <c r="B51" s="6"/>
      <c r="C51" s="6"/>
    </row>
    <row r="52" spans="1:4" x14ac:dyDescent="0.25">
      <c r="A52" s="46" t="s">
        <v>132</v>
      </c>
      <c r="B52" s="4">
        <f>B50</f>
        <v>95161758.909999996</v>
      </c>
      <c r="C52" s="4">
        <f>C50</f>
        <v>87981336.571666673</v>
      </c>
      <c r="D52" s="3"/>
    </row>
    <row r="53" spans="1:4" x14ac:dyDescent="0.25">
      <c r="A53" s="46"/>
      <c r="B53" s="6"/>
      <c r="C53" s="6"/>
    </row>
    <row r="54" spans="1:4" x14ac:dyDescent="0.25">
      <c r="A54" s="46" t="s">
        <v>131</v>
      </c>
      <c r="B54" s="6"/>
      <c r="C54" s="6"/>
    </row>
    <row r="55" spans="1:4" x14ac:dyDescent="0.25">
      <c r="A55" s="46" t="s">
        <v>130</v>
      </c>
      <c r="B55" s="6"/>
      <c r="C55" s="6"/>
    </row>
    <row r="56" spans="1:4" x14ac:dyDescent="0.25">
      <c r="A56" s="46" t="s">
        <v>129</v>
      </c>
      <c r="B56" s="4">
        <f>+'BS - Summary by Month'!P54</f>
        <v>31760948.649999999</v>
      </c>
      <c r="C56" s="4">
        <f>+'BS - Summary by Month'!Q54</f>
        <v>34434114.442916669</v>
      </c>
    </row>
    <row r="57" spans="1:4" x14ac:dyDescent="0.25">
      <c r="A57" s="46" t="s">
        <v>128</v>
      </c>
      <c r="B57" s="4">
        <f>+'BS - Summary by Month'!P55</f>
        <v>41080450.259999998</v>
      </c>
      <c r="C57" s="4">
        <f>+'BS - Summary by Month'!Q55</f>
        <v>10034289.1175</v>
      </c>
    </row>
    <row r="58" spans="1:4" x14ac:dyDescent="0.25">
      <c r="A58" s="46" t="s">
        <v>127</v>
      </c>
      <c r="B58" s="4">
        <f>+'BS - Summary by Month'!P56</f>
        <v>5124797.4800000004</v>
      </c>
      <c r="C58" s="4">
        <f>+'BS - Summary by Month'!Q56</f>
        <v>4369271.8583333334</v>
      </c>
    </row>
    <row r="59" spans="1:4" x14ac:dyDescent="0.25">
      <c r="A59" s="46" t="s">
        <v>126</v>
      </c>
      <c r="B59" s="5">
        <f>+'BS - Summary by Month'!P57</f>
        <v>0</v>
      </c>
      <c r="C59" s="5">
        <f>+'BS - Summary by Month'!Q57</f>
        <v>0</v>
      </c>
    </row>
    <row r="60" spans="1:4" x14ac:dyDescent="0.25">
      <c r="A60" s="46" t="s">
        <v>125</v>
      </c>
      <c r="B60" s="4">
        <f>SUM(B56:B59)</f>
        <v>77966196.390000001</v>
      </c>
      <c r="C60" s="4">
        <f>SUM(C56:C59)</f>
        <v>48837675.418750003</v>
      </c>
      <c r="D60" s="3"/>
    </row>
    <row r="61" spans="1:4" x14ac:dyDescent="0.25">
      <c r="A61" s="46"/>
      <c r="B61" s="6"/>
      <c r="C61" s="6"/>
    </row>
    <row r="62" spans="1:4" x14ac:dyDescent="0.25">
      <c r="A62" s="46" t="s">
        <v>124</v>
      </c>
      <c r="B62" s="7">
        <f>+'BS - Summary by Month'!P60</f>
        <v>0</v>
      </c>
      <c r="C62" s="7">
        <f>+'BS - Summary by Month'!Q60</f>
        <v>0</v>
      </c>
    </row>
    <row r="63" spans="1:4" x14ac:dyDescent="0.25">
      <c r="A63" s="46" t="s">
        <v>123</v>
      </c>
      <c r="B63" s="6">
        <f>SUM(B62)</f>
        <v>0</v>
      </c>
      <c r="C63" s="6">
        <f>SUM(C62)</f>
        <v>0</v>
      </c>
      <c r="D63" s="3"/>
    </row>
    <row r="64" spans="1:4" x14ac:dyDescent="0.25">
      <c r="A64" s="46"/>
      <c r="B64" s="6"/>
      <c r="C64" s="6"/>
    </row>
    <row r="65" spans="1:4" x14ac:dyDescent="0.25">
      <c r="A65" s="46" t="s">
        <v>122</v>
      </c>
      <c r="B65" s="6"/>
      <c r="C65" s="6"/>
    </row>
    <row r="66" spans="1:4" x14ac:dyDescent="0.25">
      <c r="A66" s="46" t="s">
        <v>121</v>
      </c>
      <c r="B66" s="4">
        <f>+'BS - Summary by Month'!P64</f>
        <v>91409.97</v>
      </c>
      <c r="C66" s="4">
        <f>+'BS - Summary by Month'!Q64</f>
        <v>91409.969999999987</v>
      </c>
    </row>
    <row r="67" spans="1:4" x14ac:dyDescent="0.25">
      <c r="A67" s="46" t="s">
        <v>120</v>
      </c>
      <c r="B67" s="4">
        <f>+'BS - Summary by Month'!P65</f>
        <v>311549638.55000001</v>
      </c>
      <c r="C67" s="4">
        <f>+'BS - Summary by Month'!Q65</f>
        <v>247942378.60875002</v>
      </c>
    </row>
    <row r="68" spans="1:4" x14ac:dyDescent="0.25">
      <c r="A68" s="46" t="s">
        <v>119</v>
      </c>
      <c r="B68" s="4">
        <f>+'BS - Summary by Month'!P66</f>
        <v>111341250.70999999</v>
      </c>
      <c r="C68" s="4">
        <f>+'BS - Summary by Month'!Q66</f>
        <v>108829117.8483333</v>
      </c>
    </row>
    <row r="69" spans="1:4" x14ac:dyDescent="0.25">
      <c r="A69" s="46" t="s">
        <v>118</v>
      </c>
      <c r="B69" s="4">
        <f>+'BS - Summary by Month'!P67</f>
        <v>4603705.41</v>
      </c>
      <c r="C69" s="4">
        <f>+'BS - Summary by Month'!Q67</f>
        <v>3831494.3037500009</v>
      </c>
    </row>
    <row r="70" spans="1:4" x14ac:dyDescent="0.25">
      <c r="A70" s="46" t="s">
        <v>117</v>
      </c>
      <c r="B70" s="4">
        <f>+'BS - Summary by Month'!P68</f>
        <v>0</v>
      </c>
      <c r="C70" s="4">
        <f>+'BS - Summary by Month'!Q68</f>
        <v>0</v>
      </c>
    </row>
    <row r="71" spans="1:4" x14ac:dyDescent="0.25">
      <c r="A71" s="46" t="s">
        <v>116</v>
      </c>
      <c r="B71" s="4">
        <f>+'BS - Summary by Month'!P69</f>
        <v>271606143.69999999</v>
      </c>
      <c r="C71" s="4">
        <f>+'BS - Summary by Month'!Q69</f>
        <v>189721822.71083331</v>
      </c>
    </row>
    <row r="72" spans="1:4" x14ac:dyDescent="0.25">
      <c r="A72" s="46" t="s">
        <v>115</v>
      </c>
      <c r="B72" s="4">
        <f>+'BS - Summary by Month'!P70</f>
        <v>17942.71</v>
      </c>
      <c r="C72" s="4">
        <f>+'BS - Summary by Month'!Q70</f>
        <v>-51.554166666666184</v>
      </c>
    </row>
    <row r="73" spans="1:4" x14ac:dyDescent="0.25">
      <c r="A73" s="46" t="s">
        <v>114</v>
      </c>
      <c r="B73" s="5">
        <f>+'BS - Summary by Month'!P71</f>
        <v>57934877.509999998</v>
      </c>
      <c r="C73" s="5">
        <f>+'BS - Summary by Month'!Q71</f>
        <v>56228212.651666664</v>
      </c>
    </row>
    <row r="74" spans="1:4" x14ac:dyDescent="0.25">
      <c r="A74" s="46" t="s">
        <v>113</v>
      </c>
      <c r="B74" s="4">
        <f>SUM(B66:B73)</f>
        <v>757144968.56000006</v>
      </c>
      <c r="C74" s="4">
        <f>SUM(C66:C73)</f>
        <v>606644384.53916657</v>
      </c>
      <c r="D74" s="3"/>
    </row>
    <row r="75" spans="1:4" x14ac:dyDescent="0.25">
      <c r="A75" s="46"/>
      <c r="B75" s="6"/>
      <c r="C75" s="6"/>
    </row>
    <row r="76" spans="1:4" x14ac:dyDescent="0.25">
      <c r="A76" s="46" t="s">
        <v>112</v>
      </c>
      <c r="B76" s="6"/>
      <c r="C76" s="6"/>
    </row>
    <row r="77" spans="1:4" x14ac:dyDescent="0.25">
      <c r="A77" s="46" t="s">
        <v>111</v>
      </c>
      <c r="B77" s="5">
        <f>+'BS - Summary by Month'!P75</f>
        <v>-34957745.130000003</v>
      </c>
      <c r="C77" s="5">
        <f>+'BS - Summary by Month'!Q75</f>
        <v>-30310269.017499998</v>
      </c>
    </row>
    <row r="78" spans="1:4" x14ac:dyDescent="0.25">
      <c r="A78" s="46" t="s">
        <v>110</v>
      </c>
      <c r="B78" s="4">
        <f>SUM(B77)</f>
        <v>-34957745.130000003</v>
      </c>
      <c r="C78" s="4">
        <f>SUM(C77)</f>
        <v>-30310269.017499998</v>
      </c>
      <c r="D78" s="3"/>
    </row>
    <row r="79" spans="1:4" x14ac:dyDescent="0.25">
      <c r="A79" s="46"/>
      <c r="B79" s="6"/>
      <c r="C79" s="6"/>
    </row>
    <row r="80" spans="1:4" x14ac:dyDescent="0.25">
      <c r="A80" s="46" t="s">
        <v>109</v>
      </c>
      <c r="B80" s="6"/>
      <c r="C80" s="6"/>
    </row>
    <row r="81" spans="1:4" x14ac:dyDescent="0.25">
      <c r="A81" s="46" t="s">
        <v>108</v>
      </c>
      <c r="B81" s="4">
        <f>+'BS - Summary by Month'!P79</f>
        <v>17117974.079999998</v>
      </c>
      <c r="C81" s="4">
        <f>+'BS - Summary by Month'!Q79</f>
        <v>17035173.705416668</v>
      </c>
    </row>
    <row r="82" spans="1:4" x14ac:dyDescent="0.25">
      <c r="A82" s="46" t="s">
        <v>107</v>
      </c>
      <c r="B82" s="4">
        <f>+'BS - Summary by Month'!P80</f>
        <v>111671567.28</v>
      </c>
      <c r="C82" s="4">
        <f>+'BS - Summary by Month'!Q80</f>
        <v>117283724.07541668</v>
      </c>
    </row>
    <row r="83" spans="1:4" x14ac:dyDescent="0.25">
      <c r="A83" s="46" t="s">
        <v>106</v>
      </c>
      <c r="B83" s="4">
        <f>+'BS - Summary by Month'!P81</f>
        <v>-628.25</v>
      </c>
      <c r="C83" s="4">
        <f>+'BS - Summary by Month'!Q81</f>
        <v>170920.41958333334</v>
      </c>
    </row>
    <row r="84" spans="1:4" x14ac:dyDescent="0.25">
      <c r="A84" s="46" t="s">
        <v>105</v>
      </c>
      <c r="B84" s="4">
        <f>+'BS - Summary by Month'!P82</f>
        <v>600920.1</v>
      </c>
      <c r="C84" s="4">
        <f>+'BS - Summary by Month'!Q82</f>
        <v>430661.26041666674</v>
      </c>
    </row>
    <row r="85" spans="1:4" x14ac:dyDescent="0.25">
      <c r="A85" s="46" t="s">
        <v>104</v>
      </c>
      <c r="B85" s="4">
        <f>+'BS - Summary by Month'!P83</f>
        <v>1014122.54</v>
      </c>
      <c r="C85" s="4">
        <f>+'BS - Summary by Month'!Q83</f>
        <v>258809.70916666664</v>
      </c>
    </row>
    <row r="86" spans="1:4" x14ac:dyDescent="0.25">
      <c r="A86" s="46" t="s">
        <v>103</v>
      </c>
      <c r="B86" s="4">
        <f>+'BS - Summary by Month'!P84</f>
        <v>39594587</v>
      </c>
      <c r="C86" s="4">
        <f>+'BS - Summary by Month'!Q84</f>
        <v>36308436.791666664</v>
      </c>
    </row>
    <row r="87" spans="1:4" x14ac:dyDescent="0.25">
      <c r="A87" s="46" t="s">
        <v>102</v>
      </c>
      <c r="B87" s="5">
        <f>+'BS - Summary by Month'!P85</f>
        <v>49533.06</v>
      </c>
      <c r="C87" s="5">
        <f>+'BS - Summary by Month'!Q85</f>
        <v>58851.644166666665</v>
      </c>
    </row>
    <row r="88" spans="1:4" x14ac:dyDescent="0.25">
      <c r="A88" s="46" t="s">
        <v>101</v>
      </c>
      <c r="B88" s="4">
        <f>SUM(B81:B87)</f>
        <v>170048075.81</v>
      </c>
      <c r="C88" s="4">
        <f>SUM(C81:C87)</f>
        <v>171546577.60583335</v>
      </c>
      <c r="D88" s="3"/>
    </row>
    <row r="89" spans="1:4" x14ac:dyDescent="0.25">
      <c r="A89" s="46"/>
      <c r="B89" s="6"/>
      <c r="C89" s="6"/>
    </row>
    <row r="90" spans="1:4" x14ac:dyDescent="0.25">
      <c r="A90" s="46" t="s">
        <v>100</v>
      </c>
      <c r="B90" s="6"/>
      <c r="C90" s="6"/>
    </row>
    <row r="91" spans="1:4" x14ac:dyDescent="0.25">
      <c r="A91" s="46" t="s">
        <v>99</v>
      </c>
      <c r="B91" s="4">
        <f>+'BS - Summary by Month'!P89</f>
        <v>128210712.55000001</v>
      </c>
      <c r="C91" s="4">
        <f>+'BS - Summary by Month'!Q89</f>
        <v>135229608.13125002</v>
      </c>
    </row>
    <row r="92" spans="1:4" x14ac:dyDescent="0.25">
      <c r="A92" s="46" t="s">
        <v>98</v>
      </c>
      <c r="B92" s="5">
        <f>+'BS - Summary by Month'!P90</f>
        <v>0</v>
      </c>
      <c r="C92" s="5">
        <f>+'BS - Summary by Month'!Q90</f>
        <v>0</v>
      </c>
    </row>
    <row r="93" spans="1:4" x14ac:dyDescent="0.25">
      <c r="A93" s="46" t="s">
        <v>97</v>
      </c>
      <c r="B93" s="4">
        <f>SUM(B91:B92)</f>
        <v>128210712.55000001</v>
      </c>
      <c r="C93" s="4">
        <f>SUM(C91:C92)</f>
        <v>135229608.13125002</v>
      </c>
      <c r="D93" s="3"/>
    </row>
    <row r="94" spans="1:4" x14ac:dyDescent="0.25">
      <c r="A94" s="46"/>
      <c r="B94" s="6"/>
      <c r="C94" s="6"/>
    </row>
    <row r="95" spans="1:4" x14ac:dyDescent="0.25">
      <c r="A95" s="46" t="s">
        <v>96</v>
      </c>
      <c r="B95" s="6"/>
      <c r="C95" s="6"/>
    </row>
    <row r="96" spans="1:4" x14ac:dyDescent="0.25">
      <c r="A96" s="46" t="s">
        <v>95</v>
      </c>
      <c r="B96" s="4">
        <f>+'BS - Summary by Month'!P94</f>
        <v>49896720.920000002</v>
      </c>
      <c r="C96" s="4">
        <f>+'BS - Summary by Month'!Q94</f>
        <v>50767771.579166673</v>
      </c>
    </row>
    <row r="97" spans="1:4" x14ac:dyDescent="0.25">
      <c r="A97" s="46" t="s">
        <v>94</v>
      </c>
      <c r="B97" s="4">
        <f>+'BS - Summary by Month'!P95</f>
        <v>2094715.92</v>
      </c>
      <c r="C97" s="4">
        <f>+'BS - Summary by Month'!Q95</f>
        <v>8232926.5287500015</v>
      </c>
    </row>
    <row r="98" spans="1:4" x14ac:dyDescent="0.25">
      <c r="A98" s="46" t="s">
        <v>75</v>
      </c>
      <c r="B98" s="5">
        <f>+'BS - Summary by Month'!P96</f>
        <v>0</v>
      </c>
      <c r="C98" s="5">
        <f>+'BS - Summary by Month'!Q96</f>
        <v>0</v>
      </c>
    </row>
    <row r="99" spans="1:4" x14ac:dyDescent="0.25">
      <c r="A99" s="46" t="s">
        <v>93</v>
      </c>
      <c r="B99" s="4">
        <f>SUM(B96:B98)</f>
        <v>51991436.840000004</v>
      </c>
      <c r="C99" s="4">
        <f>SUM(C96:C98)</f>
        <v>59000698.107916676</v>
      </c>
      <c r="D99" s="3"/>
    </row>
    <row r="100" spans="1:4" x14ac:dyDescent="0.25">
      <c r="A100" s="46"/>
      <c r="B100" s="6"/>
      <c r="C100" s="6"/>
    </row>
    <row r="101" spans="1:4" x14ac:dyDescent="0.25">
      <c r="A101" s="46" t="s">
        <v>92</v>
      </c>
      <c r="B101" s="5">
        <f>+'BS - Summary by Month'!P99</f>
        <v>1022028734.08</v>
      </c>
      <c r="C101" s="5">
        <f>+'BS - Summary by Month'!Q99</f>
        <v>477409478.58999997</v>
      </c>
      <c r="D101" s="3"/>
    </row>
    <row r="102" spans="1:4" x14ac:dyDescent="0.25">
      <c r="A102" s="46" t="s">
        <v>91</v>
      </c>
      <c r="B102" s="4">
        <f>SUM(B101)</f>
        <v>1022028734.08</v>
      </c>
      <c r="C102" s="4">
        <f>SUM(C101)</f>
        <v>477409478.58999997</v>
      </c>
      <c r="D102" s="3"/>
    </row>
    <row r="103" spans="1:4" x14ac:dyDescent="0.25">
      <c r="A103" s="46"/>
      <c r="B103" s="4"/>
      <c r="C103" s="4"/>
    </row>
    <row r="104" spans="1:4" x14ac:dyDescent="0.25">
      <c r="A104" s="46" t="s">
        <v>90</v>
      </c>
      <c r="B104" s="4">
        <f>SUM(B102,B99,B93,B88,B78,B74,B63,B60)</f>
        <v>2172432379.0999999</v>
      </c>
      <c r="C104" s="4">
        <f>SUM(C102,C99,C93,C88,C78,C74,C63,C60)</f>
        <v>1468358153.3754165</v>
      </c>
      <c r="D104" s="3"/>
    </row>
    <row r="105" spans="1:4" x14ac:dyDescent="0.25">
      <c r="A105" s="46"/>
      <c r="B105" s="6"/>
      <c r="C105" s="6"/>
    </row>
    <row r="106" spans="1:4" x14ac:dyDescent="0.25">
      <c r="A106" s="46" t="s">
        <v>89</v>
      </c>
      <c r="B106" s="6"/>
      <c r="C106" s="6"/>
    </row>
    <row r="107" spans="1:4" x14ac:dyDescent="0.25">
      <c r="A107" s="46" t="s">
        <v>88</v>
      </c>
      <c r="B107" s="4">
        <f>+'BS - Summary by Month'!P105</f>
        <v>20189628.149999999</v>
      </c>
      <c r="C107" s="4">
        <f>+'BS - Summary by Month'!Q105</f>
        <v>20189543.383750003</v>
      </c>
    </row>
    <row r="108" spans="1:4" x14ac:dyDescent="0.25">
      <c r="A108" s="46" t="s">
        <v>87</v>
      </c>
      <c r="B108" s="4">
        <f>+'BS - Summary by Month'!P106</f>
        <v>78306</v>
      </c>
      <c r="C108" s="4">
        <f>+'BS - Summary by Month'!Q106</f>
        <v>282949.14499999996</v>
      </c>
    </row>
    <row r="109" spans="1:4" x14ac:dyDescent="0.25">
      <c r="A109" s="46" t="s">
        <v>86</v>
      </c>
      <c r="B109" s="4">
        <f>+'BS - Summary by Month'!P107</f>
        <v>0</v>
      </c>
      <c r="C109" s="4">
        <f>+'BS - Summary by Month'!Q107</f>
        <v>0</v>
      </c>
    </row>
    <row r="110" spans="1:4" x14ac:dyDescent="0.25">
      <c r="A110" s="46" t="s">
        <v>85</v>
      </c>
      <c r="B110" s="4">
        <f>+'BS - Summary by Month'!P108</f>
        <v>0</v>
      </c>
      <c r="C110" s="4">
        <f>+'BS - Summary by Month'!Q108</f>
        <v>0</v>
      </c>
    </row>
    <row r="111" spans="1:4" x14ac:dyDescent="0.25">
      <c r="A111" s="46" t="s">
        <v>84</v>
      </c>
      <c r="B111" s="4">
        <f>+'BS - Summary by Month'!P109</f>
        <v>26197402.590000004</v>
      </c>
      <c r="C111" s="4">
        <f>+'BS - Summary by Month'!Q109</f>
        <v>23335175.680416662</v>
      </c>
    </row>
    <row r="112" spans="1:4" x14ac:dyDescent="0.25">
      <c r="A112" s="46" t="s">
        <v>83</v>
      </c>
      <c r="B112" s="4">
        <f>+'BS - Summary by Month'!P110</f>
        <v>0</v>
      </c>
      <c r="C112" s="4">
        <f>+'BS - Summary by Month'!Q110</f>
        <v>0</v>
      </c>
    </row>
    <row r="113" spans="1:4" x14ac:dyDescent="0.25">
      <c r="A113" s="46" t="s">
        <v>82</v>
      </c>
      <c r="B113" s="4">
        <f>+'BS - Summary by Month'!P111</f>
        <v>23861685.030000001</v>
      </c>
      <c r="C113" s="4">
        <f>+'BS - Summary by Month'!Q111</f>
        <v>23870959.298333332</v>
      </c>
    </row>
    <row r="114" spans="1:4" x14ac:dyDescent="0.25">
      <c r="A114" s="46" t="s">
        <v>81</v>
      </c>
      <c r="B114" s="4">
        <f>+'BS - Summary by Month'!P112</f>
        <v>127789135.18000001</v>
      </c>
      <c r="C114" s="4">
        <f>+'BS - Summary by Month'!Q112</f>
        <v>115271023.02666669</v>
      </c>
    </row>
    <row r="115" spans="1:4" x14ac:dyDescent="0.25">
      <c r="A115" s="46" t="s">
        <v>80</v>
      </c>
      <c r="B115" s="4">
        <f>+'BS - Summary by Month'!P113</f>
        <v>0</v>
      </c>
      <c r="C115" s="4">
        <f>+'BS - Summary by Month'!Q113</f>
        <v>0</v>
      </c>
    </row>
    <row r="116" spans="1:4" x14ac:dyDescent="0.25">
      <c r="A116" s="46" t="s">
        <v>79</v>
      </c>
      <c r="B116" s="4">
        <f>+'BS - Summary by Month'!P114</f>
        <v>62244485.399999999</v>
      </c>
      <c r="C116" s="4">
        <f>+'BS - Summary by Month'!Q114</f>
        <v>61571705.107916676</v>
      </c>
    </row>
    <row r="117" spans="1:4" x14ac:dyDescent="0.25">
      <c r="A117" s="46" t="s">
        <v>78</v>
      </c>
      <c r="B117" s="4">
        <f>+'BS - Summary by Month'!P115</f>
        <v>551238723.25</v>
      </c>
      <c r="C117" s="4">
        <f>+'BS - Summary by Month'!Q115</f>
        <v>502573103.70958328</v>
      </c>
    </row>
    <row r="118" spans="1:4" x14ac:dyDescent="0.25">
      <c r="A118" s="46" t="s">
        <v>77</v>
      </c>
      <c r="B118" s="4">
        <f>+'BS - Summary by Month'!P116</f>
        <v>93253.13</v>
      </c>
      <c r="C118" s="4">
        <f>+'BS - Summary by Month'!Q116</f>
        <v>92345.65541666669</v>
      </c>
    </row>
    <row r="119" spans="1:4" x14ac:dyDescent="0.25">
      <c r="A119" s="46" t="s">
        <v>76</v>
      </c>
      <c r="B119" s="4">
        <f>+'BS - Summary by Month'!P117</f>
        <v>0</v>
      </c>
      <c r="C119" s="4">
        <f>+'BS - Summary by Month'!Q117</f>
        <v>375490.80833333341</v>
      </c>
    </row>
    <row r="120" spans="1:4" x14ac:dyDescent="0.25">
      <c r="A120" s="46" t="s">
        <v>75</v>
      </c>
      <c r="B120" s="4">
        <f>+'BS - Summary by Month'!P118</f>
        <v>216613371.74000001</v>
      </c>
      <c r="C120" s="4">
        <f>+'BS - Summary by Month'!Q118</f>
        <v>219873708.24374998</v>
      </c>
    </row>
    <row r="121" spans="1:4" x14ac:dyDescent="0.25">
      <c r="A121" s="46" t="s">
        <v>74</v>
      </c>
      <c r="B121" s="4">
        <f>+'BS - Summary by Month'!P119</f>
        <v>5741556.7199999997</v>
      </c>
      <c r="C121" s="4">
        <f>+'BS - Summary by Month'!Q119</f>
        <v>6060758.6912500001</v>
      </c>
    </row>
    <row r="122" spans="1:4" x14ac:dyDescent="0.25">
      <c r="A122" s="46" t="s">
        <v>73</v>
      </c>
      <c r="B122" s="5">
        <f>+'BS - Summary by Month'!P120</f>
        <v>35804700.380000003</v>
      </c>
      <c r="C122" s="5">
        <f>+'BS - Summary by Month'!Q120</f>
        <v>36897846.618749999</v>
      </c>
    </row>
    <row r="123" spans="1:4" x14ac:dyDescent="0.25">
      <c r="A123" s="46" t="s">
        <v>72</v>
      </c>
      <c r="B123" s="4">
        <f>SUM(B107:B122)</f>
        <v>1069852247.5700001</v>
      </c>
      <c r="C123" s="4">
        <f>SUM(C107:C122)</f>
        <v>1010394609.3691665</v>
      </c>
      <c r="D123" s="3"/>
    </row>
    <row r="124" spans="1:4" x14ac:dyDescent="0.25">
      <c r="A124" s="46"/>
      <c r="B124" s="6"/>
      <c r="C124" s="6"/>
    </row>
    <row r="125" spans="1:4" ht="15.75" thickBot="1" x14ac:dyDescent="0.3">
      <c r="A125" s="46" t="s">
        <v>71</v>
      </c>
      <c r="B125" s="8">
        <f>SUM(B123,B104,B52,B42)</f>
        <v>14222282562.140001</v>
      </c>
      <c r="C125" s="8">
        <f>SUM(C123,C104,C52,C42)</f>
        <v>13219217259.380836</v>
      </c>
      <c r="D125" s="3"/>
    </row>
    <row r="126" spans="1:4" ht="15.75" thickTop="1" x14ac:dyDescent="0.25">
      <c r="A126" s="46"/>
      <c r="B126" s="6"/>
      <c r="C126" s="6"/>
    </row>
    <row r="127" spans="1:4" x14ac:dyDescent="0.25">
      <c r="A127" s="46" t="s">
        <v>70</v>
      </c>
      <c r="B127" s="6"/>
      <c r="C127" s="6"/>
    </row>
    <row r="128" spans="1:4" x14ac:dyDescent="0.25">
      <c r="A128" s="46" t="s">
        <v>69</v>
      </c>
      <c r="B128" s="6"/>
      <c r="C128" s="6"/>
    </row>
    <row r="129" spans="1:4" x14ac:dyDescent="0.25">
      <c r="A129" s="46" t="s">
        <v>68</v>
      </c>
      <c r="B129" s="9">
        <f>+'BS - Summary by Month'!P127</f>
        <v>-7345730.1200000001</v>
      </c>
      <c r="C129" s="9">
        <f>+'BS - Summary by Month'!Q127</f>
        <v>-13783727.290416667</v>
      </c>
    </row>
    <row r="130" spans="1:4" x14ac:dyDescent="0.25">
      <c r="A130" s="46" t="s">
        <v>67</v>
      </c>
      <c r="B130" s="4">
        <f>+'BS - Summary by Month'!P128</f>
        <v>-63308577.68</v>
      </c>
      <c r="C130" s="4">
        <f>+'BS - Summary by Month'!Q128</f>
        <v>-34039238.782500006</v>
      </c>
    </row>
    <row r="131" spans="1:4" x14ac:dyDescent="0.25">
      <c r="A131" s="46" t="s">
        <v>66</v>
      </c>
      <c r="B131" s="4">
        <f>+'BS - Summary by Month'!P129</f>
        <v>0</v>
      </c>
      <c r="C131" s="4">
        <f>+'BS - Summary by Month'!Q129</f>
        <v>0</v>
      </c>
    </row>
    <row r="132" spans="1:4" x14ac:dyDescent="0.25">
      <c r="A132" s="46" t="s">
        <v>65</v>
      </c>
      <c r="B132" s="4">
        <f>+'BS - Summary by Month'!P130</f>
        <v>-140000000</v>
      </c>
      <c r="C132" s="4">
        <f>+'BS - Summary by Month'!Q130</f>
        <v>-178375000</v>
      </c>
    </row>
    <row r="133" spans="1:4" x14ac:dyDescent="0.25">
      <c r="A133" s="46" t="s">
        <v>64</v>
      </c>
      <c r="B133" s="4">
        <f>+'BS - Summary by Month'!P131</f>
        <v>-480600339.55000001</v>
      </c>
      <c r="C133" s="4">
        <f>+'BS - Summary by Month'!Q131</f>
        <v>-366913963.60291672</v>
      </c>
    </row>
    <row r="134" spans="1:4" x14ac:dyDescent="0.25">
      <c r="A134" s="46" t="s">
        <v>63</v>
      </c>
      <c r="B134" s="4">
        <f>+'BS - Summary by Month'!P132</f>
        <v>0</v>
      </c>
      <c r="C134" s="4">
        <f>+'BS - Summary by Month'!Q132</f>
        <v>0</v>
      </c>
    </row>
    <row r="135" spans="1:4" x14ac:dyDescent="0.25">
      <c r="A135" s="46" t="s">
        <v>62</v>
      </c>
      <c r="B135" s="4">
        <f>+'BS - Summary by Month'!P133</f>
        <v>-7330825.4900000002</v>
      </c>
      <c r="C135" s="4">
        <f>+'BS - Summary by Month'!Q133</f>
        <v>-6063434.9520833334</v>
      </c>
    </row>
    <row r="136" spans="1:4" x14ac:dyDescent="0.25">
      <c r="A136" s="46" t="s">
        <v>61</v>
      </c>
      <c r="B136" s="4">
        <f>+'BS - Summary by Month'!P134</f>
        <v>-22253544.149999999</v>
      </c>
      <c r="C136" s="4">
        <f>+'BS - Summary by Month'!Q134</f>
        <v>-23665298.450833336</v>
      </c>
    </row>
    <row r="137" spans="1:4" x14ac:dyDescent="0.25">
      <c r="A137" s="46" t="s">
        <v>60</v>
      </c>
      <c r="B137" s="4">
        <f>+'BS - Summary by Month'!P135</f>
        <v>-133303537.95</v>
      </c>
      <c r="C137" s="4">
        <f>+'BS - Summary by Month'!Q135</f>
        <v>-94733526.078750014</v>
      </c>
    </row>
    <row r="138" spans="1:4" x14ac:dyDescent="0.25">
      <c r="A138" s="46" t="s">
        <v>59</v>
      </c>
      <c r="B138" s="4">
        <f>+'BS - Summary by Month'!P136</f>
        <v>-51831805.539999999</v>
      </c>
      <c r="C138" s="4">
        <f>+'BS - Summary by Month'!Q136</f>
        <v>-60322299.64875</v>
      </c>
    </row>
    <row r="139" spans="1:4" x14ac:dyDescent="0.25">
      <c r="A139" s="46" t="s">
        <v>58</v>
      </c>
      <c r="B139" s="4">
        <f>+'BS - Summary by Month'!P137</f>
        <v>0</v>
      </c>
      <c r="C139" s="4">
        <f>+'BS - Summary by Month'!Q137</f>
        <v>0</v>
      </c>
    </row>
    <row r="140" spans="1:4" x14ac:dyDescent="0.25">
      <c r="A140" s="46" t="s">
        <v>57</v>
      </c>
      <c r="B140" s="4">
        <f>+'BS - Summary by Month'!P138</f>
        <v>-1929508.81</v>
      </c>
      <c r="C140" s="4">
        <f>+'BS - Summary by Month'!Q138</f>
        <v>-1786131.4433333334</v>
      </c>
    </row>
    <row r="141" spans="1:4" x14ac:dyDescent="0.25">
      <c r="A141" s="46" t="s">
        <v>56</v>
      </c>
      <c r="B141" s="4">
        <f>+'BS - Summary by Month'!P139</f>
        <v>-26338339.489999998</v>
      </c>
      <c r="C141" s="4">
        <f>+'BS - Summary by Month'!Q139</f>
        <v>-28397440.190000001</v>
      </c>
    </row>
    <row r="142" spans="1:4" x14ac:dyDescent="0.25">
      <c r="A142" s="46" t="s">
        <v>55</v>
      </c>
      <c r="B142" s="5">
        <f>+'BS - Summary by Month'!P140</f>
        <v>-22139920.219999999</v>
      </c>
      <c r="C142" s="5">
        <f>+'BS - Summary by Month'!Q140</f>
        <v>-20084229.59</v>
      </c>
    </row>
    <row r="143" spans="1:4" x14ac:dyDescent="0.25">
      <c r="A143" s="46" t="s">
        <v>54</v>
      </c>
      <c r="B143" s="4">
        <f>SUM(B129:B142)</f>
        <v>-956382129</v>
      </c>
      <c r="C143" s="4">
        <f>SUM(C129:C142)</f>
        <v>-828164290.02958357</v>
      </c>
      <c r="D143" s="3"/>
    </row>
    <row r="144" spans="1:4" x14ac:dyDescent="0.25">
      <c r="A144" s="46"/>
      <c r="B144" s="6"/>
      <c r="C144" s="6"/>
    </row>
    <row r="145" spans="1:4" x14ac:dyDescent="0.25">
      <c r="A145" s="46" t="s">
        <v>53</v>
      </c>
      <c r="B145" s="6"/>
      <c r="C145" s="6"/>
    </row>
    <row r="146" spans="1:4" x14ac:dyDescent="0.25">
      <c r="A146" s="46" t="s">
        <v>52</v>
      </c>
      <c r="B146" s="6"/>
      <c r="C146" s="6"/>
    </row>
    <row r="147" spans="1:4" x14ac:dyDescent="0.25">
      <c r="A147" s="46" t="s">
        <v>47</v>
      </c>
      <c r="B147" s="5">
        <f>+'BS - Summary by Month'!P145</f>
        <v>0</v>
      </c>
      <c r="C147" s="5">
        <f>+'BS - Summary by Month'!Q145</f>
        <v>0</v>
      </c>
    </row>
    <row r="148" spans="1:4" x14ac:dyDescent="0.25">
      <c r="A148" s="46" t="s">
        <v>51</v>
      </c>
      <c r="B148" s="4">
        <f>SUM(B147)</f>
        <v>0</v>
      </c>
      <c r="C148" s="4">
        <f>SUM(C147)</f>
        <v>0</v>
      </c>
      <c r="D148" s="3"/>
    </row>
    <row r="149" spans="1:4" x14ac:dyDescent="0.25">
      <c r="A149" s="46"/>
      <c r="B149" s="6"/>
      <c r="C149" s="6"/>
    </row>
    <row r="150" spans="1:4" x14ac:dyDescent="0.25">
      <c r="A150" s="46" t="s">
        <v>50</v>
      </c>
      <c r="B150" s="6"/>
      <c r="C150" s="6"/>
    </row>
    <row r="151" spans="1:4" x14ac:dyDescent="0.25">
      <c r="A151" s="46" t="s">
        <v>49</v>
      </c>
      <c r="B151" s="4">
        <f>+'BS - Summary by Month'!P149</f>
        <v>0</v>
      </c>
      <c r="C151" s="4">
        <f>+'BS - Summary by Month'!Q149</f>
        <v>0</v>
      </c>
    </row>
    <row r="152" spans="1:4" x14ac:dyDescent="0.25">
      <c r="A152" s="46" t="s">
        <v>48</v>
      </c>
      <c r="B152" s="4">
        <f>+'BS - Summary by Month'!P150</f>
        <v>-1892673735.23</v>
      </c>
      <c r="C152" s="4">
        <f>+'BS - Summary by Month'!Q150</f>
        <v>-1323546376.7583334</v>
      </c>
    </row>
    <row r="153" spans="1:4" x14ac:dyDescent="0.25">
      <c r="A153" s="46" t="s">
        <v>47</v>
      </c>
      <c r="B153" s="5">
        <f>+'BS - Summary by Month'!P151</f>
        <v>-215611244.44999999</v>
      </c>
      <c r="C153" s="5">
        <f>+'BS - Summary by Month'!Q151</f>
        <v>-215573307.00250003</v>
      </c>
    </row>
    <row r="154" spans="1:4" x14ac:dyDescent="0.25">
      <c r="A154" s="46" t="s">
        <v>46</v>
      </c>
      <c r="B154" s="4">
        <f>SUM(B151:B153)</f>
        <v>-2108284979.6800001</v>
      </c>
      <c r="C154" s="4">
        <f>SUM(C151:C153)</f>
        <v>-1539119683.7608335</v>
      </c>
      <c r="D154" s="3"/>
    </row>
    <row r="155" spans="1:4" x14ac:dyDescent="0.25">
      <c r="A155" s="46"/>
      <c r="B155" s="6"/>
      <c r="C155" s="6"/>
    </row>
    <row r="156" spans="1:4" x14ac:dyDescent="0.25">
      <c r="A156" s="46" t="s">
        <v>45</v>
      </c>
      <c r="B156" s="4">
        <f>SUM(B154,B148)</f>
        <v>-2108284979.6800001</v>
      </c>
      <c r="C156" s="4">
        <f>SUM(C154,C148)</f>
        <v>-1539119683.7608335</v>
      </c>
      <c r="D156" s="3"/>
    </row>
    <row r="157" spans="1:4" x14ac:dyDescent="0.25">
      <c r="A157" s="46"/>
      <c r="B157" s="6"/>
      <c r="C157" s="6"/>
    </row>
    <row r="158" spans="1:4" x14ac:dyDescent="0.25">
      <c r="A158" s="46" t="s">
        <v>44</v>
      </c>
      <c r="B158" s="6"/>
      <c r="C158" s="6"/>
    </row>
    <row r="159" spans="1:4" x14ac:dyDescent="0.25">
      <c r="A159" s="46" t="s">
        <v>43</v>
      </c>
      <c r="B159" s="4">
        <f>+'BS - Summary by Month'!P157</f>
        <v>-277813392.07999998</v>
      </c>
      <c r="C159" s="4">
        <f>+'BS - Summary by Month'!Q157</f>
        <v>-208146732.46083334</v>
      </c>
    </row>
    <row r="160" spans="1:4" x14ac:dyDescent="0.25">
      <c r="A160" s="46" t="s">
        <v>42</v>
      </c>
      <c r="B160" s="4">
        <f>+'BS - Summary by Month'!P158</f>
        <v>-40964763.340000004</v>
      </c>
      <c r="C160" s="4">
        <f>+'BS - Summary by Month'!Q158</f>
        <v>-20848099.36333333</v>
      </c>
    </row>
    <row r="161" spans="1:4" x14ac:dyDescent="0.25">
      <c r="A161" s="46" t="s">
        <v>41</v>
      </c>
      <c r="B161" s="4">
        <f>+'BS - Summary by Month'!P159</f>
        <v>-1920000</v>
      </c>
      <c r="C161" s="4">
        <f>+'BS - Summary by Month'!Q159</f>
        <v>-1444166.6666666667</v>
      </c>
    </row>
    <row r="162" spans="1:4" x14ac:dyDescent="0.25">
      <c r="A162" s="46" t="s">
        <v>40</v>
      </c>
      <c r="B162" s="4">
        <f>+'BS - Summary by Month'!P160</f>
        <v>10441646.67</v>
      </c>
      <c r="C162" s="4">
        <f>+'BS - Summary by Month'!Q160</f>
        <v>-64303737.951666661</v>
      </c>
    </row>
    <row r="163" spans="1:4" x14ac:dyDescent="0.25">
      <c r="A163" s="46" t="s">
        <v>39</v>
      </c>
      <c r="B163" s="4">
        <f>+'BS - Summary by Month'!P161</f>
        <v>-142404664.25999999</v>
      </c>
      <c r="C163" s="4">
        <f>+'BS - Summary by Month'!Q161</f>
        <v>-125796706.90708332</v>
      </c>
    </row>
    <row r="164" spans="1:4" x14ac:dyDescent="0.25">
      <c r="A164" s="46" t="s">
        <v>38</v>
      </c>
      <c r="B164" s="4">
        <f>+'BS - Summary by Month'!P162</f>
        <v>0</v>
      </c>
      <c r="C164" s="4">
        <f>+'BS - Summary by Month'!Q162</f>
        <v>0</v>
      </c>
    </row>
    <row r="165" spans="1:4" x14ac:dyDescent="0.25">
      <c r="A165" s="46" t="s">
        <v>37</v>
      </c>
      <c r="B165" s="4">
        <f>+'BS - Summary by Month'!P163</f>
        <v>-197992101.10999998</v>
      </c>
      <c r="C165" s="4">
        <f>+'BS - Summary by Month'!Q163</f>
        <v>-193566517.0929167</v>
      </c>
    </row>
    <row r="166" spans="1:4" x14ac:dyDescent="0.25">
      <c r="A166" s="46" t="s">
        <v>36</v>
      </c>
      <c r="B166" s="4">
        <f>+'BS - Summary by Month'!P164</f>
        <v>-107479955.18000001</v>
      </c>
      <c r="C166" s="4">
        <f>+'BS - Summary by Month'!Q164</f>
        <v>-102242947.23625</v>
      </c>
    </row>
    <row r="167" spans="1:4" x14ac:dyDescent="0.25">
      <c r="A167" s="46" t="s">
        <v>35</v>
      </c>
      <c r="B167" s="4">
        <f>+'BS - Summary by Month'!P165</f>
        <v>-313123797.43000001</v>
      </c>
      <c r="C167" s="4">
        <f>+'BS - Summary by Month'!Q165</f>
        <v>-331737102.44</v>
      </c>
    </row>
    <row r="168" spans="1:4" x14ac:dyDescent="0.25">
      <c r="A168" s="46" t="s">
        <v>34</v>
      </c>
      <c r="B168" s="4">
        <f>+'BS - Summary by Month'!P166</f>
        <v>-916467660.27999997</v>
      </c>
      <c r="C168" s="4">
        <f>+'BS - Summary by Month'!Q166</f>
        <v>-955805021.64708328</v>
      </c>
    </row>
    <row r="169" spans="1:4" x14ac:dyDescent="0.25">
      <c r="A169" s="46" t="s">
        <v>33</v>
      </c>
      <c r="B169" s="4">
        <f>+'BS - Summary by Month'!P167</f>
        <v>-6926247.9299999997</v>
      </c>
      <c r="C169" s="4">
        <f>+'BS - Summary by Month'!Q167</f>
        <v>-9926760.0754166637</v>
      </c>
    </row>
    <row r="170" spans="1:4" x14ac:dyDescent="0.25">
      <c r="A170" s="46" t="s">
        <v>32</v>
      </c>
      <c r="B170" s="5">
        <f>+'BS - Summary by Month'!P168</f>
        <v>0</v>
      </c>
      <c r="C170" s="5">
        <f>+'BS - Summary by Month'!Q168</f>
        <v>0</v>
      </c>
    </row>
    <row r="171" spans="1:4" x14ac:dyDescent="0.25">
      <c r="A171" s="46" t="s">
        <v>31</v>
      </c>
      <c r="B171" s="4">
        <f>SUM(B159:B170)</f>
        <v>-1994650934.9400001</v>
      </c>
      <c r="C171" s="4">
        <f>SUM(C159:C170)</f>
        <v>-2013817791.8412499</v>
      </c>
      <c r="D171" s="3"/>
    </row>
    <row r="172" spans="1:4" x14ac:dyDescent="0.25">
      <c r="A172" s="46"/>
      <c r="B172" s="6"/>
      <c r="C172" s="6"/>
    </row>
    <row r="173" spans="1:4" x14ac:dyDescent="0.25">
      <c r="A173" s="46" t="s">
        <v>30</v>
      </c>
      <c r="B173" s="6"/>
      <c r="C173" s="6"/>
    </row>
    <row r="174" spans="1:4" x14ac:dyDescent="0.25">
      <c r="A174" s="46" t="s">
        <v>29</v>
      </c>
      <c r="B174" s="6"/>
      <c r="C174" s="6"/>
    </row>
    <row r="175" spans="1:4" x14ac:dyDescent="0.25">
      <c r="A175" s="46" t="s">
        <v>28</v>
      </c>
      <c r="B175" s="6"/>
      <c r="C175" s="6"/>
    </row>
    <row r="176" spans="1:4" x14ac:dyDescent="0.25">
      <c r="A176" s="46" t="s">
        <v>27</v>
      </c>
      <c r="B176" s="4">
        <f>+'BS - Summary by Month'!P174</f>
        <v>-859037.91</v>
      </c>
      <c r="C176" s="4">
        <f>+'BS - Summary by Month'!Q174</f>
        <v>-859037.91</v>
      </c>
    </row>
    <row r="177" spans="1:4" x14ac:dyDescent="0.25">
      <c r="A177" s="46" t="s">
        <v>26</v>
      </c>
      <c r="B177" s="4">
        <f>+'BS - Summary by Month'!P175</f>
        <v>-478145249.87</v>
      </c>
      <c r="C177" s="4">
        <f>+'BS - Summary by Month'!Q175</f>
        <v>-478145249.86999995</v>
      </c>
    </row>
    <row r="178" spans="1:4" x14ac:dyDescent="0.25">
      <c r="A178" s="46" t="s">
        <v>25</v>
      </c>
      <c r="B178" s="4">
        <f>+'BS - Summary by Month'!P176</f>
        <v>-3014096691.4699998</v>
      </c>
      <c r="C178" s="4">
        <f>+'BS - Summary by Month'!Q176</f>
        <v>-3014096691.4700007</v>
      </c>
    </row>
    <row r="179" spans="1:4" x14ac:dyDescent="0.25">
      <c r="A179" s="46" t="s">
        <v>24</v>
      </c>
      <c r="B179" s="4">
        <f>+'BS - Summary by Month'!P177</f>
        <v>7133879.4000000004</v>
      </c>
      <c r="C179" s="4">
        <f>+'BS - Summary by Month'!Q177</f>
        <v>7133879.4000000013</v>
      </c>
    </row>
    <row r="180" spans="1:4" x14ac:dyDescent="0.25">
      <c r="A180" s="46" t="s">
        <v>23</v>
      </c>
      <c r="B180" s="4">
        <f>+'BS - Summary by Month'!P178</f>
        <v>0</v>
      </c>
      <c r="C180" s="4">
        <f>+'BS - Summary by Month'!Q178</f>
        <v>0</v>
      </c>
    </row>
    <row r="181" spans="1:4" x14ac:dyDescent="0.25">
      <c r="A181" s="46" t="s">
        <v>267</v>
      </c>
      <c r="B181" s="4">
        <f>+'BS - Summary by Month'!P179</f>
        <v>-34222562.780000001</v>
      </c>
      <c r="C181" s="4">
        <f>+'BS - Summary by Month'!Q179</f>
        <v>-32219153.903750014</v>
      </c>
    </row>
    <row r="182" spans="1:4" x14ac:dyDescent="0.25">
      <c r="A182" s="46" t="s">
        <v>22</v>
      </c>
      <c r="B182" s="4">
        <f>+'BS - Summary by Month'!P180</f>
        <v>-834226986.47000003</v>
      </c>
      <c r="C182" s="4">
        <f>+'BS - Summary by Month'!Q180</f>
        <v>-836378561.08624983</v>
      </c>
    </row>
    <row r="183" spans="1:4" x14ac:dyDescent="0.25">
      <c r="A183" s="46" t="s">
        <v>21</v>
      </c>
      <c r="B183" s="4">
        <f>+'BS - Summary by Month'!P181</f>
        <v>13535624.42</v>
      </c>
      <c r="C183" s="4">
        <f>+'BS - Summary by Month'!Q181</f>
        <v>18900890.218333334</v>
      </c>
    </row>
    <row r="184" spans="1:4" x14ac:dyDescent="0.25">
      <c r="A184" s="46" t="s">
        <v>20</v>
      </c>
      <c r="B184" s="4">
        <f>+'BS - Summary by Month'!P182</f>
        <v>113138548.28</v>
      </c>
      <c r="C184" s="4">
        <f>+'BS - Summary by Month'!Q182</f>
        <v>169869820.72999999</v>
      </c>
    </row>
    <row r="185" spans="1:4" x14ac:dyDescent="0.25">
      <c r="A185" s="46" t="s">
        <v>19</v>
      </c>
      <c r="B185" s="4">
        <f>+'BS - Summary by Month'!P183</f>
        <v>-336064106.56</v>
      </c>
      <c r="C185" s="4">
        <f>+'BS - Summary by Month'!Q183</f>
        <v>-260838794.78166664</v>
      </c>
    </row>
    <row r="186" spans="1:4" x14ac:dyDescent="0.25">
      <c r="A186" s="46" t="s">
        <v>18</v>
      </c>
      <c r="B186" s="4">
        <f>+'BS - Summary by Month'!P184</f>
        <v>229858381.56999999</v>
      </c>
      <c r="C186" s="4">
        <f>+'BS - Summary by Month'!Q184</f>
        <v>101306423.83875</v>
      </c>
      <c r="D186" s="39"/>
    </row>
    <row r="187" spans="1:4" x14ac:dyDescent="0.25">
      <c r="A187" s="46" t="s">
        <v>17</v>
      </c>
      <c r="B187" s="5">
        <f>+'BS - Summary by Month'!P185</f>
        <v>-21484570.550000001</v>
      </c>
      <c r="C187" s="5">
        <f>+'BS - Summary by Month'!Q185</f>
        <v>-21484570.550000004</v>
      </c>
    </row>
    <row r="188" spans="1:4" x14ac:dyDescent="0.25">
      <c r="A188" s="46" t="s">
        <v>16</v>
      </c>
      <c r="B188" s="4">
        <f>SUM(B176:B187)</f>
        <v>-4355432771.9400005</v>
      </c>
      <c r="C188" s="4">
        <f>SUM(C176:C187)</f>
        <v>-4346811045.3845835</v>
      </c>
      <c r="D188" s="3"/>
    </row>
    <row r="189" spans="1:4" x14ac:dyDescent="0.25">
      <c r="A189" s="46"/>
      <c r="B189" s="4"/>
      <c r="C189" s="4"/>
    </row>
    <row r="190" spans="1:4" x14ac:dyDescent="0.25">
      <c r="A190" s="46" t="s">
        <v>15</v>
      </c>
      <c r="B190" s="4">
        <f>SUM(B188)</f>
        <v>-4355432771.9400005</v>
      </c>
      <c r="C190" s="4">
        <f>SUM(C188)</f>
        <v>-4346811045.3845835</v>
      </c>
      <c r="D190" s="3"/>
    </row>
    <row r="191" spans="1:4" x14ac:dyDescent="0.25">
      <c r="A191" s="46"/>
      <c r="B191" s="6"/>
      <c r="C191" s="6"/>
    </row>
    <row r="192" spans="1:4" x14ac:dyDescent="0.25">
      <c r="A192" s="46" t="s">
        <v>14</v>
      </c>
      <c r="B192" s="6"/>
      <c r="C192" s="6"/>
    </row>
    <row r="193" spans="1:4" x14ac:dyDescent="0.25">
      <c r="A193" s="46" t="s">
        <v>13</v>
      </c>
      <c r="B193" s="7">
        <f>+'BS - Summary by Month'!P191</f>
        <v>0</v>
      </c>
      <c r="C193" s="7">
        <f>+'BS - Summary by Month'!Q191</f>
        <v>0</v>
      </c>
    </row>
    <row r="194" spans="1:4" x14ac:dyDescent="0.25">
      <c r="A194" s="46" t="s">
        <v>12</v>
      </c>
      <c r="B194" s="6">
        <f>SUM(B193)</f>
        <v>0</v>
      </c>
      <c r="C194" s="6">
        <f>SUM(C193)</f>
        <v>0</v>
      </c>
      <c r="D194" s="3"/>
    </row>
    <row r="195" spans="1:4" x14ac:dyDescent="0.25">
      <c r="A195" s="46"/>
      <c r="B195" s="6"/>
      <c r="C195" s="6"/>
    </row>
    <row r="196" spans="1:4" x14ac:dyDescent="0.25">
      <c r="A196" s="46" t="s">
        <v>11</v>
      </c>
      <c r="B196" s="6"/>
      <c r="C196" s="6"/>
    </row>
    <row r="197" spans="1:4" x14ac:dyDescent="0.25">
      <c r="A197" s="46" t="s">
        <v>10</v>
      </c>
      <c r="B197" s="7">
        <f>+'BS - Summary by Month'!P195</f>
        <v>0</v>
      </c>
      <c r="C197" s="7">
        <f>+'BS - Summary by Month'!Q195</f>
        <v>0</v>
      </c>
    </row>
    <row r="198" spans="1:4" x14ac:dyDescent="0.25">
      <c r="A198" s="46" t="s">
        <v>9</v>
      </c>
      <c r="B198" s="6">
        <f>SUM(B197)</f>
        <v>0</v>
      </c>
      <c r="C198" s="6">
        <f>SUM(C197)</f>
        <v>0</v>
      </c>
      <c r="D198" s="3"/>
    </row>
    <row r="199" spans="1:4" x14ac:dyDescent="0.25">
      <c r="A199" s="46"/>
      <c r="B199" s="6"/>
      <c r="C199" s="6"/>
    </row>
    <row r="200" spans="1:4" x14ac:dyDescent="0.25">
      <c r="A200" s="46" t="s">
        <v>8</v>
      </c>
      <c r="B200" s="6"/>
      <c r="C200" s="6"/>
    </row>
    <row r="201" spans="1:4" x14ac:dyDescent="0.25">
      <c r="A201" s="46" t="s">
        <v>7</v>
      </c>
      <c r="B201" s="4">
        <f>+'BS - Summary by Month'!P199</f>
        <v>0</v>
      </c>
      <c r="C201" s="4">
        <f>+'BS - Summary by Month'!Q199</f>
        <v>0</v>
      </c>
    </row>
    <row r="202" spans="1:4" x14ac:dyDescent="0.25">
      <c r="A202" s="46" t="s">
        <v>6</v>
      </c>
      <c r="B202" s="4">
        <f>+'BS - Summary by Month'!P200</f>
        <v>-4823860000</v>
      </c>
      <c r="C202" s="4">
        <f>+'BS - Summary by Month'!Q200</f>
        <v>-4505110000</v>
      </c>
    </row>
    <row r="203" spans="1:4" x14ac:dyDescent="0.25">
      <c r="A203" s="46" t="s">
        <v>5</v>
      </c>
      <c r="B203" s="5">
        <f>+'BS - Summary by Month'!P201</f>
        <v>16328253.42</v>
      </c>
      <c r="C203" s="5">
        <f>+'BS - Summary by Month'!Q201</f>
        <v>13805551.635416664</v>
      </c>
    </row>
    <row r="204" spans="1:4" x14ac:dyDescent="0.25">
      <c r="A204" s="46" t="s">
        <v>4</v>
      </c>
      <c r="B204" s="4">
        <f>SUM(B201:B203)</f>
        <v>-4807531746.5799999</v>
      </c>
      <c r="C204" s="4">
        <f>SUM(C201:C203)</f>
        <v>-4491304448.364583</v>
      </c>
      <c r="D204" s="3"/>
    </row>
    <row r="205" spans="1:4" x14ac:dyDescent="0.25">
      <c r="A205" s="46"/>
      <c r="B205" s="4"/>
      <c r="C205" s="4"/>
    </row>
    <row r="206" spans="1:4" x14ac:dyDescent="0.25">
      <c r="A206" s="46" t="s">
        <v>3</v>
      </c>
      <c r="B206" s="4">
        <f>SUM(B204)</f>
        <v>-4807531746.5799999</v>
      </c>
      <c r="C206" s="4">
        <f>SUM(C204)</f>
        <v>-4491304448.364583</v>
      </c>
      <c r="D206" s="3"/>
    </row>
    <row r="207" spans="1:4" x14ac:dyDescent="0.25">
      <c r="A207" s="46"/>
      <c r="B207" s="4"/>
      <c r="C207" s="4"/>
    </row>
    <row r="208" spans="1:4" x14ac:dyDescent="0.25">
      <c r="A208" s="46" t="s">
        <v>2</v>
      </c>
      <c r="B208" s="4">
        <f>SUM(B206)</f>
        <v>-4807531746.5799999</v>
      </c>
      <c r="C208" s="4">
        <f>SUM(C206)</f>
        <v>-4491304448.364583</v>
      </c>
      <c r="D208" s="3"/>
    </row>
    <row r="209" spans="1:4" x14ac:dyDescent="0.25">
      <c r="A209" s="46"/>
      <c r="B209" s="4"/>
      <c r="C209" s="4"/>
    </row>
    <row r="210" spans="1:4" x14ac:dyDescent="0.25">
      <c r="A210" s="46" t="s">
        <v>1</v>
      </c>
      <c r="B210" s="5">
        <f>SUM(B208,B190)</f>
        <v>-9162964518.5200005</v>
      </c>
      <c r="C210" s="5">
        <f>SUM(C208,C190)</f>
        <v>-8838115493.7491665</v>
      </c>
      <c r="D210" s="3"/>
    </row>
    <row r="211" spans="1:4" x14ac:dyDescent="0.25">
      <c r="A211" s="46"/>
      <c r="B211" s="4"/>
      <c r="C211" s="4"/>
    </row>
    <row r="212" spans="1:4" ht="15.75" thickBot="1" x14ac:dyDescent="0.3">
      <c r="A212" s="46" t="s">
        <v>0</v>
      </c>
      <c r="B212" s="8">
        <f>SUM(B210,B171,B156,B143)</f>
        <v>-14222282562.140001</v>
      </c>
      <c r="C212" s="8">
        <f>SUM(C210,C171,C156,C143)</f>
        <v>-13219217259.380833</v>
      </c>
      <c r="D212" s="3"/>
    </row>
    <row r="213" spans="1:4" ht="15.75" thickTop="1" x14ac:dyDescent="0.25">
      <c r="B213" s="4">
        <f>+B212+B125</f>
        <v>0</v>
      </c>
      <c r="C213" s="4">
        <f>+C212+C125</f>
        <v>0</v>
      </c>
    </row>
    <row r="217" spans="1:4" x14ac:dyDescent="0.25">
      <c r="B217" s="47"/>
      <c r="C217" s="47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7"/>
  <sheetViews>
    <sheetView zoomScaleNormal="100" workbookViewId="0">
      <pane xSplit="1" ySplit="2" topLeftCell="D30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9.140625" defaultRowHeight="12.75" outlineLevelCol="1" x14ac:dyDescent="0.2"/>
  <cols>
    <col min="1" max="1" width="52.28515625" style="48" customWidth="1"/>
    <col min="2" max="2" width="7.7109375" style="18" hidden="1" customWidth="1" outlineLevel="1"/>
    <col min="3" max="3" width="53.7109375" style="19" hidden="1" customWidth="1" outlineLevel="1"/>
    <col min="4" max="4" width="17.7109375" style="19" bestFit="1" customWidth="1" collapsed="1"/>
    <col min="5" max="8" width="17.7109375" style="19" customWidth="1"/>
    <col min="9" max="9" width="17.7109375" style="19" bestFit="1" customWidth="1"/>
    <col min="10" max="11" width="17.7109375" style="19" customWidth="1"/>
    <col min="12" max="15" width="17.7109375" style="19" bestFit="1" customWidth="1"/>
    <col min="16" max="16" width="17.7109375" style="19" customWidth="1"/>
    <col min="17" max="17" width="17.7109375" style="19" bestFit="1" customWidth="1"/>
    <col min="18" max="18" width="12.7109375" style="20" bestFit="1" customWidth="1"/>
    <col min="19" max="19" width="9.42578125" style="20" bestFit="1" customWidth="1"/>
    <col min="20" max="16384" width="9.140625" style="20"/>
  </cols>
  <sheetData>
    <row r="1" spans="1:19" s="13" customFormat="1" x14ac:dyDescent="0.2">
      <c r="A1" s="10"/>
      <c r="B1" s="11"/>
      <c r="C1" s="12"/>
      <c r="D1" s="15">
        <v>12</v>
      </c>
      <c r="E1" s="15" t="s">
        <v>268</v>
      </c>
      <c r="F1" s="15" t="s">
        <v>269</v>
      </c>
      <c r="G1" s="15" t="s">
        <v>270</v>
      </c>
      <c r="H1" s="15" t="s">
        <v>271</v>
      </c>
      <c r="I1" s="15" t="s">
        <v>256</v>
      </c>
      <c r="J1" s="15" t="s">
        <v>259</v>
      </c>
      <c r="K1" s="15" t="s">
        <v>260</v>
      </c>
      <c r="L1" s="15" t="s">
        <v>261</v>
      </c>
      <c r="M1" s="15" t="s">
        <v>262</v>
      </c>
      <c r="N1" s="15" t="s">
        <v>263</v>
      </c>
      <c r="O1" s="15" t="s">
        <v>264</v>
      </c>
      <c r="P1" s="15" t="s">
        <v>266</v>
      </c>
      <c r="Q1" s="12" t="s">
        <v>171</v>
      </c>
    </row>
    <row r="2" spans="1:19" s="13" customFormat="1" ht="23.25" customHeight="1" x14ac:dyDescent="0.2">
      <c r="A2" s="14" t="s">
        <v>170</v>
      </c>
      <c r="B2" s="11"/>
      <c r="C2" s="12"/>
      <c r="D2" s="12" t="s">
        <v>272</v>
      </c>
      <c r="E2" s="42">
        <v>44197</v>
      </c>
      <c r="F2" s="42">
        <v>44228</v>
      </c>
      <c r="G2" s="42">
        <v>44256</v>
      </c>
      <c r="H2" s="42">
        <v>44287</v>
      </c>
      <c r="I2" s="42">
        <v>44317</v>
      </c>
      <c r="J2" s="42">
        <v>44348</v>
      </c>
      <c r="K2" s="42">
        <v>44378</v>
      </c>
      <c r="L2" s="42">
        <v>44409</v>
      </c>
      <c r="M2" s="42">
        <v>44440</v>
      </c>
      <c r="N2" s="42">
        <v>44470</v>
      </c>
      <c r="O2" s="42">
        <v>44501</v>
      </c>
      <c r="P2" s="42">
        <v>44531</v>
      </c>
      <c r="Q2" s="15" t="s">
        <v>273</v>
      </c>
      <c r="R2" s="12"/>
      <c r="S2" s="12"/>
    </row>
    <row r="3" spans="1:19" s="13" customFormat="1" ht="23.25" customHeight="1" x14ac:dyDescent="0.2">
      <c r="A3" s="38"/>
      <c r="B3" s="11"/>
      <c r="C3" s="12"/>
      <c r="D3" s="12"/>
      <c r="E3" s="15"/>
      <c r="F3" s="15"/>
      <c r="G3" s="15"/>
      <c r="H3" s="15"/>
      <c r="I3" s="12"/>
      <c r="J3" s="12"/>
      <c r="K3" s="12"/>
      <c r="L3" s="12"/>
      <c r="M3" s="12"/>
      <c r="N3" s="12"/>
      <c r="O3" s="12"/>
      <c r="P3" s="12"/>
      <c r="Q3" s="15"/>
      <c r="R3" s="12"/>
      <c r="S3" s="12"/>
    </row>
    <row r="4" spans="1:19" s="13" customFormat="1" ht="23.25" customHeight="1" x14ac:dyDescent="0.2">
      <c r="A4" s="38"/>
      <c r="B4" s="11"/>
      <c r="C4" s="12"/>
      <c r="D4" s="12"/>
      <c r="E4" s="15"/>
      <c r="F4" s="15"/>
      <c r="G4" s="15"/>
      <c r="H4" s="15"/>
      <c r="I4" s="12"/>
      <c r="J4" s="12"/>
      <c r="K4" s="12"/>
      <c r="L4" s="12"/>
      <c r="M4" s="12"/>
      <c r="N4" s="12"/>
      <c r="O4" s="12"/>
      <c r="P4" s="12"/>
      <c r="Q4" s="15"/>
      <c r="R4" s="12"/>
      <c r="S4" s="12"/>
    </row>
    <row r="5" spans="1:19" s="13" customFormat="1" x14ac:dyDescent="0.2">
      <c r="A5" s="16"/>
      <c r="B5" s="11"/>
      <c r="C5" s="12"/>
      <c r="D5" s="12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2"/>
    </row>
    <row r="6" spans="1:19" x14ac:dyDescent="0.2">
      <c r="A6" s="17" t="s">
        <v>169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9" x14ac:dyDescent="0.2">
      <c r="A7" s="17" t="s">
        <v>168</v>
      </c>
    </row>
    <row r="8" spans="1:19" x14ac:dyDescent="0.2">
      <c r="A8" s="17" t="s">
        <v>167</v>
      </c>
      <c r="F8" s="32"/>
    </row>
    <row r="9" spans="1:19" ht="15" x14ac:dyDescent="0.25">
      <c r="A9" s="17" t="s">
        <v>166</v>
      </c>
      <c r="C9" s="19" t="str">
        <f t="shared" ref="C9:C14" si="0">LEFT(A9,3)&amp;"*1"</f>
        <v>101*1</v>
      </c>
      <c r="D9" s="21">
        <v>10270429437.790001</v>
      </c>
      <c r="E9" s="21">
        <v>10278460317.15</v>
      </c>
      <c r="F9" s="21">
        <v>10343296535.119999</v>
      </c>
      <c r="G9" s="21">
        <v>10428993247.349998</v>
      </c>
      <c r="H9" s="21">
        <v>10439874790.58</v>
      </c>
      <c r="I9" s="21">
        <v>10457312996.469999</v>
      </c>
      <c r="J9" s="21">
        <v>10491852504.09</v>
      </c>
      <c r="K9" s="21">
        <v>10504572686.539999</v>
      </c>
      <c r="L9" s="21">
        <v>10512740249.390001</v>
      </c>
      <c r="M9" s="21">
        <v>10595338453.66</v>
      </c>
      <c r="N9" s="21">
        <v>10619530464.690001</v>
      </c>
      <c r="O9" s="21">
        <v>10627160785.17</v>
      </c>
      <c r="P9" s="21">
        <v>10684272090.550001</v>
      </c>
      <c r="Q9" s="21">
        <f t="shared" ref="Q9:Q15" si="1">(D9+P9+SUM(E9:O9)*2)/24</f>
        <v>10481373649.531666</v>
      </c>
    </row>
    <row r="10" spans="1:19" ht="15" x14ac:dyDescent="0.25">
      <c r="A10" s="17" t="s">
        <v>165</v>
      </c>
      <c r="C10" s="19" t="str">
        <f t="shared" si="0"/>
        <v>102*1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f t="shared" si="1"/>
        <v>0</v>
      </c>
    </row>
    <row r="11" spans="1:19" ht="15" x14ac:dyDescent="0.25">
      <c r="A11" s="17" t="s">
        <v>164</v>
      </c>
      <c r="C11" s="19" t="str">
        <f t="shared" si="0"/>
        <v>105*1</v>
      </c>
      <c r="D11" s="21">
        <v>38707048.439999998</v>
      </c>
      <c r="E11" s="21">
        <v>38712742.810000002</v>
      </c>
      <c r="F11" s="21">
        <v>38713313.840000004</v>
      </c>
      <c r="G11" s="21">
        <v>38719997.740000002</v>
      </c>
      <c r="H11" s="21">
        <v>38756377.329999998</v>
      </c>
      <c r="I11" s="21">
        <v>38756567.670000002</v>
      </c>
      <c r="J11" s="21">
        <v>38778380.990000002</v>
      </c>
      <c r="K11" s="21">
        <v>38792958.439999998</v>
      </c>
      <c r="L11" s="21">
        <v>38795741.229999997</v>
      </c>
      <c r="M11" s="21">
        <v>38796208.420000002</v>
      </c>
      <c r="N11" s="21">
        <v>38797049.359999999</v>
      </c>
      <c r="O11" s="21">
        <v>38797656.710000001</v>
      </c>
      <c r="P11" s="21">
        <v>38798123.880000003</v>
      </c>
      <c r="Q11" s="21">
        <f t="shared" si="1"/>
        <v>38764131.725000001</v>
      </c>
    </row>
    <row r="12" spans="1:19" ht="15" x14ac:dyDescent="0.25">
      <c r="A12" s="17" t="s">
        <v>163</v>
      </c>
      <c r="C12" s="19" t="str">
        <f t="shared" si="0"/>
        <v>106*1</v>
      </c>
      <c r="D12" s="21">
        <v>234046692.94999999</v>
      </c>
      <c r="E12" s="21">
        <v>227525917.68000001</v>
      </c>
      <c r="F12" s="21">
        <v>220396703.58000001</v>
      </c>
      <c r="G12" s="21">
        <v>157904224.72</v>
      </c>
      <c r="H12" s="21">
        <v>161903089.43000001</v>
      </c>
      <c r="I12" s="21">
        <v>169472903.11000001</v>
      </c>
      <c r="J12" s="21">
        <v>163329606.56</v>
      </c>
      <c r="K12" s="21">
        <v>157234322.27000001</v>
      </c>
      <c r="L12" s="21">
        <v>157029388.90000001</v>
      </c>
      <c r="M12" s="21">
        <v>169485614.88</v>
      </c>
      <c r="N12" s="21">
        <v>164731213.21000001</v>
      </c>
      <c r="O12" s="21">
        <v>210364579.56999999</v>
      </c>
      <c r="P12" s="21">
        <v>207606428</v>
      </c>
      <c r="Q12" s="21">
        <f t="shared" si="1"/>
        <v>181683677.03208336</v>
      </c>
    </row>
    <row r="13" spans="1:19" ht="15" x14ac:dyDescent="0.25">
      <c r="A13" s="17" t="s">
        <v>162</v>
      </c>
      <c r="C13" s="19" t="str">
        <f t="shared" si="0"/>
        <v>107*1</v>
      </c>
      <c r="D13" s="21">
        <v>381595894.21000004</v>
      </c>
      <c r="E13" s="21">
        <v>393134708.06</v>
      </c>
      <c r="F13" s="21">
        <v>386781131.29000002</v>
      </c>
      <c r="G13" s="21">
        <v>402588056.31</v>
      </c>
      <c r="H13" s="21">
        <v>418750254.89999998</v>
      </c>
      <c r="I13" s="21">
        <v>432168612.74000001</v>
      </c>
      <c r="J13" s="21">
        <v>451643084.46000004</v>
      </c>
      <c r="K13" s="21">
        <v>470012724.06999999</v>
      </c>
      <c r="L13" s="21">
        <v>492454797.14999998</v>
      </c>
      <c r="M13" s="21">
        <v>478587508.13</v>
      </c>
      <c r="N13" s="21">
        <v>504332769.87</v>
      </c>
      <c r="O13" s="21">
        <v>528150985.98000002</v>
      </c>
      <c r="P13" s="21">
        <v>507465388.19999999</v>
      </c>
      <c r="Q13" s="21">
        <f t="shared" si="1"/>
        <v>450261272.84708339</v>
      </c>
    </row>
    <row r="14" spans="1:19" ht="15.75" thickBot="1" x14ac:dyDescent="0.3">
      <c r="A14" s="22" t="s">
        <v>161</v>
      </c>
      <c r="C14" s="23" t="str">
        <f t="shared" si="0"/>
        <v>114*1</v>
      </c>
      <c r="D14" s="24">
        <v>282791674.87</v>
      </c>
      <c r="E14" s="24">
        <v>282791674.87</v>
      </c>
      <c r="F14" s="24">
        <v>282791674.87</v>
      </c>
      <c r="G14" s="24">
        <v>282791674.87</v>
      </c>
      <c r="H14" s="24">
        <v>282791674.87</v>
      </c>
      <c r="I14" s="24">
        <v>282791674.87</v>
      </c>
      <c r="J14" s="24">
        <v>282791674.87</v>
      </c>
      <c r="K14" s="24">
        <v>282791674.87</v>
      </c>
      <c r="L14" s="24">
        <v>282791674.87</v>
      </c>
      <c r="M14" s="24">
        <v>282791674.87</v>
      </c>
      <c r="N14" s="24">
        <v>282791674.87</v>
      </c>
      <c r="O14" s="24">
        <v>282791674.87</v>
      </c>
      <c r="P14" s="24">
        <v>282791674.87</v>
      </c>
      <c r="Q14" s="24">
        <f t="shared" si="1"/>
        <v>282791674.86999995</v>
      </c>
    </row>
    <row r="15" spans="1:19" ht="20.25" customHeight="1" x14ac:dyDescent="0.25">
      <c r="A15" s="17" t="s">
        <v>160</v>
      </c>
      <c r="D15" s="25">
        <f t="shared" ref="D15:I15" si="2">SUM(D9:D14)</f>
        <v>11207570748.260004</v>
      </c>
      <c r="E15" s="25">
        <f t="shared" si="2"/>
        <v>11220625360.57</v>
      </c>
      <c r="F15" s="25">
        <f t="shared" si="2"/>
        <v>11271979358.700001</v>
      </c>
      <c r="G15" s="25">
        <f t="shared" si="2"/>
        <v>11310997200.989998</v>
      </c>
      <c r="H15" s="25">
        <f t="shared" si="2"/>
        <v>11342076187.110001</v>
      </c>
      <c r="I15" s="25">
        <f t="shared" si="2"/>
        <v>11380502754.860001</v>
      </c>
      <c r="J15" s="25">
        <f t="shared" ref="J15:O15" si="3">SUM(J9:J14)</f>
        <v>11428395250.969999</v>
      </c>
      <c r="K15" s="25">
        <f t="shared" si="3"/>
        <v>11453404366.190001</v>
      </c>
      <c r="L15" s="25">
        <f t="shared" si="3"/>
        <v>11483811851.540001</v>
      </c>
      <c r="M15" s="25">
        <f t="shared" si="3"/>
        <v>11564999459.959999</v>
      </c>
      <c r="N15" s="25">
        <f t="shared" si="3"/>
        <v>11610183172.000002</v>
      </c>
      <c r="O15" s="25">
        <f t="shared" si="3"/>
        <v>11687265682.299999</v>
      </c>
      <c r="P15" s="25">
        <f>SUM(P9:P14)</f>
        <v>11720933705.500002</v>
      </c>
      <c r="Q15" s="25">
        <f t="shared" si="1"/>
        <v>11434874406.005833</v>
      </c>
    </row>
    <row r="16" spans="1:19" ht="15" x14ac:dyDescent="0.25">
      <c r="A16" s="2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5" x14ac:dyDescent="0.25">
      <c r="A17" s="17" t="s">
        <v>159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5" x14ac:dyDescent="0.25">
      <c r="A18" s="17" t="s">
        <v>158</v>
      </c>
      <c r="C18" s="19" t="str">
        <f>LEFT(A18,3)&amp;"*2"</f>
        <v>101*2</v>
      </c>
      <c r="D18" s="21">
        <v>4380638188.7299995</v>
      </c>
      <c r="E18" s="21">
        <v>4399534189.8500004</v>
      </c>
      <c r="F18" s="21">
        <v>4424497537.4399996</v>
      </c>
      <c r="G18" s="21">
        <v>4450113489.8400002</v>
      </c>
      <c r="H18" s="21">
        <v>4468759964.04</v>
      </c>
      <c r="I18" s="21">
        <v>4477237225.0100002</v>
      </c>
      <c r="J18" s="21">
        <v>4502680152.2700005</v>
      </c>
      <c r="K18" s="21">
        <v>4514052584.7299995</v>
      </c>
      <c r="L18" s="21">
        <v>4528909346.9099998</v>
      </c>
      <c r="M18" s="21">
        <v>4544873677.54</v>
      </c>
      <c r="N18" s="21">
        <v>4557153644.0699997</v>
      </c>
      <c r="O18" s="21">
        <v>4570854258.9799995</v>
      </c>
      <c r="P18" s="21">
        <v>4646320880.54</v>
      </c>
      <c r="Q18" s="21">
        <f t="shared" ref="Q18:Q24" si="4">(D18+P18+SUM(E18:O18)*2)/24</f>
        <v>4496012133.7762499</v>
      </c>
    </row>
    <row r="19" spans="1:17" ht="15" x14ac:dyDescent="0.25">
      <c r="A19" s="17" t="s">
        <v>157</v>
      </c>
      <c r="C19" s="19" t="str">
        <f>LEFT(A19,3)&amp;"*2"</f>
        <v>105*2</v>
      </c>
      <c r="D19" s="21">
        <v>7374233.6200000001</v>
      </c>
      <c r="E19" s="21">
        <v>7374233.6200000001</v>
      </c>
      <c r="F19" s="21">
        <v>7374233.6200000001</v>
      </c>
      <c r="G19" s="21">
        <v>7374233.6200000001</v>
      </c>
      <c r="H19" s="21">
        <v>7374233.6200000001</v>
      </c>
      <c r="I19" s="21">
        <v>7374233.6200000001</v>
      </c>
      <c r="J19" s="21">
        <v>7374233.6200000001</v>
      </c>
      <c r="K19" s="21">
        <v>7374233.6200000001</v>
      </c>
      <c r="L19" s="21">
        <v>7374233.6200000001</v>
      </c>
      <c r="M19" s="21">
        <v>7374233.6200000001</v>
      </c>
      <c r="N19" s="21">
        <v>7374233.6200000001</v>
      </c>
      <c r="O19" s="21">
        <v>7374233.6200000001</v>
      </c>
      <c r="P19" s="21">
        <v>7374233.6200000001</v>
      </c>
      <c r="Q19" s="21">
        <f t="shared" si="4"/>
        <v>7374233.6200000001</v>
      </c>
    </row>
    <row r="20" spans="1:17" ht="15" x14ac:dyDescent="0.25">
      <c r="A20" s="17" t="s">
        <v>156</v>
      </c>
      <c r="C20" s="19" t="str">
        <f>LEFT(A20,3)&amp;"*2"</f>
        <v>106*2</v>
      </c>
      <c r="D20" s="21">
        <v>127004026.87</v>
      </c>
      <c r="E20" s="21">
        <v>129099879.66</v>
      </c>
      <c r="F20" s="21">
        <v>118305387.22</v>
      </c>
      <c r="G20" s="21">
        <v>120208472.98999999</v>
      </c>
      <c r="H20" s="21">
        <v>119761277.31</v>
      </c>
      <c r="I20" s="21">
        <v>126835891.97</v>
      </c>
      <c r="J20" s="21">
        <v>120979513.04000001</v>
      </c>
      <c r="K20" s="21">
        <v>122653152.78</v>
      </c>
      <c r="L20" s="21">
        <v>125222443.73999999</v>
      </c>
      <c r="M20" s="21">
        <v>124100521.68000001</v>
      </c>
      <c r="N20" s="21">
        <v>130234000.98999999</v>
      </c>
      <c r="O20" s="21">
        <v>129545580.59999999</v>
      </c>
      <c r="P20" s="21">
        <v>82986885.659999996</v>
      </c>
      <c r="Q20" s="21">
        <f t="shared" si="4"/>
        <v>122661798.18708332</v>
      </c>
    </row>
    <row r="21" spans="1:17" ht="15" x14ac:dyDescent="0.25">
      <c r="A21" s="17" t="s">
        <v>155</v>
      </c>
      <c r="C21" s="19" t="str">
        <f>LEFT(A21,3)&amp;"*2"</f>
        <v>107*2</v>
      </c>
      <c r="D21" s="21">
        <v>262747644.09999999</v>
      </c>
      <c r="E21" s="21">
        <v>264053409.05999997</v>
      </c>
      <c r="F21" s="21">
        <v>268445544.64999998</v>
      </c>
      <c r="G21" s="21">
        <v>268897777.12</v>
      </c>
      <c r="H21" s="21">
        <v>275879638.32999998</v>
      </c>
      <c r="I21" s="21">
        <v>280456127.49000001</v>
      </c>
      <c r="J21" s="21">
        <v>288979803.81999999</v>
      </c>
      <c r="K21" s="21">
        <v>294386419.08999997</v>
      </c>
      <c r="L21" s="21">
        <v>298395521.99000001</v>
      </c>
      <c r="M21" s="21">
        <v>305622245.67000002</v>
      </c>
      <c r="N21" s="21">
        <v>308818031.62</v>
      </c>
      <c r="O21" s="21">
        <v>312154904.38</v>
      </c>
      <c r="P21" s="21">
        <v>309285115.41000003</v>
      </c>
      <c r="Q21" s="21">
        <f t="shared" si="4"/>
        <v>287675483.58125001</v>
      </c>
    </row>
    <row r="22" spans="1:17" ht="15" x14ac:dyDescent="0.25">
      <c r="A22" s="17" t="s">
        <v>174</v>
      </c>
      <c r="C22" s="19" t="str">
        <f>LEFT(A22,3)&amp;MID(A22,5,1)&amp;"*2"</f>
        <v>1171*2</v>
      </c>
      <c r="D22" s="21">
        <v>8654564.4700000007</v>
      </c>
      <c r="E22" s="21">
        <v>8654564.4700000007</v>
      </c>
      <c r="F22" s="21">
        <v>8654564.4700000007</v>
      </c>
      <c r="G22" s="21">
        <v>8654564.4700000007</v>
      </c>
      <c r="H22" s="21">
        <v>8654564.4700000007</v>
      </c>
      <c r="I22" s="21">
        <v>8654564.4700000007</v>
      </c>
      <c r="J22" s="21">
        <v>8654564.4700000007</v>
      </c>
      <c r="K22" s="21">
        <v>8654564.4700000007</v>
      </c>
      <c r="L22" s="21">
        <v>8654564.4700000007</v>
      </c>
      <c r="M22" s="21">
        <v>8654564.4700000007</v>
      </c>
      <c r="N22" s="21">
        <v>8654564.4700000007</v>
      </c>
      <c r="O22" s="21">
        <v>8654564.4700000007</v>
      </c>
      <c r="P22" s="21">
        <v>8654564.4700000007</v>
      </c>
      <c r="Q22" s="21">
        <f t="shared" si="4"/>
        <v>8654564.4700000007</v>
      </c>
    </row>
    <row r="23" spans="1:17" ht="15.75" thickBot="1" x14ac:dyDescent="0.3">
      <c r="A23" s="22" t="s">
        <v>154</v>
      </c>
      <c r="C23" s="23" t="str">
        <f>LEFT(A23,3)&amp;MID(A23,5,1)&amp;"*2"</f>
        <v>1173*2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4"/>
        <v>0</v>
      </c>
    </row>
    <row r="24" spans="1:17" ht="15" x14ac:dyDescent="0.25">
      <c r="A24" s="17" t="s">
        <v>153</v>
      </c>
      <c r="D24" s="25">
        <f t="shared" ref="D24:P24" si="5">SUM(D18:D23)</f>
        <v>4786418657.79</v>
      </c>
      <c r="E24" s="25">
        <f t="shared" si="5"/>
        <v>4808716276.6600008</v>
      </c>
      <c r="F24" s="25">
        <f t="shared" si="5"/>
        <v>4827277267.3999996</v>
      </c>
      <c r="G24" s="25">
        <f t="shared" si="5"/>
        <v>4855248538.04</v>
      </c>
      <c r="H24" s="25">
        <f t="shared" si="5"/>
        <v>4880429677.7700005</v>
      </c>
      <c r="I24" s="25">
        <f t="shared" si="5"/>
        <v>4900558042.5600004</v>
      </c>
      <c r="J24" s="25">
        <f t="shared" si="5"/>
        <v>4928668267.2200003</v>
      </c>
      <c r="K24" s="25">
        <f t="shared" si="5"/>
        <v>4947120954.6899996</v>
      </c>
      <c r="L24" s="25">
        <f t="shared" si="5"/>
        <v>4968556110.7299995</v>
      </c>
      <c r="M24" s="25">
        <f t="shared" si="5"/>
        <v>4990625242.9800005</v>
      </c>
      <c r="N24" s="25">
        <f t="shared" si="5"/>
        <v>5012234474.7699995</v>
      </c>
      <c r="O24" s="25">
        <f t="shared" si="5"/>
        <v>5028583542.0500002</v>
      </c>
      <c r="P24" s="25">
        <f t="shared" si="5"/>
        <v>5054621679.6999998</v>
      </c>
      <c r="Q24" s="25">
        <f t="shared" si="4"/>
        <v>4922378213.6345844</v>
      </c>
    </row>
    <row r="25" spans="1:17" ht="15" x14ac:dyDescent="0.25">
      <c r="A25" s="2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ht="15" x14ac:dyDescent="0.25">
      <c r="A26" s="17" t="s">
        <v>152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15" x14ac:dyDescent="0.25">
      <c r="A27" s="17" t="s">
        <v>151</v>
      </c>
      <c r="C27" s="19" t="str">
        <f>LEFT(A27,3)&amp;"0*3"</f>
        <v>1010*3</v>
      </c>
      <c r="D27" s="21">
        <v>1046634590.9</v>
      </c>
      <c r="E27" s="21">
        <v>1010696578.14</v>
      </c>
      <c r="F27" s="21">
        <v>1010343625.64</v>
      </c>
      <c r="G27" s="21">
        <v>1009561021.28</v>
      </c>
      <c r="H27" s="21">
        <v>1014442362.47</v>
      </c>
      <c r="I27" s="21">
        <v>1011504651.17</v>
      </c>
      <c r="J27" s="21">
        <v>1012934801.01</v>
      </c>
      <c r="K27" s="21">
        <v>989354199.22000003</v>
      </c>
      <c r="L27" s="21">
        <v>988855476.48000002</v>
      </c>
      <c r="M27" s="21">
        <v>983707162.00999999</v>
      </c>
      <c r="N27" s="21">
        <v>978627837.30999994</v>
      </c>
      <c r="O27" s="21">
        <v>975424518.28999996</v>
      </c>
      <c r="P27" s="21">
        <v>1038564049.92</v>
      </c>
      <c r="Q27" s="21">
        <f t="shared" ref="Q27:Q32" si="6">(D27+P27+SUM(E27:O27)*2)/24</f>
        <v>1002337629.4525</v>
      </c>
    </row>
    <row r="28" spans="1:17" ht="15" x14ac:dyDescent="0.25">
      <c r="A28" s="17" t="s">
        <v>150</v>
      </c>
      <c r="C28" s="19" t="str">
        <f>LEFT(A28,3)&amp;MID(A28,5,1)&amp;"*3"</f>
        <v>1011*3</v>
      </c>
      <c r="D28" s="21">
        <v>881290.91</v>
      </c>
      <c r="E28" s="21">
        <v>830701.51</v>
      </c>
      <c r="F28" s="21">
        <v>780111.88</v>
      </c>
      <c r="G28" s="21">
        <v>729522.48</v>
      </c>
      <c r="H28" s="21">
        <v>678932.87</v>
      </c>
      <c r="I28" s="21">
        <v>628343.46</v>
      </c>
      <c r="J28" s="21">
        <v>45948497.270000003</v>
      </c>
      <c r="K28" s="21">
        <v>45916142.359999999</v>
      </c>
      <c r="L28" s="21">
        <v>45060051.460000001</v>
      </c>
      <c r="M28" s="21">
        <v>495458.55</v>
      </c>
      <c r="N28" s="21">
        <v>463103.65</v>
      </c>
      <c r="O28" s="21">
        <v>61505555.630000003</v>
      </c>
      <c r="P28" s="21">
        <v>61226575.270000003</v>
      </c>
      <c r="Q28" s="21">
        <f t="shared" si="6"/>
        <v>19507529.517500002</v>
      </c>
    </row>
    <row r="29" spans="1:17" ht="15" x14ac:dyDescent="0.25">
      <c r="A29" s="17" t="s">
        <v>149</v>
      </c>
      <c r="C29" s="19" t="str">
        <f>LEFT(A29,3)&amp;"*3"</f>
        <v>105*3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f t="shared" si="6"/>
        <v>0</v>
      </c>
    </row>
    <row r="30" spans="1:17" ht="15" x14ac:dyDescent="0.25">
      <c r="A30" s="17" t="s">
        <v>148</v>
      </c>
      <c r="C30" s="19" t="str">
        <f>LEFT(A30,3)&amp;"*3"</f>
        <v>106*3</v>
      </c>
      <c r="D30" s="21">
        <v>23743165.300000001</v>
      </c>
      <c r="E30" s="21">
        <v>24775451.940000001</v>
      </c>
      <c r="F30" s="21">
        <v>25537206.579999998</v>
      </c>
      <c r="G30" s="21">
        <v>19342297.75</v>
      </c>
      <c r="H30" s="21">
        <v>20719500.829999998</v>
      </c>
      <c r="I30" s="21">
        <v>20422652.73</v>
      </c>
      <c r="J30" s="21">
        <v>17987304.57</v>
      </c>
      <c r="K30" s="21">
        <v>25844851.210000001</v>
      </c>
      <c r="L30" s="21">
        <v>26505008.899999999</v>
      </c>
      <c r="M30" s="21">
        <v>26804451.329999998</v>
      </c>
      <c r="N30" s="21">
        <v>29654417.18</v>
      </c>
      <c r="O30" s="21">
        <v>27061574.629999999</v>
      </c>
      <c r="P30" s="21">
        <v>24353375.510000002</v>
      </c>
      <c r="Q30" s="21">
        <f t="shared" si="6"/>
        <v>24058582.337916672</v>
      </c>
    </row>
    <row r="31" spans="1:17" ht="15.75" thickBot="1" x14ac:dyDescent="0.3">
      <c r="A31" s="22" t="s">
        <v>147</v>
      </c>
      <c r="C31" s="23" t="str">
        <f>LEFT(A31,3)&amp;"*3"</f>
        <v>107*3</v>
      </c>
      <c r="D31" s="24">
        <v>67860920.930000007</v>
      </c>
      <c r="E31" s="24">
        <v>65883881.989999995</v>
      </c>
      <c r="F31" s="24">
        <v>72096506.36999999</v>
      </c>
      <c r="G31" s="24">
        <v>78085985.299999997</v>
      </c>
      <c r="H31" s="24">
        <v>75106913.75</v>
      </c>
      <c r="I31" s="24">
        <v>80348552.939999998</v>
      </c>
      <c r="J31" s="24">
        <v>83641390.600000009</v>
      </c>
      <c r="K31" s="24">
        <v>80053213.879999995</v>
      </c>
      <c r="L31" s="24">
        <v>89123045.650000006</v>
      </c>
      <c r="M31" s="24">
        <v>93041306.280000001</v>
      </c>
      <c r="N31" s="24">
        <v>92034900.090000004</v>
      </c>
      <c r="O31" s="24">
        <v>95460605.739999995</v>
      </c>
      <c r="P31" s="24">
        <v>53453492.070000008</v>
      </c>
      <c r="Q31" s="24">
        <f t="shared" si="6"/>
        <v>80461125.757500008</v>
      </c>
    </row>
    <row r="32" spans="1:17" ht="15" x14ac:dyDescent="0.25">
      <c r="A32" s="17" t="s">
        <v>146</v>
      </c>
      <c r="D32" s="25">
        <f t="shared" ref="D32:I32" si="7">SUM(D27:D31)</f>
        <v>1139119968.04</v>
      </c>
      <c r="E32" s="25">
        <f t="shared" si="7"/>
        <v>1102186613.5799999</v>
      </c>
      <c r="F32" s="25">
        <f t="shared" si="7"/>
        <v>1108757450.47</v>
      </c>
      <c r="G32" s="25">
        <f t="shared" si="7"/>
        <v>1107718826.8099999</v>
      </c>
      <c r="H32" s="25">
        <f t="shared" si="7"/>
        <v>1110947709.9200001</v>
      </c>
      <c r="I32" s="25">
        <f t="shared" si="7"/>
        <v>1112904200.3</v>
      </c>
      <c r="J32" s="25">
        <f t="shared" ref="J32:O32" si="8">SUM(J27:J31)</f>
        <v>1160511993.4499998</v>
      </c>
      <c r="K32" s="25">
        <f t="shared" si="8"/>
        <v>1141168406.6700001</v>
      </c>
      <c r="L32" s="25">
        <f t="shared" si="8"/>
        <v>1149543582.49</v>
      </c>
      <c r="M32" s="25">
        <f t="shared" si="8"/>
        <v>1104048378.1700001</v>
      </c>
      <c r="N32" s="25">
        <f t="shared" si="8"/>
        <v>1100780258.2299998</v>
      </c>
      <c r="O32" s="25">
        <f t="shared" si="8"/>
        <v>1159452254.29</v>
      </c>
      <c r="P32" s="25">
        <f>SUM(P27:P31)</f>
        <v>1177597492.77</v>
      </c>
      <c r="Q32" s="25">
        <f t="shared" si="6"/>
        <v>1126364867.0654168</v>
      </c>
    </row>
    <row r="33" spans="1:17" ht="15" x14ac:dyDescent="0.25">
      <c r="A33" s="2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ht="15" x14ac:dyDescent="0.25">
      <c r="A34" s="17" t="s">
        <v>145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ht="15" x14ac:dyDescent="0.25">
      <c r="A35" s="17" t="s">
        <v>144</v>
      </c>
      <c r="C35" s="19" t="str">
        <f>LEFT(A35,3)&amp;"*"</f>
        <v>108*</v>
      </c>
      <c r="D35" s="21">
        <v>-6068924745.789999</v>
      </c>
      <c r="E35" s="21">
        <v>-6088979345.8199987</v>
      </c>
      <c r="F35" s="21">
        <v>-6123462936.9299984</v>
      </c>
      <c r="G35" s="21">
        <v>-6148256773.9099989</v>
      </c>
      <c r="H35" s="21">
        <v>-6178725725.829999</v>
      </c>
      <c r="I35" s="21">
        <v>-6215079280.829999</v>
      </c>
      <c r="J35" s="21">
        <v>-6251222496.4799986</v>
      </c>
      <c r="K35" s="21">
        <v>-6281236109.0199995</v>
      </c>
      <c r="L35" s="21">
        <v>-6313118128.6599989</v>
      </c>
      <c r="M35" s="21">
        <v>-6344723350.3199997</v>
      </c>
      <c r="N35" s="21">
        <v>-6413713009.2199993</v>
      </c>
      <c r="O35" s="21">
        <v>-6442409769.6499996</v>
      </c>
      <c r="P35" s="21">
        <v>-6467236043.2299995</v>
      </c>
      <c r="Q35" s="21">
        <f>(D35+P35+SUM(E35:O35)*2)/24</f>
        <v>-6255750610.0983315</v>
      </c>
    </row>
    <row r="36" spans="1:17" ht="15" x14ac:dyDescent="0.25">
      <c r="A36" s="17" t="s">
        <v>143</v>
      </c>
      <c r="C36" s="19" t="str">
        <f>LEFT(A36,3)&amp;"*"</f>
        <v>111*</v>
      </c>
      <c r="D36" s="21">
        <v>-415067739.45999998</v>
      </c>
      <c r="E36" s="21">
        <v>-388997700.59000003</v>
      </c>
      <c r="F36" s="21">
        <v>-399812195.88</v>
      </c>
      <c r="G36" s="21">
        <v>-406447463.75</v>
      </c>
      <c r="H36" s="21">
        <v>-414942024.98000002</v>
      </c>
      <c r="I36" s="21">
        <v>-422550933.93000001</v>
      </c>
      <c r="J36" s="21">
        <v>-430976505.80000001</v>
      </c>
      <c r="K36" s="21">
        <v>-412251440.98000002</v>
      </c>
      <c r="L36" s="21">
        <v>-420898907.55000001</v>
      </c>
      <c r="M36" s="21">
        <v>-421297978.70000005</v>
      </c>
      <c r="N36" s="21">
        <v>-423625821.99000001</v>
      </c>
      <c r="O36" s="21">
        <v>-426988851.28000003</v>
      </c>
      <c r="P36" s="21">
        <v>-437756577.03000003</v>
      </c>
      <c r="Q36" s="21">
        <f>(D36+P36+SUM(E36:O36)*2)/24</f>
        <v>-416266831.97291666</v>
      </c>
    </row>
    <row r="37" spans="1:17" ht="15.75" thickBot="1" x14ac:dyDescent="0.3">
      <c r="A37" s="22" t="s">
        <v>142</v>
      </c>
      <c r="C37" s="23" t="str">
        <f>LEFT(A37,3)&amp;"*"</f>
        <v>115*</v>
      </c>
      <c r="D37" s="24">
        <v>-154909687.99000001</v>
      </c>
      <c r="E37" s="24">
        <v>-155610887.42000002</v>
      </c>
      <c r="F37" s="24">
        <v>-156312086.84999999</v>
      </c>
      <c r="G37" s="24">
        <v>-157013286.28</v>
      </c>
      <c r="H37" s="24">
        <v>-157714485.70999998</v>
      </c>
      <c r="I37" s="24">
        <v>-158415685.13999999</v>
      </c>
      <c r="J37" s="24">
        <v>-159116884.56999999</v>
      </c>
      <c r="K37" s="24">
        <v>-159818084</v>
      </c>
      <c r="L37" s="24">
        <v>-160519283.43000001</v>
      </c>
      <c r="M37" s="24">
        <v>-161220482.85999998</v>
      </c>
      <c r="N37" s="24">
        <v>-161921682.28999999</v>
      </c>
      <c r="O37" s="24">
        <v>-162622881.72</v>
      </c>
      <c r="P37" s="24">
        <v>-163324081.15000001</v>
      </c>
      <c r="Q37" s="24">
        <f>(D37+P37+SUM(E37:O37)*2)/24</f>
        <v>-159116884.56999999</v>
      </c>
    </row>
    <row r="38" spans="1:17" ht="15" x14ac:dyDescent="0.25">
      <c r="A38" s="17" t="s">
        <v>141</v>
      </c>
      <c r="D38" s="25">
        <f t="shared" ref="D38:I38" si="9">SUM(D35:D37)</f>
        <v>-6638902173.2399988</v>
      </c>
      <c r="E38" s="25">
        <f t="shared" si="9"/>
        <v>-6633587933.829999</v>
      </c>
      <c r="F38" s="25">
        <f t="shared" si="9"/>
        <v>-6679587219.6599989</v>
      </c>
      <c r="G38" s="25">
        <f t="shared" si="9"/>
        <v>-6711717523.9399986</v>
      </c>
      <c r="H38" s="25">
        <f t="shared" si="9"/>
        <v>-6751382236.5199995</v>
      </c>
      <c r="I38" s="25">
        <f t="shared" si="9"/>
        <v>-6796045899.8999996</v>
      </c>
      <c r="J38" s="25">
        <f t="shared" ref="J38:O38" si="10">SUM(J35:J37)</f>
        <v>-6841315886.8499985</v>
      </c>
      <c r="K38" s="25">
        <f t="shared" si="10"/>
        <v>-6853305634</v>
      </c>
      <c r="L38" s="25">
        <f t="shared" si="10"/>
        <v>-6894536319.6399994</v>
      </c>
      <c r="M38" s="25">
        <f t="shared" si="10"/>
        <v>-6927241811.8799992</v>
      </c>
      <c r="N38" s="25">
        <f t="shared" si="10"/>
        <v>-6999260513.499999</v>
      </c>
      <c r="O38" s="25">
        <f t="shared" si="10"/>
        <v>-7032021502.6499996</v>
      </c>
      <c r="P38" s="25">
        <f>SUM(P35:P37)</f>
        <v>-7068316701.4099989</v>
      </c>
      <c r="Q38" s="25">
        <f>(D38+P38+SUM(E38:O38)*2)/24</f>
        <v>-6831134326.6412497</v>
      </c>
    </row>
    <row r="39" spans="1:17" ht="15" x14ac:dyDescent="0.25">
      <c r="A39" s="2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5" x14ac:dyDescent="0.25">
      <c r="A40" s="17" t="s">
        <v>140</v>
      </c>
      <c r="D40" s="27">
        <f t="shared" ref="D40:P40" si="11">SUM(D38,D32,D24,D15)</f>
        <v>10494207200.850006</v>
      </c>
      <c r="E40" s="27">
        <f t="shared" si="11"/>
        <v>10497940316.980001</v>
      </c>
      <c r="F40" s="27">
        <f t="shared" si="11"/>
        <v>10528426856.910002</v>
      </c>
      <c r="G40" s="27">
        <f t="shared" si="11"/>
        <v>10562247041.899998</v>
      </c>
      <c r="H40" s="27">
        <f t="shared" si="11"/>
        <v>10582071338.280003</v>
      </c>
      <c r="I40" s="27">
        <f t="shared" si="11"/>
        <v>10597919097.820002</v>
      </c>
      <c r="J40" s="27">
        <f t="shared" si="11"/>
        <v>10676259624.790001</v>
      </c>
      <c r="K40" s="27">
        <f t="shared" si="11"/>
        <v>10688388093.549999</v>
      </c>
      <c r="L40" s="27">
        <f t="shared" si="11"/>
        <v>10707375225.120001</v>
      </c>
      <c r="M40" s="27">
        <f t="shared" si="11"/>
        <v>10732431269.23</v>
      </c>
      <c r="N40" s="27">
        <f t="shared" si="11"/>
        <v>10723937391.500002</v>
      </c>
      <c r="O40" s="27">
        <f t="shared" si="11"/>
        <v>10843279975.99</v>
      </c>
      <c r="P40" s="27">
        <f t="shared" si="11"/>
        <v>10884836176.560001</v>
      </c>
      <c r="Q40" s="27">
        <f>(D40+P40+SUM(E40:O40)*2)/24</f>
        <v>10652483160.064585</v>
      </c>
    </row>
    <row r="41" spans="1:17" ht="15" x14ac:dyDescent="0.25">
      <c r="A41" s="2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ht="15" x14ac:dyDescent="0.25">
      <c r="A42" s="17" t="s">
        <v>139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15" x14ac:dyDescent="0.25">
      <c r="A43" s="17" t="s">
        <v>138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 ht="15" x14ac:dyDescent="0.25">
      <c r="A44" s="17" t="s">
        <v>137</v>
      </c>
      <c r="C44" s="36" t="s">
        <v>175</v>
      </c>
      <c r="D44" s="21">
        <v>16139095.27</v>
      </c>
      <c r="E44" s="21">
        <v>3643360.68</v>
      </c>
      <c r="F44" s="21">
        <v>3643828.87</v>
      </c>
      <c r="G44" s="21">
        <v>3644443.67</v>
      </c>
      <c r="H44" s="21">
        <v>3645837.95</v>
      </c>
      <c r="I44" s="21">
        <v>3644235.02</v>
      </c>
      <c r="J44" s="21">
        <v>3634698.85</v>
      </c>
      <c r="K44" s="21">
        <v>3634836.61</v>
      </c>
      <c r="L44" s="21">
        <v>3634974.37</v>
      </c>
      <c r="M44" s="21">
        <v>3634974.37</v>
      </c>
      <c r="N44" s="21">
        <v>3641392.25</v>
      </c>
      <c r="O44" s="21">
        <v>3640999.6</v>
      </c>
      <c r="P44" s="21">
        <v>3640999.6</v>
      </c>
      <c r="Q44" s="21">
        <f>(D44+P44+SUM(E44:O44)*2)/24</f>
        <v>4161135.8062500004</v>
      </c>
    </row>
    <row r="45" spans="1:17" ht="15" x14ac:dyDescent="0.25">
      <c r="A45" s="17" t="s">
        <v>136</v>
      </c>
      <c r="C45" s="36" t="s">
        <v>176</v>
      </c>
      <c r="D45" s="21">
        <v>-12520388.220000001</v>
      </c>
      <c r="E45" s="21">
        <v>-24653.63</v>
      </c>
      <c r="F45" s="21">
        <v>-24653.63</v>
      </c>
      <c r="G45" s="21">
        <v>-24653.63</v>
      </c>
      <c r="H45" s="21">
        <v>-24653.63</v>
      </c>
      <c r="I45" s="21">
        <v>-24653.71</v>
      </c>
      <c r="J45" s="21">
        <v>-24654.59</v>
      </c>
      <c r="K45" s="21">
        <v>-24654.59</v>
      </c>
      <c r="L45" s="21">
        <v>-24654.59</v>
      </c>
      <c r="M45" s="21">
        <v>-24654.59</v>
      </c>
      <c r="N45" s="21">
        <v>-24654.59</v>
      </c>
      <c r="O45" s="21">
        <v>-24654.59</v>
      </c>
      <c r="P45" s="21">
        <v>-24654.59</v>
      </c>
      <c r="Q45" s="21">
        <f>(D45+P45+SUM(E45:O45)*2)/24</f>
        <v>-545309.7645833334</v>
      </c>
    </row>
    <row r="46" spans="1:17" ht="15" x14ac:dyDescent="0.25">
      <c r="A46" s="17" t="s">
        <v>135</v>
      </c>
      <c r="C46" s="36" t="s">
        <v>177</v>
      </c>
      <c r="D46" s="21">
        <v>28773057.34</v>
      </c>
      <c r="E46" s="21">
        <v>28739282.550000001</v>
      </c>
      <c r="F46" s="21">
        <v>28739282.550000001</v>
      </c>
      <c r="G46" s="21">
        <v>28376211.460000001</v>
      </c>
      <c r="H46" s="21">
        <v>28376211.460000001</v>
      </c>
      <c r="I46" s="21">
        <v>29076211.460000001</v>
      </c>
      <c r="J46" s="21">
        <v>29718427.600000001</v>
      </c>
      <c r="K46" s="21">
        <v>29718427.600000001</v>
      </c>
      <c r="L46" s="21">
        <v>30408427.600000001</v>
      </c>
      <c r="M46" s="21">
        <v>38417074.880000003</v>
      </c>
      <c r="N46" s="21">
        <v>38417074.880000003</v>
      </c>
      <c r="O46" s="21">
        <v>38417074.880000003</v>
      </c>
      <c r="P46" s="21">
        <v>38311819.579999998</v>
      </c>
      <c r="Q46" s="21">
        <f>(D46+P46+SUM(E46:O46)*2)/24</f>
        <v>31828845.448333334</v>
      </c>
    </row>
    <row r="47" spans="1:17" ht="15.75" thickBot="1" x14ac:dyDescent="0.3">
      <c r="A47" s="22" t="s">
        <v>134</v>
      </c>
      <c r="C47" s="36" t="s">
        <v>178</v>
      </c>
      <c r="D47" s="28">
        <v>52700062.420000002</v>
      </c>
      <c r="E47" s="28">
        <v>52684920.68</v>
      </c>
      <c r="F47" s="28">
        <v>52663758.539999999</v>
      </c>
      <c r="G47" s="24">
        <v>52022012.100000001</v>
      </c>
      <c r="H47" s="24">
        <v>52003498.890000001</v>
      </c>
      <c r="I47" s="24">
        <v>51984253.850000001</v>
      </c>
      <c r="J47" s="28">
        <v>53034078.520000003</v>
      </c>
      <c r="K47" s="28">
        <v>53018224.32</v>
      </c>
      <c r="L47" s="28">
        <v>50638311.439999998</v>
      </c>
      <c r="M47" s="24">
        <v>53144499.909999996</v>
      </c>
      <c r="N47" s="24">
        <v>53128276.880000003</v>
      </c>
      <c r="O47" s="24">
        <v>53151317.479999997</v>
      </c>
      <c r="P47" s="28">
        <v>53233594.32</v>
      </c>
      <c r="Q47" s="24">
        <f>(D47+P47+SUM(E47:O47)*2)/24</f>
        <v>52536665.081666671</v>
      </c>
    </row>
    <row r="48" spans="1:17" ht="15" x14ac:dyDescent="0.25">
      <c r="A48" s="17" t="s">
        <v>133</v>
      </c>
      <c r="D48" s="25">
        <f t="shared" ref="D48:I48" si="12">SUM(D44:D47)</f>
        <v>85091826.810000002</v>
      </c>
      <c r="E48" s="25">
        <f t="shared" si="12"/>
        <v>85042910.280000001</v>
      </c>
      <c r="F48" s="25">
        <f t="shared" si="12"/>
        <v>85022216.329999998</v>
      </c>
      <c r="G48" s="25">
        <f t="shared" si="12"/>
        <v>84018013.599999994</v>
      </c>
      <c r="H48" s="25">
        <f t="shared" si="12"/>
        <v>84000894.670000002</v>
      </c>
      <c r="I48" s="25">
        <f t="shared" si="12"/>
        <v>84680046.620000005</v>
      </c>
      <c r="J48" s="25">
        <f t="shared" ref="J48:O48" si="13">SUM(J44:J47)</f>
        <v>86362550.38000001</v>
      </c>
      <c r="K48" s="25">
        <f t="shared" si="13"/>
        <v>86346833.939999998</v>
      </c>
      <c r="L48" s="25">
        <f t="shared" si="13"/>
        <v>84657058.819999993</v>
      </c>
      <c r="M48" s="25">
        <f t="shared" si="13"/>
        <v>95171894.569999993</v>
      </c>
      <c r="N48" s="25">
        <f t="shared" si="13"/>
        <v>95162089.420000017</v>
      </c>
      <c r="O48" s="25">
        <f t="shared" si="13"/>
        <v>95184737.370000005</v>
      </c>
      <c r="P48" s="25">
        <f>SUM(P44:P47)</f>
        <v>95161758.909999996</v>
      </c>
      <c r="Q48" s="25">
        <f>(D48+P48+SUM(E48:O48)*2)/24</f>
        <v>87981336.571666658</v>
      </c>
    </row>
    <row r="49" spans="1:17" ht="15" x14ac:dyDescent="0.25">
      <c r="A49" s="17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ht="15" x14ac:dyDescent="0.25">
      <c r="A50" s="17" t="s">
        <v>132</v>
      </c>
      <c r="D50" s="27">
        <f t="shared" ref="D50:P50" si="14">D48</f>
        <v>85091826.810000002</v>
      </c>
      <c r="E50" s="27">
        <f t="shared" si="14"/>
        <v>85042910.280000001</v>
      </c>
      <c r="F50" s="27">
        <f t="shared" si="14"/>
        <v>85022216.329999998</v>
      </c>
      <c r="G50" s="27">
        <f t="shared" si="14"/>
        <v>84018013.599999994</v>
      </c>
      <c r="H50" s="27">
        <f t="shared" si="14"/>
        <v>84000894.670000002</v>
      </c>
      <c r="I50" s="27">
        <f t="shared" si="14"/>
        <v>84680046.620000005</v>
      </c>
      <c r="J50" s="27">
        <f t="shared" si="14"/>
        <v>86362550.38000001</v>
      </c>
      <c r="K50" s="27">
        <f t="shared" si="14"/>
        <v>86346833.939999998</v>
      </c>
      <c r="L50" s="27">
        <f t="shared" si="14"/>
        <v>84657058.819999993</v>
      </c>
      <c r="M50" s="27">
        <f t="shared" si="14"/>
        <v>95171894.569999993</v>
      </c>
      <c r="N50" s="27">
        <f t="shared" si="14"/>
        <v>95162089.420000017</v>
      </c>
      <c r="O50" s="27">
        <f t="shared" si="14"/>
        <v>95184737.370000005</v>
      </c>
      <c r="P50" s="27">
        <f t="shared" si="14"/>
        <v>95161758.909999996</v>
      </c>
      <c r="Q50" s="27">
        <f>(D50+P50+SUM(E50:O50)*2)/24</f>
        <v>87981336.571666658</v>
      </c>
    </row>
    <row r="51" spans="1:17" ht="15" x14ac:dyDescent="0.25">
      <c r="A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ht="15" x14ac:dyDescent="0.25">
      <c r="A52" s="17" t="s">
        <v>131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ht="15" x14ac:dyDescent="0.25">
      <c r="A53" s="17" t="s">
        <v>130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ht="15" x14ac:dyDescent="0.25">
      <c r="A54" s="17" t="s">
        <v>129</v>
      </c>
      <c r="C54" s="36" t="s">
        <v>180</v>
      </c>
      <c r="D54" s="21">
        <v>49865154.780000001</v>
      </c>
      <c r="E54" s="21">
        <v>51461848.539999999</v>
      </c>
      <c r="F54" s="21">
        <v>40227264.509999998</v>
      </c>
      <c r="G54" s="21">
        <v>35295795.490000002</v>
      </c>
      <c r="H54" s="21">
        <v>8090943.4900000002</v>
      </c>
      <c r="I54" s="21">
        <v>12960063.74</v>
      </c>
      <c r="J54" s="21">
        <v>23982866.73</v>
      </c>
      <c r="K54" s="21">
        <v>16466409.300000001</v>
      </c>
      <c r="L54" s="21">
        <v>38446694.969999999</v>
      </c>
      <c r="M54" s="21">
        <v>74882459.090000004</v>
      </c>
      <c r="N54" s="21">
        <v>33110248.68</v>
      </c>
      <c r="O54" s="21">
        <v>37471727.060000002</v>
      </c>
      <c r="P54" s="21">
        <v>31760948.649999999</v>
      </c>
      <c r="Q54" s="21">
        <f>(D54+P54+SUM(E54:O54)*2)/24</f>
        <v>34434114.442916669</v>
      </c>
    </row>
    <row r="55" spans="1:17" ht="15" x14ac:dyDescent="0.25">
      <c r="A55" s="17" t="s">
        <v>128</v>
      </c>
      <c r="C55" s="36" t="s">
        <v>181</v>
      </c>
      <c r="D55" s="21">
        <v>24586299.079999998</v>
      </c>
      <c r="E55" s="21">
        <v>19372745.66</v>
      </c>
      <c r="F55" s="21">
        <v>24908705.84</v>
      </c>
      <c r="G55" s="21">
        <v>19835785.809999999</v>
      </c>
      <c r="H55" s="21">
        <v>7856494.6600000001</v>
      </c>
      <c r="I55" s="21">
        <v>6640551.5199999996</v>
      </c>
      <c r="J55" s="21">
        <v>4739631.13</v>
      </c>
      <c r="K55" s="21">
        <v>475551.25</v>
      </c>
      <c r="L55" s="21">
        <v>1276529.29</v>
      </c>
      <c r="M55" s="21">
        <v>-7767737.5800000001</v>
      </c>
      <c r="N55" s="21">
        <v>-1829949.42</v>
      </c>
      <c r="O55" s="21">
        <v>12069786.58</v>
      </c>
      <c r="P55" s="21">
        <v>41080450.259999998</v>
      </c>
      <c r="Q55" s="21">
        <f>(D55+P55+SUM(E55:O55)*2)/24</f>
        <v>10034289.1175</v>
      </c>
    </row>
    <row r="56" spans="1:17" ht="15" x14ac:dyDescent="0.25">
      <c r="A56" s="17" t="s">
        <v>127</v>
      </c>
      <c r="C56" s="36" t="s">
        <v>182</v>
      </c>
      <c r="D56" s="21">
        <v>4959056.82</v>
      </c>
      <c r="E56" s="21">
        <v>5248461.92</v>
      </c>
      <c r="F56" s="21">
        <v>4682477.7699999996</v>
      </c>
      <c r="G56" s="21">
        <v>4606695.5599999996</v>
      </c>
      <c r="H56" s="21">
        <v>3503963</v>
      </c>
      <c r="I56" s="21">
        <v>3431524.86</v>
      </c>
      <c r="J56" s="21">
        <v>4744502.62</v>
      </c>
      <c r="K56" s="21">
        <v>4322843.25</v>
      </c>
      <c r="L56" s="21">
        <v>4012662.59</v>
      </c>
      <c r="M56" s="21">
        <v>4151141.04</v>
      </c>
      <c r="N56" s="21">
        <v>3929252.25</v>
      </c>
      <c r="O56" s="21">
        <v>4755810.29</v>
      </c>
      <c r="P56" s="21">
        <v>5124797.4800000004</v>
      </c>
      <c r="Q56" s="21">
        <f>(D56+P56+SUM(E56:O56)*2)/24</f>
        <v>4369271.8583333334</v>
      </c>
    </row>
    <row r="57" spans="1:17" ht="15.75" thickBot="1" x14ac:dyDescent="0.3">
      <c r="A57" s="22" t="s">
        <v>126</v>
      </c>
      <c r="C57" s="36" t="s">
        <v>183</v>
      </c>
      <c r="D57" s="28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8">
        <v>0</v>
      </c>
      <c r="Q57" s="24">
        <f>(D57+P57+SUM(E57:O57)*2)/24</f>
        <v>0</v>
      </c>
    </row>
    <row r="58" spans="1:17" ht="15" x14ac:dyDescent="0.25">
      <c r="A58" s="17" t="s">
        <v>125</v>
      </c>
      <c r="D58" s="25">
        <f t="shared" ref="D58:I58" si="15">SUM(D54:D57)</f>
        <v>79410510.680000007</v>
      </c>
      <c r="E58" s="25">
        <f t="shared" si="15"/>
        <v>76083056.120000005</v>
      </c>
      <c r="F58" s="25">
        <f t="shared" si="15"/>
        <v>69818448.11999999</v>
      </c>
      <c r="G58" s="25">
        <f t="shared" si="15"/>
        <v>59738276.859999999</v>
      </c>
      <c r="H58" s="25">
        <f t="shared" si="15"/>
        <v>19451401.149999999</v>
      </c>
      <c r="I58" s="25">
        <f t="shared" si="15"/>
        <v>23032140.119999997</v>
      </c>
      <c r="J58" s="25">
        <f t="shared" ref="J58:O58" si="16">SUM(J54:J57)</f>
        <v>33467000.48</v>
      </c>
      <c r="K58" s="25">
        <f t="shared" si="16"/>
        <v>21264803.800000001</v>
      </c>
      <c r="L58" s="25">
        <f t="shared" si="16"/>
        <v>43735886.849999994</v>
      </c>
      <c r="M58" s="25">
        <f t="shared" si="16"/>
        <v>71265862.550000012</v>
      </c>
      <c r="N58" s="25">
        <f t="shared" si="16"/>
        <v>35209551.509999998</v>
      </c>
      <c r="O58" s="25">
        <f t="shared" si="16"/>
        <v>54297323.93</v>
      </c>
      <c r="P58" s="25">
        <f>SUM(P54:P57)</f>
        <v>77966196.390000001</v>
      </c>
      <c r="Q58" s="25">
        <f>(D58+P58+SUM(E58:O58)*2)/24</f>
        <v>48837675.418749996</v>
      </c>
    </row>
    <row r="59" spans="1:17" ht="15" x14ac:dyDescent="0.25">
      <c r="A59" s="2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ht="15" x14ac:dyDescent="0.25">
      <c r="A60" s="17" t="s">
        <v>124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1:17" ht="15" x14ac:dyDescent="0.25">
      <c r="A61" s="17" t="s">
        <v>123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ht="15" x14ac:dyDescent="0.25">
      <c r="A62" s="17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ht="15" x14ac:dyDescent="0.25">
      <c r="A63" s="17" t="s">
        <v>122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5" x14ac:dyDescent="0.25">
      <c r="A64" s="17" t="s">
        <v>121</v>
      </c>
      <c r="C64" s="36" t="s">
        <v>184</v>
      </c>
      <c r="D64" s="21">
        <v>91409.97</v>
      </c>
      <c r="E64" s="21">
        <v>91409.97</v>
      </c>
      <c r="F64" s="21">
        <v>91409.97</v>
      </c>
      <c r="G64" s="21">
        <v>91409.97</v>
      </c>
      <c r="H64" s="21">
        <v>91409.97</v>
      </c>
      <c r="I64" s="21">
        <v>91409.97</v>
      </c>
      <c r="J64" s="21">
        <v>91409.97</v>
      </c>
      <c r="K64" s="21">
        <v>91409.97</v>
      </c>
      <c r="L64" s="21">
        <v>91409.97</v>
      </c>
      <c r="M64" s="21">
        <v>91409.97</v>
      </c>
      <c r="N64" s="21">
        <v>91409.97</v>
      </c>
      <c r="O64" s="21">
        <v>91409.97</v>
      </c>
      <c r="P64" s="21">
        <v>91409.97</v>
      </c>
      <c r="Q64" s="21">
        <f t="shared" ref="Q64:Q72" si="17">(D64+P64+SUM(E64:O64)*2)/24</f>
        <v>91409.969999999987</v>
      </c>
    </row>
    <row r="65" spans="1:17" ht="15" x14ac:dyDescent="0.25">
      <c r="A65" s="17" t="s">
        <v>120</v>
      </c>
      <c r="C65" s="36" t="s">
        <v>185</v>
      </c>
      <c r="D65" s="21">
        <v>259100174.96000001</v>
      </c>
      <c r="E65" s="21">
        <v>280735386.72000003</v>
      </c>
      <c r="F65" s="21">
        <v>321248472.49000001</v>
      </c>
      <c r="G65" s="21">
        <v>289369357.44</v>
      </c>
      <c r="H65" s="21">
        <v>252453915.58000001</v>
      </c>
      <c r="I65" s="21">
        <v>229148773.99000001</v>
      </c>
      <c r="J65" s="21">
        <v>215136225.75</v>
      </c>
      <c r="K65" s="21">
        <v>211258668.13999999</v>
      </c>
      <c r="L65" s="21">
        <v>197604426.41</v>
      </c>
      <c r="M65" s="21">
        <v>194956902.53</v>
      </c>
      <c r="N65" s="21">
        <v>217661063.46000001</v>
      </c>
      <c r="O65" s="21">
        <v>280410444.04000002</v>
      </c>
      <c r="P65" s="21">
        <v>311549638.55000001</v>
      </c>
      <c r="Q65" s="21">
        <f t="shared" si="17"/>
        <v>247942378.60875002</v>
      </c>
    </row>
    <row r="66" spans="1:17" ht="15" x14ac:dyDescent="0.25">
      <c r="A66" s="17" t="s">
        <v>119</v>
      </c>
      <c r="C66" s="36" t="s">
        <v>186</v>
      </c>
      <c r="D66" s="21">
        <v>100084410.98999999</v>
      </c>
      <c r="E66" s="21">
        <v>99431317.549999997</v>
      </c>
      <c r="F66" s="21">
        <v>129071569.92</v>
      </c>
      <c r="G66" s="21">
        <v>105299010.19</v>
      </c>
      <c r="H66" s="21">
        <v>93967607.390000001</v>
      </c>
      <c r="I66" s="21">
        <v>84564784.769999996</v>
      </c>
      <c r="J66" s="21">
        <v>90990433.159999996</v>
      </c>
      <c r="K66" s="21">
        <v>123509646.55</v>
      </c>
      <c r="L66" s="21">
        <v>123746772.29000001</v>
      </c>
      <c r="M66" s="21">
        <v>128571623.40000001</v>
      </c>
      <c r="N66" s="21">
        <v>102493900.36</v>
      </c>
      <c r="O66" s="21">
        <v>118589917.75</v>
      </c>
      <c r="P66" s="21">
        <v>111341250.70999999</v>
      </c>
      <c r="Q66" s="21">
        <f t="shared" si="17"/>
        <v>108829117.8483333</v>
      </c>
    </row>
    <row r="67" spans="1:17" ht="15" x14ac:dyDescent="0.25">
      <c r="A67" s="17" t="s">
        <v>118</v>
      </c>
      <c r="C67" s="36" t="s">
        <v>188</v>
      </c>
      <c r="D67" s="21">
        <v>4275036.24</v>
      </c>
      <c r="E67" s="21">
        <v>3189303.7</v>
      </c>
      <c r="F67" s="21">
        <v>4607141.7</v>
      </c>
      <c r="G67" s="21">
        <v>2701257.88</v>
      </c>
      <c r="H67" s="21">
        <v>3975491.34</v>
      </c>
      <c r="I67" s="21">
        <v>5538531.4800000004</v>
      </c>
      <c r="J67" s="21">
        <v>2415254.5</v>
      </c>
      <c r="K67" s="21">
        <v>3302835.46</v>
      </c>
      <c r="L67" s="21">
        <v>3380033.14</v>
      </c>
      <c r="M67" s="21">
        <v>4118835.94</v>
      </c>
      <c r="N67" s="21">
        <v>3726493.76</v>
      </c>
      <c r="O67" s="21">
        <v>4583381.92</v>
      </c>
      <c r="P67" s="21">
        <v>4603705.41</v>
      </c>
      <c r="Q67" s="21">
        <f t="shared" si="17"/>
        <v>3831494.3037500009</v>
      </c>
    </row>
    <row r="68" spans="1:17" ht="15" x14ac:dyDescent="0.25">
      <c r="A68" s="17" t="s">
        <v>117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f t="shared" si="17"/>
        <v>0</v>
      </c>
    </row>
    <row r="69" spans="1:17" ht="15" x14ac:dyDescent="0.25">
      <c r="A69" s="17" t="s">
        <v>116</v>
      </c>
      <c r="C69" s="36" t="s">
        <v>197</v>
      </c>
      <c r="D69" s="21">
        <v>221870303.03999999</v>
      </c>
      <c r="E69" s="21">
        <v>225653366.63999999</v>
      </c>
      <c r="F69" s="21">
        <v>230152362.61000001</v>
      </c>
      <c r="G69" s="21">
        <v>219449933.03999999</v>
      </c>
      <c r="H69" s="21">
        <v>166324952.84</v>
      </c>
      <c r="I69" s="21">
        <v>160515660.09999999</v>
      </c>
      <c r="J69" s="21">
        <v>160979739.88999999</v>
      </c>
      <c r="K69" s="21">
        <v>151002109.41999999</v>
      </c>
      <c r="L69" s="21">
        <v>154872619.11000001</v>
      </c>
      <c r="M69" s="21">
        <v>151364384.03999999</v>
      </c>
      <c r="N69" s="21">
        <v>194580080.58000001</v>
      </c>
      <c r="O69" s="21">
        <v>215028440.88999999</v>
      </c>
      <c r="P69" s="21">
        <v>271606143.69999999</v>
      </c>
      <c r="Q69" s="21">
        <f t="shared" si="17"/>
        <v>189721822.71083331</v>
      </c>
    </row>
    <row r="70" spans="1:17" ht="15" x14ac:dyDescent="0.25">
      <c r="A70" s="17" t="s">
        <v>115</v>
      </c>
      <c r="C70" s="36" t="s">
        <v>204</v>
      </c>
      <c r="D70" s="21">
        <v>38943.51</v>
      </c>
      <c r="E70" s="21">
        <v>-56003.95</v>
      </c>
      <c r="F70" s="21">
        <v>-40832.82</v>
      </c>
      <c r="G70" s="21">
        <v>611.28</v>
      </c>
      <c r="H70" s="21">
        <v>-160.66999999999999</v>
      </c>
      <c r="I70" s="21">
        <v>5116.74</v>
      </c>
      <c r="J70" s="21">
        <v>19507.009999999998</v>
      </c>
      <c r="K70" s="21">
        <v>5122.6099999999997</v>
      </c>
      <c r="L70" s="21">
        <v>2171.6</v>
      </c>
      <c r="M70" s="21">
        <v>15607.97</v>
      </c>
      <c r="N70" s="21">
        <v>14604.3</v>
      </c>
      <c r="O70" s="21">
        <v>5194.17</v>
      </c>
      <c r="P70" s="21">
        <v>17942.71</v>
      </c>
      <c r="Q70" s="21">
        <f t="shared" si="17"/>
        <v>-51.554166666666184</v>
      </c>
    </row>
    <row r="71" spans="1:17" ht="15.75" thickBot="1" x14ac:dyDescent="0.3">
      <c r="A71" s="22" t="s">
        <v>114</v>
      </c>
      <c r="C71" s="36" t="s">
        <v>209</v>
      </c>
      <c r="D71" s="28">
        <v>87655393.370000005</v>
      </c>
      <c r="E71" s="28">
        <v>78531453.170000002</v>
      </c>
      <c r="F71" s="28">
        <v>55025858.299999997</v>
      </c>
      <c r="G71" s="24">
        <v>46786679.950000003</v>
      </c>
      <c r="H71" s="24">
        <v>43864489.189999998</v>
      </c>
      <c r="I71" s="24">
        <v>46734748.369999997</v>
      </c>
      <c r="J71" s="28">
        <v>49424654.049999997</v>
      </c>
      <c r="K71" s="28">
        <v>53988545.289999999</v>
      </c>
      <c r="L71" s="28">
        <v>55956352.890000001</v>
      </c>
      <c r="M71" s="24">
        <v>56268274.149999999</v>
      </c>
      <c r="N71" s="24">
        <v>58935691.100000001</v>
      </c>
      <c r="O71" s="24">
        <v>56426669.920000002</v>
      </c>
      <c r="P71" s="28">
        <v>57934877.509999998</v>
      </c>
      <c r="Q71" s="24">
        <f t="shared" si="17"/>
        <v>56228212.651666664</v>
      </c>
    </row>
    <row r="72" spans="1:17" ht="15" x14ac:dyDescent="0.25">
      <c r="A72" s="17" t="s">
        <v>113</v>
      </c>
      <c r="C72" s="36"/>
      <c r="D72" s="25">
        <f t="shared" ref="D72:I72" si="18">SUM(D64:D71)</f>
        <v>673115672.08000004</v>
      </c>
      <c r="E72" s="25">
        <f t="shared" si="18"/>
        <v>687576233.79999995</v>
      </c>
      <c r="F72" s="25">
        <f t="shared" si="18"/>
        <v>740155982.16999996</v>
      </c>
      <c r="G72" s="25">
        <f t="shared" si="18"/>
        <v>663698259.75</v>
      </c>
      <c r="H72" s="25">
        <f t="shared" si="18"/>
        <v>560677705.63999999</v>
      </c>
      <c r="I72" s="25">
        <f t="shared" si="18"/>
        <v>526599025.42000008</v>
      </c>
      <c r="J72" s="25">
        <f t="shared" ref="J72:O72" si="19">SUM(J64:J71)</f>
        <v>519057224.32999998</v>
      </c>
      <c r="K72" s="25">
        <f t="shared" si="19"/>
        <v>543158337.43999994</v>
      </c>
      <c r="L72" s="25">
        <f t="shared" si="19"/>
        <v>535653785.41000003</v>
      </c>
      <c r="M72" s="25">
        <f t="shared" si="19"/>
        <v>535387038</v>
      </c>
      <c r="N72" s="25">
        <f t="shared" si="19"/>
        <v>577503243.52999997</v>
      </c>
      <c r="O72" s="25">
        <f t="shared" si="19"/>
        <v>675135458.65999997</v>
      </c>
      <c r="P72" s="25">
        <f>SUM(P64:P71)</f>
        <v>757144968.56000006</v>
      </c>
      <c r="Q72" s="25">
        <f t="shared" si="17"/>
        <v>606644384.53916657</v>
      </c>
    </row>
    <row r="73" spans="1:17" ht="15" x14ac:dyDescent="0.25">
      <c r="A73" s="26"/>
      <c r="C73" s="36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x14ac:dyDescent="0.25">
      <c r="A74" s="17" t="s">
        <v>112</v>
      </c>
      <c r="C74" s="36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  <row r="75" spans="1:17" ht="15.75" thickBot="1" x14ac:dyDescent="0.3">
      <c r="A75" s="22" t="s">
        <v>111</v>
      </c>
      <c r="C75" s="36" t="s">
        <v>187</v>
      </c>
      <c r="D75" s="28">
        <v>-20080875.469999999</v>
      </c>
      <c r="E75" s="28">
        <v>-20367781.100000001</v>
      </c>
      <c r="F75" s="28">
        <v>-22934558.52</v>
      </c>
      <c r="G75" s="24">
        <v>-30391540.5</v>
      </c>
      <c r="H75" s="24">
        <v>-26629792.93</v>
      </c>
      <c r="I75" s="24">
        <v>-28242769.120000001</v>
      </c>
      <c r="J75" s="28">
        <v>-33441412.640000001</v>
      </c>
      <c r="K75" s="28">
        <v>-30808944.719999999</v>
      </c>
      <c r="L75" s="28">
        <v>-32139566.210000001</v>
      </c>
      <c r="M75" s="24">
        <v>-37775870.329999998</v>
      </c>
      <c r="N75" s="24">
        <v>-35434883.009999998</v>
      </c>
      <c r="O75" s="24">
        <v>-38036798.829999998</v>
      </c>
      <c r="P75" s="28">
        <v>-34957745.130000003</v>
      </c>
      <c r="Q75" s="24">
        <f>(D75+P75+SUM(E75:O75)*2)/24</f>
        <v>-30310269.017499998</v>
      </c>
    </row>
    <row r="76" spans="1:17" ht="15" x14ac:dyDescent="0.25">
      <c r="A76" s="17" t="s">
        <v>110</v>
      </c>
      <c r="C76" s="36"/>
      <c r="D76" s="25">
        <f t="shared" ref="D76:I76" si="20">SUM(D75)</f>
        <v>-20080875.469999999</v>
      </c>
      <c r="E76" s="25">
        <f t="shared" si="20"/>
        <v>-20367781.100000001</v>
      </c>
      <c r="F76" s="25">
        <f t="shared" si="20"/>
        <v>-22934558.52</v>
      </c>
      <c r="G76" s="25">
        <f t="shared" si="20"/>
        <v>-30391540.5</v>
      </c>
      <c r="H76" s="25">
        <f t="shared" si="20"/>
        <v>-26629792.93</v>
      </c>
      <c r="I76" s="25">
        <f t="shared" si="20"/>
        <v>-28242769.120000001</v>
      </c>
      <c r="J76" s="25">
        <f t="shared" ref="J76:O76" si="21">SUM(J75)</f>
        <v>-33441412.640000001</v>
      </c>
      <c r="K76" s="25">
        <f t="shared" si="21"/>
        <v>-30808944.719999999</v>
      </c>
      <c r="L76" s="25">
        <f t="shared" si="21"/>
        <v>-32139566.210000001</v>
      </c>
      <c r="M76" s="25">
        <f t="shared" si="21"/>
        <v>-37775870.329999998</v>
      </c>
      <c r="N76" s="25">
        <f t="shared" si="21"/>
        <v>-35434883.009999998</v>
      </c>
      <c r="O76" s="25">
        <f t="shared" si="21"/>
        <v>-38036798.829999998</v>
      </c>
      <c r="P76" s="25">
        <f>SUM(P75)</f>
        <v>-34957745.130000003</v>
      </c>
      <c r="Q76" s="25">
        <f>(D76+P76+SUM(E76:O76)*2)/24</f>
        <v>-30310269.017499998</v>
      </c>
    </row>
    <row r="77" spans="1:17" ht="15" x14ac:dyDescent="0.25">
      <c r="A77" s="26"/>
      <c r="C77" s="36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 ht="15" x14ac:dyDescent="0.25">
      <c r="A78" s="17" t="s">
        <v>109</v>
      </c>
      <c r="C78" s="3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79" spans="1:17" ht="15" x14ac:dyDescent="0.25">
      <c r="A79" s="17" t="s">
        <v>108</v>
      </c>
      <c r="C79" s="36" t="s">
        <v>189</v>
      </c>
      <c r="D79" s="21">
        <v>16627793.529999999</v>
      </c>
      <c r="E79" s="21">
        <v>17173751.25</v>
      </c>
      <c r="F79" s="21">
        <v>17284074.039999999</v>
      </c>
      <c r="G79" s="21">
        <v>15588794.949999999</v>
      </c>
      <c r="H79" s="21">
        <v>16207787.43</v>
      </c>
      <c r="I79" s="21">
        <v>16198339.35</v>
      </c>
      <c r="J79" s="21">
        <v>17396659.289999999</v>
      </c>
      <c r="K79" s="21">
        <v>17087749.399999999</v>
      </c>
      <c r="L79" s="21">
        <v>17578446.760000002</v>
      </c>
      <c r="M79" s="21">
        <v>17711357.739999998</v>
      </c>
      <c r="N79" s="21">
        <v>17401341.879999999</v>
      </c>
      <c r="O79" s="21">
        <v>17920898.57</v>
      </c>
      <c r="P79" s="21">
        <v>17117974.079999998</v>
      </c>
      <c r="Q79" s="21">
        <f t="shared" ref="Q79:Q86" si="22">(D79+P79+SUM(E79:O79)*2)/24</f>
        <v>17035173.705416668</v>
      </c>
    </row>
    <row r="80" spans="1:17" ht="15" x14ac:dyDescent="0.25">
      <c r="A80" s="17" t="s">
        <v>107</v>
      </c>
      <c r="C80" s="36" t="s">
        <v>190</v>
      </c>
      <c r="D80" s="21">
        <v>117915542.70999999</v>
      </c>
      <c r="E80" s="21">
        <v>117371917.47</v>
      </c>
      <c r="F80" s="21">
        <v>117894391.41</v>
      </c>
      <c r="G80" s="21">
        <v>117310414.98999999</v>
      </c>
      <c r="H80" s="21">
        <v>119458984.91</v>
      </c>
      <c r="I80" s="21">
        <v>121193241.86</v>
      </c>
      <c r="J80" s="21">
        <v>120392634.38</v>
      </c>
      <c r="K80" s="21">
        <v>120271739.73</v>
      </c>
      <c r="L80" s="21">
        <v>118819033.93000001</v>
      </c>
      <c r="M80" s="21">
        <v>118978763.11</v>
      </c>
      <c r="N80" s="21">
        <v>109596406.53</v>
      </c>
      <c r="O80" s="21">
        <v>111323605.59</v>
      </c>
      <c r="P80" s="21">
        <v>111671567.28</v>
      </c>
      <c r="Q80" s="21">
        <f t="shared" si="22"/>
        <v>117283724.07541668</v>
      </c>
    </row>
    <row r="81" spans="1:17" ht="15" x14ac:dyDescent="0.25">
      <c r="A81" s="17" t="s">
        <v>106</v>
      </c>
      <c r="C81" s="36" t="s">
        <v>191</v>
      </c>
      <c r="D81" s="21">
        <v>133577.28</v>
      </c>
      <c r="E81" s="21">
        <v>220413.03</v>
      </c>
      <c r="F81" s="21">
        <v>194329.24</v>
      </c>
      <c r="G81" s="21">
        <v>166140.01999999999</v>
      </c>
      <c r="H81" s="21">
        <v>148023.92000000001</v>
      </c>
      <c r="I81" s="21">
        <v>172923.09</v>
      </c>
      <c r="J81" s="21">
        <v>119658.3</v>
      </c>
      <c r="K81" s="21">
        <v>233771.44</v>
      </c>
      <c r="L81" s="21">
        <v>267312.09000000003</v>
      </c>
      <c r="M81" s="21">
        <v>132238.21</v>
      </c>
      <c r="N81" s="21">
        <v>181145.27</v>
      </c>
      <c r="O81" s="21">
        <v>148615.91</v>
      </c>
      <c r="P81" s="21">
        <v>-628.25</v>
      </c>
      <c r="Q81" s="21">
        <f t="shared" si="22"/>
        <v>170920.41958333334</v>
      </c>
    </row>
    <row r="82" spans="1:17" ht="15" x14ac:dyDescent="0.25">
      <c r="A82" s="17" t="s">
        <v>105</v>
      </c>
      <c r="C82" s="36" t="s">
        <v>192</v>
      </c>
      <c r="D82" s="21">
        <v>406890.95</v>
      </c>
      <c r="E82" s="21">
        <v>406890.95</v>
      </c>
      <c r="F82" s="21">
        <v>406890.95</v>
      </c>
      <c r="G82" s="21">
        <v>406890.95</v>
      </c>
      <c r="H82" s="21">
        <v>406890.95</v>
      </c>
      <c r="I82" s="21">
        <v>406890.95</v>
      </c>
      <c r="J82" s="21">
        <v>406890.95</v>
      </c>
      <c r="K82" s="21">
        <v>406890.95</v>
      </c>
      <c r="L82" s="21">
        <v>406890.95</v>
      </c>
      <c r="M82" s="21">
        <v>406890.95</v>
      </c>
      <c r="N82" s="21">
        <v>684090.95</v>
      </c>
      <c r="O82" s="21">
        <v>317920.09999999998</v>
      </c>
      <c r="P82" s="21">
        <v>600920.1</v>
      </c>
      <c r="Q82" s="21">
        <f t="shared" si="22"/>
        <v>430661.26041666674</v>
      </c>
    </row>
    <row r="83" spans="1:17" ht="15" x14ac:dyDescent="0.25">
      <c r="A83" s="17" t="s">
        <v>104</v>
      </c>
      <c r="C83" s="36" t="s">
        <v>193</v>
      </c>
      <c r="D83" s="21">
        <v>11206.84</v>
      </c>
      <c r="E83" s="21">
        <v>9163.9699999999993</v>
      </c>
      <c r="F83" s="21">
        <v>34985.980000000003</v>
      </c>
      <c r="G83" s="21">
        <v>174003.33</v>
      </c>
      <c r="H83" s="21">
        <v>326563.8</v>
      </c>
      <c r="I83" s="21">
        <v>414016.68</v>
      </c>
      <c r="J83" s="21">
        <v>54392.38</v>
      </c>
      <c r="K83" s="21">
        <v>108583.15</v>
      </c>
      <c r="L83" s="21">
        <v>162732.42000000001</v>
      </c>
      <c r="M83" s="21">
        <v>377742.71</v>
      </c>
      <c r="N83" s="21">
        <v>369972.17</v>
      </c>
      <c r="O83" s="21">
        <v>560895.23</v>
      </c>
      <c r="P83" s="21">
        <v>1014122.54</v>
      </c>
      <c r="Q83" s="21">
        <f t="shared" si="22"/>
        <v>258809.70916666664</v>
      </c>
    </row>
    <row r="84" spans="1:17" ht="15" x14ac:dyDescent="0.25">
      <c r="A84" s="17" t="s">
        <v>103</v>
      </c>
      <c r="C84" s="36" t="s">
        <v>194</v>
      </c>
      <c r="D84" s="21">
        <v>30695202.079999998</v>
      </c>
      <c r="E84" s="21">
        <v>26200779.780000001</v>
      </c>
      <c r="F84" s="21">
        <v>18634319.73</v>
      </c>
      <c r="G84" s="21">
        <v>21658868.859999999</v>
      </c>
      <c r="H84" s="21">
        <v>23750211.920000002</v>
      </c>
      <c r="I84" s="21">
        <v>36410386.689999998</v>
      </c>
      <c r="J84" s="21">
        <v>44079045.780000001</v>
      </c>
      <c r="K84" s="21">
        <v>45960065.560000002</v>
      </c>
      <c r="L84" s="21">
        <v>44907571.979999997</v>
      </c>
      <c r="M84" s="21">
        <v>46898667.909999996</v>
      </c>
      <c r="N84" s="21">
        <v>46394420.850000001</v>
      </c>
      <c r="O84" s="21">
        <v>45662007.899999999</v>
      </c>
      <c r="P84" s="21">
        <v>39594587</v>
      </c>
      <c r="Q84" s="21">
        <f t="shared" si="22"/>
        <v>36308436.791666664</v>
      </c>
    </row>
    <row r="85" spans="1:17" ht="15.75" thickBot="1" x14ac:dyDescent="0.3">
      <c r="A85" s="22" t="s">
        <v>102</v>
      </c>
      <c r="C85" s="36" t="s">
        <v>195</v>
      </c>
      <c r="D85" s="28">
        <v>74680.3</v>
      </c>
      <c r="E85" s="24">
        <v>75841.31</v>
      </c>
      <c r="F85" s="24">
        <v>73519.38</v>
      </c>
      <c r="G85" s="24">
        <v>66189.45</v>
      </c>
      <c r="H85" s="24">
        <v>54167.37</v>
      </c>
      <c r="I85" s="24">
        <v>46933.1</v>
      </c>
      <c r="J85" s="24">
        <v>40657.49</v>
      </c>
      <c r="K85" s="24">
        <v>35547.43</v>
      </c>
      <c r="L85" s="24">
        <v>30768.92</v>
      </c>
      <c r="M85" s="24">
        <v>64262.69</v>
      </c>
      <c r="N85" s="24">
        <v>73319.42</v>
      </c>
      <c r="O85" s="24">
        <v>82906.490000000005</v>
      </c>
      <c r="P85" s="24">
        <v>49533.06</v>
      </c>
      <c r="Q85" s="24">
        <f t="shared" si="22"/>
        <v>58851.644166666665</v>
      </c>
    </row>
    <row r="86" spans="1:17" ht="15" x14ac:dyDescent="0.25">
      <c r="A86" s="17" t="s">
        <v>101</v>
      </c>
      <c r="C86" s="36"/>
      <c r="D86" s="25">
        <f t="shared" ref="D86:I86" si="23">SUM(D79:D85)</f>
        <v>165864893.69</v>
      </c>
      <c r="E86" s="25">
        <f t="shared" si="23"/>
        <v>161458757.75999999</v>
      </c>
      <c r="F86" s="25">
        <f t="shared" si="23"/>
        <v>154522510.72999996</v>
      </c>
      <c r="G86" s="25">
        <f t="shared" si="23"/>
        <v>155371302.54999998</v>
      </c>
      <c r="H86" s="25">
        <f t="shared" si="23"/>
        <v>160352630.30000001</v>
      </c>
      <c r="I86" s="25">
        <f t="shared" si="23"/>
        <v>174842731.72</v>
      </c>
      <c r="J86" s="25">
        <f t="shared" ref="J86:O86" si="24">SUM(J79:J85)</f>
        <v>182489938.56999999</v>
      </c>
      <c r="K86" s="25">
        <f t="shared" si="24"/>
        <v>184104347.66</v>
      </c>
      <c r="L86" s="25">
        <f t="shared" si="24"/>
        <v>182172757.04999995</v>
      </c>
      <c r="M86" s="25">
        <f t="shared" si="24"/>
        <v>184569923.31999999</v>
      </c>
      <c r="N86" s="25">
        <f t="shared" si="24"/>
        <v>174700697.06999999</v>
      </c>
      <c r="O86" s="25">
        <f t="shared" si="24"/>
        <v>176016849.78999999</v>
      </c>
      <c r="P86" s="25">
        <f>SUM(P79:P85)</f>
        <v>170048075.81</v>
      </c>
      <c r="Q86" s="25">
        <f t="shared" si="22"/>
        <v>171546577.60583332</v>
      </c>
    </row>
    <row r="87" spans="1:17" ht="15" x14ac:dyDescent="0.25">
      <c r="A87" s="26"/>
      <c r="C87" s="36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ht="15" x14ac:dyDescent="0.25">
      <c r="A88" s="17" t="s">
        <v>100</v>
      </c>
      <c r="C88" s="36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1:17" ht="15" x14ac:dyDescent="0.25">
      <c r="A89" s="17" t="s">
        <v>99</v>
      </c>
      <c r="B89" s="19">
        <v>175</v>
      </c>
      <c r="C89" s="19" t="s">
        <v>247</v>
      </c>
      <c r="D89" s="21">
        <v>33014825</v>
      </c>
      <c r="E89" s="21">
        <v>37450492.219999999</v>
      </c>
      <c r="F89" s="21">
        <v>52525842.420000002</v>
      </c>
      <c r="G89" s="21">
        <v>47220773.859999999</v>
      </c>
      <c r="H89" s="21">
        <v>92777125.439999998</v>
      </c>
      <c r="I89" s="21">
        <v>98609416.859999999</v>
      </c>
      <c r="J89" s="21">
        <v>150370086.47</v>
      </c>
      <c r="K89" s="21">
        <v>173455747.93000001</v>
      </c>
      <c r="L89" s="21">
        <v>179985058.65000001</v>
      </c>
      <c r="M89" s="21">
        <v>306685178.02999997</v>
      </c>
      <c r="N89" s="21">
        <v>262994267.21000001</v>
      </c>
      <c r="O89" s="21">
        <v>140068539.71000001</v>
      </c>
      <c r="P89" s="21">
        <v>128210712.55000001</v>
      </c>
      <c r="Q89" s="21">
        <f>(D89+P89+SUM(E89:O89)*2)/24</f>
        <v>135229608.13125002</v>
      </c>
    </row>
    <row r="90" spans="1:17" ht="15.75" thickBot="1" x14ac:dyDescent="0.3">
      <c r="A90" s="22" t="s">
        <v>98</v>
      </c>
      <c r="B90" s="19"/>
      <c r="C90" s="36"/>
      <c r="D90" s="28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f>(D90+P90+SUM(E90:O90)*2)/24</f>
        <v>0</v>
      </c>
    </row>
    <row r="91" spans="1:17" ht="15" x14ac:dyDescent="0.25">
      <c r="A91" s="17" t="s">
        <v>97</v>
      </c>
      <c r="B91" s="19"/>
      <c r="C91" s="36"/>
      <c r="D91" s="25">
        <f t="shared" ref="D91:I91" si="25">SUM(D89:D90)</f>
        <v>33014825</v>
      </c>
      <c r="E91" s="25">
        <f t="shared" si="25"/>
        <v>37450492.219999999</v>
      </c>
      <c r="F91" s="25">
        <f t="shared" si="25"/>
        <v>52525842.420000002</v>
      </c>
      <c r="G91" s="25">
        <f t="shared" si="25"/>
        <v>47220773.859999999</v>
      </c>
      <c r="H91" s="25">
        <f t="shared" si="25"/>
        <v>92777125.439999998</v>
      </c>
      <c r="I91" s="25">
        <f t="shared" si="25"/>
        <v>98609416.859999999</v>
      </c>
      <c r="J91" s="25">
        <f t="shared" ref="J91:O91" si="26">SUM(J89:J90)</f>
        <v>150370086.47</v>
      </c>
      <c r="K91" s="25">
        <f t="shared" si="26"/>
        <v>173455747.93000001</v>
      </c>
      <c r="L91" s="25">
        <f t="shared" si="26"/>
        <v>179985058.65000001</v>
      </c>
      <c r="M91" s="25">
        <f t="shared" si="26"/>
        <v>306685178.02999997</v>
      </c>
      <c r="N91" s="25">
        <f t="shared" si="26"/>
        <v>262994267.21000001</v>
      </c>
      <c r="O91" s="25">
        <f t="shared" si="26"/>
        <v>140068539.71000001</v>
      </c>
      <c r="P91" s="25">
        <f>SUM(P89:P90)</f>
        <v>128210712.55000001</v>
      </c>
      <c r="Q91" s="25">
        <f>(D91+P91+SUM(E91:O91)*2)/24</f>
        <v>135229608.13125002</v>
      </c>
    </row>
    <row r="92" spans="1:17" ht="15" x14ac:dyDescent="0.25">
      <c r="A92" s="26"/>
      <c r="B92" s="19"/>
      <c r="C92" s="3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1:17" ht="15" x14ac:dyDescent="0.25">
      <c r="A93" s="17" t="s">
        <v>96</v>
      </c>
      <c r="B93" s="19"/>
      <c r="C93" s="3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 ht="18.75" customHeight="1" x14ac:dyDescent="0.25">
      <c r="A94" s="17" t="s">
        <v>95</v>
      </c>
      <c r="B94" s="19" t="s">
        <v>240</v>
      </c>
      <c r="C94" s="36" t="s">
        <v>196</v>
      </c>
      <c r="D94" s="21">
        <v>47323607.280000001</v>
      </c>
      <c r="E94" s="21">
        <v>47749214.129999995</v>
      </c>
      <c r="F94" s="21">
        <v>49780058</v>
      </c>
      <c r="G94" s="21">
        <v>53055792.130000003</v>
      </c>
      <c r="H94" s="21">
        <v>57835492.799999997</v>
      </c>
      <c r="I94" s="21">
        <v>52255102.409999996</v>
      </c>
      <c r="J94" s="21">
        <v>50951487.479999997</v>
      </c>
      <c r="K94" s="21">
        <v>49447553.149999999</v>
      </c>
      <c r="L94" s="21">
        <v>51946725.689999998</v>
      </c>
      <c r="M94" s="21">
        <v>52396800.670000002</v>
      </c>
      <c r="N94" s="21">
        <v>50613348.5</v>
      </c>
      <c r="O94" s="21">
        <v>44571519.890000001</v>
      </c>
      <c r="P94" s="21">
        <v>49896720.920000002</v>
      </c>
      <c r="Q94" s="21">
        <f>(D94+P94+SUM(E94:O94)*2)/24</f>
        <v>50767771.579166673</v>
      </c>
    </row>
    <row r="95" spans="1:17" ht="18.75" customHeight="1" x14ac:dyDescent="0.25">
      <c r="A95" s="17" t="s">
        <v>94</v>
      </c>
      <c r="B95" s="19"/>
      <c r="C95" s="36" t="s">
        <v>198</v>
      </c>
      <c r="D95" s="21">
        <v>727281.83</v>
      </c>
      <c r="E95" s="21">
        <v>727281.83</v>
      </c>
      <c r="F95" s="21">
        <v>727281.83</v>
      </c>
      <c r="G95" s="21">
        <v>1374491.29</v>
      </c>
      <c r="H95" s="21">
        <v>2779412.96</v>
      </c>
      <c r="I95" s="21">
        <v>3407135.6</v>
      </c>
      <c r="J95" s="21">
        <v>1448027.05</v>
      </c>
      <c r="K95" s="21">
        <v>7555665.3600000003</v>
      </c>
      <c r="L95" s="21">
        <v>16499787.949999999</v>
      </c>
      <c r="M95" s="21">
        <v>21930137.109999999</v>
      </c>
      <c r="N95" s="21">
        <v>24076874.870000001</v>
      </c>
      <c r="O95" s="21">
        <v>16858023.620000001</v>
      </c>
      <c r="P95" s="21">
        <v>2094715.92</v>
      </c>
      <c r="Q95" s="21">
        <f>(D95+P95+SUM(E95:O95)*2)/24</f>
        <v>8232926.5287500015</v>
      </c>
    </row>
    <row r="96" spans="1:17" ht="18.75" customHeight="1" thickBot="1" x14ac:dyDescent="0.3">
      <c r="A96" s="22" t="s">
        <v>75</v>
      </c>
      <c r="B96" s="19"/>
      <c r="C96" s="35">
        <v>18600091</v>
      </c>
      <c r="D96" s="28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f>(D96+P96+SUM(E96:O96)*2)/24</f>
        <v>0</v>
      </c>
    </row>
    <row r="97" spans="1:17" ht="18.75" customHeight="1" x14ac:dyDescent="0.25">
      <c r="A97" s="17" t="s">
        <v>93</v>
      </c>
      <c r="B97" s="19"/>
      <c r="D97" s="25">
        <f t="shared" ref="D97:I97" si="27">SUM(D94:D96)</f>
        <v>48050889.109999999</v>
      </c>
      <c r="E97" s="25">
        <f t="shared" si="27"/>
        <v>48476495.959999993</v>
      </c>
      <c r="F97" s="25">
        <f t="shared" si="27"/>
        <v>50507339.829999998</v>
      </c>
      <c r="G97" s="25">
        <f t="shared" si="27"/>
        <v>54430283.420000002</v>
      </c>
      <c r="H97" s="25">
        <f t="shared" si="27"/>
        <v>60614905.759999998</v>
      </c>
      <c r="I97" s="25">
        <f t="shared" si="27"/>
        <v>55662238.009999998</v>
      </c>
      <c r="J97" s="25">
        <f t="shared" ref="J97:O97" si="28">SUM(J94:J96)</f>
        <v>52399514.529999994</v>
      </c>
      <c r="K97" s="25">
        <f t="shared" si="28"/>
        <v>57003218.509999998</v>
      </c>
      <c r="L97" s="25">
        <f t="shared" si="28"/>
        <v>68446513.640000001</v>
      </c>
      <c r="M97" s="25">
        <f t="shared" si="28"/>
        <v>74326937.780000001</v>
      </c>
      <c r="N97" s="25">
        <f t="shared" si="28"/>
        <v>74690223.370000005</v>
      </c>
      <c r="O97" s="25">
        <f t="shared" si="28"/>
        <v>61429543.510000005</v>
      </c>
      <c r="P97" s="25">
        <f>SUM(P94:P96)</f>
        <v>51991436.840000004</v>
      </c>
      <c r="Q97" s="25">
        <f>(D97+P97+SUM(E97:O97)*2)/24</f>
        <v>59000698.107916661</v>
      </c>
    </row>
    <row r="98" spans="1:17" ht="18.75" customHeight="1" x14ac:dyDescent="0.25">
      <c r="A98" s="26"/>
      <c r="B98" s="19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1:17" ht="18.75" customHeight="1" thickBot="1" x14ac:dyDescent="0.3">
      <c r="A99" s="22" t="s">
        <v>92</v>
      </c>
      <c r="B99" s="20"/>
      <c r="C99" s="37" t="s">
        <v>208</v>
      </c>
      <c r="D99" s="24">
        <v>365436877.04000002</v>
      </c>
      <c r="E99" s="24">
        <v>351811495.58999997</v>
      </c>
      <c r="F99" s="24">
        <v>336135925.94999999</v>
      </c>
      <c r="G99" s="24">
        <v>318273652.43000001</v>
      </c>
      <c r="H99" s="24">
        <v>318992045.18000001</v>
      </c>
      <c r="I99" s="24">
        <v>319094320.86000001</v>
      </c>
      <c r="J99" s="24">
        <v>325088189.63</v>
      </c>
      <c r="K99" s="24">
        <v>325266062.02999997</v>
      </c>
      <c r="L99" s="24">
        <v>325796145.69999999</v>
      </c>
      <c r="M99" s="24">
        <v>343126269.77999997</v>
      </c>
      <c r="N99" s="24">
        <v>1039557686</v>
      </c>
      <c r="O99" s="24">
        <v>1032039144.37</v>
      </c>
      <c r="P99" s="24">
        <v>1022028734.08</v>
      </c>
      <c r="Q99" s="24">
        <f>(D99+P99+SUM(E99:O99)*2)/24</f>
        <v>477409478.58999997</v>
      </c>
    </row>
    <row r="100" spans="1:17" ht="18.75" customHeight="1" x14ac:dyDescent="0.25">
      <c r="A100" s="17" t="s">
        <v>91</v>
      </c>
      <c r="B100" s="19"/>
      <c r="D100" s="25">
        <f>SUM(D99)</f>
        <v>365436877.04000002</v>
      </c>
      <c r="E100" s="25">
        <f t="shared" ref="E100:P100" si="29">SUM(E99)</f>
        <v>351811495.58999997</v>
      </c>
      <c r="F100" s="25">
        <f t="shared" si="29"/>
        <v>336135925.94999999</v>
      </c>
      <c r="G100" s="25">
        <f t="shared" si="29"/>
        <v>318273652.43000001</v>
      </c>
      <c r="H100" s="25">
        <f t="shared" si="29"/>
        <v>318992045.18000001</v>
      </c>
      <c r="I100" s="25">
        <f t="shared" si="29"/>
        <v>319094320.86000001</v>
      </c>
      <c r="J100" s="25">
        <f t="shared" si="29"/>
        <v>325088189.63</v>
      </c>
      <c r="K100" s="25">
        <f t="shared" si="29"/>
        <v>325266062.02999997</v>
      </c>
      <c r="L100" s="25">
        <f t="shared" si="29"/>
        <v>325796145.69999999</v>
      </c>
      <c r="M100" s="25">
        <f t="shared" si="29"/>
        <v>343126269.77999997</v>
      </c>
      <c r="N100" s="25">
        <f t="shared" si="29"/>
        <v>1039557686</v>
      </c>
      <c r="O100" s="25">
        <f t="shared" si="29"/>
        <v>1032039144.37</v>
      </c>
      <c r="P100" s="25">
        <f t="shared" si="29"/>
        <v>1022028734.08</v>
      </c>
      <c r="Q100" s="25">
        <f>(D100+P100+SUM(E100:O100)*2)/24</f>
        <v>477409478.58999997</v>
      </c>
    </row>
    <row r="101" spans="1:17" ht="15" x14ac:dyDescent="0.25">
      <c r="A101" s="26"/>
      <c r="B101" s="19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1:17" ht="15" x14ac:dyDescent="0.25">
      <c r="A102" s="17" t="s">
        <v>90</v>
      </c>
      <c r="B102" s="19"/>
      <c r="D102" s="27">
        <f t="shared" ref="D102:P102" si="30">SUM(D100,D97,D91,D86,D76,D72,D58)</f>
        <v>1344812792.1300001</v>
      </c>
      <c r="E102" s="27">
        <f t="shared" si="30"/>
        <v>1342488750.3499999</v>
      </c>
      <c r="F102" s="27">
        <f t="shared" si="30"/>
        <v>1380731490.6999998</v>
      </c>
      <c r="G102" s="27">
        <f t="shared" si="30"/>
        <v>1268341008.3699999</v>
      </c>
      <c r="H102" s="27">
        <f t="shared" si="30"/>
        <v>1186236020.5400002</v>
      </c>
      <c r="I102" s="27">
        <f t="shared" si="30"/>
        <v>1169597103.8699999</v>
      </c>
      <c r="J102" s="27">
        <f t="shared" si="30"/>
        <v>1229430541.3700001</v>
      </c>
      <c r="K102" s="27">
        <f t="shared" si="30"/>
        <v>1273443572.6499999</v>
      </c>
      <c r="L102" s="27">
        <f t="shared" si="30"/>
        <v>1303650581.0899999</v>
      </c>
      <c r="M102" s="27">
        <f t="shared" si="30"/>
        <v>1477585339.1299999</v>
      </c>
      <c r="N102" s="27">
        <f t="shared" si="30"/>
        <v>2129220785.6799998</v>
      </c>
      <c r="O102" s="27">
        <f t="shared" si="30"/>
        <v>2100950061.1400001</v>
      </c>
      <c r="P102" s="27">
        <f t="shared" si="30"/>
        <v>2172432379.0999999</v>
      </c>
      <c r="Q102" s="27">
        <f>(D102+P102+SUM(E102:O102)*2)/24</f>
        <v>1468358153.3754168</v>
      </c>
    </row>
    <row r="103" spans="1:17" ht="15" x14ac:dyDescent="0.25">
      <c r="A103" s="26"/>
      <c r="B103" s="19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17" ht="14.25" customHeight="1" x14ac:dyDescent="0.25">
      <c r="A104" s="17" t="s">
        <v>89</v>
      </c>
      <c r="B104" s="19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17" ht="14.25" customHeight="1" x14ac:dyDescent="0.25">
      <c r="A105" s="29" t="s">
        <v>88</v>
      </c>
      <c r="B105" s="19"/>
      <c r="C105" s="36" t="s">
        <v>179</v>
      </c>
      <c r="D105" s="21">
        <v>20189459.280000001</v>
      </c>
      <c r="E105" s="21">
        <v>20189473.120000001</v>
      </c>
      <c r="F105" s="21">
        <v>20189487.420000002</v>
      </c>
      <c r="G105" s="21">
        <v>20189501.77</v>
      </c>
      <c r="H105" s="21">
        <v>20189514.73</v>
      </c>
      <c r="I105" s="21">
        <v>20189529.079999998</v>
      </c>
      <c r="J105" s="21">
        <v>20189542.969999999</v>
      </c>
      <c r="K105" s="21">
        <v>20189557.32</v>
      </c>
      <c r="L105" s="21">
        <v>20189571.210000001</v>
      </c>
      <c r="M105" s="21">
        <v>20189585.559999999</v>
      </c>
      <c r="N105" s="21">
        <v>20189599.91</v>
      </c>
      <c r="O105" s="21">
        <v>20189613.800000001</v>
      </c>
      <c r="P105" s="21">
        <v>20189628.149999999</v>
      </c>
      <c r="Q105" s="21">
        <f t="shared" ref="Q105:Q121" si="31">(D105+P105+SUM(E105:O105)*2)/24</f>
        <v>20189543.383750003</v>
      </c>
    </row>
    <row r="106" spans="1:17" ht="14.25" customHeight="1" x14ac:dyDescent="0.25">
      <c r="A106" s="17" t="s">
        <v>87</v>
      </c>
      <c r="B106" s="19" t="s">
        <v>240</v>
      </c>
      <c r="C106" s="19" t="s">
        <v>246</v>
      </c>
      <c r="D106" s="21">
        <v>578377.74</v>
      </c>
      <c r="E106" s="21">
        <v>578377.74</v>
      </c>
      <c r="F106" s="21">
        <v>578377.74</v>
      </c>
      <c r="G106" s="21">
        <v>290066.25</v>
      </c>
      <c r="H106" s="21">
        <v>290066.25</v>
      </c>
      <c r="I106" s="21">
        <v>290066.25</v>
      </c>
      <c r="J106" s="21">
        <v>212254.71</v>
      </c>
      <c r="K106" s="21">
        <v>212254.71</v>
      </c>
      <c r="L106" s="21">
        <v>212254.71</v>
      </c>
      <c r="M106" s="21">
        <v>134443.16999999998</v>
      </c>
      <c r="N106" s="21">
        <v>134443.16999999998</v>
      </c>
      <c r="O106" s="21">
        <v>134443.16999999998</v>
      </c>
      <c r="P106" s="21">
        <v>78306</v>
      </c>
      <c r="Q106" s="21">
        <f t="shared" si="31"/>
        <v>282949.14499999996</v>
      </c>
    </row>
    <row r="107" spans="1:17" ht="14.25" customHeight="1" x14ac:dyDescent="0.25">
      <c r="A107" s="17" t="s">
        <v>86</v>
      </c>
      <c r="B107" s="19" t="s">
        <v>240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f t="shared" si="31"/>
        <v>0</v>
      </c>
    </row>
    <row r="108" spans="1:17" ht="14.25" customHeight="1" x14ac:dyDescent="0.25">
      <c r="A108" s="17" t="s">
        <v>85</v>
      </c>
      <c r="B108" s="19" t="s">
        <v>240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f t="shared" si="31"/>
        <v>0</v>
      </c>
    </row>
    <row r="109" spans="1:17" ht="14.25" customHeight="1" x14ac:dyDescent="0.25">
      <c r="A109" s="17" t="s">
        <v>84</v>
      </c>
      <c r="B109" s="19">
        <v>175</v>
      </c>
      <c r="C109" s="19" t="s">
        <v>248</v>
      </c>
      <c r="D109" s="21">
        <v>8805120.5399999991</v>
      </c>
      <c r="E109" s="21">
        <v>7283367.5199999996</v>
      </c>
      <c r="F109" s="21">
        <v>5968681.4900000002</v>
      </c>
      <c r="G109" s="21">
        <v>4924949.04</v>
      </c>
      <c r="H109" s="21">
        <v>7593810.3799999999</v>
      </c>
      <c r="I109" s="21">
        <v>11059723.33</v>
      </c>
      <c r="J109" s="21">
        <v>17847761.5</v>
      </c>
      <c r="K109" s="21">
        <v>27610777.630000003</v>
      </c>
      <c r="L109" s="21">
        <v>31242259.740000002</v>
      </c>
      <c r="M109" s="21">
        <v>55842424.969999999</v>
      </c>
      <c r="N109" s="21">
        <v>55069847.799999997</v>
      </c>
      <c r="O109" s="21">
        <v>38077243.200000003</v>
      </c>
      <c r="P109" s="21">
        <v>26197402.590000004</v>
      </c>
      <c r="Q109" s="21">
        <f t="shared" si="31"/>
        <v>23335175.680416662</v>
      </c>
    </row>
    <row r="110" spans="1:17" ht="14.25" customHeight="1" x14ac:dyDescent="0.25">
      <c r="A110" s="17" t="s">
        <v>83</v>
      </c>
      <c r="B110" s="19"/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f t="shared" si="31"/>
        <v>0</v>
      </c>
    </row>
    <row r="111" spans="1:17" ht="14.25" customHeight="1" x14ac:dyDescent="0.25">
      <c r="A111" s="17" t="s">
        <v>82</v>
      </c>
      <c r="B111" s="19"/>
      <c r="C111" s="36" t="s">
        <v>199</v>
      </c>
      <c r="D111" s="21">
        <v>24537297.23</v>
      </c>
      <c r="E111" s="21">
        <v>24369454.579999998</v>
      </c>
      <c r="F111" s="21">
        <v>24201611.93</v>
      </c>
      <c r="G111" s="21">
        <v>24031346.93</v>
      </c>
      <c r="H111" s="21">
        <v>23863504.280000001</v>
      </c>
      <c r="I111" s="21">
        <v>23695661.629999999</v>
      </c>
      <c r="J111" s="21">
        <v>23527818.98</v>
      </c>
      <c r="K111" s="21">
        <v>23359976.329999998</v>
      </c>
      <c r="L111" s="21">
        <v>23192133.68</v>
      </c>
      <c r="M111" s="21">
        <v>23977884.780000001</v>
      </c>
      <c r="N111" s="21">
        <v>24060744.949999999</v>
      </c>
      <c r="O111" s="21">
        <v>23971882.379999999</v>
      </c>
      <c r="P111" s="21">
        <v>23861685.030000001</v>
      </c>
      <c r="Q111" s="21">
        <f t="shared" si="31"/>
        <v>23870959.298333332</v>
      </c>
    </row>
    <row r="112" spans="1:17" ht="14.25" customHeight="1" x14ac:dyDescent="0.25">
      <c r="A112" s="17" t="s">
        <v>81</v>
      </c>
      <c r="B112" s="19"/>
      <c r="C112" s="36" t="s">
        <v>200</v>
      </c>
      <c r="D112" s="21">
        <v>108491125.3</v>
      </c>
      <c r="E112" s="21">
        <v>117800722.67</v>
      </c>
      <c r="F112" s="21">
        <v>118279715.38</v>
      </c>
      <c r="G112" s="21">
        <v>116074284.09</v>
      </c>
      <c r="H112" s="21">
        <v>114440963.56999999</v>
      </c>
      <c r="I112" s="21">
        <v>112460894.02</v>
      </c>
      <c r="J112" s="21">
        <v>111353084.5</v>
      </c>
      <c r="K112" s="21">
        <v>110326324.41</v>
      </c>
      <c r="L112" s="21">
        <v>108832287.12</v>
      </c>
      <c r="M112" s="21">
        <v>111370992.94</v>
      </c>
      <c r="N112" s="21">
        <v>117295158.90000001</v>
      </c>
      <c r="O112" s="21">
        <v>126877718.48</v>
      </c>
      <c r="P112" s="21">
        <v>127789135.18000001</v>
      </c>
      <c r="Q112" s="21">
        <f t="shared" si="31"/>
        <v>115271023.02666669</v>
      </c>
    </row>
    <row r="113" spans="1:17" ht="14.25" customHeight="1" x14ac:dyDescent="0.25">
      <c r="A113" s="17" t="s">
        <v>80</v>
      </c>
      <c r="B113" s="19"/>
      <c r="C113" s="36" t="s">
        <v>201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f t="shared" si="31"/>
        <v>0</v>
      </c>
    </row>
    <row r="114" spans="1:17" ht="14.25" customHeight="1" x14ac:dyDescent="0.25">
      <c r="A114" s="17" t="s">
        <v>79</v>
      </c>
      <c r="B114" s="19"/>
      <c r="D114" s="21">
        <v>59763153.590000004</v>
      </c>
      <c r="E114" s="21">
        <v>60320886.580000006</v>
      </c>
      <c r="F114" s="21">
        <v>60711875.689999998</v>
      </c>
      <c r="G114" s="21">
        <v>61026883.359999999</v>
      </c>
      <c r="H114" s="21">
        <v>61178678.089999996</v>
      </c>
      <c r="I114" s="21">
        <v>61328622.370000005</v>
      </c>
      <c r="J114" s="21">
        <v>61461348.910000004</v>
      </c>
      <c r="K114" s="21">
        <v>61907423.380000003</v>
      </c>
      <c r="L114" s="21">
        <v>62439115.049999997</v>
      </c>
      <c r="M114" s="21">
        <v>62735021.799999997</v>
      </c>
      <c r="N114" s="21">
        <v>62480272.680000007</v>
      </c>
      <c r="O114" s="21">
        <v>62266513.890000001</v>
      </c>
      <c r="P114" s="21">
        <v>62244485.399999999</v>
      </c>
      <c r="Q114" s="21">
        <f t="shared" si="31"/>
        <v>61571705.107916676</v>
      </c>
    </row>
    <row r="115" spans="1:17" ht="14.25" customHeight="1" x14ac:dyDescent="0.25">
      <c r="A115" s="17" t="s">
        <v>78</v>
      </c>
      <c r="B115" s="19"/>
      <c r="C115" s="36" t="s">
        <v>202</v>
      </c>
      <c r="D115" s="21">
        <v>516516590.91999996</v>
      </c>
      <c r="E115" s="21">
        <v>509933928.08000004</v>
      </c>
      <c r="F115" s="21">
        <v>494658956.23000002</v>
      </c>
      <c r="G115" s="21">
        <v>474456485.19</v>
      </c>
      <c r="H115" s="21">
        <v>483497856.73999995</v>
      </c>
      <c r="I115" s="21">
        <v>487702625.77999997</v>
      </c>
      <c r="J115" s="21">
        <v>471139188.15999997</v>
      </c>
      <c r="K115" s="21">
        <v>490205922.13999999</v>
      </c>
      <c r="L115" s="21">
        <v>488848778.97999996</v>
      </c>
      <c r="M115" s="21">
        <v>479415605.27000004</v>
      </c>
      <c r="N115" s="21">
        <v>560161383.56999993</v>
      </c>
      <c r="O115" s="21">
        <v>556978857.28999996</v>
      </c>
      <c r="P115" s="21">
        <v>551238723.25</v>
      </c>
      <c r="Q115" s="21">
        <f t="shared" si="31"/>
        <v>502573103.70958328</v>
      </c>
    </row>
    <row r="116" spans="1:17" ht="14.25" customHeight="1" x14ac:dyDescent="0.25">
      <c r="A116" s="17" t="s">
        <v>77</v>
      </c>
      <c r="B116" s="19"/>
      <c r="C116" s="36" t="s">
        <v>254</v>
      </c>
      <c r="D116" s="21">
        <v>91391.76</v>
      </c>
      <c r="E116" s="21">
        <v>91593.32</v>
      </c>
      <c r="F116" s="21">
        <v>92067.53</v>
      </c>
      <c r="G116" s="21">
        <v>92067.53</v>
      </c>
      <c r="H116" s="21">
        <v>92067.53</v>
      </c>
      <c r="I116" s="21">
        <v>92067.53</v>
      </c>
      <c r="J116" s="21">
        <v>92067.53</v>
      </c>
      <c r="K116" s="21">
        <v>92067.53</v>
      </c>
      <c r="L116" s="21">
        <v>92067.53</v>
      </c>
      <c r="M116" s="21">
        <v>93253.13</v>
      </c>
      <c r="N116" s="21">
        <v>93253.13</v>
      </c>
      <c r="O116" s="21">
        <v>93253.13</v>
      </c>
      <c r="P116" s="21">
        <v>93253.13</v>
      </c>
      <c r="Q116" s="21">
        <f t="shared" si="31"/>
        <v>92345.65541666669</v>
      </c>
    </row>
    <row r="117" spans="1:17" ht="14.25" customHeight="1" x14ac:dyDescent="0.25">
      <c r="A117" s="17" t="s">
        <v>76</v>
      </c>
      <c r="B117" s="19"/>
      <c r="C117" s="36" t="s">
        <v>203</v>
      </c>
      <c r="D117" s="21">
        <v>0</v>
      </c>
      <c r="E117" s="21">
        <v>1108001.74</v>
      </c>
      <c r="F117" s="21">
        <v>1063784</v>
      </c>
      <c r="G117" s="21">
        <v>-356432.37</v>
      </c>
      <c r="H117" s="21">
        <v>1503679.17</v>
      </c>
      <c r="I117" s="21">
        <v>2146893.52</v>
      </c>
      <c r="J117" s="21">
        <v>0</v>
      </c>
      <c r="K117" s="21">
        <v>544177.87</v>
      </c>
      <c r="L117" s="21">
        <v>786447.8</v>
      </c>
      <c r="M117" s="21">
        <v>-10.66</v>
      </c>
      <c r="N117" s="21">
        <v>-642708.52</v>
      </c>
      <c r="O117" s="21">
        <v>-1647942.85</v>
      </c>
      <c r="P117" s="21">
        <v>0</v>
      </c>
      <c r="Q117" s="21">
        <f t="shared" si="31"/>
        <v>375490.80833333341</v>
      </c>
    </row>
    <row r="118" spans="1:17" ht="14.25" customHeight="1" x14ac:dyDescent="0.25">
      <c r="A118" s="17" t="s">
        <v>75</v>
      </c>
      <c r="B118" s="19"/>
      <c r="C118" s="36" t="s">
        <v>205</v>
      </c>
      <c r="D118" s="21">
        <v>187333824.84999999</v>
      </c>
      <c r="E118" s="21">
        <v>188033158.94</v>
      </c>
      <c r="F118" s="21">
        <v>189194188.48999998</v>
      </c>
      <c r="G118" s="21">
        <v>198069573.03</v>
      </c>
      <c r="H118" s="21">
        <v>203058360.38</v>
      </c>
      <c r="I118" s="21">
        <v>213028931.40000001</v>
      </c>
      <c r="J118" s="21">
        <v>244165131.55000001</v>
      </c>
      <c r="K118" s="21">
        <v>246928825.00999999</v>
      </c>
      <c r="L118" s="21">
        <v>248016891.54000002</v>
      </c>
      <c r="M118" s="21">
        <v>287422244.34999996</v>
      </c>
      <c r="N118" s="21">
        <v>205086604.96000001</v>
      </c>
      <c r="O118" s="21">
        <v>213506990.97999999</v>
      </c>
      <c r="P118" s="21">
        <v>216613371.74000001</v>
      </c>
      <c r="Q118" s="21">
        <f t="shared" si="31"/>
        <v>219873708.24374998</v>
      </c>
    </row>
    <row r="119" spans="1:17" ht="14.25" customHeight="1" x14ac:dyDescent="0.25">
      <c r="A119" s="17" t="s">
        <v>74</v>
      </c>
      <c r="B119" s="19"/>
      <c r="C119" s="36" t="s">
        <v>206</v>
      </c>
      <c r="D119" s="21">
        <v>7006449.8300000001</v>
      </c>
      <c r="E119" s="21">
        <v>7004816.8300000001</v>
      </c>
      <c r="F119" s="21">
        <v>7003183.8300000001</v>
      </c>
      <c r="G119" s="21">
        <v>6668744.0700000003</v>
      </c>
      <c r="H119" s="21">
        <v>5584694.4199999999</v>
      </c>
      <c r="I119" s="21">
        <v>5583061.4199999999</v>
      </c>
      <c r="J119" s="21">
        <v>5758251.4500000002</v>
      </c>
      <c r="K119" s="21">
        <v>5782928.5599999996</v>
      </c>
      <c r="L119" s="21">
        <v>5744750.2800000003</v>
      </c>
      <c r="M119" s="21">
        <v>5741556.7199999997</v>
      </c>
      <c r="N119" s="21">
        <v>5741556.7199999997</v>
      </c>
      <c r="O119" s="21">
        <v>5741556.7199999997</v>
      </c>
      <c r="P119" s="21">
        <v>5741556.7199999997</v>
      </c>
      <c r="Q119" s="21">
        <f t="shared" si="31"/>
        <v>6060758.6912500001</v>
      </c>
    </row>
    <row r="120" spans="1:17" ht="14.25" customHeight="1" thickBot="1" x14ac:dyDescent="0.3">
      <c r="A120" s="22" t="s">
        <v>73</v>
      </c>
      <c r="B120" s="19"/>
      <c r="C120" s="36" t="s">
        <v>207</v>
      </c>
      <c r="D120" s="24">
        <v>37990993.490000002</v>
      </c>
      <c r="E120" s="24">
        <v>37808802.340000004</v>
      </c>
      <c r="F120" s="28">
        <v>37626611.189999998</v>
      </c>
      <c r="G120" s="24">
        <v>37444420.039999999</v>
      </c>
      <c r="H120" s="24">
        <v>37262228.890000001</v>
      </c>
      <c r="I120" s="24">
        <v>37080037.740000002</v>
      </c>
      <c r="J120" s="28">
        <v>36897846.590000004</v>
      </c>
      <c r="K120" s="28">
        <v>36715655.439999998</v>
      </c>
      <c r="L120" s="28">
        <v>36533464.289999999</v>
      </c>
      <c r="M120" s="24">
        <v>36351273.140000001</v>
      </c>
      <c r="N120" s="24">
        <v>36169081.990000002</v>
      </c>
      <c r="O120" s="24">
        <v>35986890.840000004</v>
      </c>
      <c r="P120" s="24">
        <v>35804700.380000003</v>
      </c>
      <c r="Q120" s="24">
        <f t="shared" si="31"/>
        <v>36897846.618749999</v>
      </c>
    </row>
    <row r="121" spans="1:17" ht="15" x14ac:dyDescent="0.25">
      <c r="A121" s="17" t="s">
        <v>72</v>
      </c>
      <c r="B121" s="19"/>
      <c r="D121" s="25">
        <f t="shared" ref="D121:I121" si="32">SUM(D105:D120)</f>
        <v>971303784.52999997</v>
      </c>
      <c r="E121" s="25">
        <f t="shared" si="32"/>
        <v>974522583.46000028</v>
      </c>
      <c r="F121" s="25">
        <f t="shared" si="32"/>
        <v>959568540.92000008</v>
      </c>
      <c r="G121" s="25">
        <f t="shared" si="32"/>
        <v>942911888.92999995</v>
      </c>
      <c r="H121" s="25">
        <f t="shared" si="32"/>
        <v>958555424.42999983</v>
      </c>
      <c r="I121" s="25">
        <f t="shared" si="32"/>
        <v>974658114.06999993</v>
      </c>
      <c r="J121" s="25">
        <f t="shared" ref="J121:O121" si="33">SUM(J105:J120)</f>
        <v>992644296.85000002</v>
      </c>
      <c r="K121" s="25">
        <f t="shared" si="33"/>
        <v>1023875890.3299999</v>
      </c>
      <c r="L121" s="25">
        <f t="shared" si="33"/>
        <v>1026130021.9299998</v>
      </c>
      <c r="M121" s="25">
        <f t="shared" si="33"/>
        <v>1083274275.1700001</v>
      </c>
      <c r="N121" s="25">
        <f t="shared" si="33"/>
        <v>1085839239.26</v>
      </c>
      <c r="O121" s="25">
        <f t="shared" si="33"/>
        <v>1082177021.03</v>
      </c>
      <c r="P121" s="25">
        <f>SUM(P105:P120)</f>
        <v>1069852247.5700001</v>
      </c>
      <c r="Q121" s="25">
        <f t="shared" si="31"/>
        <v>1010394609.3691667</v>
      </c>
    </row>
    <row r="122" spans="1:17" ht="15" x14ac:dyDescent="0.25">
      <c r="A122" s="26"/>
      <c r="B122" s="19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1:17" ht="15.75" thickBot="1" x14ac:dyDescent="0.3">
      <c r="A123" s="30" t="s">
        <v>71</v>
      </c>
      <c r="B123" s="19"/>
      <c r="D123" s="31">
        <f t="shared" ref="D123:P123" si="34">+D121+D102+D40+D50</f>
        <v>12895415604.320005</v>
      </c>
      <c r="E123" s="31">
        <f t="shared" si="34"/>
        <v>12899994561.070002</v>
      </c>
      <c r="F123" s="31">
        <f t="shared" si="34"/>
        <v>12953749104.860003</v>
      </c>
      <c r="G123" s="31">
        <f t="shared" si="34"/>
        <v>12857517952.799997</v>
      </c>
      <c r="H123" s="31">
        <f t="shared" si="34"/>
        <v>12810863677.920002</v>
      </c>
      <c r="I123" s="31">
        <f t="shared" si="34"/>
        <v>12826854362.380003</v>
      </c>
      <c r="J123" s="31">
        <f t="shared" si="34"/>
        <v>12984697013.390001</v>
      </c>
      <c r="K123" s="31">
        <f t="shared" si="34"/>
        <v>13072054390.469999</v>
      </c>
      <c r="L123" s="31">
        <f t="shared" si="34"/>
        <v>13121812886.959999</v>
      </c>
      <c r="M123" s="31">
        <f t="shared" si="34"/>
        <v>13388462778.099998</v>
      </c>
      <c r="N123" s="31">
        <f t="shared" si="34"/>
        <v>14034159505.860003</v>
      </c>
      <c r="O123" s="31">
        <f t="shared" si="34"/>
        <v>14121591795.530001</v>
      </c>
      <c r="P123" s="31">
        <f t="shared" si="34"/>
        <v>14222282562.140001</v>
      </c>
      <c r="Q123" s="31">
        <f>(D123+P123+SUM(E123:O123)*2)/24</f>
        <v>13219217259.380836</v>
      </c>
    </row>
    <row r="124" spans="1:17" ht="15.75" thickTop="1" x14ac:dyDescent="0.25">
      <c r="A124" s="26"/>
      <c r="B124" s="19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1:17" ht="15" x14ac:dyDescent="0.25">
      <c r="A125" s="17" t="s">
        <v>70</v>
      </c>
      <c r="B125" s="19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ht="15" x14ac:dyDescent="0.25">
      <c r="A126" s="17" t="s">
        <v>69</v>
      </c>
      <c r="B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1:17" ht="15" x14ac:dyDescent="0.25">
      <c r="A127" s="17" t="s">
        <v>68</v>
      </c>
      <c r="B127" s="19">
        <v>230</v>
      </c>
      <c r="C127" s="19" t="s">
        <v>249</v>
      </c>
      <c r="D127" s="21">
        <v>-14214738.949999999</v>
      </c>
      <c r="E127" s="21">
        <v>-14216600.219999999</v>
      </c>
      <c r="F127" s="21">
        <v>-14162320.549999999</v>
      </c>
      <c r="G127" s="21">
        <v>-14104255.16</v>
      </c>
      <c r="H127" s="21">
        <v>-14061554.289999999</v>
      </c>
      <c r="I127" s="21">
        <v>-14032168.189999999</v>
      </c>
      <c r="J127" s="21">
        <v>-14007055.049999999</v>
      </c>
      <c r="K127" s="21">
        <v>-14008224.719999999</v>
      </c>
      <c r="L127" s="21">
        <v>-14006324.199999999</v>
      </c>
      <c r="M127" s="21">
        <v>-14007491.309999999</v>
      </c>
      <c r="N127" s="21">
        <v>-14008662.24</v>
      </c>
      <c r="O127" s="21">
        <v>-14009837.02</v>
      </c>
      <c r="P127" s="21">
        <v>-7345730.1200000001</v>
      </c>
      <c r="Q127" s="21">
        <f t="shared" ref="Q127:Q141" si="35">(D127+P127+SUM(E127:O127)*2)/24</f>
        <v>-13783727.290416667</v>
      </c>
    </row>
    <row r="128" spans="1:17" ht="15" x14ac:dyDescent="0.25">
      <c r="A128" s="17" t="s">
        <v>67</v>
      </c>
      <c r="B128" s="19">
        <v>244</v>
      </c>
      <c r="C128" s="36" t="s">
        <v>251</v>
      </c>
      <c r="D128" s="21">
        <v>-31440328.099999998</v>
      </c>
      <c r="E128" s="21">
        <v>-27367478.850000001</v>
      </c>
      <c r="F128" s="21">
        <v>-19409715.57</v>
      </c>
      <c r="G128" s="21">
        <v>-19839610.509999998</v>
      </c>
      <c r="H128" s="21">
        <v>-29898389.870000001</v>
      </c>
      <c r="I128" s="21">
        <v>-35358414.020000003</v>
      </c>
      <c r="J128" s="21">
        <v>-37491525.149999999</v>
      </c>
      <c r="K128" s="21">
        <v>-34074920.810000002</v>
      </c>
      <c r="L128" s="21">
        <v>-31063604.120000001</v>
      </c>
      <c r="M128" s="21">
        <v>-50447058.200000003</v>
      </c>
      <c r="N128" s="21">
        <v>-38238384.289999999</v>
      </c>
      <c r="O128" s="21">
        <v>-37907311.109999999</v>
      </c>
      <c r="P128" s="21">
        <v>-63308577.68</v>
      </c>
      <c r="Q128" s="21">
        <f t="shared" si="35"/>
        <v>-34039238.782500006</v>
      </c>
    </row>
    <row r="129" spans="1:17" ht="15" x14ac:dyDescent="0.25">
      <c r="A129" s="17" t="s">
        <v>66</v>
      </c>
      <c r="B129" s="19"/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f t="shared" si="35"/>
        <v>0</v>
      </c>
    </row>
    <row r="130" spans="1:17" ht="15" x14ac:dyDescent="0.25">
      <c r="A130" s="17" t="s">
        <v>65</v>
      </c>
      <c r="B130" s="19"/>
      <c r="C130" s="36" t="s">
        <v>223</v>
      </c>
      <c r="D130" s="21">
        <v>-373800000</v>
      </c>
      <c r="E130" s="21">
        <v>-302000000</v>
      </c>
      <c r="F130" s="21">
        <v>-237000000</v>
      </c>
      <c r="G130" s="21">
        <v>-191000000</v>
      </c>
      <c r="H130" s="21">
        <v>-166000000</v>
      </c>
      <c r="I130" s="21">
        <v>-162300000</v>
      </c>
      <c r="J130" s="21">
        <v>-231300000</v>
      </c>
      <c r="K130" s="21">
        <v>-259000000</v>
      </c>
      <c r="L130" s="21">
        <v>-290000000</v>
      </c>
      <c r="M130" s="21">
        <v>0</v>
      </c>
      <c r="N130" s="21">
        <v>-10000000</v>
      </c>
      <c r="O130" s="21">
        <v>-35000000</v>
      </c>
      <c r="P130" s="21">
        <v>-140000000</v>
      </c>
      <c r="Q130" s="21">
        <f t="shared" si="35"/>
        <v>-178375000</v>
      </c>
    </row>
    <row r="131" spans="1:17" ht="15" x14ac:dyDescent="0.25">
      <c r="A131" s="17" t="s">
        <v>64</v>
      </c>
      <c r="B131" s="19"/>
      <c r="C131" s="36" t="s">
        <v>224</v>
      </c>
      <c r="D131" s="21">
        <v>-372349108.74000001</v>
      </c>
      <c r="E131" s="21">
        <v>-374872232.95999998</v>
      </c>
      <c r="F131" s="21">
        <v>-366714309.63999999</v>
      </c>
      <c r="G131" s="21">
        <v>-354960033.26999998</v>
      </c>
      <c r="H131" s="21">
        <v>-315428808.25</v>
      </c>
      <c r="I131" s="21">
        <v>-324312645.07999998</v>
      </c>
      <c r="J131" s="21">
        <v>-341217532.02999997</v>
      </c>
      <c r="K131" s="21">
        <v>-369659207.99000001</v>
      </c>
      <c r="L131" s="21">
        <v>-350987247.24000001</v>
      </c>
      <c r="M131" s="21">
        <v>-353454943.66000003</v>
      </c>
      <c r="N131" s="21">
        <v>-371084237.67000002</v>
      </c>
      <c r="O131" s="21">
        <v>-453801641.30000001</v>
      </c>
      <c r="P131" s="21">
        <v>-480600339.55000001</v>
      </c>
      <c r="Q131" s="21">
        <f t="shared" si="35"/>
        <v>-366913963.60291672</v>
      </c>
    </row>
    <row r="132" spans="1:17" ht="15" x14ac:dyDescent="0.25">
      <c r="A132" s="17" t="s">
        <v>63</v>
      </c>
      <c r="B132" s="19"/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f t="shared" si="35"/>
        <v>0</v>
      </c>
    </row>
    <row r="133" spans="1:17" ht="15" x14ac:dyDescent="0.25">
      <c r="A133" s="17" t="s">
        <v>62</v>
      </c>
      <c r="B133" s="19"/>
      <c r="C133" s="36" t="s">
        <v>225</v>
      </c>
      <c r="D133" s="21">
        <v>-455635.58</v>
      </c>
      <c r="E133" s="21">
        <v>-506744.38</v>
      </c>
      <c r="F133" s="21">
        <v>-561209.22</v>
      </c>
      <c r="G133" s="21">
        <v>-470088.16</v>
      </c>
      <c r="H133" s="21">
        <v>-529950.25</v>
      </c>
      <c r="I133" s="21">
        <v>-452874.96</v>
      </c>
      <c r="J133" s="21">
        <v>-14366051.630000001</v>
      </c>
      <c r="K133" s="21">
        <v>-13050221.550000001</v>
      </c>
      <c r="L133" s="21">
        <v>-11295114.039999999</v>
      </c>
      <c r="M133" s="21">
        <v>-10381405.5</v>
      </c>
      <c r="N133" s="21">
        <v>-9020099.1400000006</v>
      </c>
      <c r="O133" s="21">
        <v>-8234230.0599999996</v>
      </c>
      <c r="P133" s="21">
        <v>-7330825.4900000002</v>
      </c>
      <c r="Q133" s="21">
        <f t="shared" si="35"/>
        <v>-6063434.9520833334</v>
      </c>
    </row>
    <row r="134" spans="1:17" ht="15" x14ac:dyDescent="0.25">
      <c r="A134" s="17" t="s">
        <v>61</v>
      </c>
      <c r="B134" s="19"/>
      <c r="C134" s="36" t="s">
        <v>226</v>
      </c>
      <c r="D134" s="21">
        <v>-26488607.670000002</v>
      </c>
      <c r="E134" s="21">
        <v>-25895545.09</v>
      </c>
      <c r="F134" s="21">
        <v>-25337740.989999998</v>
      </c>
      <c r="G134" s="21">
        <v>-24604081.789999999</v>
      </c>
      <c r="H134" s="21">
        <v>-24110314.91</v>
      </c>
      <c r="I134" s="21">
        <v>-23584994.57</v>
      </c>
      <c r="J134" s="21">
        <v>-23077022.710000001</v>
      </c>
      <c r="K134" s="21">
        <v>-22654952.899999999</v>
      </c>
      <c r="L134" s="21">
        <v>-22237656.91</v>
      </c>
      <c r="M134" s="21">
        <v>-22910225.109999999</v>
      </c>
      <c r="N134" s="21">
        <v>-22745718.43</v>
      </c>
      <c r="O134" s="21">
        <v>-22454252.09</v>
      </c>
      <c r="P134" s="21">
        <v>-22253544.149999999</v>
      </c>
      <c r="Q134" s="21">
        <f t="shared" si="35"/>
        <v>-23665298.450833336</v>
      </c>
    </row>
    <row r="135" spans="1:17" ht="15" x14ac:dyDescent="0.25">
      <c r="A135" s="17" t="s">
        <v>60</v>
      </c>
      <c r="B135" s="19"/>
      <c r="C135" s="36" t="s">
        <v>227</v>
      </c>
      <c r="D135" s="21">
        <v>-105528432.66</v>
      </c>
      <c r="E135" s="21">
        <v>-107829184.69</v>
      </c>
      <c r="F135" s="21">
        <v>-115488038.75</v>
      </c>
      <c r="G135" s="21">
        <v>-124309751.23</v>
      </c>
      <c r="H135" s="21">
        <v>-70041187.400000006</v>
      </c>
      <c r="I135" s="21">
        <v>-73992668.200000003</v>
      </c>
      <c r="J135" s="21">
        <v>-81312117.129999995</v>
      </c>
      <c r="K135" s="21">
        <v>-79506738.719999999</v>
      </c>
      <c r="L135" s="21">
        <v>-93847143.469999999</v>
      </c>
      <c r="M135" s="21">
        <v>-93746344.060000002</v>
      </c>
      <c r="N135" s="21">
        <v>-77327039.640000001</v>
      </c>
      <c r="O135" s="21">
        <v>-99986114.349999994</v>
      </c>
      <c r="P135" s="21">
        <v>-133303537.95</v>
      </c>
      <c r="Q135" s="21">
        <f t="shared" si="35"/>
        <v>-94733526.078750014</v>
      </c>
    </row>
    <row r="136" spans="1:17" ht="15" x14ac:dyDescent="0.25">
      <c r="A136" s="17" t="s">
        <v>59</v>
      </c>
      <c r="B136" s="19"/>
      <c r="C136" s="36" t="s">
        <v>228</v>
      </c>
      <c r="D136" s="21">
        <v>-48189288.850000001</v>
      </c>
      <c r="E136" s="21">
        <v>-59794596.890000001</v>
      </c>
      <c r="F136" s="21">
        <v>-78964672.989999995</v>
      </c>
      <c r="G136" s="21">
        <v>-58000754.119999997</v>
      </c>
      <c r="H136" s="21">
        <v>-55134588.210000001</v>
      </c>
      <c r="I136" s="21">
        <v>-58561342.960000001</v>
      </c>
      <c r="J136" s="21">
        <v>-48835218.340000004</v>
      </c>
      <c r="K136" s="21">
        <v>-60784959.710000001</v>
      </c>
      <c r="L136" s="21">
        <v>-78773968.010000005</v>
      </c>
      <c r="M136" s="21">
        <v>-58174123.990000002</v>
      </c>
      <c r="N136" s="21">
        <v>-56240538</v>
      </c>
      <c r="O136" s="21">
        <v>-60592285.369999997</v>
      </c>
      <c r="P136" s="21">
        <v>-51831805.539999999</v>
      </c>
      <c r="Q136" s="21">
        <f t="shared" si="35"/>
        <v>-60322299.64875</v>
      </c>
    </row>
    <row r="137" spans="1:17" ht="15" x14ac:dyDescent="0.25">
      <c r="A137" s="17" t="s">
        <v>58</v>
      </c>
      <c r="B137" s="19"/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f t="shared" si="35"/>
        <v>0</v>
      </c>
    </row>
    <row r="138" spans="1:17" ht="15" x14ac:dyDescent="0.25">
      <c r="A138" s="17" t="s">
        <v>57</v>
      </c>
      <c r="B138" s="19"/>
      <c r="C138" s="36" t="s">
        <v>229</v>
      </c>
      <c r="D138" s="21">
        <v>-1527250.83</v>
      </c>
      <c r="E138" s="21">
        <v>-1202797.6499999999</v>
      </c>
      <c r="F138" s="21">
        <v>-1364471.75</v>
      </c>
      <c r="G138" s="21">
        <v>-1302181.19</v>
      </c>
      <c r="H138" s="21">
        <v>-1112355.8500000001</v>
      </c>
      <c r="I138" s="21">
        <v>-637291.94999999995</v>
      </c>
      <c r="J138" s="21">
        <v>-1607135.38</v>
      </c>
      <c r="K138" s="21">
        <v>-1431677.77</v>
      </c>
      <c r="L138" s="21">
        <v>-2672890.5299999998</v>
      </c>
      <c r="M138" s="21">
        <v>-2722441.12</v>
      </c>
      <c r="N138" s="21">
        <v>-2319921.3199999998</v>
      </c>
      <c r="O138" s="21">
        <v>-3332032.99</v>
      </c>
      <c r="P138" s="21">
        <v>-1929508.81</v>
      </c>
      <c r="Q138" s="21">
        <f t="shared" si="35"/>
        <v>-1786131.4433333334</v>
      </c>
    </row>
    <row r="139" spans="1:17" ht="15" x14ac:dyDescent="0.25">
      <c r="A139" s="17" t="s">
        <v>56</v>
      </c>
      <c r="B139" s="19"/>
      <c r="C139" s="36" t="s">
        <v>230</v>
      </c>
      <c r="D139" s="21">
        <v>-23576197.510000002</v>
      </c>
      <c r="E139" s="21">
        <v>-43614827.530000001</v>
      </c>
      <c r="F139" s="21">
        <v>-37481808.090000004</v>
      </c>
      <c r="G139" s="21">
        <v>-36173976.770000003</v>
      </c>
      <c r="H139" s="21">
        <v>-26455661.010000002</v>
      </c>
      <c r="I139" s="21">
        <v>-25783947.690000001</v>
      </c>
      <c r="J139" s="21">
        <v>-25324238</v>
      </c>
      <c r="K139" s="21">
        <v>-23306112.210000001</v>
      </c>
      <c r="L139" s="21">
        <v>-23268451.57</v>
      </c>
      <c r="M139" s="21">
        <v>-23300038.670000002</v>
      </c>
      <c r="N139" s="21">
        <v>-25745430.239999998</v>
      </c>
      <c r="O139" s="21">
        <v>-25357522</v>
      </c>
      <c r="P139" s="21">
        <v>-26338339.489999998</v>
      </c>
      <c r="Q139" s="21">
        <f t="shared" si="35"/>
        <v>-28397440.190000001</v>
      </c>
    </row>
    <row r="140" spans="1:17" ht="15.75" thickBot="1" x14ac:dyDescent="0.3">
      <c r="A140" s="22" t="s">
        <v>55</v>
      </c>
      <c r="B140" s="19"/>
      <c r="C140" s="36" t="s">
        <v>231</v>
      </c>
      <c r="D140" s="24">
        <v>-19678859.719999999</v>
      </c>
      <c r="E140" s="24">
        <v>-19345366.559999999</v>
      </c>
      <c r="F140" s="24">
        <v>-19639935.760000002</v>
      </c>
      <c r="G140" s="24">
        <v>-19633344.73</v>
      </c>
      <c r="H140" s="24">
        <v>-18714079.489999998</v>
      </c>
      <c r="I140" s="24">
        <v>-18983822.370000001</v>
      </c>
      <c r="J140" s="24">
        <v>-20325912.23</v>
      </c>
      <c r="K140" s="24">
        <v>-20348985.23</v>
      </c>
      <c r="L140" s="24">
        <v>-20449328.140000001</v>
      </c>
      <c r="M140" s="24">
        <v>-20999386.399999999</v>
      </c>
      <c r="N140" s="24">
        <v>-20795939.75</v>
      </c>
      <c r="O140" s="24">
        <v>-20865264.449999999</v>
      </c>
      <c r="P140" s="24">
        <v>-22139920.219999999</v>
      </c>
      <c r="Q140" s="24">
        <f t="shared" si="35"/>
        <v>-20084229.59</v>
      </c>
    </row>
    <row r="141" spans="1:17" ht="15" x14ac:dyDescent="0.25">
      <c r="A141" s="17" t="s">
        <v>54</v>
      </c>
      <c r="B141" s="19"/>
      <c r="D141" s="25">
        <f t="shared" ref="D141:I141" si="36">SUM(D127:D140)</f>
        <v>-1017248448.61</v>
      </c>
      <c r="E141" s="25">
        <f t="shared" si="36"/>
        <v>-976645374.81999993</v>
      </c>
      <c r="F141" s="25">
        <f t="shared" si="36"/>
        <v>-916124223.31000006</v>
      </c>
      <c r="G141" s="25">
        <f t="shared" si="36"/>
        <v>-844398076.93000007</v>
      </c>
      <c r="H141" s="25">
        <f t="shared" si="36"/>
        <v>-721486889.52999997</v>
      </c>
      <c r="I141" s="25">
        <f t="shared" si="36"/>
        <v>-738000169.99000013</v>
      </c>
      <c r="J141" s="25">
        <f t="shared" ref="J141:O141" si="37">SUM(J127:J140)</f>
        <v>-838863807.6500001</v>
      </c>
      <c r="K141" s="25">
        <f t="shared" si="37"/>
        <v>-897826001.61000001</v>
      </c>
      <c r="L141" s="25">
        <f t="shared" si="37"/>
        <v>-938601728.2299999</v>
      </c>
      <c r="M141" s="25">
        <f t="shared" si="37"/>
        <v>-650143458.01999998</v>
      </c>
      <c r="N141" s="25">
        <f t="shared" si="37"/>
        <v>-647525970.72000015</v>
      </c>
      <c r="O141" s="25">
        <f t="shared" si="37"/>
        <v>-781540490.74000013</v>
      </c>
      <c r="P141" s="25">
        <f>SUM(P127:P140)</f>
        <v>-956382129</v>
      </c>
      <c r="Q141" s="25">
        <f t="shared" si="35"/>
        <v>-828164290.02958345</v>
      </c>
    </row>
    <row r="142" spans="1:17" ht="15" x14ac:dyDescent="0.25">
      <c r="A142" s="26"/>
      <c r="B142" s="19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1:17" ht="15" x14ac:dyDescent="0.25">
      <c r="A143" s="17" t="s">
        <v>53</v>
      </c>
      <c r="B143" s="19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1:17" ht="15" x14ac:dyDescent="0.25">
      <c r="A144" s="17" t="s">
        <v>52</v>
      </c>
      <c r="B144" s="19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1:17" ht="15.75" thickBot="1" x14ac:dyDescent="0.3">
      <c r="A145" s="22" t="s">
        <v>47</v>
      </c>
      <c r="B145" s="19"/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f>(D145+P145+SUM(E145:O145)*2)/24</f>
        <v>0</v>
      </c>
    </row>
    <row r="146" spans="1:17" ht="15" x14ac:dyDescent="0.25">
      <c r="A146" s="17" t="s">
        <v>51</v>
      </c>
      <c r="B146" s="19"/>
      <c r="D146" s="21">
        <f>SUM(D145)</f>
        <v>0</v>
      </c>
      <c r="E146" s="21">
        <f>SUM(E145)</f>
        <v>0</v>
      </c>
      <c r="F146" s="21">
        <f>SUM(F145)</f>
        <v>0</v>
      </c>
      <c r="G146" s="21">
        <f>SUM(G145)</f>
        <v>0</v>
      </c>
      <c r="H146" s="21">
        <f>SUM(H145)</f>
        <v>0</v>
      </c>
      <c r="I146" s="21">
        <f t="shared" ref="I146:O146" si="38">SUM(I145)</f>
        <v>0</v>
      </c>
      <c r="J146" s="21">
        <f t="shared" si="38"/>
        <v>0</v>
      </c>
      <c r="K146" s="21">
        <f t="shared" si="38"/>
        <v>0</v>
      </c>
      <c r="L146" s="21">
        <f t="shared" si="38"/>
        <v>0</v>
      </c>
      <c r="M146" s="21">
        <f t="shared" si="38"/>
        <v>0</v>
      </c>
      <c r="N146" s="21">
        <f t="shared" si="38"/>
        <v>0</v>
      </c>
      <c r="O146" s="21">
        <f t="shared" si="38"/>
        <v>0</v>
      </c>
      <c r="P146" s="21">
        <f>SUM(P145)</f>
        <v>0</v>
      </c>
      <c r="Q146" s="21">
        <f>(D146+P146+SUM(E146:O146)*2)/24</f>
        <v>0</v>
      </c>
    </row>
    <row r="147" spans="1:17" ht="15" x14ac:dyDescent="0.25">
      <c r="A147" s="26"/>
      <c r="B147" s="19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1:17" ht="15" x14ac:dyDescent="0.25">
      <c r="A148" s="17" t="s">
        <v>50</v>
      </c>
      <c r="B148" s="19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1:17" ht="15" x14ac:dyDescent="0.25">
      <c r="A149" s="17" t="s">
        <v>49</v>
      </c>
      <c r="B149" s="19"/>
      <c r="C149" s="36" t="s">
        <v>233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f>(D149+P149+SUM(E149:O149)*2)/24</f>
        <v>0</v>
      </c>
    </row>
    <row r="150" spans="1:17" ht="15" x14ac:dyDescent="0.25">
      <c r="A150" s="17" t="s">
        <v>48</v>
      </c>
      <c r="B150" s="19"/>
      <c r="C150" s="36" t="s">
        <v>241</v>
      </c>
      <c r="D150" s="21">
        <v>-1162110263.03</v>
      </c>
      <c r="E150" s="21">
        <v>-1165325000.1900001</v>
      </c>
      <c r="F150" s="21">
        <v>-1168662909.3699999</v>
      </c>
      <c r="G150" s="21">
        <v>-1170836451.54</v>
      </c>
      <c r="H150" s="21">
        <v>-1172283453.05</v>
      </c>
      <c r="I150" s="21">
        <v>-1173366268.55</v>
      </c>
      <c r="J150" s="21">
        <v>-1175961529.03</v>
      </c>
      <c r="K150" s="21">
        <v>-1177072141.8699999</v>
      </c>
      <c r="L150" s="21">
        <v>-1178323303.71</v>
      </c>
      <c r="M150" s="21">
        <v>-1176839306.5999999</v>
      </c>
      <c r="N150" s="21">
        <v>-1900362064.4400001</v>
      </c>
      <c r="O150" s="21">
        <v>-1896132093.6199999</v>
      </c>
      <c r="P150" s="21">
        <v>-1892673735.23</v>
      </c>
      <c r="Q150" s="21">
        <f>(D150+P150+SUM(E150:O150)*2)/24</f>
        <v>-1323546376.7583334</v>
      </c>
    </row>
    <row r="151" spans="1:17" ht="15.75" thickBot="1" x14ac:dyDescent="0.3">
      <c r="A151" s="22" t="s">
        <v>47</v>
      </c>
      <c r="B151" s="19"/>
      <c r="C151" s="36" t="s">
        <v>242</v>
      </c>
      <c r="D151" s="24">
        <v>-193135307.84999999</v>
      </c>
      <c r="E151" s="24">
        <v>-194322880.27000001</v>
      </c>
      <c r="F151" s="24">
        <v>-192204034.53</v>
      </c>
      <c r="G151" s="24">
        <v>-187990932.74000001</v>
      </c>
      <c r="H151" s="24">
        <v>-199188938.08000001</v>
      </c>
      <c r="I151" s="24">
        <v>-200376010.93000001</v>
      </c>
      <c r="J151" s="24">
        <v>-216387404.19999999</v>
      </c>
      <c r="K151" s="24">
        <v>-226705602.11000001</v>
      </c>
      <c r="L151" s="24">
        <v>-227489301.13</v>
      </c>
      <c r="M151" s="24">
        <v>-261842225.63999999</v>
      </c>
      <c r="N151" s="24">
        <v>-251727696.94</v>
      </c>
      <c r="O151" s="24">
        <v>-224271381.31</v>
      </c>
      <c r="P151" s="24">
        <v>-215611244.44999999</v>
      </c>
      <c r="Q151" s="24">
        <f>(D151+P151+SUM(E151:O151)*2)/24</f>
        <v>-215573307.00250003</v>
      </c>
    </row>
    <row r="152" spans="1:17" ht="15" x14ac:dyDescent="0.25">
      <c r="A152" s="17" t="s">
        <v>46</v>
      </c>
      <c r="B152" s="19"/>
      <c r="D152" s="25">
        <f t="shared" ref="D152:P152" si="39">SUM(D149:D151)</f>
        <v>-1355245570.8799999</v>
      </c>
      <c r="E152" s="25">
        <f t="shared" si="39"/>
        <v>-1359647880.46</v>
      </c>
      <c r="F152" s="25">
        <f t="shared" si="39"/>
        <v>-1360866943.8999999</v>
      </c>
      <c r="G152" s="25">
        <f t="shared" si="39"/>
        <v>-1358827384.28</v>
      </c>
      <c r="H152" s="25">
        <f t="shared" si="39"/>
        <v>-1371472391.1299999</v>
      </c>
      <c r="I152" s="25">
        <f t="shared" si="39"/>
        <v>-1373742279.48</v>
      </c>
      <c r="J152" s="25">
        <f t="shared" si="39"/>
        <v>-1392348933.23</v>
      </c>
      <c r="K152" s="25">
        <f t="shared" si="39"/>
        <v>-1403777743.98</v>
      </c>
      <c r="L152" s="25">
        <f t="shared" si="39"/>
        <v>-1405812604.8400002</v>
      </c>
      <c r="M152" s="25">
        <f t="shared" si="39"/>
        <v>-1438681532.2399998</v>
      </c>
      <c r="N152" s="25">
        <f t="shared" si="39"/>
        <v>-2152089761.3800001</v>
      </c>
      <c r="O152" s="25">
        <f t="shared" si="39"/>
        <v>-2120403474.9299998</v>
      </c>
      <c r="P152" s="25">
        <f t="shared" si="39"/>
        <v>-2108284979.6800001</v>
      </c>
      <c r="Q152" s="25">
        <f>(D152+P152+SUM(E152:O152)*2)/24</f>
        <v>-1539119683.760833</v>
      </c>
    </row>
    <row r="153" spans="1:17" ht="15" x14ac:dyDescent="0.25">
      <c r="A153" s="26"/>
      <c r="B153" s="19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1:17" ht="15" x14ac:dyDescent="0.25">
      <c r="A154" s="17" t="s">
        <v>45</v>
      </c>
      <c r="B154" s="19"/>
      <c r="D154" s="21">
        <f t="shared" ref="D154:P154" si="40">SUM(D152,D146)</f>
        <v>-1355245570.8799999</v>
      </c>
      <c r="E154" s="21">
        <f t="shared" si="40"/>
        <v>-1359647880.46</v>
      </c>
      <c r="F154" s="21">
        <f t="shared" si="40"/>
        <v>-1360866943.8999999</v>
      </c>
      <c r="G154" s="21">
        <f t="shared" si="40"/>
        <v>-1358827384.28</v>
      </c>
      <c r="H154" s="21">
        <f t="shared" si="40"/>
        <v>-1371472391.1299999</v>
      </c>
      <c r="I154" s="21">
        <f t="shared" si="40"/>
        <v>-1373742279.48</v>
      </c>
      <c r="J154" s="21">
        <f t="shared" si="40"/>
        <v>-1392348933.23</v>
      </c>
      <c r="K154" s="21">
        <f t="shared" si="40"/>
        <v>-1403777743.98</v>
      </c>
      <c r="L154" s="21">
        <f t="shared" si="40"/>
        <v>-1405812604.8400002</v>
      </c>
      <c r="M154" s="21">
        <f t="shared" si="40"/>
        <v>-1438681532.2399998</v>
      </c>
      <c r="N154" s="21">
        <f t="shared" si="40"/>
        <v>-2152089761.3800001</v>
      </c>
      <c r="O154" s="21">
        <f t="shared" si="40"/>
        <v>-2120403474.9299998</v>
      </c>
      <c r="P154" s="21">
        <f t="shared" si="40"/>
        <v>-2108284979.6800001</v>
      </c>
      <c r="Q154" s="21">
        <f>(D154+P154+SUM(E154:O154)*2)/24</f>
        <v>-1539119683.760833</v>
      </c>
    </row>
    <row r="155" spans="1:17" ht="15" x14ac:dyDescent="0.25">
      <c r="A155" s="26"/>
      <c r="B155" s="19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1:17" ht="15" x14ac:dyDescent="0.25">
      <c r="A156" s="17" t="s">
        <v>44</v>
      </c>
      <c r="B156" s="19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7" ht="15" x14ac:dyDescent="0.25">
      <c r="A157" s="17" t="s">
        <v>43</v>
      </c>
      <c r="B157" s="19"/>
      <c r="C157" s="36" t="s">
        <v>218</v>
      </c>
      <c r="D157" s="21">
        <v>-161299842.09999999</v>
      </c>
      <c r="E157" s="21">
        <v>-160215981.59999999</v>
      </c>
      <c r="F157" s="21">
        <v>-183811573.69999999</v>
      </c>
      <c r="G157" s="21">
        <v>-182516555.18000001</v>
      </c>
      <c r="H157" s="21">
        <v>-182538744.13</v>
      </c>
      <c r="I157" s="21">
        <v>-181754893.88999999</v>
      </c>
      <c r="J157" s="21">
        <v>-224621841.81999999</v>
      </c>
      <c r="K157" s="21">
        <v>-223340824.78</v>
      </c>
      <c r="L157" s="21">
        <v>-221283892.44999999</v>
      </c>
      <c r="M157" s="21">
        <v>-220400828.13</v>
      </c>
      <c r="N157" s="21">
        <v>-218829806.96000001</v>
      </c>
      <c r="O157" s="21">
        <v>-278889229.80000001</v>
      </c>
      <c r="P157" s="21">
        <v>-277813392.07999998</v>
      </c>
      <c r="Q157" s="21">
        <f t="shared" ref="Q157:Q169" si="41">(D157+P157+SUM(E157:O157)*2)/24</f>
        <v>-208146732.46083334</v>
      </c>
    </row>
    <row r="158" spans="1:17" ht="15" x14ac:dyDescent="0.25">
      <c r="A158" s="17" t="s">
        <v>42</v>
      </c>
      <c r="B158" s="19">
        <v>244</v>
      </c>
      <c r="C158" s="36" t="s">
        <v>250</v>
      </c>
      <c r="D158" s="21">
        <v>-29833713.719999999</v>
      </c>
      <c r="E158" s="21">
        <v>-32726727.859999999</v>
      </c>
      <c r="F158" s="21">
        <v>-30541279.23</v>
      </c>
      <c r="G158" s="21">
        <v>-24331653.079999998</v>
      </c>
      <c r="H158" s="21">
        <v>-19090334.829999998</v>
      </c>
      <c r="I158" s="21">
        <v>-20172953.039999999</v>
      </c>
      <c r="J158" s="21">
        <v>-18566231.57</v>
      </c>
      <c r="K158" s="21">
        <v>-14632052.809999999</v>
      </c>
      <c r="L158" s="21">
        <v>-15616956.07</v>
      </c>
      <c r="M158" s="21">
        <v>-12006465.859999999</v>
      </c>
      <c r="N158" s="21">
        <v>-13712992.51</v>
      </c>
      <c r="O158" s="21">
        <v>-13380306.969999999</v>
      </c>
      <c r="P158" s="21">
        <v>-40964763.340000004</v>
      </c>
      <c r="Q158" s="21">
        <f t="shared" si="41"/>
        <v>-20848099.36333333</v>
      </c>
    </row>
    <row r="159" spans="1:17" ht="15" x14ac:dyDescent="0.25">
      <c r="A159" s="17" t="s">
        <v>41</v>
      </c>
      <c r="B159" s="19"/>
      <c r="C159" s="36" t="s">
        <v>219</v>
      </c>
      <c r="D159" s="21">
        <v>-720000</v>
      </c>
      <c r="E159" s="21">
        <v>-720000</v>
      </c>
      <c r="F159" s="21">
        <v>-720000</v>
      </c>
      <c r="G159" s="21">
        <v>-720000</v>
      </c>
      <c r="H159" s="21">
        <v>-1720000</v>
      </c>
      <c r="I159" s="21">
        <v>-1630000</v>
      </c>
      <c r="J159" s="21">
        <v>-1720000</v>
      </c>
      <c r="K159" s="21">
        <v>-1810000</v>
      </c>
      <c r="L159" s="21">
        <v>-1810000</v>
      </c>
      <c r="M159" s="21">
        <v>-1720000</v>
      </c>
      <c r="N159" s="21">
        <v>-1720000</v>
      </c>
      <c r="O159" s="21">
        <v>-1720000</v>
      </c>
      <c r="P159" s="21">
        <v>-1920000</v>
      </c>
      <c r="Q159" s="21">
        <f t="shared" si="41"/>
        <v>-1444166.6666666667</v>
      </c>
    </row>
    <row r="160" spans="1:17" ht="15" x14ac:dyDescent="0.25">
      <c r="A160" s="17" t="s">
        <v>40</v>
      </c>
      <c r="B160" s="19"/>
      <c r="C160" s="36" t="s">
        <v>220</v>
      </c>
      <c r="D160" s="21">
        <v>-71690905.650000006</v>
      </c>
      <c r="E160" s="21">
        <v>-71769977.019999996</v>
      </c>
      <c r="F160" s="21">
        <v>-71368189.420000002</v>
      </c>
      <c r="G160" s="21">
        <v>-72089589.209999993</v>
      </c>
      <c r="H160" s="21">
        <v>-72639331.200000003</v>
      </c>
      <c r="I160" s="21">
        <v>-72643693.75</v>
      </c>
      <c r="J160" s="21">
        <v>-72997375.030000001</v>
      </c>
      <c r="K160" s="21">
        <v>-74467358.200000003</v>
      </c>
      <c r="L160" s="21">
        <v>-74402966.079999998</v>
      </c>
      <c r="M160" s="21">
        <v>-56179529.789999999</v>
      </c>
      <c r="N160" s="21">
        <v>-51204665.600000001</v>
      </c>
      <c r="O160" s="21">
        <v>-51257550.630000003</v>
      </c>
      <c r="P160" s="21">
        <v>10441646.67</v>
      </c>
      <c r="Q160" s="21">
        <f t="shared" si="41"/>
        <v>-64303737.951666661</v>
      </c>
    </row>
    <row r="161" spans="1:17" ht="15" x14ac:dyDescent="0.25">
      <c r="A161" s="17" t="s">
        <v>39</v>
      </c>
      <c r="B161" s="19"/>
      <c r="C161" s="36" t="s">
        <v>221</v>
      </c>
      <c r="D161" s="21">
        <v>-137032632.61000001</v>
      </c>
      <c r="E161" s="21">
        <v>-116505656.86</v>
      </c>
      <c r="F161" s="21">
        <v>-116505656.86</v>
      </c>
      <c r="G161" s="21">
        <v>-118224639.41</v>
      </c>
      <c r="H161" s="21">
        <v>-118224639.41</v>
      </c>
      <c r="I161" s="21">
        <v>-118224639.41</v>
      </c>
      <c r="J161" s="21">
        <v>-117806553.76000001</v>
      </c>
      <c r="K161" s="21">
        <v>-117806553.76000001</v>
      </c>
      <c r="L161" s="21">
        <v>-117806553.76000001</v>
      </c>
      <c r="M161" s="21">
        <v>-142912313.74000001</v>
      </c>
      <c r="N161" s="21">
        <v>-142912313.74000001</v>
      </c>
      <c r="O161" s="21">
        <v>-142912313.74000001</v>
      </c>
      <c r="P161" s="21">
        <v>-142404664.25999999</v>
      </c>
      <c r="Q161" s="21">
        <f t="shared" si="41"/>
        <v>-125796706.90708332</v>
      </c>
    </row>
    <row r="162" spans="1:17" ht="15" x14ac:dyDescent="0.25">
      <c r="A162" s="17" t="s">
        <v>38</v>
      </c>
      <c r="B162" s="32" t="s">
        <v>243</v>
      </c>
      <c r="C162" s="19" t="s">
        <v>253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f t="shared" si="41"/>
        <v>0</v>
      </c>
    </row>
    <row r="163" spans="1:17" ht="15" x14ac:dyDescent="0.25">
      <c r="A163" s="17" t="s">
        <v>37</v>
      </c>
      <c r="B163" s="19">
        <v>230</v>
      </c>
      <c r="C163" s="36" t="s">
        <v>222</v>
      </c>
      <c r="D163" s="21">
        <v>-194529430.56</v>
      </c>
      <c r="E163" s="21">
        <v>-195039355</v>
      </c>
      <c r="F163" s="21">
        <v>-195229802.72999999</v>
      </c>
      <c r="G163" s="21">
        <v>-195034540.99000001</v>
      </c>
      <c r="H163" s="21">
        <v>-194753188.43000001</v>
      </c>
      <c r="I163" s="21">
        <v>-194230444</v>
      </c>
      <c r="J163" s="21">
        <v>-193283384.63</v>
      </c>
      <c r="K163" s="21">
        <v>-193748783.19</v>
      </c>
      <c r="L163" s="21">
        <v>-192472132.08000001</v>
      </c>
      <c r="M163" s="21">
        <v>-190706881.13</v>
      </c>
      <c r="N163" s="21">
        <v>-191183365.89999998</v>
      </c>
      <c r="O163" s="21">
        <v>-190855561.19999999</v>
      </c>
      <c r="P163" s="21">
        <v>-197992101.10999998</v>
      </c>
      <c r="Q163" s="21">
        <f t="shared" si="41"/>
        <v>-193566517.0929167</v>
      </c>
    </row>
    <row r="164" spans="1:17" ht="15" x14ac:dyDescent="0.25">
      <c r="A164" s="17" t="s">
        <v>36</v>
      </c>
      <c r="B164" s="19"/>
      <c r="C164" s="36" t="s">
        <v>232</v>
      </c>
      <c r="D164" s="21">
        <v>-96883285.890000001</v>
      </c>
      <c r="E164" s="21">
        <v>-99249950.060000002</v>
      </c>
      <c r="F164" s="21">
        <v>-97649244.799999997</v>
      </c>
      <c r="G164" s="21">
        <v>-100131901.58</v>
      </c>
      <c r="H164" s="21">
        <v>-102399845.14</v>
      </c>
      <c r="I164" s="21">
        <v>-100080337.31</v>
      </c>
      <c r="J164" s="21">
        <v>-101456214.09</v>
      </c>
      <c r="K164" s="21">
        <v>-103503859.79000001</v>
      </c>
      <c r="L164" s="21">
        <v>-102985186.58</v>
      </c>
      <c r="M164" s="21">
        <v>-105556255.34999999</v>
      </c>
      <c r="N164" s="21">
        <v>-106473619.52</v>
      </c>
      <c r="O164" s="21">
        <v>-105247332.08</v>
      </c>
      <c r="P164" s="21">
        <v>-107479955.18000001</v>
      </c>
      <c r="Q164" s="21">
        <f t="shared" si="41"/>
        <v>-102242947.23625</v>
      </c>
    </row>
    <row r="165" spans="1:17" ht="15" x14ac:dyDescent="0.25">
      <c r="A165" s="17" t="s">
        <v>35</v>
      </c>
      <c r="B165" s="32" t="s">
        <v>243</v>
      </c>
      <c r="C165" s="36" t="s">
        <v>235</v>
      </c>
      <c r="D165" s="21">
        <v>-244788439.19</v>
      </c>
      <c r="E165" s="21">
        <v>-262003334.19999999</v>
      </c>
      <c r="F165" s="21">
        <v>-297820922.97000003</v>
      </c>
      <c r="G165" s="21">
        <v>-292516151.44</v>
      </c>
      <c r="H165" s="21">
        <v>-310525010.70999998</v>
      </c>
      <c r="I165" s="21">
        <v>-315215248.17000002</v>
      </c>
      <c r="J165" s="21">
        <v>-333006798.06999999</v>
      </c>
      <c r="K165" s="21">
        <v>-352373635.69999999</v>
      </c>
      <c r="L165" s="21">
        <v>-370078480</v>
      </c>
      <c r="M165" s="21">
        <v>-439700822.31</v>
      </c>
      <c r="N165" s="21">
        <v>-390717856.35000002</v>
      </c>
      <c r="O165" s="21">
        <v>-337930851.05000001</v>
      </c>
      <c r="P165" s="21">
        <v>-313123797.43000001</v>
      </c>
      <c r="Q165" s="21">
        <f t="shared" si="41"/>
        <v>-331737102.44</v>
      </c>
    </row>
    <row r="166" spans="1:17" ht="15" x14ac:dyDescent="0.25">
      <c r="A166" s="17" t="s">
        <v>34</v>
      </c>
      <c r="B166" s="19"/>
      <c r="C166" s="36" t="s">
        <v>236</v>
      </c>
      <c r="D166" s="21">
        <v>-1030887276.89</v>
      </c>
      <c r="E166" s="21">
        <v>-1007142220.58</v>
      </c>
      <c r="F166" s="21">
        <v>-991728875.38999999</v>
      </c>
      <c r="G166" s="21">
        <v>-963002907.84000003</v>
      </c>
      <c r="H166" s="21">
        <v>-955694137.25999999</v>
      </c>
      <c r="I166" s="21">
        <v>-960674850.38999999</v>
      </c>
      <c r="J166" s="21">
        <v>-946980850.5</v>
      </c>
      <c r="K166" s="21">
        <v>-944472969.25</v>
      </c>
      <c r="L166" s="21">
        <v>-941360525.95000005</v>
      </c>
      <c r="M166" s="21">
        <v>-939038966.03999996</v>
      </c>
      <c r="N166" s="21">
        <v>-919766197.88999999</v>
      </c>
      <c r="O166" s="21">
        <v>-926120290.09000003</v>
      </c>
      <c r="P166" s="21">
        <v>-916467660.27999997</v>
      </c>
      <c r="Q166" s="21">
        <f t="shared" si="41"/>
        <v>-955805021.64708328</v>
      </c>
    </row>
    <row r="167" spans="1:17" ht="15" x14ac:dyDescent="0.25">
      <c r="A167" s="17" t="s">
        <v>33</v>
      </c>
      <c r="B167" s="19"/>
      <c r="C167" s="36" t="s">
        <v>234</v>
      </c>
      <c r="D167" s="21">
        <v>-12882187.460000001</v>
      </c>
      <c r="E167" s="21">
        <v>-12342073.460000001</v>
      </c>
      <c r="F167" s="21">
        <v>-11801959.460000001</v>
      </c>
      <c r="G167" s="21">
        <v>-11261845.460000001</v>
      </c>
      <c r="H167" s="21">
        <v>-10722066.050000001</v>
      </c>
      <c r="I167" s="21">
        <v>-10183107.85</v>
      </c>
      <c r="J167" s="21">
        <v>-10168838.6</v>
      </c>
      <c r="K167" s="21">
        <v>-9628328.5999999996</v>
      </c>
      <c r="L167" s="21">
        <v>-9087818.5999999996</v>
      </c>
      <c r="M167" s="21">
        <v>-8547308.5999999996</v>
      </c>
      <c r="N167" s="21">
        <v>-8006798.5999999996</v>
      </c>
      <c r="O167" s="21">
        <v>-7466757.9299999997</v>
      </c>
      <c r="P167" s="21">
        <v>-6926247.9299999997</v>
      </c>
      <c r="Q167" s="21">
        <f t="shared" si="41"/>
        <v>-9926760.0754166637</v>
      </c>
    </row>
    <row r="168" spans="1:17" ht="15.75" thickBot="1" x14ac:dyDescent="0.3">
      <c r="A168" s="22" t="s">
        <v>32</v>
      </c>
      <c r="B168" s="19"/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f t="shared" si="41"/>
        <v>0</v>
      </c>
    </row>
    <row r="169" spans="1:17" ht="15" x14ac:dyDescent="0.25">
      <c r="A169" s="17" t="s">
        <v>31</v>
      </c>
      <c r="B169" s="19"/>
      <c r="D169" s="25">
        <f t="shared" ref="D169:P169" si="42">SUM(D157:D168)</f>
        <v>-1980547714.0700002</v>
      </c>
      <c r="E169" s="25">
        <f t="shared" si="42"/>
        <v>-1957715276.6399999</v>
      </c>
      <c r="F169" s="25">
        <f t="shared" si="42"/>
        <v>-1997177504.5599999</v>
      </c>
      <c r="G169" s="25">
        <f t="shared" si="42"/>
        <v>-1959829784.1900001</v>
      </c>
      <c r="H169" s="25">
        <f t="shared" si="42"/>
        <v>-1968307297.1599998</v>
      </c>
      <c r="I169" s="25">
        <f t="shared" si="42"/>
        <v>-1974810167.8099999</v>
      </c>
      <c r="J169" s="25">
        <f t="shared" si="42"/>
        <v>-2020608088.0699999</v>
      </c>
      <c r="K169" s="25">
        <f t="shared" si="42"/>
        <v>-2035784366.0799999</v>
      </c>
      <c r="L169" s="25">
        <f t="shared" si="42"/>
        <v>-2046904511.5699999</v>
      </c>
      <c r="M169" s="25">
        <f t="shared" si="42"/>
        <v>-2116769370.95</v>
      </c>
      <c r="N169" s="25">
        <f t="shared" si="42"/>
        <v>-2044527617.0699997</v>
      </c>
      <c r="O169" s="25">
        <f t="shared" si="42"/>
        <v>-2055780193.49</v>
      </c>
      <c r="P169" s="25">
        <f t="shared" si="42"/>
        <v>-1994650934.9400001</v>
      </c>
      <c r="Q169" s="25">
        <f t="shared" si="41"/>
        <v>-2013817791.8412502</v>
      </c>
    </row>
    <row r="170" spans="1:17" ht="15" x14ac:dyDescent="0.25">
      <c r="A170" s="26"/>
      <c r="B170" s="19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1:17" ht="15" x14ac:dyDescent="0.25">
      <c r="A171" s="17" t="s">
        <v>30</v>
      </c>
      <c r="B171" s="19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1:17" ht="15" x14ac:dyDescent="0.25">
      <c r="A172" s="17" t="s">
        <v>29</v>
      </c>
      <c r="B172" s="19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1:17" ht="15" x14ac:dyDescent="0.25">
      <c r="A173" s="17" t="s">
        <v>28</v>
      </c>
      <c r="B173" s="19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1:17" ht="15" x14ac:dyDescent="0.25">
      <c r="A174" s="17" t="s">
        <v>27</v>
      </c>
      <c r="B174" s="19"/>
      <c r="C174" s="36" t="s">
        <v>210</v>
      </c>
      <c r="D174" s="21">
        <v>-859037.91</v>
      </c>
      <c r="E174" s="21">
        <v>-859037.91</v>
      </c>
      <c r="F174" s="21">
        <v>-859037.91</v>
      </c>
      <c r="G174" s="21">
        <v>-859037.91</v>
      </c>
      <c r="H174" s="21">
        <v>-859037.91</v>
      </c>
      <c r="I174" s="21">
        <v>-859037.91</v>
      </c>
      <c r="J174" s="21">
        <v>-859037.91</v>
      </c>
      <c r="K174" s="21">
        <v>-859037.91</v>
      </c>
      <c r="L174" s="21">
        <v>-859037.91</v>
      </c>
      <c r="M174" s="21">
        <v>-859037.91</v>
      </c>
      <c r="N174" s="21">
        <v>-859037.91</v>
      </c>
      <c r="O174" s="21">
        <v>-859037.91</v>
      </c>
      <c r="P174" s="21">
        <v>-859037.91</v>
      </c>
      <c r="Q174" s="21">
        <f t="shared" ref="Q174:Q186" si="43">(D174+P174+SUM(E174:O174)*2)/24</f>
        <v>-859037.91</v>
      </c>
    </row>
    <row r="175" spans="1:17" ht="15" x14ac:dyDescent="0.25">
      <c r="A175" s="17" t="s">
        <v>26</v>
      </c>
      <c r="B175" s="19"/>
      <c r="C175" s="36" t="s">
        <v>211</v>
      </c>
      <c r="D175" s="21">
        <v>-478145249.87</v>
      </c>
      <c r="E175" s="21">
        <v>-478145249.87</v>
      </c>
      <c r="F175" s="21">
        <v>-478145249.87</v>
      </c>
      <c r="G175" s="21">
        <v>-478145249.87</v>
      </c>
      <c r="H175" s="21">
        <v>-478145249.87</v>
      </c>
      <c r="I175" s="21">
        <v>-478145249.87</v>
      </c>
      <c r="J175" s="21">
        <v>-478145249.87</v>
      </c>
      <c r="K175" s="21">
        <v>-478145249.87</v>
      </c>
      <c r="L175" s="21">
        <v>-478145249.87</v>
      </c>
      <c r="M175" s="21">
        <v>-478145249.87</v>
      </c>
      <c r="N175" s="21">
        <v>-478145249.87</v>
      </c>
      <c r="O175" s="21">
        <v>-478145249.87</v>
      </c>
      <c r="P175" s="21">
        <v>-478145249.87</v>
      </c>
      <c r="Q175" s="21">
        <f t="shared" si="43"/>
        <v>-478145249.86999995</v>
      </c>
    </row>
    <row r="176" spans="1:17" ht="15" x14ac:dyDescent="0.25">
      <c r="A176" s="17" t="s">
        <v>25</v>
      </c>
      <c r="B176" s="19"/>
      <c r="C176" s="36" t="s">
        <v>212</v>
      </c>
      <c r="D176" s="21">
        <v>-3014096691.4699998</v>
      </c>
      <c r="E176" s="21">
        <v>-3014096691.4699998</v>
      </c>
      <c r="F176" s="21">
        <v>-3014096691.4699998</v>
      </c>
      <c r="G176" s="21">
        <v>-3014096691.4699998</v>
      </c>
      <c r="H176" s="21">
        <v>-3014096691.4699998</v>
      </c>
      <c r="I176" s="21">
        <v>-3014096691.4699998</v>
      </c>
      <c r="J176" s="21">
        <v>-3014096691.4699998</v>
      </c>
      <c r="K176" s="21">
        <v>-3014096691.4699998</v>
      </c>
      <c r="L176" s="21">
        <v>-3014096691.4699998</v>
      </c>
      <c r="M176" s="21">
        <v>-3014096691.4699998</v>
      </c>
      <c r="N176" s="21">
        <v>-3014096691.4699998</v>
      </c>
      <c r="O176" s="21">
        <v>-3014096691.4699998</v>
      </c>
      <c r="P176" s="21">
        <v>-3014096691.4699998</v>
      </c>
      <c r="Q176" s="21">
        <f t="shared" si="43"/>
        <v>-3014096691.4700007</v>
      </c>
    </row>
    <row r="177" spans="1:17" ht="15" x14ac:dyDescent="0.25">
      <c r="A177" s="17" t="s">
        <v>24</v>
      </c>
      <c r="B177" s="19"/>
      <c r="C177" s="36" t="s">
        <v>213</v>
      </c>
      <c r="D177" s="21">
        <v>7133879.4000000004</v>
      </c>
      <c r="E177" s="21">
        <v>7133879.4000000004</v>
      </c>
      <c r="F177" s="21">
        <v>7133879.4000000004</v>
      </c>
      <c r="G177" s="21">
        <v>7133879.4000000004</v>
      </c>
      <c r="H177" s="21">
        <v>7133879.4000000004</v>
      </c>
      <c r="I177" s="21">
        <v>7133879.4000000004</v>
      </c>
      <c r="J177" s="21">
        <v>7133879.4000000004</v>
      </c>
      <c r="K177" s="21">
        <v>7133879.4000000004</v>
      </c>
      <c r="L177" s="21">
        <v>7133879.4000000004</v>
      </c>
      <c r="M177" s="21">
        <v>7133879.4000000004</v>
      </c>
      <c r="N177" s="21">
        <v>7133879.4000000004</v>
      </c>
      <c r="O177" s="21">
        <v>7133879.4000000004</v>
      </c>
      <c r="P177" s="21">
        <v>7133879.4000000004</v>
      </c>
      <c r="Q177" s="21">
        <f t="shared" si="43"/>
        <v>7133879.4000000013</v>
      </c>
    </row>
    <row r="178" spans="1:17" ht="15" x14ac:dyDescent="0.25">
      <c r="A178" s="17" t="s">
        <v>23</v>
      </c>
      <c r="B178" s="19"/>
      <c r="C178" s="36" t="s">
        <v>237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f>(D178+P178+SUM(E178:O178)*2)/24</f>
        <v>0</v>
      </c>
    </row>
    <row r="179" spans="1:17" ht="15" x14ac:dyDescent="0.25">
      <c r="A179" s="17" t="s">
        <v>267</v>
      </c>
      <c r="B179" s="19"/>
      <c r="C179" s="36" t="s">
        <v>265</v>
      </c>
      <c r="D179" s="21">
        <v>-32132049.170000002</v>
      </c>
      <c r="E179" s="21">
        <v>-32132049.170000002</v>
      </c>
      <c r="F179" s="21">
        <v>-32132049.170000002</v>
      </c>
      <c r="G179" s="21">
        <v>-32132049.170000002</v>
      </c>
      <c r="H179" s="21">
        <v>-32132049.170000002</v>
      </c>
      <c r="I179" s="21">
        <v>-32132049.170000002</v>
      </c>
      <c r="J179" s="21">
        <v>-32132049.170000002</v>
      </c>
      <c r="K179" s="21">
        <v>-32132049.170000002</v>
      </c>
      <c r="L179" s="21">
        <v>-32132049.170000002</v>
      </c>
      <c r="M179" s="21">
        <v>-32132049.170000002</v>
      </c>
      <c r="N179" s="21">
        <v>-32132049.170000002</v>
      </c>
      <c r="O179" s="21">
        <v>-32132049.170000002</v>
      </c>
      <c r="P179" s="21">
        <v>-34222562.780000001</v>
      </c>
      <c r="Q179" s="21">
        <f t="shared" si="43"/>
        <v>-32219153.903750014</v>
      </c>
    </row>
    <row r="180" spans="1:17" ht="15" x14ac:dyDescent="0.25">
      <c r="A180" s="17" t="s">
        <v>22</v>
      </c>
      <c r="B180" s="19"/>
      <c r="C180" s="36" t="s">
        <v>238</v>
      </c>
      <c r="D180" s="21">
        <v>-718330860.91999996</v>
      </c>
      <c r="E180" s="21">
        <v>-843575037.11000001</v>
      </c>
      <c r="F180" s="21">
        <v>-843575037.11000001</v>
      </c>
      <c r="G180" s="21">
        <v>-843938108.20000005</v>
      </c>
      <c r="H180" s="21">
        <v>-843938108.20000005</v>
      </c>
      <c r="I180" s="21">
        <v>-843938108.20000005</v>
      </c>
      <c r="J180" s="21">
        <v>-844220892.05999994</v>
      </c>
      <c r="K180" s="21">
        <v>-844220892.05999994</v>
      </c>
      <c r="L180" s="21">
        <v>-844220892.05999994</v>
      </c>
      <c r="M180" s="21">
        <v>-836212244.77999997</v>
      </c>
      <c r="N180" s="21">
        <v>-836212244.77999997</v>
      </c>
      <c r="O180" s="21">
        <v>-836212244.77999997</v>
      </c>
      <c r="P180" s="21">
        <v>-834226986.47000003</v>
      </c>
      <c r="Q180" s="21">
        <f t="shared" si="43"/>
        <v>-836378561.08624983</v>
      </c>
    </row>
    <row r="181" spans="1:17" ht="15" x14ac:dyDescent="0.25">
      <c r="A181" s="17" t="s">
        <v>21</v>
      </c>
      <c r="B181" s="19"/>
      <c r="C181" s="36" t="s">
        <v>214</v>
      </c>
      <c r="D181" s="21">
        <v>20759386.66</v>
      </c>
      <c r="E181" s="21">
        <v>20793161.449999999</v>
      </c>
      <c r="F181" s="21">
        <v>20793161.449999999</v>
      </c>
      <c r="G181" s="21">
        <v>21156232.539999999</v>
      </c>
      <c r="H181" s="21">
        <v>21156232.539999999</v>
      </c>
      <c r="I181" s="21">
        <v>21156232.539999999</v>
      </c>
      <c r="J181" s="21">
        <v>21439016.399999999</v>
      </c>
      <c r="K181" s="21">
        <v>21439016.399999999</v>
      </c>
      <c r="L181" s="21">
        <v>21439016.399999999</v>
      </c>
      <c r="M181" s="21">
        <v>13430369.119999999</v>
      </c>
      <c r="N181" s="21">
        <v>13430369.119999999</v>
      </c>
      <c r="O181" s="21">
        <v>13430369.119999999</v>
      </c>
      <c r="P181" s="21">
        <v>13535624.42</v>
      </c>
      <c r="Q181" s="21">
        <f t="shared" si="43"/>
        <v>18900890.218333334</v>
      </c>
    </row>
    <row r="182" spans="1:17" ht="15" x14ac:dyDescent="0.25">
      <c r="A182" s="17" t="s">
        <v>20</v>
      </c>
      <c r="B182" s="19"/>
      <c r="C182" s="36" t="s">
        <v>215</v>
      </c>
      <c r="D182" s="21">
        <v>180955137.63999999</v>
      </c>
      <c r="E182" s="21">
        <v>179437036.12</v>
      </c>
      <c r="F182" s="21">
        <v>177918934.61000001</v>
      </c>
      <c r="G182" s="21">
        <v>176400833.09</v>
      </c>
      <c r="H182" s="21">
        <v>174882731.58000001</v>
      </c>
      <c r="I182" s="21">
        <v>173364630.06</v>
      </c>
      <c r="J182" s="21">
        <v>171846528.55000001</v>
      </c>
      <c r="K182" s="21">
        <v>171110071.31999999</v>
      </c>
      <c r="L182" s="21">
        <v>169551347.33000001</v>
      </c>
      <c r="M182" s="21">
        <v>167992623.34999999</v>
      </c>
      <c r="N182" s="21">
        <v>165170389.68000001</v>
      </c>
      <c r="O182" s="21">
        <v>163715880.11000001</v>
      </c>
      <c r="P182" s="21">
        <v>113138548.28</v>
      </c>
      <c r="Q182" s="21">
        <f t="shared" si="43"/>
        <v>169869820.72999999</v>
      </c>
    </row>
    <row r="183" spans="1:17" ht="15" x14ac:dyDescent="0.25">
      <c r="A183" s="17" t="s">
        <v>19</v>
      </c>
      <c r="B183" s="19"/>
      <c r="C183" s="36" t="s">
        <v>239</v>
      </c>
      <c r="D183" s="21">
        <v>-274280294.72000003</v>
      </c>
      <c r="E183" s="21">
        <v>-74904492.189999998</v>
      </c>
      <c r="F183" s="21">
        <v>-147123831.94</v>
      </c>
      <c r="G183" s="21">
        <v>-199470970.28999999</v>
      </c>
      <c r="H183" s="21">
        <v>-253048298.80000001</v>
      </c>
      <c r="I183" s="21">
        <v>-249495879.59999999</v>
      </c>
      <c r="J183" s="21">
        <v>-277833446.74000001</v>
      </c>
      <c r="K183" s="21">
        <v>-291523956.19</v>
      </c>
      <c r="L183" s="21">
        <v>-286175208.19999999</v>
      </c>
      <c r="M183" s="21">
        <v>-351959523.64999998</v>
      </c>
      <c r="N183" s="21">
        <v>-356648596.26999998</v>
      </c>
      <c r="O183" s="21">
        <v>-336709132.87</v>
      </c>
      <c r="P183" s="21">
        <v>-336064106.56</v>
      </c>
      <c r="Q183" s="21">
        <f t="shared" si="43"/>
        <v>-260838794.78166664</v>
      </c>
    </row>
    <row r="184" spans="1:17" ht="15" x14ac:dyDescent="0.25">
      <c r="A184" s="17" t="s">
        <v>18</v>
      </c>
      <c r="B184" s="19"/>
      <c r="C184" s="36" t="s">
        <v>244</v>
      </c>
      <c r="D184" s="21">
        <v>149069893.31999999</v>
      </c>
      <c r="E184" s="21">
        <v>12849398</v>
      </c>
      <c r="F184" s="21">
        <v>13031398</v>
      </c>
      <c r="G184" s="21">
        <v>52053326.240000002</v>
      </c>
      <c r="H184" s="21">
        <v>52053326.240000002</v>
      </c>
      <c r="I184" s="21">
        <v>59353326.240000002</v>
      </c>
      <c r="J184" s="21">
        <v>96673518.230000004</v>
      </c>
      <c r="K184" s="21">
        <v>109349353.23</v>
      </c>
      <c r="L184" s="21">
        <v>109770528.39</v>
      </c>
      <c r="M184" s="21">
        <v>170846124.68000001</v>
      </c>
      <c r="N184" s="21">
        <v>171259591.34999999</v>
      </c>
      <c r="O184" s="21">
        <v>178973058.02000001</v>
      </c>
      <c r="P184" s="21">
        <v>229858381.56999999</v>
      </c>
      <c r="Q184" s="21">
        <f t="shared" si="43"/>
        <v>101306423.83875</v>
      </c>
    </row>
    <row r="185" spans="1:17" ht="15.75" thickBot="1" x14ac:dyDescent="0.3">
      <c r="A185" s="22" t="s">
        <v>17</v>
      </c>
      <c r="B185" s="19"/>
      <c r="C185" s="36" t="s">
        <v>245</v>
      </c>
      <c r="D185" s="28">
        <v>-21484570.550000001</v>
      </c>
      <c r="E185" s="28">
        <v>-21484570.550000001</v>
      </c>
      <c r="F185" s="28">
        <v>-21484570.550000001</v>
      </c>
      <c r="G185" s="24">
        <v>-21484570.550000001</v>
      </c>
      <c r="H185" s="24">
        <v>-21484570.550000001</v>
      </c>
      <c r="I185" s="24">
        <v>-21484570.550000001</v>
      </c>
      <c r="J185" s="28">
        <v>-21484570.550000001</v>
      </c>
      <c r="K185" s="28">
        <v>-21484570.550000001</v>
      </c>
      <c r="L185" s="28">
        <v>-21484570.550000001</v>
      </c>
      <c r="M185" s="24">
        <v>-21484570.550000001</v>
      </c>
      <c r="N185" s="24">
        <v>-21484570.550000001</v>
      </c>
      <c r="O185" s="24">
        <v>-21484570.550000001</v>
      </c>
      <c r="P185" s="24">
        <v>-21484570.550000001</v>
      </c>
      <c r="Q185" s="24">
        <f t="shared" si="43"/>
        <v>-21484570.550000004</v>
      </c>
    </row>
    <row r="186" spans="1:17" ht="15" x14ac:dyDescent="0.25">
      <c r="A186" s="17" t="s">
        <v>16</v>
      </c>
      <c r="B186" s="19"/>
      <c r="D186" s="25">
        <f t="shared" ref="D186:P186" si="44">SUM(D174:D185)</f>
        <v>-4181410457.5900006</v>
      </c>
      <c r="E186" s="25">
        <f t="shared" si="44"/>
        <v>-4244983653.3000007</v>
      </c>
      <c r="F186" s="25">
        <f t="shared" si="44"/>
        <v>-4318539094.5600004</v>
      </c>
      <c r="G186" s="25">
        <f t="shared" si="44"/>
        <v>-4333382406.1900005</v>
      </c>
      <c r="H186" s="25">
        <f t="shared" si="44"/>
        <v>-4388477836.210001</v>
      </c>
      <c r="I186" s="25">
        <f t="shared" si="44"/>
        <v>-4379143518.5300007</v>
      </c>
      <c r="J186" s="25">
        <f t="shared" si="44"/>
        <v>-4371678995.1900005</v>
      </c>
      <c r="K186" s="25">
        <f t="shared" si="44"/>
        <v>-4373430126.8700008</v>
      </c>
      <c r="L186" s="25">
        <f t="shared" si="44"/>
        <v>-4369218927.71</v>
      </c>
      <c r="M186" s="25">
        <f t="shared" si="44"/>
        <v>-4375486370.8500004</v>
      </c>
      <c r="N186" s="25">
        <f t="shared" si="44"/>
        <v>-4382584210.4700003</v>
      </c>
      <c r="O186" s="25">
        <f t="shared" si="44"/>
        <v>-4356385789.9700003</v>
      </c>
      <c r="P186" s="25">
        <f t="shared" si="44"/>
        <v>-4355432771.9400005</v>
      </c>
      <c r="Q186" s="25">
        <f t="shared" si="43"/>
        <v>-4346811045.3845835</v>
      </c>
    </row>
    <row r="187" spans="1:17" ht="15" x14ac:dyDescent="0.25">
      <c r="A187" s="26"/>
      <c r="B187" s="19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1:17" ht="15" x14ac:dyDescent="0.25">
      <c r="A188" s="17" t="s">
        <v>15</v>
      </c>
      <c r="B188" s="19"/>
      <c r="D188" s="25">
        <f t="shared" ref="D188:P188" si="45">+D186</f>
        <v>-4181410457.5900006</v>
      </c>
      <c r="E188" s="25">
        <f t="shared" si="45"/>
        <v>-4244983653.3000007</v>
      </c>
      <c r="F188" s="25">
        <f t="shared" si="45"/>
        <v>-4318539094.5600004</v>
      </c>
      <c r="G188" s="25">
        <f t="shared" si="45"/>
        <v>-4333382406.1900005</v>
      </c>
      <c r="H188" s="25">
        <f t="shared" si="45"/>
        <v>-4388477836.210001</v>
      </c>
      <c r="I188" s="25">
        <f t="shared" si="45"/>
        <v>-4379143518.5300007</v>
      </c>
      <c r="J188" s="25">
        <f t="shared" si="45"/>
        <v>-4371678995.1900005</v>
      </c>
      <c r="K188" s="25">
        <f t="shared" si="45"/>
        <v>-4373430126.8700008</v>
      </c>
      <c r="L188" s="25">
        <f t="shared" si="45"/>
        <v>-4369218927.71</v>
      </c>
      <c r="M188" s="25">
        <f t="shared" si="45"/>
        <v>-4375486370.8500004</v>
      </c>
      <c r="N188" s="25">
        <f t="shared" si="45"/>
        <v>-4382584210.4700003</v>
      </c>
      <c r="O188" s="25">
        <f t="shared" si="45"/>
        <v>-4356385789.9700003</v>
      </c>
      <c r="P188" s="25">
        <f t="shared" si="45"/>
        <v>-4355432771.9400005</v>
      </c>
      <c r="Q188" s="25">
        <f t="shared" ref="Q188:Q202" si="46">(D188+P188+SUM(E188:O188)*2)/24</f>
        <v>-4346811045.3845835</v>
      </c>
    </row>
    <row r="189" spans="1:17" ht="15" x14ac:dyDescent="0.25">
      <c r="A189" s="26"/>
      <c r="B189" s="19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>
        <f t="shared" si="46"/>
        <v>0</v>
      </c>
    </row>
    <row r="190" spans="1:17" ht="15" x14ac:dyDescent="0.25">
      <c r="A190" s="17" t="s">
        <v>14</v>
      </c>
      <c r="B190" s="19"/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f t="shared" si="46"/>
        <v>0</v>
      </c>
    </row>
    <row r="191" spans="1:17" ht="15" x14ac:dyDescent="0.25">
      <c r="A191" s="17" t="s">
        <v>13</v>
      </c>
      <c r="B191" s="19"/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f t="shared" si="46"/>
        <v>0</v>
      </c>
    </row>
    <row r="192" spans="1:17" ht="15" x14ac:dyDescent="0.25">
      <c r="A192" s="17" t="s">
        <v>12</v>
      </c>
      <c r="B192" s="19"/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f t="shared" si="46"/>
        <v>0</v>
      </c>
    </row>
    <row r="193" spans="1:17" ht="15" x14ac:dyDescent="0.25">
      <c r="A193" s="17"/>
      <c r="B193" s="19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>
        <f t="shared" si="46"/>
        <v>0</v>
      </c>
    </row>
    <row r="194" spans="1:17" ht="15" x14ac:dyDescent="0.25">
      <c r="A194" s="17" t="s">
        <v>11</v>
      </c>
      <c r="B194" s="19"/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f t="shared" si="46"/>
        <v>0</v>
      </c>
    </row>
    <row r="195" spans="1:17" ht="15" x14ac:dyDescent="0.25">
      <c r="A195" s="17" t="s">
        <v>10</v>
      </c>
      <c r="B195" s="19"/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f t="shared" si="46"/>
        <v>0</v>
      </c>
    </row>
    <row r="196" spans="1:17" ht="15" x14ac:dyDescent="0.25">
      <c r="A196" s="17" t="s">
        <v>9</v>
      </c>
      <c r="B196" s="19"/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f t="shared" si="46"/>
        <v>0</v>
      </c>
    </row>
    <row r="197" spans="1:17" ht="15" x14ac:dyDescent="0.25">
      <c r="A197" s="17"/>
      <c r="B197" s="19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>
        <f t="shared" si="46"/>
        <v>0</v>
      </c>
    </row>
    <row r="198" spans="1:17" ht="15" x14ac:dyDescent="0.25">
      <c r="A198" s="17" t="s">
        <v>8</v>
      </c>
      <c r="B198" s="19"/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f t="shared" si="46"/>
        <v>0</v>
      </c>
    </row>
    <row r="199" spans="1:17" ht="15" x14ac:dyDescent="0.25">
      <c r="A199" s="17" t="s">
        <v>7</v>
      </c>
      <c r="B199" s="19">
        <v>221</v>
      </c>
      <c r="C199" s="35" t="s">
        <v>252</v>
      </c>
      <c r="D199" s="21">
        <v>0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f t="shared" si="46"/>
        <v>0</v>
      </c>
    </row>
    <row r="200" spans="1:17" ht="15" x14ac:dyDescent="0.25">
      <c r="A200" s="17" t="s">
        <v>6</v>
      </c>
      <c r="B200" s="19">
        <v>221</v>
      </c>
      <c r="C200" s="36" t="s">
        <v>216</v>
      </c>
      <c r="D200" s="21">
        <v>-4373860000</v>
      </c>
      <c r="E200" s="21">
        <v>-4373860000</v>
      </c>
      <c r="F200" s="21">
        <v>-4373860000</v>
      </c>
      <c r="G200" s="21">
        <v>-4373860000</v>
      </c>
      <c r="H200" s="21">
        <v>-4373860000</v>
      </c>
      <c r="I200" s="21">
        <v>-4373860000</v>
      </c>
      <c r="J200" s="21">
        <v>-4373860000</v>
      </c>
      <c r="K200" s="21">
        <v>-4373860000</v>
      </c>
      <c r="L200" s="21">
        <v>-4373860000</v>
      </c>
      <c r="M200" s="21">
        <v>-4823860000</v>
      </c>
      <c r="N200" s="21">
        <v>-4823860000</v>
      </c>
      <c r="O200" s="21">
        <v>-4823860000</v>
      </c>
      <c r="P200" s="21">
        <v>-4823860000</v>
      </c>
      <c r="Q200" s="21">
        <f t="shared" si="46"/>
        <v>-4505110000</v>
      </c>
    </row>
    <row r="201" spans="1:17" ht="15.75" thickBot="1" x14ac:dyDescent="0.3">
      <c r="A201" s="22" t="s">
        <v>5</v>
      </c>
      <c r="B201" s="19"/>
      <c r="C201" s="36" t="s">
        <v>217</v>
      </c>
      <c r="D201" s="28">
        <v>12896586.83</v>
      </c>
      <c r="E201" s="28">
        <v>12857624.15</v>
      </c>
      <c r="F201" s="28">
        <v>12818661.470000001</v>
      </c>
      <c r="G201" s="24">
        <v>12779698.789999999</v>
      </c>
      <c r="H201" s="24">
        <v>12740736.109999999</v>
      </c>
      <c r="I201" s="24">
        <v>12701773.43</v>
      </c>
      <c r="J201" s="28">
        <v>12662810.75</v>
      </c>
      <c r="K201" s="28">
        <v>12623848.07</v>
      </c>
      <c r="L201" s="28">
        <v>12584885.390000001</v>
      </c>
      <c r="M201" s="24">
        <v>16477953.960000001</v>
      </c>
      <c r="N201" s="24">
        <v>16428053.779999999</v>
      </c>
      <c r="O201" s="24">
        <v>16378153.6</v>
      </c>
      <c r="P201" s="24">
        <v>16328253.42</v>
      </c>
      <c r="Q201" s="24">
        <f t="shared" si="46"/>
        <v>13805551.635416664</v>
      </c>
    </row>
    <row r="202" spans="1:17" ht="15" x14ac:dyDescent="0.25">
      <c r="A202" s="17" t="s">
        <v>4</v>
      </c>
      <c r="B202" s="19"/>
      <c r="D202" s="21">
        <f>SUM(D199:D201)</f>
        <v>-4360963413.1700001</v>
      </c>
      <c r="E202" s="21">
        <f>SUM(E199:E201)</f>
        <v>-4361002375.8500004</v>
      </c>
      <c r="F202" s="21">
        <f>SUM(F199:F201)</f>
        <v>-4361041338.5299997</v>
      </c>
      <c r="G202" s="21">
        <f>SUM(G199:G201)</f>
        <v>-4361080301.21</v>
      </c>
      <c r="H202" s="21">
        <f>SUM(H199:H201)</f>
        <v>-4361119263.8900003</v>
      </c>
      <c r="I202" s="21">
        <f t="shared" ref="I202:O202" si="47">SUM(I199:I201)</f>
        <v>-4361158226.5699997</v>
      </c>
      <c r="J202" s="21">
        <f t="shared" si="47"/>
        <v>-4361197189.25</v>
      </c>
      <c r="K202" s="21">
        <f t="shared" si="47"/>
        <v>-4361236151.9300003</v>
      </c>
      <c r="L202" s="21">
        <f t="shared" si="47"/>
        <v>-4361275114.6099997</v>
      </c>
      <c r="M202" s="21">
        <f t="shared" si="47"/>
        <v>-4807382046.04</v>
      </c>
      <c r="N202" s="21">
        <f t="shared" si="47"/>
        <v>-4807431946.2200003</v>
      </c>
      <c r="O202" s="21">
        <f t="shared" si="47"/>
        <v>-4807481846.3999996</v>
      </c>
      <c r="P202" s="21">
        <f>SUM(P199:P201)</f>
        <v>-4807531746.5799999</v>
      </c>
      <c r="Q202" s="21">
        <f t="shared" si="46"/>
        <v>-4491304448.364583</v>
      </c>
    </row>
    <row r="203" spans="1:17" ht="15" x14ac:dyDescent="0.25">
      <c r="A203" s="26"/>
      <c r="B203" s="19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1:17" ht="15" x14ac:dyDescent="0.25">
      <c r="A204" s="17" t="s">
        <v>3</v>
      </c>
      <c r="B204" s="19"/>
      <c r="D204" s="25">
        <f t="shared" ref="D204:P204" si="48">+D202</f>
        <v>-4360963413.1700001</v>
      </c>
      <c r="E204" s="25">
        <f t="shared" si="48"/>
        <v>-4361002375.8500004</v>
      </c>
      <c r="F204" s="25">
        <f t="shared" si="48"/>
        <v>-4361041338.5299997</v>
      </c>
      <c r="G204" s="25">
        <f t="shared" si="48"/>
        <v>-4361080301.21</v>
      </c>
      <c r="H204" s="25">
        <f t="shared" si="48"/>
        <v>-4361119263.8900003</v>
      </c>
      <c r="I204" s="25">
        <f t="shared" si="48"/>
        <v>-4361158226.5699997</v>
      </c>
      <c r="J204" s="25">
        <f t="shared" si="48"/>
        <v>-4361197189.25</v>
      </c>
      <c r="K204" s="25">
        <f t="shared" si="48"/>
        <v>-4361236151.9300003</v>
      </c>
      <c r="L204" s="25">
        <f t="shared" si="48"/>
        <v>-4361275114.6099997</v>
      </c>
      <c r="M204" s="25">
        <f t="shared" si="48"/>
        <v>-4807382046.04</v>
      </c>
      <c r="N204" s="25">
        <f t="shared" si="48"/>
        <v>-4807431946.2200003</v>
      </c>
      <c r="O204" s="25">
        <f t="shared" si="48"/>
        <v>-4807481846.3999996</v>
      </c>
      <c r="P204" s="25">
        <f t="shared" si="48"/>
        <v>-4807531746.5799999</v>
      </c>
      <c r="Q204" s="25">
        <f>(D204+P204+SUM(E204:O204)*2)/24</f>
        <v>-4491304448.364583</v>
      </c>
    </row>
    <row r="205" spans="1:17" ht="15" x14ac:dyDescent="0.25">
      <c r="A205" s="17"/>
      <c r="B205" s="19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1:17" ht="15" x14ac:dyDescent="0.25">
      <c r="A206" s="17" t="s">
        <v>2</v>
      </c>
      <c r="B206" s="19"/>
      <c r="D206" s="21">
        <f t="shared" ref="D206:P206" si="49">+D204</f>
        <v>-4360963413.1700001</v>
      </c>
      <c r="E206" s="21">
        <f t="shared" si="49"/>
        <v>-4361002375.8500004</v>
      </c>
      <c r="F206" s="21">
        <f t="shared" si="49"/>
        <v>-4361041338.5299997</v>
      </c>
      <c r="G206" s="21">
        <f t="shared" si="49"/>
        <v>-4361080301.21</v>
      </c>
      <c r="H206" s="21">
        <f t="shared" si="49"/>
        <v>-4361119263.8900003</v>
      </c>
      <c r="I206" s="21">
        <f t="shared" si="49"/>
        <v>-4361158226.5699997</v>
      </c>
      <c r="J206" s="21">
        <f t="shared" si="49"/>
        <v>-4361197189.25</v>
      </c>
      <c r="K206" s="21">
        <f t="shared" si="49"/>
        <v>-4361236151.9300003</v>
      </c>
      <c r="L206" s="21">
        <f t="shared" si="49"/>
        <v>-4361275114.6099997</v>
      </c>
      <c r="M206" s="21">
        <f t="shared" si="49"/>
        <v>-4807382046.04</v>
      </c>
      <c r="N206" s="21">
        <f t="shared" si="49"/>
        <v>-4807431946.2200003</v>
      </c>
      <c r="O206" s="21">
        <f t="shared" si="49"/>
        <v>-4807481846.3999996</v>
      </c>
      <c r="P206" s="21">
        <f t="shared" si="49"/>
        <v>-4807531746.5799999</v>
      </c>
      <c r="Q206" s="21">
        <f>(D206+P206+SUM(E206:O206)*2)/24</f>
        <v>-4491304448.364583</v>
      </c>
    </row>
    <row r="207" spans="1:17" ht="15" x14ac:dyDescent="0.25">
      <c r="A207" s="17"/>
      <c r="B207" s="19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1:17" ht="15" x14ac:dyDescent="0.25">
      <c r="A208" s="17" t="s">
        <v>1</v>
      </c>
      <c r="B208" s="19"/>
      <c r="D208" s="21">
        <f t="shared" ref="D208:P208" si="50">+D206+D188</f>
        <v>-8542373870.7600002</v>
      </c>
      <c r="E208" s="21">
        <f t="shared" si="50"/>
        <v>-8605986029.1500015</v>
      </c>
      <c r="F208" s="21">
        <f t="shared" si="50"/>
        <v>-8679580433.0900002</v>
      </c>
      <c r="G208" s="21">
        <f t="shared" si="50"/>
        <v>-8694462707.4000015</v>
      </c>
      <c r="H208" s="21">
        <f t="shared" si="50"/>
        <v>-8749597100.1000023</v>
      </c>
      <c r="I208" s="21">
        <f t="shared" si="50"/>
        <v>-8740301745.1000004</v>
      </c>
      <c r="J208" s="21">
        <f t="shared" si="50"/>
        <v>-8732876184.4400005</v>
      </c>
      <c r="K208" s="21">
        <f t="shared" si="50"/>
        <v>-8734666278.8000011</v>
      </c>
      <c r="L208" s="21">
        <f t="shared" si="50"/>
        <v>-8730494042.3199997</v>
      </c>
      <c r="M208" s="21">
        <f t="shared" si="50"/>
        <v>-9182868416.8899994</v>
      </c>
      <c r="N208" s="21">
        <f t="shared" si="50"/>
        <v>-9190016156.6900005</v>
      </c>
      <c r="O208" s="21">
        <f t="shared" si="50"/>
        <v>-9163867636.3699989</v>
      </c>
      <c r="P208" s="21">
        <f t="shared" si="50"/>
        <v>-9162964518.5200005</v>
      </c>
      <c r="Q208" s="21">
        <f>(D208+P208+SUM(E208:O208)*2)/24</f>
        <v>-8838115493.7491665</v>
      </c>
    </row>
    <row r="209" spans="1:17" ht="15" x14ac:dyDescent="0.25">
      <c r="A209" s="33"/>
      <c r="B209" s="19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1:17" ht="15.75" thickBot="1" x14ac:dyDescent="0.3">
      <c r="A210" s="34" t="s">
        <v>0</v>
      </c>
      <c r="B210" s="19"/>
      <c r="D210" s="31">
        <f t="shared" ref="D210:P210" si="51">+D208+D169+D154+D141</f>
        <v>-12895415604.32</v>
      </c>
      <c r="E210" s="31">
        <f t="shared" si="51"/>
        <v>-12899994561.07</v>
      </c>
      <c r="F210" s="31">
        <f t="shared" si="51"/>
        <v>-12953749104.859999</v>
      </c>
      <c r="G210" s="31">
        <f t="shared" si="51"/>
        <v>-12857517952.800003</v>
      </c>
      <c r="H210" s="31">
        <f t="shared" si="51"/>
        <v>-12810863677.920002</v>
      </c>
      <c r="I210" s="31">
        <f t="shared" si="51"/>
        <v>-12826854362.379999</v>
      </c>
      <c r="J210" s="31">
        <f t="shared" si="51"/>
        <v>-12984697013.389999</v>
      </c>
      <c r="K210" s="31">
        <f t="shared" si="51"/>
        <v>-13072054390.470001</v>
      </c>
      <c r="L210" s="31">
        <f t="shared" si="51"/>
        <v>-13121812886.959999</v>
      </c>
      <c r="M210" s="31">
        <f t="shared" si="51"/>
        <v>-13388462778.1</v>
      </c>
      <c r="N210" s="31">
        <f t="shared" si="51"/>
        <v>-14034159505.859999</v>
      </c>
      <c r="O210" s="31">
        <f t="shared" si="51"/>
        <v>-14121591795.529999</v>
      </c>
      <c r="P210" s="31">
        <f t="shared" si="51"/>
        <v>-14222282562.140001</v>
      </c>
      <c r="Q210" s="31">
        <f>(D210+P210+SUM(E210:O210)*2)/24</f>
        <v>-13219217259.380836</v>
      </c>
    </row>
    <row r="211" spans="1:17" ht="13.5" thickTop="1" x14ac:dyDescent="0.2">
      <c r="A211" s="26"/>
    </row>
    <row r="212" spans="1:17" ht="15" x14ac:dyDescent="0.25">
      <c r="A212" s="48" t="s">
        <v>257</v>
      </c>
      <c r="C212" s="49" t="s">
        <v>255</v>
      </c>
      <c r="D212" s="49">
        <v>-12895415604.320002</v>
      </c>
      <c r="E212" s="49">
        <v>-12899994561.069994</v>
      </c>
      <c r="F212" s="49">
        <v>-12953749104.860001</v>
      </c>
      <c r="G212" s="49">
        <v>-12857517952.800007</v>
      </c>
      <c r="H212" s="49">
        <v>-12810863677.919987</v>
      </c>
      <c r="I212" s="49">
        <v>-12826854362.379988</v>
      </c>
      <c r="J212" s="49">
        <v>-12984697013.390001</v>
      </c>
      <c r="K212" s="49">
        <v>-13072054390.470001</v>
      </c>
      <c r="L212" s="49">
        <v>-13121812886.959978</v>
      </c>
      <c r="M212" s="49">
        <v>-13388462778.10001</v>
      </c>
      <c r="N212" s="49">
        <v>-14034159505.860008</v>
      </c>
      <c r="O212" s="49">
        <v>-14121591795.530012</v>
      </c>
      <c r="P212" s="49">
        <v>-14222282562.139994</v>
      </c>
      <c r="Q212" s="49">
        <v>-13219217259.380852</v>
      </c>
    </row>
    <row r="213" spans="1:17" x14ac:dyDescent="0.2">
      <c r="D213" s="50">
        <f t="shared" ref="D213:Q213" si="52">+D212+D123</f>
        <v>0</v>
      </c>
      <c r="E213" s="50">
        <f t="shared" si="52"/>
        <v>0</v>
      </c>
      <c r="F213" s="50">
        <f t="shared" si="52"/>
        <v>0</v>
      </c>
      <c r="G213" s="50">
        <f t="shared" si="52"/>
        <v>0</v>
      </c>
      <c r="H213" s="50">
        <f t="shared" si="52"/>
        <v>1.52587890625E-5</v>
      </c>
      <c r="I213" s="50">
        <f t="shared" si="52"/>
        <v>1.52587890625E-5</v>
      </c>
      <c r="J213" s="51">
        <f t="shared" si="52"/>
        <v>0</v>
      </c>
      <c r="K213" s="50">
        <f t="shared" si="52"/>
        <v>0</v>
      </c>
      <c r="L213" s="50">
        <f t="shared" si="52"/>
        <v>2.09808349609375E-5</v>
      </c>
      <c r="M213" s="50">
        <f t="shared" si="52"/>
        <v>0</v>
      </c>
      <c r="N213" s="50">
        <f t="shared" si="52"/>
        <v>0</v>
      </c>
      <c r="O213" s="52">
        <f t="shared" si="52"/>
        <v>0</v>
      </c>
      <c r="P213" s="50">
        <f t="shared" si="52"/>
        <v>0</v>
      </c>
      <c r="Q213" s="51">
        <f t="shared" si="52"/>
        <v>-1.52587890625E-5</v>
      </c>
    </row>
    <row r="214" spans="1:17" x14ac:dyDescent="0.2">
      <c r="A214" s="48" t="s">
        <v>258</v>
      </c>
      <c r="D214" s="19">
        <f t="shared" ref="D214:Q214" si="53">+D210+D123</f>
        <v>0</v>
      </c>
      <c r="E214" s="19">
        <f t="shared" si="53"/>
        <v>0</v>
      </c>
      <c r="F214" s="19">
        <f t="shared" si="53"/>
        <v>0</v>
      </c>
      <c r="G214" s="19">
        <f t="shared" si="53"/>
        <v>0</v>
      </c>
      <c r="H214" s="19">
        <f t="shared" si="53"/>
        <v>0</v>
      </c>
      <c r="I214" s="19">
        <f t="shared" si="53"/>
        <v>0</v>
      </c>
      <c r="J214" s="19">
        <f t="shared" si="53"/>
        <v>0</v>
      </c>
      <c r="K214" s="19">
        <f t="shared" si="53"/>
        <v>0</v>
      </c>
      <c r="L214" s="19">
        <f t="shared" si="53"/>
        <v>0</v>
      </c>
      <c r="M214" s="19">
        <f t="shared" si="53"/>
        <v>0</v>
      </c>
      <c r="N214" s="19">
        <f t="shared" si="53"/>
        <v>0</v>
      </c>
      <c r="O214" s="19">
        <f t="shared" si="53"/>
        <v>0</v>
      </c>
      <c r="P214" s="19">
        <f t="shared" si="53"/>
        <v>0</v>
      </c>
      <c r="Q214" s="19">
        <f t="shared" si="53"/>
        <v>0</v>
      </c>
    </row>
    <row r="215" spans="1:17" x14ac:dyDescent="0.2">
      <c r="I215" s="53"/>
    </row>
    <row r="216" spans="1:17" x14ac:dyDescent="0.2">
      <c r="I216" s="53"/>
    </row>
    <row r="217" spans="1:17" x14ac:dyDescent="0.2">
      <c r="I217" s="53"/>
    </row>
  </sheetData>
  <autoFilter ref="A2:A210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  <CaseType xmlns="dc463f71-b30c-4ab2-9473-d307f9d35888">Staff Investigation</CaseType>
  </documentManagement>
</p:properties>
</file>

<file path=customXml/itemProps1.xml><?xml version="1.0" encoding="utf-8"?>
<ds:datastoreItem xmlns:ds="http://schemas.openxmlformats.org/officeDocument/2006/customXml" ds:itemID="{2E11342B-F750-4953-BB0D-BE50757C7F00}"/>
</file>

<file path=customXml/itemProps2.xml><?xml version="1.0" encoding="utf-8"?>
<ds:datastoreItem xmlns:ds="http://schemas.openxmlformats.org/officeDocument/2006/customXml" ds:itemID="{AD9553CB-4950-47A0-877B-42AEB7180300}"/>
</file>

<file path=customXml/itemProps3.xml><?xml version="1.0" encoding="utf-8"?>
<ds:datastoreItem xmlns:ds="http://schemas.openxmlformats.org/officeDocument/2006/customXml" ds:itemID="{A4D54814-9A20-44A5-9F2B-3D7E1C7F8704}"/>
</file>

<file path=customXml/itemProps4.xml><?xml version="1.0" encoding="utf-8"?>
<ds:datastoreItem xmlns:ds="http://schemas.openxmlformats.org/officeDocument/2006/customXml" ds:itemID="{614E642F-C8FD-49D3-8CF5-4C630495E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2020-01-30T22:27:19Z</cp:lastPrinted>
  <dcterms:created xsi:type="dcterms:W3CDTF">2017-08-23T22:09:03Z</dcterms:created>
  <dcterms:modified xsi:type="dcterms:W3CDTF">2022-03-25T19:08:47Z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0x0101006E56B4D1795A2E4DB2F0B01679ED314A00E21C1D357C085C49BC7CACB41DBF096E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