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368" yWindow="828" windowWidth="17016" windowHeight="10260" tabRatio="899" firstSheet="1" activeTab="1"/>
  </bookViews>
  <sheets>
    <sheet name="_com.sap.ip.bi.xl.hiddensheet" sheetId="43" state="veryHidden" r:id="rId1"/>
    <sheet name="Lead Sheet" sheetId="1" r:id="rId2"/>
    <sheet name="CF" sheetId="74" r:id="rId3"/>
    <sheet name="141X repurposed" sheetId="75" r:id="rId4"/>
    <sheet name="OOR 456" sheetId="70" r:id="rId5"/>
    <sheet name="SOE 12ME 12-2021" sheetId="60" r:id="rId6"/>
    <sheet name="Schedule 140" sheetId="62" r:id="rId7"/>
    <sheet name="Schedule 129" sheetId="63" r:id="rId8"/>
    <sheet name="Schedule 81" sheetId="64" r:id="rId9"/>
    <sheet name="4074" sheetId="71" r:id="rId10"/>
    <sheet name="555R" sheetId="73" r:id="rId11"/>
    <sheet name="GPDECOUP_E.1" sheetId="72" r:id="rId12"/>
    <sheet name="557" sheetId="68" r:id="rId13"/>
    <sheet name="CN45N C.99999.03.37.01" sheetId="67" r:id="rId14"/>
    <sheet name="SOGE Green Power" sheetId="53" r:id="rId15"/>
    <sheet name="Schedule 120" sheetId="61" r:id="rId16"/>
  </sheets>
  <externalReferences>
    <externalReference r:id="rId17"/>
  </externalReferences>
  <definedNames>
    <definedName name="SAPCrosstab11">'SOGE Green Power'!$C$1:$I$10</definedName>
    <definedName name="SAPCrosstab12">'SOGE Green Power'!$A$23:$I$52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alcMode="autoNoTable"/>
</workbook>
</file>

<file path=xl/calcChain.xml><?xml version="1.0" encoding="utf-8"?>
<calcChain xmlns="http://schemas.openxmlformats.org/spreadsheetml/2006/main">
  <c r="C25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H32" i="75" l="1"/>
  <c r="E14" i="75"/>
  <c r="E21" i="1" s="1"/>
  <c r="E31" i="1" l="1"/>
  <c r="C20" i="1" l="1"/>
  <c r="C40" i="1"/>
  <c r="C39" i="1"/>
  <c r="C38" i="1"/>
  <c r="E52" i="1" l="1"/>
  <c r="E51" i="1"/>
  <c r="E2" i="67"/>
  <c r="B2" i="67" l="1"/>
  <c r="D2" i="67"/>
  <c r="C2" i="67"/>
  <c r="E54" i="1" l="1"/>
  <c r="E53" i="1"/>
  <c r="E50" i="1"/>
  <c r="G19" i="53"/>
  <c r="G20" i="53" s="1"/>
  <c r="E22" i="1" s="1"/>
  <c r="H19" i="53"/>
  <c r="I19" i="53"/>
  <c r="I20" i="53" s="1"/>
  <c r="H20" i="53"/>
  <c r="A12" i="1"/>
  <c r="E55" i="1"/>
  <c r="E24" i="1"/>
  <c r="D33" i="72"/>
  <c r="D32" i="72"/>
  <c r="D31" i="72"/>
  <c r="D13" i="72"/>
  <c r="D14" i="72"/>
  <c r="D15" i="72"/>
  <c r="D16" i="72"/>
  <c r="D17" i="72"/>
  <c r="D18" i="72"/>
  <c r="D19" i="72"/>
  <c r="D20" i="72"/>
  <c r="D12" i="72"/>
  <c r="C35" i="72"/>
  <c r="E48" i="1"/>
  <c r="C24" i="1" l="1"/>
  <c r="D35" i="72"/>
  <c r="E30" i="1" s="1"/>
  <c r="E56" i="1"/>
  <c r="E49" i="1"/>
  <c r="E47" i="1"/>
  <c r="B5" i="62"/>
  <c r="E45" i="1" s="1"/>
  <c r="E32" i="1"/>
  <c r="E29" i="1"/>
  <c r="E33" i="1" s="1"/>
  <c r="C22" i="1" l="1"/>
  <c r="B5" i="64"/>
  <c r="E46" i="1" s="1"/>
  <c r="E44" i="1"/>
  <c r="E23" i="1" l="1"/>
  <c r="E19" i="1"/>
  <c r="E18" i="1"/>
  <c r="E17" i="1"/>
  <c r="E16" i="1"/>
  <c r="E15" i="1"/>
  <c r="E14" i="1"/>
  <c r="C19" i="1" l="1"/>
  <c r="C15" i="1"/>
  <c r="C16" i="1"/>
  <c r="C17" i="1"/>
  <c r="C18" i="1"/>
  <c r="C14" i="1"/>
  <c r="E25" i="1"/>
  <c r="E57" i="1"/>
  <c r="E40" i="1" l="1"/>
  <c r="E39" i="1"/>
  <c r="E38" i="1"/>
  <c r="E20" i="1" l="1"/>
  <c r="E26" i="1" l="1"/>
  <c r="E35" i="1" s="1"/>
  <c r="E41" i="1" l="1"/>
  <c r="E59" i="1" s="1"/>
  <c r="E60" i="1" s="1"/>
  <c r="E61" i="1" s="1"/>
</calcChain>
</file>

<file path=xl/sharedStrings.xml><?xml version="1.0" encoding="utf-8"?>
<sst xmlns="http://schemas.openxmlformats.org/spreadsheetml/2006/main" count="599" uniqueCount="404">
  <si>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</si>
  <si>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</si>
  <si>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</si>
  <si>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</si>
  <si>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</si>
  <si>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</si>
  <si>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</si>
  <si>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</si>
  <si>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</si>
  <si>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</si>
  <si>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</si>
  <si>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</si>
  <si>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</si>
  <si>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</si>
  <si>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</si>
  <si>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</si>
  <si>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</si>
  <si>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</si>
  <si>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</si>
  <si>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</si>
  <si>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</si>
  <si>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</si>
  <si>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</si>
  <si>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</si>
  <si>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</si>
  <si>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</si>
  <si>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</si>
  <si>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</si>
  <si>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</si>
  <si>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</si>
  <si>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</si>
  <si>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</si>
  <si>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</si>
  <si>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</si>
  <si>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</si>
  <si>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</si>
  <si>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</si>
  <si>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</si>
  <si>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</si>
  <si>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</si>
  <si>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</si>
  <si>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</si>
  <si>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</si>
  <si>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</si>
  <si>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</si>
  <si>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</si>
  <si>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</si>
  <si>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</si>
  <si>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</si>
  <si>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</si>
  <si>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</si>
  <si>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</si>
  <si>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</si>
  <si>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REMOVE JPUD GAIN ON SALE SCH 133</t>
  </si>
  <si>
    <t>45600335  Amort of Sch 142 Electric Sch26 in Rates</t>
  </si>
  <si>
    <t>45600336  Amort of Sch 142 Electric Sch31 in Rates</t>
  </si>
  <si>
    <t>45600361  9900-Amort of Sch 142 Elec Resid in rate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</si>
  <si>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</si>
  <si>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</si>
  <si>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</si>
  <si>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</si>
  <si>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</si>
  <si>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</si>
  <si>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</si>
  <si>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</si>
  <si>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</si>
  <si>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</si>
  <si>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</si>
  <si>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</si>
  <si>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</si>
  <si>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</si>
  <si>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</si>
  <si>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Result</t>
  </si>
  <si>
    <t>Statistical Rate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</si>
  <si>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</si>
  <si>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</si>
  <si>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</si>
  <si>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</si>
  <si>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Orders</t>
  </si>
  <si>
    <t>ECI_135S</t>
  </si>
  <si>
    <t>ERES_135S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</si>
  <si>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</si>
  <si>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</si>
  <si>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</si>
  <si>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</si>
  <si>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WBS Element</t>
  </si>
  <si>
    <t>Amount</t>
  </si>
  <si>
    <t>CO Order</t>
  </si>
  <si>
    <t>$</t>
  </si>
  <si>
    <t>REMOVE TRANSITION OF MICROSOFT LOAD TO SPECIAL CONTRACT</t>
  </si>
  <si>
    <t xml:space="preserve">   55700006  9810 - Green Power Renewable Credits</t>
  </si>
  <si>
    <t>Fiscal year</t>
  </si>
  <si>
    <t>2020</t>
  </si>
  <si>
    <t>2019</t>
  </si>
  <si>
    <t>C.99999.09.03.01</t>
  </si>
  <si>
    <t>Operating Revenue Electric FA 1010</t>
  </si>
  <si>
    <t>40730171</t>
  </si>
  <si>
    <t>1143 - PTC Deferral Post June 2010</t>
  </si>
  <si>
    <t>44000005</t>
  </si>
  <si>
    <t>Residential - Electric Service</t>
  </si>
  <si>
    <t>44000121</t>
  </si>
  <si>
    <t>EV Happy hour credit billing-Residential</t>
  </si>
  <si>
    <t>44000301</t>
  </si>
  <si>
    <t>Residential Unbilled Revenue</t>
  </si>
  <si>
    <t>44200005</t>
  </si>
  <si>
    <t>Commercial - Electric Service</t>
  </si>
  <si>
    <t>44200193</t>
  </si>
  <si>
    <t>MSFT Customer Charge - Primary</t>
  </si>
  <si>
    <t>44200194</t>
  </si>
  <si>
    <t>MSFT Customer Charge - Secondary</t>
  </si>
  <si>
    <t>44200195</t>
  </si>
  <si>
    <t>MSFT Distribution Charge</t>
  </si>
  <si>
    <t>44200196</t>
  </si>
  <si>
    <t>MSFT Consrv Prgrm Chrg - Custm Contracts</t>
  </si>
  <si>
    <t>44200197</t>
  </si>
  <si>
    <t>MSFT Low Income Program</t>
  </si>
  <si>
    <t>44200198</t>
  </si>
  <si>
    <t>MSFT Rider Surcharge</t>
  </si>
  <si>
    <t>44200199</t>
  </si>
  <si>
    <t>MSFT Franchise Fee - C&amp;I</t>
  </si>
  <si>
    <t>44200205</t>
  </si>
  <si>
    <t>Commercial - Electric Transportation Svc</t>
  </si>
  <si>
    <t>44200305</t>
  </si>
  <si>
    <t>Industrial - Electric Service</t>
  </si>
  <si>
    <t>44200385</t>
  </si>
  <si>
    <t>Industrial - Electric Transportation Svc</t>
  </si>
  <si>
    <t>44200551</t>
  </si>
  <si>
    <t>Commercial-Green Power Certificates</t>
  </si>
  <si>
    <t>44200552</t>
  </si>
  <si>
    <t>Commercial - Clear Green Power PSE Facil</t>
  </si>
  <si>
    <t>44200621</t>
  </si>
  <si>
    <t>Commercial Unbilled Revenue</t>
  </si>
  <si>
    <t>44200631</t>
  </si>
  <si>
    <t>Commercial Transportation Unbilled Rev</t>
  </si>
  <si>
    <t>44200641</t>
  </si>
  <si>
    <t>Industrial Unbilled Revenue</t>
  </si>
  <si>
    <t>44200651</t>
  </si>
  <si>
    <t>Industrial Transportation Unbilled Rev</t>
  </si>
  <si>
    <t>44400005</t>
  </si>
  <si>
    <t>Public Street and Highway Lighting</t>
  </si>
  <si>
    <t>44400301</t>
  </si>
  <si>
    <t>Lighting Unbilled Revenue</t>
  </si>
  <si>
    <t>44700011</t>
  </si>
  <si>
    <t>Firm Wholesale for Resale -Electric</t>
  </si>
  <si>
    <t>44700301</t>
  </si>
  <si>
    <t>Wholesale Unbilled Revenue</t>
  </si>
  <si>
    <t>44910001</t>
  </si>
  <si>
    <t>Provision for rate refunds - Electric</t>
  </si>
  <si>
    <t>Functional area</t>
  </si>
  <si>
    <t>1010</t>
  </si>
  <si>
    <t>Electric Oper. Revenue</t>
  </si>
  <si>
    <t>10</t>
  </si>
  <si>
    <t>Electric</t>
  </si>
  <si>
    <t>Green Energy Rider</t>
  </si>
  <si>
    <t>Solar Energy Rider</t>
  </si>
  <si>
    <t>Large Power Green Energy Rider</t>
  </si>
  <si>
    <t>SCH. 81 (B&amp;O tax) in above-billed</t>
  </si>
  <si>
    <t>SCH. 94 (Res/farm credit) in above</t>
  </si>
  <si>
    <t>SCH. 120 (Cons. Rider rev) in above</t>
  </si>
  <si>
    <t>SCH. 95A (Fed Incentive) in above</t>
  </si>
  <si>
    <t>Low Income Surcharge included in above</t>
  </si>
  <si>
    <t>SCH. 132 (Merger Rate Credit) in above</t>
  </si>
  <si>
    <t>SCH. 133 (JPUD Gain on Sale Cr) in above</t>
  </si>
  <si>
    <t>SCH. 137 (REC Proceeds Credit) in above</t>
  </si>
  <si>
    <t>SCH. 140 (Prop Tax in BillEngy) in above</t>
  </si>
  <si>
    <t>SCH. 141 (Expedt in BillEngy) in above</t>
  </si>
  <si>
    <t>SCH. 141Y (TCJA Overcollection) in above</t>
  </si>
  <si>
    <t>SCH. 141X (Protected-Plus EDIT) in above</t>
  </si>
  <si>
    <t>SCH. 141Z (Unprotected EDIT) in above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</si>
  <si>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</si>
  <si>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</si>
  <si>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</si>
  <si>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</si>
  <si>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</si>
  <si>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</si>
  <si>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</si>
  <si>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 xml:space="preserve"> FOR THE TWELVE MONTHS ENDED DECEMBER 31, 2021</t>
  </si>
  <si>
    <t>TWELVE MONTHS ENDED DECEMBER 31, 2021</t>
  </si>
  <si>
    <t>SCH. 95 PCA Amortization Recovery</t>
  </si>
  <si>
    <t>SCH. 95 PCORC Billed + Chng Unbilled</t>
  </si>
  <si>
    <t>Order</t>
  </si>
  <si>
    <t xml:space="preserve">     40730171  1143 - PTC Deferral Post June 2010</t>
  </si>
  <si>
    <t xml:space="preserve">     45000001  COVID-19 Lost Late Fees- Electric</t>
  </si>
  <si>
    <t xml:space="preserve">     45000011  Late Pay Fees -Electric</t>
  </si>
  <si>
    <t xml:space="preserve">     45100002  9900 - Misc. SD Revenue - Electric</t>
  </si>
  <si>
    <t xml:space="preserve">     45100003  9900 - SD Line Extension Revenue - Elec</t>
  </si>
  <si>
    <t xml:space="preserve">     45100005  COVID-19 Lost Fees- Electric</t>
  </si>
  <si>
    <t xml:space="preserve">     45100011  Temporary Service Charge -Electric</t>
  </si>
  <si>
    <t xml:space="preserve">     45100012  Residential Disconnect/Reconnect</t>
  </si>
  <si>
    <t xml:space="preserve">     45100013  Non-Residential Disconnect/Reconnect</t>
  </si>
  <si>
    <t xml:space="preserve">     45100031  Reconnection Charge -Electric</t>
  </si>
  <si>
    <t xml:space="preserve">     45100040  1422 - Energy Div/Mtr Tamper Exp Recover</t>
  </si>
  <si>
    <t xml:space="preserve">     45100073  9900 - Conversion Sch 73 Revenue - Elec</t>
  </si>
  <si>
    <t xml:space="preserve">     45100074  9900 - Conversion Sch 74 Revenue - Elec</t>
  </si>
  <si>
    <t xml:space="preserve">     45100081  Acct. Service Charges -Electric</t>
  </si>
  <si>
    <t xml:space="preserve">     45100091  NSF Check Charge -Electric</t>
  </si>
  <si>
    <t xml:space="preserve">     45100101  Modified Svc Chrg-Misc Svc Revenues-Elec</t>
  </si>
  <si>
    <t xml:space="preserve">     45100108  Treble Damages - Electric Diversion</t>
  </si>
  <si>
    <t xml:space="preserve">     45100111  Schedule 87 Tax Surcharge - Electric</t>
  </si>
  <si>
    <t xml:space="preserve">     45100121  Wireless Applctn Fee Rvnue- Modification</t>
  </si>
  <si>
    <t xml:space="preserve">     45100131  Wireless Application Fee Revenue - New</t>
  </si>
  <si>
    <t xml:space="preserve">     45100151  Non-Consumption Utility Taxes - Electric</t>
  </si>
  <si>
    <t xml:space="preserve">     45400003  Rent from Electric Property -Transformer</t>
  </si>
  <si>
    <t xml:space="preserve">     45400004  Rent from Electric Property - Land &amp; Bui</t>
  </si>
  <si>
    <t xml:space="preserve">     45400007  1255- Rent from Common Prop-Land &amp; Build</t>
  </si>
  <si>
    <t xml:space="preserve">     45400009  5300 - Rent Revenue frm Colstrip #3 &amp; #4</t>
  </si>
  <si>
    <t xml:space="preserve">     45400015  Rent from Pole Contacts - Wireline</t>
  </si>
  <si>
    <t xml:space="preserve">     45400016  Rent from Pole Contacts - Wireless</t>
  </si>
  <si>
    <t xml:space="preserve">     45400017  Rent from Street Light Pole Contacts</t>
  </si>
  <si>
    <t xml:space="preserve">     45600055  4050 - Substation JO Revenue</t>
  </si>
  <si>
    <t xml:space="preserve">     45600073  3545 - Green Energy Option</t>
  </si>
  <si>
    <t xml:space="preserve">     45600077  3515- Other Revenue- Wireless</t>
  </si>
  <si>
    <t xml:space="preserve">     45600078  Other Elect Revenue-Maintenance Contract</t>
  </si>
  <si>
    <t xml:space="preserve">     45600082  Oth Elec Rev- Cedar Hills Facility Fee</t>
  </si>
  <si>
    <t xml:space="preserve">     45600089  1143 - REC Revenue per Tariff Schedule-E</t>
  </si>
  <si>
    <t xml:space="preserve">     45600094  PLR EDIT Electric Other Op Rev</t>
  </si>
  <si>
    <t xml:space="preserve">     45600138  Sch 139 Green Direct LD Amort UE-200865</t>
  </si>
  <si>
    <t xml:space="preserve">     45600155  AMI Return Deferral - Electric</t>
  </si>
  <si>
    <t xml:space="preserve">     45600156  EV Sch 551/552 ROI Deferral</t>
  </si>
  <si>
    <t xml:space="preserve">     45600157  EV Other Rev Sch. 551/552 Deferral</t>
  </si>
  <si>
    <t xml:space="preserve">     45600329  9900 - Other Elec Rev - QRE Annual Fees</t>
  </si>
  <si>
    <t xml:space="preserve">     45600351  9900-Lifetime O&amp;M Revenue - Elec</t>
  </si>
  <si>
    <t>*    Other Misc Operating Revenue</t>
  </si>
  <si>
    <t>**   Other Misc Operating Revenue</t>
  </si>
  <si>
    <t xml:space="preserve">     44910001  Provision for rate refunds - Electric</t>
  </si>
  <si>
    <t>**   Provision for rate refunds</t>
  </si>
  <si>
    <t>***  Debit</t>
  </si>
  <si>
    <t>**** Total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</si>
  <si>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</si>
  <si>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</si>
  <si>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</si>
  <si>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</si>
  <si>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</si>
  <si>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</si>
  <si>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</si>
  <si>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</si>
  <si>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</si>
  <si>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</si>
  <si>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</si>
  <si>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</si>
  <si>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45600109  E Decoup Rev Sch 12 &amp; 26 FPC</t>
  </si>
  <si>
    <t>45600110  E Decoup Rev Sch 10 &amp; 31 FPC</t>
  </si>
  <si>
    <t>45600145  E FPC Dcp Amrt Sc 142-7A,11,25,29,35,43</t>
  </si>
  <si>
    <t>45600152  24M GAAP-E Non-Res 7A, 11, 25, 29, 35&amp;43</t>
  </si>
  <si>
    <t>45600153  24M GAAP - E Non-Res 8&amp;24</t>
  </si>
  <si>
    <t>45600154  24M GAAP - E Non-Res Sch 40</t>
  </si>
  <si>
    <t>45600321  9900-Electric Residential Decoupling Rev</t>
  </si>
  <si>
    <t>45600324  9900-Elec Resid Decoupl GAAP UnearnedRev</t>
  </si>
  <si>
    <t>45600325  Electric Schedule 26 Decoupling Revenue</t>
  </si>
  <si>
    <t>45600326  Electric Schedule 31 Decoupling Revenue</t>
  </si>
  <si>
    <t>45600327  9900 - Sch12 &amp; 26 GAAP Unearned Rev</t>
  </si>
  <si>
    <t>45600328  9900 - Sch 10 &amp; 31 GAAP Unearned Rev</t>
  </si>
  <si>
    <t>55700137  5360 - Defer PCA Fixed Cost Imbal - Indu</t>
  </si>
  <si>
    <t>CBR</t>
  </si>
  <si>
    <t xml:space="preserve">   55700002  5360 - Power Supply - Organizations - E</t>
  </si>
  <si>
    <t xml:space="preserve">   55700003  5360 - Pwr Supply - Brokerage Fee - E</t>
  </si>
  <si>
    <t xml:space="preserve">   55700007  5301 NON-IT Openlink/Endur Maint Electri</t>
  </si>
  <si>
    <t xml:space="preserve">   55700008  5301 - NON-IT Lacima Maint Electric</t>
  </si>
  <si>
    <t xml:space="preserve">   55700009  5301 - NON-IT Zema Maint Electric</t>
  </si>
  <si>
    <t xml:space="preserve">   55700011  5301 - NON-IT OATI Maint Electric</t>
  </si>
  <si>
    <t xml:space="preserve">   55700012  1256 - NON-IT Misc Electric</t>
  </si>
  <si>
    <t xml:space="preserve">   55700016  5329 - Training - Power Costs</t>
  </si>
  <si>
    <t xml:space="preserve">   55700017  5360 - Safety - Power Costs</t>
  </si>
  <si>
    <t xml:space="preserve">   55700018  5360 - Training - Power Costs</t>
  </si>
  <si>
    <t xml:space="preserve">   55700019  6003 - Safety - Power Costs</t>
  </si>
  <si>
    <t xml:space="preserve">   55700020  6003 - Training - Power Costs</t>
  </si>
  <si>
    <t xml:space="preserve">   55700021  6005 - Safety - Power Costs</t>
  </si>
  <si>
    <t xml:space="preserve">   55700028  1148 - NON-IT Futrak SW Maint Electric</t>
  </si>
  <si>
    <t xml:space="preserve">   55700030  3050 -NON-IT PCI EIM SW Maint Electr</t>
  </si>
  <si>
    <t xml:space="preserve">   55700031  6003-NON-IT Energy Exemplar SW Maint Ele</t>
  </si>
  <si>
    <t xml:space="preserve">   55700032  6003 - NON-IT Power Settlements SaaS Gas</t>
  </si>
  <si>
    <t xml:space="preserve">   55700090  5360 - Other Energy Expense - Electric</t>
  </si>
  <si>
    <t xml:space="preserve">   55700106  6009 - General &amp; Administrative</t>
  </si>
  <si>
    <t xml:space="preserve">   55700107  6009 - Other Power Supply Expenses</t>
  </si>
  <si>
    <t xml:space="preserve">   55700130  5360 - Deferred customer Portion - PCA</t>
  </si>
  <si>
    <t xml:space="preserve">   55700137  5360 - Defer PCA Fixed Cost Imbal - Indu</t>
  </si>
  <si>
    <t xml:space="preserve">   55700138  PCA Amortization Recovery UE-200893</t>
  </si>
  <si>
    <t xml:space="preserve">   55700144  6008 - Supervision &amp; Support</t>
  </si>
  <si>
    <t xml:space="preserve">   55700145  6008 - General &amp; Administrative</t>
  </si>
  <si>
    <t xml:space="preserve">   55700146  6008 - Other Power Supply Expenses</t>
  </si>
  <si>
    <t xml:space="preserve">   55700147  6008 - Safety - Power Costs</t>
  </si>
  <si>
    <t xml:space="preserve">   55700150  1900-BPA Transmission Policy--Generation</t>
  </si>
  <si>
    <t xml:space="preserve">   55700155  1900-Mid-Columbia General</t>
  </si>
  <si>
    <t xml:space="preserve">   55700157  1900-Power Credit Matters</t>
  </si>
  <si>
    <t xml:space="preserve">   55700158  1900-Power Purchase Agreements</t>
  </si>
  <si>
    <t xml:space="preserve">   55700166  1900-FERC Regulatory Transmission</t>
  </si>
  <si>
    <t xml:space="preserve">   55700167  1900-FERC Regulatory Merchant</t>
  </si>
  <si>
    <t xml:space="preserve">   55700170  1900-Financial Derivatives</t>
  </si>
  <si>
    <t xml:space="preserve">   55700178  6005 - Power Supply - Hedging</t>
  </si>
  <si>
    <t xml:space="preserve">   55700181  3050 - Other Power Costs – G&amp;A</t>
  </si>
  <si>
    <t xml:space="preserve">   55700182  3050 - Other Power Costs - EIM Proj</t>
  </si>
  <si>
    <t xml:space="preserve">   55700305  1148 -  Energy Acctng O&amp;M Power Costs</t>
  </si>
  <si>
    <t xml:space="preserve">   55700321  5300 - Non-Renewable PPAs</t>
  </si>
  <si>
    <t xml:space="preserve">   55700322  5300 - Renewable PPAs</t>
  </si>
  <si>
    <t xml:space="preserve">   55700537  4201 - Energy Policy Power Costs</t>
  </si>
  <si>
    <t xml:space="preserve">   55700539  5329 - Other Power Costs - EIM Proj</t>
  </si>
  <si>
    <t xml:space="preserve">   55700540  5329 - Other Power Costs-Energy Delivery</t>
  </si>
  <si>
    <t xml:space="preserve">   55700541  5360 Power Supply PC</t>
  </si>
  <si>
    <t xml:space="preserve">   55700542  5360 General &amp; Administrative</t>
  </si>
  <si>
    <t xml:space="preserve">   55700543  5360 Supervision &amp; Support</t>
  </si>
  <si>
    <t xml:space="preserve">   55700544  6003 - Energy Supply Power Cost</t>
  </si>
  <si>
    <t xml:space="preserve">   55700545  6003 - General &amp; Administrative</t>
  </si>
  <si>
    <t xml:space="preserve">   55700546  6003 - Supervison &amp; Support</t>
  </si>
  <si>
    <t xml:space="preserve">   55700547  6005 Portfolio Hedging Power Cost</t>
  </si>
  <si>
    <t xml:space="preserve">   55700549  1148-Energy Acctng O&amp;M Power Costs</t>
  </si>
  <si>
    <t xml:space="preserve">   55700550  5301 - Other Energy Expense - Electric</t>
  </si>
  <si>
    <t xml:space="preserve">   55700647  4310- EIM Outside Services</t>
  </si>
  <si>
    <t>*  Debit</t>
  </si>
  <si>
    <t>** Total</t>
  </si>
  <si>
    <t>2021</t>
  </si>
  <si>
    <t>K1/2021</t>
  </si>
  <si>
    <t>K1/2019</t>
  </si>
  <si>
    <t>K1/2020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</si>
  <si>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</si>
  <si>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</si>
  <si>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</si>
  <si>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</si>
  <si>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</si>
  <si>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</si>
  <si>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</si>
  <si>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</si>
  <si>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</si>
  <si>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</si>
  <si>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</si>
  <si>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</si>
  <si>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</si>
  <si>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</si>
  <si>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</si>
  <si>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</si>
  <si>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</si>
  <si>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</si>
  <si>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</si>
  <si>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</si>
  <si>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FOR THE TWELVE MONTHS ENDED DECEMBER 31, 2018</t>
  </si>
  <si>
    <t>2019 GENERAL RATE CASE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</si>
  <si>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</si>
  <si>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</si>
  <si>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</si>
  <si>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</si>
  <si>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</si>
  <si>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</si>
  <si>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STATE UTILITY TAX - NET OF BAD DEBTS ( 3.8734% - ( LINE 1 * 3.8734%) )</t>
  </si>
  <si>
    <t>REMOVE 141X (OCT - DEC 2021)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</si>
  <si>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</si>
  <si>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</si>
  <si>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</si>
  <si>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</si>
  <si>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</si>
  <si>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</si>
  <si>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</si>
  <si>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45600094</t>
  </si>
  <si>
    <t>45600091</t>
  </si>
  <si>
    <t>49500062</t>
  </si>
  <si>
    <t>Misc Other Electric</t>
  </si>
  <si>
    <t>Gas - Misc Revenue</t>
  </si>
  <si>
    <t>PLR EDIT Electric True-Up</t>
  </si>
  <si>
    <t>64000290</t>
  </si>
  <si>
    <t>Amortization Expense</t>
  </si>
  <si>
    <t>Sch141X Billed-10/2021</t>
  </si>
  <si>
    <t>18230621</t>
  </si>
  <si>
    <t>Cons. Rider Amort.</t>
  </si>
  <si>
    <t>Reversal Sch141X Unbilled-9/2021</t>
  </si>
  <si>
    <t>Sch141X Unbilled-10/2021</t>
  </si>
  <si>
    <t>Sch141X Billed-11/2021</t>
  </si>
  <si>
    <t>Sch141X Unbilled-11/2021</t>
  </si>
  <si>
    <t>65000010</t>
  </si>
  <si>
    <t>Purchased Electricit</t>
  </si>
  <si>
    <t>Sch141X Billed-12/2021</t>
  </si>
  <si>
    <t>Sch141X Unbilled-12/2021</t>
  </si>
  <si>
    <t>Cleared/open items symbol</t>
  </si>
  <si>
    <t>Assignment</t>
  </si>
  <si>
    <t>Document Number</t>
  </si>
  <si>
    <t>Business Area</t>
  </si>
  <si>
    <t>Document Type</t>
  </si>
  <si>
    <t>Document Date</t>
  </si>
  <si>
    <t>Posting Key</t>
  </si>
  <si>
    <t>Amount in local currency</t>
  </si>
  <si>
    <t>20211029</t>
  </si>
  <si>
    <t>100193456</t>
  </si>
  <si>
    <t>SA</t>
  </si>
  <si>
    <t>40</t>
  </si>
  <si>
    <t>20211031</t>
  </si>
  <si>
    <t>9800002154</t>
  </si>
  <si>
    <t>Z1</t>
  </si>
  <si>
    <t>50</t>
  </si>
  <si>
    <t>9800002155</t>
  </si>
  <si>
    <t>Z3</t>
  </si>
  <si>
    <t>9800002252</t>
  </si>
  <si>
    <t>Z4</t>
  </si>
  <si>
    <t>20211130</t>
  </si>
  <si>
    <t>9800002353</t>
  </si>
  <si>
    <t>9800002354</t>
  </si>
  <si>
    <t>9800002454</t>
  </si>
  <si>
    <t>20211231</t>
  </si>
  <si>
    <t>9800002578</t>
  </si>
  <si>
    <t>9800002581</t>
  </si>
  <si>
    <t>@01\QPosted@</t>
  </si>
  <si>
    <t>Account 18230491</t>
  </si>
  <si>
    <t>OCT - DEC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</si>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</sst>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&quot;[+] &quot;@"/>
    <numFmt numFmtId="180" formatCode="#,##0;\-#,##0;#,##0"/>
    <numFmt numFmtId="181" formatCode="#,##0.00;\-#,##0.00;#,##0.00"/>
    <numFmt numFmtId="182" formatCode="_(* #,##0.000000_);_(* \(#,##0.000000\);_(* &quot;-&quot;??_);_(@_)"/>
    <numFmt numFmtId="183" formatCode="0.0000000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0" fillId="0" borderId="1" applyNumberFormat="0" applyFill="0" applyAlignment="0" applyProtection="0"/>
    <xf numFmtId="0" fontId="61" fillId="0" borderId="2" applyNumberFormat="0" applyFill="0" applyAlignment="0" applyProtection="0"/>
    <xf numFmtId="0" fontId="62" fillId="0" borderId="3" applyNumberFormat="0" applyFill="0" applyAlignment="0" applyProtection="0"/>
    <xf numFmtId="0" fontId="62" fillId="0" borderId="0" applyNumberFormat="0" applyFill="0" applyBorder="0" applyAlignment="0" applyProtection="0"/>
    <xf numFmtId="0" fontId="63" fillId="2" borderId="0" applyNumberFormat="0" applyBorder="0" applyAlignment="0" applyProtection="0"/>
    <xf numFmtId="0" fontId="64" fillId="3" borderId="0" applyNumberFormat="0" applyBorder="0" applyAlignment="0" applyProtection="0"/>
    <xf numFmtId="0" fontId="65" fillId="4" borderId="0" applyNumberFormat="0" applyBorder="0" applyAlignment="0" applyProtection="0"/>
    <xf numFmtId="0" fontId="66" fillId="5" borderId="4" applyNumberFormat="0" applyAlignment="0" applyProtection="0"/>
    <xf numFmtId="0" fontId="67" fillId="6" borderId="5" applyNumberFormat="0" applyAlignment="0" applyProtection="0"/>
    <xf numFmtId="0" fontId="68" fillId="6" borderId="4" applyNumberFormat="0" applyAlignment="0" applyProtection="0"/>
    <xf numFmtId="0" fontId="69" fillId="0" borderId="6" applyNumberFormat="0" applyFill="0" applyAlignment="0" applyProtection="0"/>
    <xf numFmtId="0" fontId="70" fillId="7" borderId="7" applyNumberFormat="0" applyAlignment="0" applyProtection="0"/>
    <xf numFmtId="0" fontId="7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4" fillId="32" borderId="0" applyNumberFormat="0" applyBorder="0" applyAlignment="0" applyProtection="0"/>
    <xf numFmtId="0" fontId="66" fillId="5" borderId="4" applyNumberFormat="0" applyAlignment="0" applyProtection="0"/>
    <xf numFmtId="0" fontId="74" fillId="9" borderId="0" applyNumberFormat="0" applyBorder="0" applyAlignment="0" applyProtection="0"/>
    <xf numFmtId="0" fontId="74" fillId="13" borderId="0" applyNumberFormat="0" applyBorder="0" applyAlignment="0" applyProtection="0"/>
    <xf numFmtId="0" fontId="74" fillId="17" borderId="0" applyNumberFormat="0" applyBorder="0" applyAlignment="0" applyProtection="0"/>
    <xf numFmtId="0" fontId="74" fillId="21" borderId="0" applyNumberFormat="0" applyBorder="0" applyAlignment="0" applyProtection="0"/>
    <xf numFmtId="0" fontId="74" fillId="25" borderId="0" applyNumberFormat="0" applyBorder="0" applyAlignment="0" applyProtection="0"/>
    <xf numFmtId="0" fontId="74" fillId="29" borderId="0" applyNumberFormat="0" applyBorder="0" applyAlignment="0" applyProtection="0"/>
    <xf numFmtId="9" fontId="20" fillId="0" borderId="0" applyFont="0" applyFill="0" applyBorder="0" applyAlignment="0" applyProtection="0"/>
    <xf numFmtId="0" fontId="76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7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3" applyNumberFormat="0" applyFont="0" applyAlignment="0" applyProtection="0"/>
    <xf numFmtId="9" fontId="2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0" fillId="100" borderId="0" applyNumberFormat="0" applyAlignment="0" applyProtection="0">
      <alignment horizontal="left" vertical="center" indent="1"/>
    </xf>
    <xf numFmtId="0" fontId="50" fillId="0" borderId="34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</cellStyleXfs>
  <cellXfs count="182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1" fontId="22" fillId="0" borderId="0" xfId="45" applyNumberFormat="1" applyFont="1" applyFill="1" applyAlignment="1">
      <alignment horizontal="left"/>
    </xf>
    <xf numFmtId="0" fontId="22" fillId="0" borderId="32" xfId="0" applyFont="1" applyFill="1" applyBorder="1"/>
    <xf numFmtId="41" fontId="22" fillId="0" borderId="0" xfId="2" applyNumberFormat="1" applyFont="1" applyFill="1"/>
    <xf numFmtId="9" fontId="22" fillId="0" borderId="0" xfId="3" applyFont="1" applyFill="1" applyBorder="1" applyAlignme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164" fontId="22" fillId="0" borderId="10" xfId="45" applyFont="1" applyFill="1" applyBorder="1" applyAlignment="1"/>
    <xf numFmtId="164" fontId="19" fillId="0" borderId="0" xfId="45" quotePrefix="1" applyFont="1" applyFill="1" applyBorder="1" applyAlignment="1">
      <alignment horizontal="right"/>
    </xf>
    <xf numFmtId="39" fontId="27" fillId="0" borderId="0" xfId="0" applyNumberFormat="1" applyFont="1" applyFill="1" applyAlignment="1" applyProtection="1"/>
    <xf numFmtId="39" fontId="20" fillId="0" borderId="0" xfId="0" applyNumberFormat="1" applyFont="1" applyFill="1" applyAlignment="1" applyProtection="1"/>
    <xf numFmtId="39" fontId="27" fillId="0" borderId="0" xfId="0" applyNumberFormat="1" applyFont="1" applyFill="1" applyProtection="1"/>
    <xf numFmtId="39" fontId="20" fillId="0" borderId="0" xfId="0" applyNumberFormat="1" applyFont="1" applyFill="1" applyProtection="1"/>
    <xf numFmtId="39" fontId="20" fillId="0" borderId="0" xfId="0" applyNumberFormat="1" applyFont="1" applyFill="1" applyAlignment="1" applyProtection="1">
      <alignment horizontal="left"/>
    </xf>
    <xf numFmtId="39" fontId="20" fillId="0" borderId="0" xfId="0" applyNumberFormat="1" applyFont="1" applyFill="1" applyAlignment="1" applyProtection="1">
      <alignment horizontal="center"/>
    </xf>
    <xf numFmtId="39" fontId="27" fillId="0" borderId="0" xfId="0" applyNumberFormat="1" applyFont="1" applyFill="1" applyAlignment="1" applyProtection="1">
      <alignment horizontal="left"/>
    </xf>
    <xf numFmtId="0" fontId="20" fillId="0" borderId="10" xfId="0" quotePrefix="1" applyNumberFormat="1" applyFont="1" applyFill="1" applyBorder="1" applyAlignment="1" applyProtection="1">
      <alignment horizontal="center"/>
    </xf>
    <xf numFmtId="39" fontId="75" fillId="0" borderId="0" xfId="0" applyNumberFormat="1" applyFont="1" applyFill="1" applyProtection="1"/>
    <xf numFmtId="39" fontId="75" fillId="0" borderId="0" xfId="0" applyNumberFormat="1" applyFont="1" applyFill="1" applyAlignment="1" applyProtection="1">
      <alignment horizontal="fill"/>
    </xf>
    <xf numFmtId="39" fontId="75" fillId="0" borderId="0" xfId="0" applyNumberFormat="1" applyFont="1" applyFill="1" applyAlignment="1" applyProtection="1">
      <alignment horizontal="left"/>
    </xf>
    <xf numFmtId="44" fontId="75" fillId="0" borderId="0" xfId="0" applyNumberFormat="1" applyFont="1" applyFill="1" applyAlignment="1" applyProtection="1">
      <alignment horizontal="right"/>
    </xf>
    <xf numFmtId="43" fontId="75" fillId="0" borderId="0" xfId="0" applyNumberFormat="1" applyFont="1" applyFill="1" applyAlignment="1" applyProtection="1">
      <alignment horizontal="right"/>
    </xf>
    <xf numFmtId="43" fontId="75" fillId="0" borderId="38" xfId="0" applyNumberFormat="1" applyFont="1" applyFill="1" applyBorder="1" applyAlignment="1" applyProtection="1">
      <alignment horizontal="right"/>
    </xf>
    <xf numFmtId="39" fontId="75" fillId="0" borderId="0" xfId="0" applyNumberFormat="1" applyFont="1" applyFill="1" applyAlignment="1" applyProtection="1">
      <alignment horizontal="left" indent="1"/>
    </xf>
    <xf numFmtId="43" fontId="75" fillId="0" borderId="10" xfId="0" applyNumberFormat="1" applyFont="1" applyFill="1" applyBorder="1" applyAlignment="1" applyProtection="1">
      <alignment horizontal="right"/>
    </xf>
    <xf numFmtId="43" fontId="20" fillId="0" borderId="38" xfId="0" applyNumberFormat="1" applyFont="1" applyFill="1" applyBorder="1" applyAlignment="1" applyProtection="1">
      <alignment horizontal="right"/>
    </xf>
    <xf numFmtId="39" fontId="75" fillId="0" borderId="0" xfId="0" applyNumberFormat="1" applyFont="1" applyFill="1" applyBorder="1" applyAlignment="1" applyProtection="1">
      <alignment horizontal="left" indent="1"/>
    </xf>
    <xf numFmtId="39" fontId="75" fillId="0" borderId="0" xfId="0" applyNumberFormat="1" applyFont="1" applyFill="1" applyBorder="1" applyAlignment="1" applyProtection="1">
      <alignment horizontal="left"/>
    </xf>
    <xf numFmtId="43" fontId="75" fillId="0" borderId="0" xfId="0" applyNumberFormat="1" applyFont="1" applyFill="1" applyBorder="1" applyAlignment="1" applyProtection="1">
      <alignment horizontal="right"/>
    </xf>
    <xf numFmtId="44" fontId="75" fillId="0" borderId="0" xfId="0" applyNumberFormat="1" applyFont="1" applyFill="1" applyBorder="1" applyAlignment="1" applyProtection="1">
      <alignment horizontal="right"/>
    </xf>
    <xf numFmtId="44" fontId="75" fillId="0" borderId="26" xfId="0" applyNumberFormat="1" applyFont="1" applyFill="1" applyBorder="1" applyAlignment="1" applyProtection="1">
      <alignment horizontal="right"/>
    </xf>
    <xf numFmtId="44" fontId="20" fillId="0" borderId="0" xfId="0" applyNumberFormat="1" applyFont="1" applyFill="1" applyBorder="1" applyAlignment="1" applyProtection="1">
      <alignment horizontal="right"/>
    </xf>
    <xf numFmtId="44" fontId="20" fillId="0" borderId="0" xfId="0" applyNumberFormat="1" applyFont="1" applyFill="1" applyProtection="1"/>
    <xf numFmtId="44" fontId="20" fillId="0" borderId="0" xfId="0" applyNumberFormat="1" applyFont="1" applyFill="1" applyAlignment="1" applyProtection="1">
      <alignment horizontal="center"/>
    </xf>
    <xf numFmtId="44" fontId="75" fillId="0" borderId="0" xfId="0" applyNumberFormat="1" applyFont="1" applyFill="1" applyAlignment="1" applyProtection="1">
      <alignment horizontal="fill"/>
    </xf>
    <xf numFmtId="176" fontId="75" fillId="0" borderId="0" xfId="0" applyNumberFormat="1" applyFont="1" applyFill="1" applyAlignment="1" applyProtection="1">
      <alignment horizontal="right"/>
    </xf>
    <xf numFmtId="176" fontId="75" fillId="0" borderId="10" xfId="0" applyNumberFormat="1" applyFont="1" applyFill="1" applyBorder="1" applyAlignment="1" applyProtection="1">
      <alignment horizontal="right"/>
    </xf>
    <xf numFmtId="176" fontId="75" fillId="0" borderId="26" xfId="0" applyNumberFormat="1" applyFont="1" applyFill="1" applyBorder="1" applyAlignment="1" applyProtection="1">
      <alignment horizontal="right"/>
    </xf>
    <xf numFmtId="39" fontId="26" fillId="0" borderId="0" xfId="0" applyNumberFormat="1" applyFont="1" applyFill="1" applyAlignment="1" applyProtection="1">
      <alignment horizontal="centerContinuous"/>
    </xf>
    <xf numFmtId="39" fontId="81" fillId="0" borderId="0" xfId="0" applyNumberFormat="1" applyFont="1" applyFill="1" applyAlignment="1" applyProtection="1">
      <alignment horizontal="centerContinuous"/>
    </xf>
    <xf numFmtId="39" fontId="27" fillId="0" borderId="0" xfId="0" applyNumberFormat="1" applyFont="1" applyFill="1" applyAlignment="1" applyProtection="1">
      <alignment horizontal="centerContinuous"/>
    </xf>
    <xf numFmtId="170" fontId="22" fillId="0" borderId="10" xfId="3" applyNumberFormat="1" applyFont="1" applyFill="1" applyBorder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66" fontId="22" fillId="0" borderId="10" xfId="1" applyNumberFormat="1" applyFont="1" applyFill="1" applyBorder="1" applyAlignment="1">
      <alignment horizontal="center" wrapText="1"/>
    </xf>
    <xf numFmtId="39" fontId="75" fillId="0" borderId="10" xfId="0" applyNumberFormat="1" applyFont="1" applyFill="1" applyBorder="1" applyAlignment="1" applyProtection="1">
      <alignment horizontal="left"/>
    </xf>
    <xf numFmtId="176" fontId="75" fillId="0" borderId="0" xfId="0" applyNumberFormat="1" applyFont="1" applyFill="1" applyBorder="1" applyAlignment="1" applyProtection="1">
      <alignment horizontal="right"/>
    </xf>
    <xf numFmtId="43" fontId="20" fillId="0" borderId="0" xfId="0" applyNumberFormat="1" applyFont="1" applyFill="1" applyBorder="1" applyAlignment="1" applyProtection="1">
      <alignment horizontal="fill"/>
    </xf>
    <xf numFmtId="39" fontId="20" fillId="0" borderId="0" xfId="0" applyNumberFormat="1" applyFont="1" applyFill="1" applyAlignment="1" applyProtection="1">
      <alignment wrapText="1"/>
    </xf>
    <xf numFmtId="0" fontId="22" fillId="0" borderId="0" xfId="0" applyNumberFormat="1" applyFont="1" applyFill="1" applyAlignment="1">
      <alignment horizontal="left"/>
    </xf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0" fontId="19" fillId="0" borderId="0" xfId="0" applyFont="1" applyFill="1" applyAlignment="1"/>
    <xf numFmtId="0" fontId="22" fillId="0" borderId="38" xfId="0" applyFont="1" applyFill="1" applyBorder="1" applyAlignment="1"/>
    <xf numFmtId="0" fontId="19" fillId="0" borderId="0" xfId="0" applyNumberFormat="1" applyFont="1" applyFill="1" applyAlignment="1">
      <alignment horizontal="left"/>
    </xf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10" xfId="2" applyNumberFormat="1" applyFont="1" applyFill="1" applyBorder="1" applyAlignment="1">
      <alignment horizontal="left" wrapText="1"/>
    </xf>
    <xf numFmtId="41" fontId="22" fillId="0" borderId="0" xfId="2" applyNumberFormat="1" applyFont="1" applyFill="1" applyAlignment="1"/>
    <xf numFmtId="41" fontId="22" fillId="0" borderId="10" xfId="45" applyNumberFormat="1" applyFont="1" applyFill="1" applyBorder="1">
      <alignment horizontal="left" wrapText="1"/>
    </xf>
    <xf numFmtId="168" fontId="22" fillId="0" borderId="0" xfId="3" applyNumberFormat="1" applyFont="1" applyFill="1" applyBorder="1" applyAlignment="1">
      <alignment horizontal="center"/>
    </xf>
    <xf numFmtId="0" fontId="82" fillId="0" borderId="0" xfId="0" applyFont="1" applyFill="1"/>
    <xf numFmtId="43" fontId="82" fillId="0" borderId="39" xfId="0" applyNumberFormat="1" applyFont="1" applyFill="1" applyBorder="1"/>
    <xf numFmtId="0" fontId="83" fillId="0" borderId="27" xfId="152" quotePrefix="1" applyNumberFormat="1" applyFont="1" applyFill="1" applyBorder="1" applyAlignment="1"/>
    <xf numFmtId="0" fontId="84" fillId="0" borderId="27" xfId="173" quotePrefix="1" applyNumberFormat="1" applyFont="1" applyFill="1" applyBorder="1" applyAlignment="1"/>
    <xf numFmtId="0" fontId="84" fillId="0" borderId="27" xfId="173" applyNumberFormat="1" applyFont="1" applyFill="1" applyBorder="1" applyAlignment="1"/>
    <xf numFmtId="0" fontId="83" fillId="0" borderId="27" xfId="152" quotePrefix="1" applyNumberFormat="1" applyFont="1" applyFill="1" applyAlignment="1"/>
    <xf numFmtId="179" fontId="84" fillId="0" borderId="27" xfId="166" quotePrefix="1" applyNumberFormat="1" applyFont="1" applyFill="1" applyAlignment="1"/>
    <xf numFmtId="179" fontId="84" fillId="0" borderId="27" xfId="166" quotePrefix="1" applyNumberFormat="1" applyFont="1" applyFill="1" applyBorder="1" applyAlignment="1"/>
    <xf numFmtId="0" fontId="83" fillId="0" borderId="27" xfId="152" applyNumberFormat="1" applyFont="1" applyFill="1" applyBorder="1" applyAlignment="1"/>
    <xf numFmtId="0" fontId="84" fillId="0" borderId="27" xfId="173" quotePrefix="1" applyNumberFormat="1" applyFont="1" applyFill="1" applyBorder="1" applyAlignment="1">
      <alignment horizontal="right"/>
    </xf>
    <xf numFmtId="0" fontId="84" fillId="0" borderId="27" xfId="173" quotePrefix="1" applyNumberFormat="1" applyFont="1" applyFill="1" applyAlignment="1"/>
    <xf numFmtId="181" fontId="84" fillId="0" borderId="28" xfId="150" applyNumberFormat="1" applyFont="1" applyFill="1">
      <alignment horizontal="right" vertical="center"/>
    </xf>
    <xf numFmtId="181" fontId="84" fillId="0" borderId="35" xfId="150" applyNumberFormat="1" applyFont="1" applyFill="1" applyBorder="1">
      <alignment horizontal="right" vertical="center"/>
    </xf>
    <xf numFmtId="0" fontId="84" fillId="0" borderId="27" xfId="173" applyNumberFormat="1" applyFont="1" applyFill="1" applyAlignment="1"/>
    <xf numFmtId="0" fontId="83" fillId="0" borderId="36" xfId="174" quotePrefix="1" applyNumberFormat="1" applyFont="1" applyFill="1" applyBorder="1" applyAlignment="1"/>
    <xf numFmtId="0" fontId="83" fillId="0" borderId="37" xfId="174" applyNumberFormat="1" applyFont="1" applyFill="1" applyBorder="1" applyAlignment="1"/>
    <xf numFmtId="181" fontId="83" fillId="0" borderId="36" xfId="151" applyNumberFormat="1" applyFont="1" applyFill="1" applyBorder="1">
      <alignment horizontal="right" vertical="center"/>
    </xf>
    <xf numFmtId="181" fontId="83" fillId="0" borderId="37" xfId="151" applyNumberFormat="1" applyFont="1" applyFill="1" applyBorder="1">
      <alignment horizontal="right" vertical="center"/>
    </xf>
    <xf numFmtId="180" fontId="82" fillId="0" borderId="0" xfId="0" applyNumberFormat="1" applyFont="1" applyFill="1"/>
    <xf numFmtId="176" fontId="85" fillId="0" borderId="39" xfId="1" applyNumberFormat="1" applyFont="1" applyFill="1" applyBorder="1"/>
    <xf numFmtId="180" fontId="84" fillId="0" borderId="28" xfId="150" applyNumberFormat="1" applyFont="1" applyFill="1">
      <alignment horizontal="right" vertical="center"/>
    </xf>
    <xf numFmtId="180" fontId="84" fillId="0" borderId="35" xfId="150" applyNumberFormat="1" applyFont="1" applyFill="1" applyBorder="1">
      <alignment horizontal="right" vertical="center"/>
    </xf>
    <xf numFmtId="180" fontId="83" fillId="0" borderId="36" xfId="151" applyNumberFormat="1" applyFont="1" applyFill="1" applyBorder="1">
      <alignment horizontal="right" vertical="center"/>
    </xf>
    <xf numFmtId="180" fontId="83" fillId="0" borderId="37" xfId="151" applyNumberFormat="1" applyFont="1" applyFill="1" applyBorder="1">
      <alignment horizontal="right" vertical="center"/>
    </xf>
    <xf numFmtId="176" fontId="85" fillId="0" borderId="0" xfId="1" applyNumberFormat="1" applyFont="1" applyFill="1" applyBorder="1"/>
    <xf numFmtId="4" fontId="82" fillId="0" borderId="0" xfId="0" applyNumberFormat="1" applyFont="1" applyFill="1"/>
    <xf numFmtId="43" fontId="82" fillId="0" borderId="0" xfId="1" applyFont="1" applyFill="1"/>
    <xf numFmtId="0" fontId="85" fillId="0" borderId="0" xfId="1" applyNumberFormat="1" applyFont="1" applyFill="1" applyAlignment="1">
      <alignment horizontal="center"/>
    </xf>
    <xf numFmtId="176" fontId="82" fillId="0" borderId="0" xfId="1" applyNumberFormat="1" applyFont="1" applyFill="1"/>
    <xf numFmtId="176" fontId="82" fillId="0" borderId="39" xfId="1" applyNumberFormat="1" applyFont="1" applyFill="1" applyBorder="1"/>
    <xf numFmtId="0" fontId="85" fillId="0" borderId="10" xfId="0" applyFont="1" applyFill="1" applyBorder="1"/>
    <xf numFmtId="0" fontId="85" fillId="0" borderId="10" xfId="0" applyFont="1" applyFill="1" applyBorder="1" applyAlignment="1">
      <alignment horizontal="center"/>
    </xf>
    <xf numFmtId="176" fontId="85" fillId="0" borderId="10" xfId="1" applyNumberFormat="1" applyFont="1" applyFill="1" applyBorder="1"/>
    <xf numFmtId="4" fontId="85" fillId="0" borderId="0" xfId="0" applyNumberFormat="1" applyFont="1" applyFill="1"/>
    <xf numFmtId="3" fontId="82" fillId="0" borderId="39" xfId="0" applyNumberFormat="1" applyFont="1" applyFill="1" applyBorder="1"/>
    <xf numFmtId="0" fontId="82" fillId="0" borderId="0" xfId="0" applyFont="1" applyFill="1" applyProtection="1"/>
    <xf numFmtId="43" fontId="82" fillId="0" borderId="0" xfId="0" applyNumberFormat="1" applyFont="1" applyFill="1" applyProtection="1"/>
    <xf numFmtId="0" fontId="82" fillId="0" borderId="0" xfId="0" applyFont="1" applyFill="1" applyAlignment="1">
      <alignment wrapText="1"/>
    </xf>
    <xf numFmtId="0" fontId="85" fillId="0" borderId="0" xfId="0" applyFont="1" applyFill="1"/>
    <xf numFmtId="176" fontId="85" fillId="0" borderId="0" xfId="1" applyNumberFormat="1" applyFont="1" applyFill="1"/>
    <xf numFmtId="0" fontId="82" fillId="0" borderId="40" xfId="0" applyFont="1" applyFill="1" applyBorder="1" applyAlignment="1">
      <alignment vertical="top"/>
    </xf>
    <xf numFmtId="0" fontId="82" fillId="0" borderId="40" xfId="0" applyFont="1" applyFill="1" applyBorder="1" applyAlignment="1">
      <alignment vertical="top" wrapText="1"/>
    </xf>
    <xf numFmtId="176" fontId="82" fillId="0" borderId="40" xfId="1" applyNumberFormat="1" applyFont="1" applyFill="1" applyBorder="1" applyAlignment="1">
      <alignment vertical="top"/>
    </xf>
    <xf numFmtId="0" fontId="82" fillId="0" borderId="0" xfId="0" applyFont="1" applyFill="1" applyAlignment="1">
      <alignment vertical="top"/>
    </xf>
    <xf numFmtId="176" fontId="82" fillId="0" borderId="0" xfId="1" applyNumberFormat="1" applyFont="1" applyFill="1" applyAlignment="1">
      <alignment horizontal="right" vertical="top"/>
    </xf>
    <xf numFmtId="176" fontId="82" fillId="0" borderId="40" xfId="1" applyNumberFormat="1" applyFont="1" applyFill="1" applyBorder="1" applyAlignment="1">
      <alignment horizontal="right" vertical="top"/>
    </xf>
    <xf numFmtId="176" fontId="82" fillId="0" borderId="40" xfId="1" applyNumberFormat="1" applyFont="1" applyFill="1" applyBorder="1" applyAlignment="1">
      <alignment vertical="top" wrapText="1"/>
    </xf>
    <xf numFmtId="0" fontId="82" fillId="0" borderId="0" xfId="0" applyFont="1" applyFill="1" applyAlignment="1">
      <alignment vertical="top" indent="2"/>
    </xf>
    <xf numFmtId="14" fontId="82" fillId="0" borderId="0" xfId="0" applyNumberFormat="1" applyFont="1" applyFill="1" applyAlignment="1">
      <alignment horizontal="right" vertical="top"/>
    </xf>
    <xf numFmtId="0" fontId="82" fillId="0" borderId="40" xfId="0" quotePrefix="1" applyFont="1" applyFill="1" applyBorder="1" applyAlignment="1">
      <alignment vertical="top"/>
    </xf>
    <xf numFmtId="14" fontId="82" fillId="0" borderId="40" xfId="0" applyNumberFormat="1" applyFont="1" applyFill="1" applyBorder="1" applyAlignment="1">
      <alignment horizontal="right" vertical="top"/>
    </xf>
    <xf numFmtId="0" fontId="19" fillId="0" borderId="0" xfId="0" applyNumberFormat="1" applyFont="1" applyFill="1" applyAlignment="1"/>
    <xf numFmtId="0" fontId="22" fillId="0" borderId="0" xfId="0" applyNumberFormat="1" applyFont="1" applyFill="1" applyAlignment="1"/>
    <xf numFmtId="164" fontId="19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0" fontId="19" fillId="0" borderId="0" xfId="0" applyNumberFormat="1" applyFont="1" applyFill="1" applyAlignment="1" applyProtection="1">
      <alignment horizontal="centerContinuous"/>
      <protection locked="0"/>
    </xf>
    <xf numFmtId="0" fontId="20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 applyFill="1" applyAlignment="1">
      <alignment horizontal="center"/>
    </xf>
    <xf numFmtId="170" fontId="22" fillId="0" borderId="0" xfId="0" applyNumberFormat="1" applyFont="1" applyFill="1" applyAlignment="1">
      <alignment horizontal="center"/>
    </xf>
    <xf numFmtId="164" fontId="22" fillId="0" borderId="10" xfId="0" applyNumberFormat="1" applyFont="1" applyFill="1" applyBorder="1" applyAlignment="1"/>
    <xf numFmtId="164" fontId="22" fillId="0" borderId="0" xfId="0" applyNumberFormat="1" applyFont="1" applyFill="1" applyBorder="1" applyAlignment="1"/>
    <xf numFmtId="9" fontId="22" fillId="0" borderId="0" xfId="0" applyNumberFormat="1" applyFont="1" applyFill="1" applyAlignment="1">
      <alignment horizontal="center"/>
    </xf>
    <xf numFmtId="164" fontId="22" fillId="0" borderId="40" xfId="0" applyNumberFormat="1" applyFont="1" applyFill="1" applyBorder="1" applyAlignment="1" applyProtection="1">
      <protection locked="0"/>
    </xf>
    <xf numFmtId="183" fontId="20" fillId="0" borderId="0" xfId="0" applyNumberFormat="1" applyFont="1" applyFill="1" applyAlignment="1"/>
    <xf numFmtId="182" fontId="82" fillId="0" borderId="0" xfId="1" applyNumberFormat="1" applyFont="1" applyFill="1"/>
    <xf numFmtId="0" fontId="82" fillId="0" borderId="10" xfId="0" applyFont="1" applyFill="1" applyBorder="1"/>
    <xf numFmtId="0" fontId="82" fillId="0" borderId="0" xfId="0" applyFont="1" applyFill="1" applyBorder="1"/>
    <xf numFmtId="165" fontId="82" fillId="0" borderId="0" xfId="0" applyNumberFormat="1" applyFont="1" applyFill="1"/>
    <xf numFmtId="8" fontId="82" fillId="0" borderId="0" xfId="0" applyNumberFormat="1" applyFont="1" applyFill="1"/>
  </cellXfs>
  <cellStyles count="358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00FF"/>
      <color rgb="FF00FF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1730</xdr:colOff>
      <xdr:row>33</xdr:row>
      <xdr:rowOff>85725</xdr:rowOff>
    </xdr:from>
    <xdr:ext cx="8971428" cy="379047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0" y="6562725"/>
          <a:ext cx="8971428" cy="37904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5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71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6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42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7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14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8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85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9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257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10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428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11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00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12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71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13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14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114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</xdr:row>
      <xdr:rowOff>161925</xdr:rowOff>
    </xdr:from>
    <xdr:to>
      <xdr:col>4</xdr:col>
      <xdr:colOff>856237</xdr:colOff>
      <xdr:row>15</xdr:row>
      <xdr:rowOff>123639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14475"/>
          <a:ext cx="8104762" cy="14857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161321</xdr:colOff>
      <xdr:row>21</xdr:row>
      <xdr:rowOff>123500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4828571" cy="2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49</xdr:row>
      <xdr:rowOff>19050</xdr:rowOff>
    </xdr:from>
    <xdr:to>
      <xdr:col>2</xdr:col>
      <xdr:colOff>342301</xdr:colOff>
      <xdr:row>91</xdr:row>
      <xdr:rowOff>56145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391650"/>
          <a:ext cx="4790476" cy="80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94655</xdr:colOff>
      <xdr:row>37</xdr:row>
      <xdr:rowOff>18500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4761905" cy="44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3</xdr:col>
      <xdr:colOff>142274</xdr:colOff>
      <xdr:row>17</xdr:row>
      <xdr:rowOff>75870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4809524" cy="2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94655</xdr:colOff>
      <xdr:row>37</xdr:row>
      <xdr:rowOff>18500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4761905" cy="44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14</xdr:row>
      <xdr:rowOff>57150</xdr:rowOff>
    </xdr:from>
    <xdr:to>
      <xdr:col>3</xdr:col>
      <xdr:colOff>342295</xdr:colOff>
      <xdr:row>35</xdr:row>
      <xdr:rowOff>66174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724150"/>
          <a:ext cx="4838095" cy="40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</xdr:row>
      <xdr:rowOff>114300</xdr:rowOff>
    </xdr:from>
    <xdr:to>
      <xdr:col>4</xdr:col>
      <xdr:colOff>8923</xdr:colOff>
      <xdr:row>15</xdr:row>
      <xdr:rowOff>152133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76300"/>
          <a:ext cx="4819048" cy="21333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2</xdr:col>
      <xdr:colOff>837599</xdr:colOff>
      <xdr:row>71</xdr:row>
      <xdr:rowOff>37286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48500"/>
          <a:ext cx="4809524" cy="65142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3</xdr:col>
      <xdr:colOff>608996</xdr:colOff>
      <xdr:row>101</xdr:row>
      <xdr:rowOff>18048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239500"/>
          <a:ext cx="4828571" cy="80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6.149E-3</v>
          </cell>
        </row>
        <row r="7">
          <cell r="B7">
            <v>2E-3</v>
          </cell>
        </row>
        <row r="8">
          <cell r="B8">
            <v>3.8496000000000002E-2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"/>
  <sheetViews>
    <sheetView workbookViewId="0">
      <selection activeCell="D5" sqref="D5"/>
    </sheetView>
  </sheetViews>
  <sheetFormatPr defaultColWidth="9.109375" defaultRowHeight="14.4" x14ac:dyDescent="0.3"/>
  <cols>
    <col min="1" max="1" width="48.5546875" style="109" bestFit="1" customWidth="1"/>
    <col min="2" max="2" width="11.33203125" style="109" bestFit="1" customWidth="1"/>
    <col min="3" max="16384" width="9.109375" style="109"/>
  </cols>
  <sheetData>
    <row r="5" spans="1:2" ht="15" thickBot="1" x14ac:dyDescent="0.35">
      <c r="B5" s="134"/>
    </row>
    <row r="6" spans="1:2" ht="15" thickBot="1" x14ac:dyDescent="0.35">
      <c r="A6" s="109" t="s">
        <v>58</v>
      </c>
      <c r="B6" s="138">
        <v>-28815.439999999999</v>
      </c>
    </row>
    <row r="8" spans="1:2" ht="15" thickBot="1" x14ac:dyDescent="0.35"/>
    <row r="9" spans="1:2" ht="15" thickBot="1" x14ac:dyDescent="0.35">
      <c r="A9" s="109" t="s">
        <v>233</v>
      </c>
      <c r="B9" s="138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5" sqref="D5"/>
    </sheetView>
  </sheetViews>
  <sheetFormatPr defaultColWidth="9.109375" defaultRowHeight="14.4" x14ac:dyDescent="0.3"/>
  <cols>
    <col min="1" max="1" width="42.44140625" style="109" bestFit="1" customWidth="1"/>
    <col min="2" max="2" width="13.554687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60</v>
      </c>
      <c r="B3" s="143">
        <v>-82225302.879999995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opLeftCell="A28" workbookViewId="0">
      <selection activeCell="D5" sqref="D5"/>
    </sheetView>
  </sheetViews>
  <sheetFormatPr defaultColWidth="9.109375" defaultRowHeight="14.4" x14ac:dyDescent="0.3"/>
  <cols>
    <col min="1" max="1" width="9.109375" style="109"/>
    <col min="2" max="2" width="50.44140625" style="109" bestFit="1" customWidth="1"/>
    <col min="3" max="3" width="13.5546875" style="109" bestFit="1" customWidth="1"/>
    <col min="4" max="4" width="14.33203125" style="137" bestFit="1" customWidth="1"/>
    <col min="5" max="16384" width="9.109375" style="109"/>
  </cols>
  <sheetData>
    <row r="2" spans="2:4" x14ac:dyDescent="0.3">
      <c r="B2" s="139" t="s">
        <v>78</v>
      </c>
      <c r="C2" s="140">
        <v>2021</v>
      </c>
      <c r="D2" s="141" t="s">
        <v>317</v>
      </c>
    </row>
    <row r="3" spans="2:4" x14ac:dyDescent="0.3">
      <c r="B3" s="109" t="s">
        <v>234</v>
      </c>
      <c r="C3" s="134">
        <v>-1520224.74</v>
      </c>
    </row>
    <row r="4" spans="2:4" x14ac:dyDescent="0.3">
      <c r="B4" s="109" t="s">
        <v>235</v>
      </c>
      <c r="C4" s="134">
        <v>-7023895.9100000001</v>
      </c>
    </row>
    <row r="5" spans="2:4" x14ac:dyDescent="0.3">
      <c r="B5" s="109" t="s">
        <v>236</v>
      </c>
      <c r="C5" s="134">
        <v>-162486.06</v>
      </c>
    </row>
    <row r="6" spans="2:4" x14ac:dyDescent="0.3">
      <c r="B6" s="109" t="s">
        <v>237</v>
      </c>
      <c r="C6" s="134">
        <v>16999553.84</v>
      </c>
    </row>
    <row r="7" spans="2:4" x14ac:dyDescent="0.3">
      <c r="B7" s="109" t="s">
        <v>238</v>
      </c>
      <c r="C7" s="134">
        <v>745989.72</v>
      </c>
    </row>
    <row r="8" spans="2:4" x14ac:dyDescent="0.3">
      <c r="B8" s="109" t="s">
        <v>239</v>
      </c>
      <c r="C8" s="134">
        <v>-3387243.17</v>
      </c>
    </row>
    <row r="10" spans="2:4" x14ac:dyDescent="0.3">
      <c r="B10" s="109" t="s">
        <v>240</v>
      </c>
      <c r="C10" s="134">
        <v>-2868000.1</v>
      </c>
    </row>
    <row r="11" spans="2:4" x14ac:dyDescent="0.3">
      <c r="B11" s="109" t="s">
        <v>241</v>
      </c>
      <c r="C11" s="134">
        <v>-1697248.71</v>
      </c>
    </row>
    <row r="12" spans="2:4" x14ac:dyDescent="0.3">
      <c r="B12" s="109" t="s">
        <v>74</v>
      </c>
      <c r="C12" s="134">
        <v>4927857.91</v>
      </c>
      <c r="D12" s="137">
        <f>C12</f>
        <v>4927857.91</v>
      </c>
    </row>
    <row r="13" spans="2:4" x14ac:dyDescent="0.3">
      <c r="B13" s="109" t="s">
        <v>75</v>
      </c>
      <c r="C13" s="134">
        <v>4467717.47</v>
      </c>
      <c r="D13" s="137">
        <f t="shared" ref="D13:D20" si="0">C13</f>
        <v>4467717.47</v>
      </c>
    </row>
    <row r="14" spans="2:4" x14ac:dyDescent="0.3">
      <c r="B14" s="109" t="s">
        <v>76</v>
      </c>
      <c r="C14" s="134">
        <v>246461.42</v>
      </c>
      <c r="D14" s="137">
        <f t="shared" si="0"/>
        <v>246461.42</v>
      </c>
    </row>
    <row r="15" spans="2:4" x14ac:dyDescent="0.3">
      <c r="B15" s="109" t="s">
        <v>81</v>
      </c>
      <c r="C15" s="134">
        <v>-2602913.4300000002</v>
      </c>
      <c r="D15" s="137">
        <f t="shared" si="0"/>
        <v>-2602913.4300000002</v>
      </c>
    </row>
    <row r="16" spans="2:4" x14ac:dyDescent="0.3">
      <c r="B16" s="109" t="s">
        <v>82</v>
      </c>
      <c r="C16" s="134">
        <v>3860293.96</v>
      </c>
      <c r="D16" s="137">
        <f t="shared" si="0"/>
        <v>3860293.96</v>
      </c>
    </row>
    <row r="17" spans="2:4" x14ac:dyDescent="0.3">
      <c r="B17" s="109" t="s">
        <v>242</v>
      </c>
      <c r="C17" s="134">
        <v>1189386.07</v>
      </c>
      <c r="D17" s="137">
        <f t="shared" si="0"/>
        <v>1189386.07</v>
      </c>
    </row>
    <row r="18" spans="2:4" x14ac:dyDescent="0.3">
      <c r="B18" s="109" t="s">
        <v>83</v>
      </c>
      <c r="C18" s="134">
        <v>438242.77</v>
      </c>
      <c r="D18" s="137">
        <f t="shared" si="0"/>
        <v>438242.77</v>
      </c>
    </row>
    <row r="19" spans="2:4" x14ac:dyDescent="0.3">
      <c r="B19" s="109" t="s">
        <v>77</v>
      </c>
      <c r="C19" s="134">
        <v>1887812.19</v>
      </c>
      <c r="D19" s="137">
        <f t="shared" si="0"/>
        <v>1887812.19</v>
      </c>
    </row>
    <row r="20" spans="2:4" x14ac:dyDescent="0.3">
      <c r="B20" s="109" t="s">
        <v>84</v>
      </c>
      <c r="C20" s="134">
        <v>1896605.59</v>
      </c>
      <c r="D20" s="137">
        <f t="shared" si="0"/>
        <v>1896605.59</v>
      </c>
    </row>
    <row r="22" spans="2:4" x14ac:dyDescent="0.3">
      <c r="B22" s="109" t="s">
        <v>243</v>
      </c>
      <c r="C22" s="134">
        <v>-2139634.23</v>
      </c>
    </row>
    <row r="23" spans="2:4" x14ac:dyDescent="0.3">
      <c r="B23" s="109" t="s">
        <v>244</v>
      </c>
      <c r="C23" s="134">
        <v>-627328.9</v>
      </c>
    </row>
    <row r="24" spans="2:4" x14ac:dyDescent="0.3">
      <c r="B24" s="109" t="s">
        <v>245</v>
      </c>
      <c r="C24" s="134">
        <v>38116.660000000003</v>
      </c>
    </row>
    <row r="25" spans="2:4" x14ac:dyDescent="0.3">
      <c r="B25" s="109" t="s">
        <v>246</v>
      </c>
      <c r="C25" s="134">
        <v>14314854.75</v>
      </c>
    </row>
    <row r="26" spans="2:4" x14ac:dyDescent="0.3">
      <c r="B26" s="109" t="s">
        <v>247</v>
      </c>
      <c r="C26" s="134">
        <v>-96999.88</v>
      </c>
    </row>
    <row r="27" spans="2:4" x14ac:dyDescent="0.3">
      <c r="B27" s="109" t="s">
        <v>248</v>
      </c>
      <c r="C27" s="134">
        <v>-1555090.25</v>
      </c>
    </row>
    <row r="28" spans="2:4" x14ac:dyDescent="0.3">
      <c r="B28" s="109" t="s">
        <v>249</v>
      </c>
      <c r="C28" s="134">
        <v>-1395443.93</v>
      </c>
    </row>
    <row r="29" spans="2:4" x14ac:dyDescent="0.3">
      <c r="B29" s="109" t="s">
        <v>250</v>
      </c>
      <c r="C29" s="134">
        <v>-1327558.3500000001</v>
      </c>
    </row>
    <row r="30" spans="2:4" x14ac:dyDescent="0.3">
      <c r="B30" s="109" t="s">
        <v>251</v>
      </c>
      <c r="C30" s="134">
        <v>-870182.77</v>
      </c>
    </row>
    <row r="31" spans="2:4" x14ac:dyDescent="0.3">
      <c r="B31" s="109" t="s">
        <v>54</v>
      </c>
      <c r="C31" s="134">
        <v>1622496.28</v>
      </c>
      <c r="D31" s="137">
        <f t="shared" ref="D31:D33" si="1">C31</f>
        <v>1622496.28</v>
      </c>
    </row>
    <row r="32" spans="2:4" x14ac:dyDescent="0.3">
      <c r="B32" s="109" t="s">
        <v>55</v>
      </c>
      <c r="C32" s="134">
        <v>1405656.78</v>
      </c>
      <c r="D32" s="137">
        <f t="shared" si="1"/>
        <v>1405656.78</v>
      </c>
    </row>
    <row r="33" spans="2:4" x14ac:dyDescent="0.3">
      <c r="B33" s="109" t="s">
        <v>56</v>
      </c>
      <c r="C33" s="134">
        <v>3190549.43</v>
      </c>
      <c r="D33" s="137">
        <f t="shared" si="1"/>
        <v>3190549.43</v>
      </c>
    </row>
    <row r="34" spans="2:4" ht="15" thickBot="1" x14ac:dyDescent="0.35">
      <c r="B34" s="109" t="s">
        <v>252</v>
      </c>
      <c r="C34" s="134">
        <v>452.08</v>
      </c>
    </row>
    <row r="35" spans="2:4" ht="15" thickBot="1" x14ac:dyDescent="0.35">
      <c r="C35" s="142">
        <f>SUM(C3:C34)</f>
        <v>29957796.490000002</v>
      </c>
      <c r="D35" s="128">
        <f>SUM(D3:D34)</f>
        <v>22530166.439999998</v>
      </c>
    </row>
  </sheetData>
  <conditionalFormatting sqref="B1 B3:B34">
    <cfRule type="containsText" dxfId="2" priority="6" operator="containsText" text="am">
      <formula>NOT(ISERROR(SEARCH("am",B1)))</formula>
    </cfRule>
  </conditionalFormatting>
  <conditionalFormatting sqref="B2">
    <cfRule type="containsText" dxfId="1" priority="3" operator="containsText" text="AM">
      <formula>NOT(ISERROR(SEARCH("AM",B2)))</formula>
    </cfRule>
    <cfRule type="containsText" dxfId="0" priority="4" operator="containsText" text="Amort">
      <formula>NOT(ISERROR(SEARCH("Amort",B2)))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8"/>
  <sheetViews>
    <sheetView workbookViewId="0">
      <selection activeCell="M32" sqref="M32"/>
    </sheetView>
  </sheetViews>
  <sheetFormatPr defaultColWidth="9.109375" defaultRowHeight="14.4" x14ac:dyDescent="0.3"/>
  <cols>
    <col min="1" max="1" width="9.109375" style="109"/>
    <col min="2" max="2" width="51" style="109" bestFit="1" customWidth="1"/>
    <col min="3" max="3" width="12.33203125" style="137" bestFit="1" customWidth="1"/>
    <col min="4" max="16384" width="9.109375" style="109"/>
  </cols>
  <sheetData>
    <row r="1" spans="2:3" x14ac:dyDescent="0.3">
      <c r="C1" s="136">
        <v>2021</v>
      </c>
    </row>
    <row r="2" spans="2:3" x14ac:dyDescent="0.3">
      <c r="B2" s="109" t="s">
        <v>78</v>
      </c>
      <c r="C2" s="137" t="s">
        <v>70</v>
      </c>
    </row>
    <row r="3" spans="2:3" x14ac:dyDescent="0.3">
      <c r="B3" s="109" t="s">
        <v>254</v>
      </c>
      <c r="C3" s="137">
        <v>57393.06</v>
      </c>
    </row>
    <row r="4" spans="2:3" ht="15" thickBot="1" x14ac:dyDescent="0.35">
      <c r="B4" s="109" t="s">
        <v>255</v>
      </c>
      <c r="C4" s="137">
        <v>506567.64</v>
      </c>
    </row>
    <row r="5" spans="2:3" ht="15" thickBot="1" x14ac:dyDescent="0.35">
      <c r="B5" s="109" t="s">
        <v>90</v>
      </c>
      <c r="C5" s="138">
        <v>4926156.03</v>
      </c>
    </row>
    <row r="6" spans="2:3" x14ac:dyDescent="0.3">
      <c r="B6" s="109" t="s">
        <v>256</v>
      </c>
      <c r="C6" s="137">
        <v>100248.89</v>
      </c>
    </row>
    <row r="7" spans="2:3" x14ac:dyDescent="0.3">
      <c r="B7" s="109" t="s">
        <v>257</v>
      </c>
      <c r="C7" s="137">
        <v>60308.65</v>
      </c>
    </row>
    <row r="8" spans="2:3" x14ac:dyDescent="0.3">
      <c r="B8" s="109" t="s">
        <v>258</v>
      </c>
      <c r="C8" s="137">
        <v>8700</v>
      </c>
    </row>
    <row r="9" spans="2:3" x14ac:dyDescent="0.3">
      <c r="B9" s="109" t="s">
        <v>259</v>
      </c>
      <c r="C9" s="137">
        <v>319643.34999999998</v>
      </c>
    </row>
    <row r="10" spans="2:3" x14ac:dyDescent="0.3">
      <c r="B10" s="109" t="s">
        <v>260</v>
      </c>
      <c r="C10" s="137">
        <v>278334</v>
      </c>
    </row>
    <row r="11" spans="2:3" x14ac:dyDescent="0.3">
      <c r="B11" s="109" t="s">
        <v>261</v>
      </c>
      <c r="C11" s="137">
        <v>84.48</v>
      </c>
    </row>
    <row r="12" spans="2:3" x14ac:dyDescent="0.3">
      <c r="B12" s="109" t="s">
        <v>262</v>
      </c>
      <c r="C12" s="137">
        <v>1496.62</v>
      </c>
    </row>
    <row r="13" spans="2:3" x14ac:dyDescent="0.3">
      <c r="B13" s="109" t="s">
        <v>263</v>
      </c>
      <c r="C13" s="137">
        <v>39.17</v>
      </c>
    </row>
    <row r="14" spans="2:3" x14ac:dyDescent="0.3">
      <c r="B14" s="109" t="s">
        <v>264</v>
      </c>
      <c r="C14" s="137">
        <v>4119.8999999999996</v>
      </c>
    </row>
    <row r="15" spans="2:3" x14ac:dyDescent="0.3">
      <c r="B15" s="109" t="s">
        <v>265</v>
      </c>
      <c r="C15" s="137">
        <v>2206.3000000000002</v>
      </c>
    </row>
    <row r="16" spans="2:3" x14ac:dyDescent="0.3">
      <c r="B16" s="109" t="s">
        <v>266</v>
      </c>
      <c r="C16" s="137">
        <v>92.93</v>
      </c>
    </row>
    <row r="17" spans="2:3" x14ac:dyDescent="0.3">
      <c r="B17" s="109" t="s">
        <v>267</v>
      </c>
      <c r="C17" s="137">
        <v>15486.03</v>
      </c>
    </row>
    <row r="18" spans="2:3" x14ac:dyDescent="0.3">
      <c r="B18" s="109" t="s">
        <v>268</v>
      </c>
      <c r="C18" s="137">
        <v>368364.98</v>
      </c>
    </row>
    <row r="19" spans="2:3" x14ac:dyDescent="0.3">
      <c r="B19" s="109" t="s">
        <v>269</v>
      </c>
      <c r="C19" s="137">
        <v>220613.96</v>
      </c>
    </row>
    <row r="20" spans="2:3" x14ac:dyDescent="0.3">
      <c r="B20" s="109" t="s">
        <v>270</v>
      </c>
      <c r="C20" s="137">
        <v>131256.28</v>
      </c>
    </row>
    <row r="21" spans="2:3" x14ac:dyDescent="0.3">
      <c r="B21" s="109" t="s">
        <v>271</v>
      </c>
      <c r="C21" s="137">
        <v>106825.07</v>
      </c>
    </row>
    <row r="22" spans="2:3" x14ac:dyDescent="0.3">
      <c r="B22" s="109" t="s">
        <v>272</v>
      </c>
      <c r="C22" s="137">
        <v>708012.79</v>
      </c>
    </row>
    <row r="23" spans="2:3" x14ac:dyDescent="0.3">
      <c r="B23" s="109" t="s">
        <v>273</v>
      </c>
      <c r="C23" s="137">
        <v>677968.86</v>
      </c>
    </row>
    <row r="24" spans="2:3" x14ac:dyDescent="0.3">
      <c r="B24" s="109" t="s">
        <v>274</v>
      </c>
      <c r="C24" s="137">
        <v>-37378746.490000002</v>
      </c>
    </row>
    <row r="25" spans="2:3" ht="15" thickBot="1" x14ac:dyDescent="0.35">
      <c r="B25" s="109" t="s">
        <v>275</v>
      </c>
      <c r="C25" s="137">
        <v>452.08</v>
      </c>
    </row>
    <row r="26" spans="2:3" ht="15" thickBot="1" x14ac:dyDescent="0.35">
      <c r="B26" s="109" t="s">
        <v>276</v>
      </c>
      <c r="C26" s="138">
        <v>42945349.140000001</v>
      </c>
    </row>
    <row r="27" spans="2:3" x14ac:dyDescent="0.3">
      <c r="B27" s="109" t="s">
        <v>277</v>
      </c>
      <c r="C27" s="137">
        <v>6847.81</v>
      </c>
    </row>
    <row r="28" spans="2:3" x14ac:dyDescent="0.3">
      <c r="B28" s="109" t="s">
        <v>278</v>
      </c>
      <c r="C28" s="137">
        <v>223080.36</v>
      </c>
    </row>
    <row r="29" spans="2:3" x14ac:dyDescent="0.3">
      <c r="B29" s="109" t="s">
        <v>279</v>
      </c>
      <c r="C29" s="137">
        <v>895135.03</v>
      </c>
    </row>
    <row r="30" spans="2:3" x14ac:dyDescent="0.3">
      <c r="B30" s="109" t="s">
        <v>280</v>
      </c>
      <c r="C30" s="137">
        <v>30856.61</v>
      </c>
    </row>
    <row r="31" spans="2:3" x14ac:dyDescent="0.3">
      <c r="B31" s="109" t="s">
        <v>281</v>
      </c>
      <c r="C31" s="137">
        <v>190762</v>
      </c>
    </row>
    <row r="32" spans="2:3" x14ac:dyDescent="0.3">
      <c r="B32" s="109" t="s">
        <v>282</v>
      </c>
      <c r="C32" s="137">
        <v>8722</v>
      </c>
    </row>
    <row r="33" spans="2:3" x14ac:dyDescent="0.3">
      <c r="B33" s="109" t="s">
        <v>283</v>
      </c>
      <c r="C33" s="137">
        <v>1230.25</v>
      </c>
    </row>
    <row r="34" spans="2:3" x14ac:dyDescent="0.3">
      <c r="B34" s="109" t="s">
        <v>284</v>
      </c>
      <c r="C34" s="137">
        <v>247890.9</v>
      </c>
    </row>
    <row r="35" spans="2:3" x14ac:dyDescent="0.3">
      <c r="B35" s="109" t="s">
        <v>285</v>
      </c>
      <c r="C35" s="137">
        <v>37255.07</v>
      </c>
    </row>
    <row r="36" spans="2:3" x14ac:dyDescent="0.3">
      <c r="B36" s="109" t="s">
        <v>286</v>
      </c>
      <c r="C36" s="137">
        <v>13935.22</v>
      </c>
    </row>
    <row r="37" spans="2:3" x14ac:dyDescent="0.3">
      <c r="B37" s="109" t="s">
        <v>287</v>
      </c>
      <c r="C37" s="137">
        <v>122.97</v>
      </c>
    </row>
    <row r="38" spans="2:3" x14ac:dyDescent="0.3">
      <c r="B38" s="109" t="s">
        <v>288</v>
      </c>
      <c r="C38" s="137">
        <v>0</v>
      </c>
    </row>
    <row r="39" spans="2:3" x14ac:dyDescent="0.3">
      <c r="B39" s="109" t="s">
        <v>289</v>
      </c>
      <c r="C39" s="137">
        <v>220066.96</v>
      </c>
    </row>
    <row r="40" spans="2:3" x14ac:dyDescent="0.3">
      <c r="B40" s="109" t="s">
        <v>290</v>
      </c>
      <c r="C40" s="137">
        <v>2824441.51</v>
      </c>
    </row>
    <row r="41" spans="2:3" x14ac:dyDescent="0.3">
      <c r="B41" s="109" t="s">
        <v>291</v>
      </c>
      <c r="C41" s="137">
        <v>195665.84</v>
      </c>
    </row>
    <row r="42" spans="2:3" x14ac:dyDescent="0.3">
      <c r="B42" s="109" t="s">
        <v>292</v>
      </c>
      <c r="C42" s="137">
        <v>44436.04</v>
      </c>
    </row>
    <row r="43" spans="2:3" x14ac:dyDescent="0.3">
      <c r="B43" s="109" t="s">
        <v>293</v>
      </c>
      <c r="C43" s="137">
        <v>56803.79</v>
      </c>
    </row>
    <row r="44" spans="2:3" x14ac:dyDescent="0.3">
      <c r="B44" s="109" t="s">
        <v>294</v>
      </c>
      <c r="C44" s="137">
        <v>222079.78</v>
      </c>
    </row>
    <row r="45" spans="2:3" x14ac:dyDescent="0.3">
      <c r="B45" s="109" t="s">
        <v>295</v>
      </c>
      <c r="C45" s="137">
        <v>93932.95</v>
      </c>
    </row>
    <row r="46" spans="2:3" x14ac:dyDescent="0.3">
      <c r="B46" s="109" t="s">
        <v>296</v>
      </c>
      <c r="C46" s="137">
        <v>297146.11</v>
      </c>
    </row>
    <row r="47" spans="2:3" x14ac:dyDescent="0.3">
      <c r="B47" s="109" t="s">
        <v>297</v>
      </c>
      <c r="C47" s="137">
        <v>915246.89</v>
      </c>
    </row>
    <row r="48" spans="2:3" x14ac:dyDescent="0.3">
      <c r="B48" s="109" t="s">
        <v>298</v>
      </c>
      <c r="C48" s="137">
        <v>165694.48000000001</v>
      </c>
    </row>
    <row r="49" spans="2:3" x14ac:dyDescent="0.3">
      <c r="B49" s="109" t="s">
        <v>299</v>
      </c>
      <c r="C49" s="137">
        <v>46583</v>
      </c>
    </row>
    <row r="50" spans="2:3" x14ac:dyDescent="0.3">
      <c r="B50" s="109" t="s">
        <v>300</v>
      </c>
      <c r="C50" s="137">
        <v>769635.09</v>
      </c>
    </row>
    <row r="51" spans="2:3" x14ac:dyDescent="0.3">
      <c r="B51" s="109" t="s">
        <v>301</v>
      </c>
      <c r="C51" s="137">
        <v>98100.94</v>
      </c>
    </row>
    <row r="52" spans="2:3" x14ac:dyDescent="0.3">
      <c r="B52" s="109" t="s">
        <v>302</v>
      </c>
      <c r="C52" s="137">
        <v>24185.49</v>
      </c>
    </row>
    <row r="53" spans="2:3" x14ac:dyDescent="0.3">
      <c r="B53" s="109" t="s">
        <v>303</v>
      </c>
      <c r="C53" s="137">
        <v>831630.37</v>
      </c>
    </row>
    <row r="54" spans="2:3" x14ac:dyDescent="0.3">
      <c r="B54" s="109" t="s">
        <v>304</v>
      </c>
      <c r="C54" s="137">
        <v>136195.35999999999</v>
      </c>
    </row>
    <row r="55" spans="2:3" x14ac:dyDescent="0.3">
      <c r="B55" s="109" t="s">
        <v>305</v>
      </c>
      <c r="C55" s="137">
        <v>1218390.71</v>
      </c>
    </row>
    <row r="56" spans="2:3" x14ac:dyDescent="0.3">
      <c r="B56" s="109" t="s">
        <v>306</v>
      </c>
      <c r="C56" s="137">
        <v>31348.1</v>
      </c>
    </row>
    <row r="57" spans="2:3" x14ac:dyDescent="0.3">
      <c r="B57" s="109" t="s">
        <v>307</v>
      </c>
      <c r="C57" s="137">
        <v>23908395.350000001</v>
      </c>
    </row>
    <row r="58" spans="2:3" x14ac:dyDescent="0.3">
      <c r="B58" s="109" t="s">
        <v>308</v>
      </c>
      <c r="C58" s="137">
        <v>23908395.350000001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5" sqref="D5"/>
    </sheetView>
  </sheetViews>
  <sheetFormatPr defaultColWidth="9.109375" defaultRowHeight="14.4" x14ac:dyDescent="0.3"/>
  <cols>
    <col min="1" max="1" width="72" style="109" customWidth="1"/>
    <col min="2" max="2" width="13.33203125" style="135" bestFit="1" customWidth="1"/>
    <col min="3" max="3" width="13.33203125" style="109" bestFit="1" customWidth="1"/>
    <col min="4" max="4" width="12.44140625" style="109" bestFit="1" customWidth="1"/>
    <col min="5" max="5" width="13.33203125" style="109" bestFit="1" customWidth="1"/>
    <col min="6" max="16384" width="9.109375" style="109"/>
  </cols>
  <sheetData>
    <row r="1" spans="1:5" ht="15" thickBot="1" x14ac:dyDescent="0.35">
      <c r="B1" s="109" t="s">
        <v>313</v>
      </c>
      <c r="C1" s="109" t="s">
        <v>314</v>
      </c>
      <c r="D1" s="109" t="s">
        <v>315</v>
      </c>
      <c r="E1" s="109" t="s">
        <v>316</v>
      </c>
    </row>
    <row r="2" spans="1:5" ht="15" thickBot="1" x14ac:dyDescent="0.35">
      <c r="B2" s="133">
        <f>SUM(B3:B6)</f>
        <v>2055144.0399999998</v>
      </c>
      <c r="C2" s="128">
        <f>SUM(C3:C6)</f>
        <v>34977.21</v>
      </c>
      <c r="D2" s="128">
        <f t="shared" ref="D2" si="0">SUM(D3:D6)</f>
        <v>119240.45000000001</v>
      </c>
      <c r="E2" s="128">
        <f>SUM(E3:E6)</f>
        <v>1900926.38</v>
      </c>
    </row>
    <row r="3" spans="1:5" x14ac:dyDescent="0.3">
      <c r="B3" s="134"/>
      <c r="E3" s="134"/>
    </row>
    <row r="4" spans="1:5" x14ac:dyDescent="0.3">
      <c r="A4" s="109" t="s">
        <v>173</v>
      </c>
      <c r="B4" s="134">
        <v>606783.9</v>
      </c>
      <c r="C4" s="134">
        <v>25360.1</v>
      </c>
      <c r="D4" s="134">
        <v>86454.88</v>
      </c>
      <c r="E4" s="134">
        <v>494968.92</v>
      </c>
    </row>
    <row r="5" spans="1:5" x14ac:dyDescent="0.3">
      <c r="A5" s="109" t="s">
        <v>174</v>
      </c>
      <c r="B5" s="134">
        <v>1065690.44</v>
      </c>
      <c r="E5" s="134">
        <v>1065690.44</v>
      </c>
    </row>
    <row r="6" spans="1:5" x14ac:dyDescent="0.3">
      <c r="A6" s="109" t="s">
        <v>175</v>
      </c>
      <c r="B6" s="134">
        <v>382669.7</v>
      </c>
      <c r="C6" s="135">
        <v>9617.11</v>
      </c>
      <c r="D6" s="135">
        <v>32785.57</v>
      </c>
      <c r="E6" s="135">
        <v>340267.02</v>
      </c>
    </row>
    <row r="7" spans="1:5" x14ac:dyDescent="0.3">
      <c r="C7" s="135"/>
      <c r="D7" s="135"/>
      <c r="E7" s="135"/>
    </row>
  </sheetData>
  <sortState ref="A2:C5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/>
  </sheetViews>
  <sheetFormatPr defaultColWidth="9.109375" defaultRowHeight="14.4" x14ac:dyDescent="0.3"/>
  <cols>
    <col min="1" max="1" width="15.6640625" style="109" customWidth="1"/>
    <col min="2" max="2" width="20" style="109" customWidth="1"/>
    <col min="3" max="3" width="15.6640625" style="109" customWidth="1"/>
    <col min="4" max="4" width="31" style="109" customWidth="1"/>
    <col min="5" max="5" width="15.109375" style="109" customWidth="1"/>
    <col min="6" max="6" width="38.44140625" style="109" customWidth="1"/>
    <col min="7" max="7" width="24.44140625" style="109" customWidth="1"/>
    <col min="8" max="9" width="15.109375" style="109" customWidth="1"/>
    <col min="10" max="16384" width="9.109375" style="109"/>
  </cols>
  <sheetData>
    <row r="1" spans="3:9" x14ac:dyDescent="0.3">
      <c r="C1" s="111" t="s">
        <v>34</v>
      </c>
      <c r="D1" s="111" t="s">
        <v>34</v>
      </c>
      <c r="E1" s="111" t="s">
        <v>34</v>
      </c>
      <c r="F1" s="111" t="s">
        <v>34</v>
      </c>
      <c r="G1" s="112" t="s">
        <v>71</v>
      </c>
      <c r="H1" s="113"/>
      <c r="I1" s="113"/>
    </row>
    <row r="2" spans="3:9" x14ac:dyDescent="0.3">
      <c r="C2" s="111" t="s">
        <v>34</v>
      </c>
      <c r="D2" s="114" t="s">
        <v>34</v>
      </c>
      <c r="E2" s="114" t="s">
        <v>34</v>
      </c>
      <c r="F2" s="111" t="s">
        <v>36</v>
      </c>
      <c r="G2" s="115" t="s">
        <v>310</v>
      </c>
      <c r="H2" s="115" t="s">
        <v>312</v>
      </c>
      <c r="I2" s="116" t="s">
        <v>311</v>
      </c>
    </row>
    <row r="3" spans="3:9" x14ac:dyDescent="0.3">
      <c r="C3" s="111" t="s">
        <v>35</v>
      </c>
      <c r="D3" s="117"/>
      <c r="E3" s="111" t="s">
        <v>73</v>
      </c>
      <c r="F3" s="111" t="s">
        <v>34</v>
      </c>
      <c r="G3" s="118" t="s">
        <v>88</v>
      </c>
      <c r="H3" s="118" t="s">
        <v>88</v>
      </c>
      <c r="I3" s="118" t="s">
        <v>88</v>
      </c>
    </row>
    <row r="4" spans="3:9" x14ac:dyDescent="0.3">
      <c r="C4" s="112" t="s">
        <v>151</v>
      </c>
      <c r="D4" s="119" t="s">
        <v>152</v>
      </c>
      <c r="E4" s="119" t="s">
        <v>37</v>
      </c>
      <c r="F4" s="112" t="s">
        <v>153</v>
      </c>
      <c r="G4" s="120">
        <v>182545.57</v>
      </c>
      <c r="H4" s="120">
        <v>173950.15</v>
      </c>
      <c r="I4" s="121">
        <v>174105.83</v>
      </c>
    </row>
    <row r="5" spans="3:9" x14ac:dyDescent="0.3">
      <c r="C5" s="113"/>
      <c r="D5" s="122"/>
      <c r="E5" s="119" t="s">
        <v>79</v>
      </c>
      <c r="F5" s="112" t="s">
        <v>154</v>
      </c>
      <c r="G5" s="120">
        <v>11888.3</v>
      </c>
      <c r="H5" s="120">
        <v>8341.84</v>
      </c>
      <c r="I5" s="121">
        <v>4755.4799999999996</v>
      </c>
    </row>
    <row r="6" spans="3:9" x14ac:dyDescent="0.3">
      <c r="C6" s="113"/>
      <c r="D6" s="122"/>
      <c r="E6" s="119" t="s">
        <v>38</v>
      </c>
      <c r="F6" s="112" t="s">
        <v>155</v>
      </c>
      <c r="G6" s="120">
        <v>150557.70000000001</v>
      </c>
      <c r="H6" s="120">
        <v>136471.32999999999</v>
      </c>
      <c r="I6" s="121">
        <v>179351.23</v>
      </c>
    </row>
    <row r="7" spans="3:9" x14ac:dyDescent="0.3">
      <c r="C7" s="113"/>
      <c r="D7" s="122"/>
      <c r="E7" s="119" t="s">
        <v>39</v>
      </c>
      <c r="F7" s="112" t="s">
        <v>153</v>
      </c>
      <c r="G7" s="120">
        <v>5561512.5099999998</v>
      </c>
      <c r="H7" s="120">
        <v>4995964.5999999996</v>
      </c>
      <c r="I7" s="121">
        <v>4244703.46</v>
      </c>
    </row>
    <row r="8" spans="3:9" x14ac:dyDescent="0.3">
      <c r="C8" s="113"/>
      <c r="D8" s="122"/>
      <c r="E8" s="119" t="s">
        <v>80</v>
      </c>
      <c r="F8" s="112" t="s">
        <v>154</v>
      </c>
      <c r="G8" s="120">
        <v>1397176.68</v>
      </c>
      <c r="H8" s="120">
        <v>1024734.19</v>
      </c>
      <c r="I8" s="121">
        <v>608016.51</v>
      </c>
    </row>
    <row r="9" spans="3:9" x14ac:dyDescent="0.3">
      <c r="C9" s="113"/>
      <c r="D9" s="122"/>
      <c r="E9" s="119" t="s">
        <v>40</v>
      </c>
      <c r="F9" s="112" t="s">
        <v>155</v>
      </c>
      <c r="G9" s="120">
        <v>61.77</v>
      </c>
      <c r="H9" s="120">
        <v>57.53</v>
      </c>
      <c r="I9" s="121">
        <v>63.33</v>
      </c>
    </row>
    <row r="10" spans="3:9" x14ac:dyDescent="0.3">
      <c r="C10" s="113"/>
      <c r="D10" s="113"/>
      <c r="E10" s="123" t="s">
        <v>72</v>
      </c>
      <c r="F10" s="124"/>
      <c r="G10" s="125">
        <v>7303742.5300000003</v>
      </c>
      <c r="H10" s="125">
        <v>6339519.6399999997</v>
      </c>
      <c r="I10" s="126">
        <v>5210995.84</v>
      </c>
    </row>
    <row r="19" spans="1:9" ht="15" thickBot="1" x14ac:dyDescent="0.35">
      <c r="E19" s="119" t="s">
        <v>126</v>
      </c>
      <c r="F19" s="112" t="s">
        <v>127</v>
      </c>
      <c r="G19" s="127">
        <f>-G41</f>
        <v>51334.34</v>
      </c>
      <c r="H19" s="127">
        <f t="shared" ref="H19:I19" si="0">-H41</f>
        <v>51763.92</v>
      </c>
      <c r="I19" s="127">
        <f t="shared" si="0"/>
        <v>51228.6</v>
      </c>
    </row>
    <row r="20" spans="1:9" ht="15" thickBot="1" x14ac:dyDescent="0.35">
      <c r="G20" s="128">
        <f>SUM(G10:G19)</f>
        <v>7355076.8700000001</v>
      </c>
      <c r="H20" s="128">
        <f t="shared" ref="H20:I20" si="1">SUM(H10:H19)</f>
        <v>6391283.5599999996</v>
      </c>
      <c r="I20" s="128">
        <f t="shared" si="1"/>
        <v>5262224.4399999995</v>
      </c>
    </row>
    <row r="23" spans="1:9" x14ac:dyDescent="0.3">
      <c r="A23" s="111" t="s">
        <v>34</v>
      </c>
      <c r="B23" s="111" t="s">
        <v>34</v>
      </c>
      <c r="C23" s="111" t="s">
        <v>34</v>
      </c>
      <c r="D23" s="111" t="s">
        <v>34</v>
      </c>
      <c r="E23" s="111" t="s">
        <v>34</v>
      </c>
      <c r="F23" s="111" t="s">
        <v>91</v>
      </c>
      <c r="G23" s="112" t="s">
        <v>309</v>
      </c>
      <c r="H23" s="112" t="s">
        <v>92</v>
      </c>
      <c r="I23" s="112" t="s">
        <v>93</v>
      </c>
    </row>
    <row r="24" spans="1:9" x14ac:dyDescent="0.3">
      <c r="A24" s="111" t="s">
        <v>34</v>
      </c>
      <c r="B24" s="114" t="s">
        <v>34</v>
      </c>
      <c r="C24" s="114" t="s">
        <v>34</v>
      </c>
      <c r="D24" s="114" t="s">
        <v>34</v>
      </c>
      <c r="E24" s="114" t="s">
        <v>34</v>
      </c>
      <c r="F24" s="111" t="s">
        <v>34</v>
      </c>
      <c r="G24" s="119" t="s">
        <v>86</v>
      </c>
      <c r="H24" s="119" t="s">
        <v>86</v>
      </c>
      <c r="I24" s="112" t="s">
        <v>86</v>
      </c>
    </row>
    <row r="25" spans="1:9" x14ac:dyDescent="0.3">
      <c r="A25" s="111" t="s">
        <v>148</v>
      </c>
      <c r="B25" s="117"/>
      <c r="C25" s="111" t="s">
        <v>85</v>
      </c>
      <c r="D25" s="117"/>
      <c r="E25" s="111" t="s">
        <v>87</v>
      </c>
      <c r="F25" s="111" t="s">
        <v>34</v>
      </c>
      <c r="G25" s="118" t="s">
        <v>88</v>
      </c>
      <c r="H25" s="118" t="s">
        <v>88</v>
      </c>
      <c r="I25" s="118" t="s">
        <v>88</v>
      </c>
    </row>
    <row r="26" spans="1:9" x14ac:dyDescent="0.3">
      <c r="A26" s="112" t="s">
        <v>149</v>
      </c>
      <c r="B26" s="119" t="s">
        <v>150</v>
      </c>
      <c r="C26" s="119" t="s">
        <v>94</v>
      </c>
      <c r="D26" s="119" t="s">
        <v>95</v>
      </c>
      <c r="E26" s="119" t="s">
        <v>96</v>
      </c>
      <c r="F26" s="112" t="s">
        <v>97</v>
      </c>
      <c r="G26" s="129">
        <v>-45562138.189999998</v>
      </c>
      <c r="H26" s="129">
        <v>-39760632.090000004</v>
      </c>
      <c r="I26" s="130">
        <v>-68621660.980000004</v>
      </c>
    </row>
    <row r="27" spans="1:9" x14ac:dyDescent="0.3">
      <c r="A27" s="113"/>
      <c r="B27" s="122"/>
      <c r="C27" s="122"/>
      <c r="D27" s="122"/>
      <c r="E27" s="119" t="s">
        <v>98</v>
      </c>
      <c r="F27" s="112" t="s">
        <v>99</v>
      </c>
      <c r="G27" s="129">
        <v>-1299545414.1600001</v>
      </c>
      <c r="H27" s="129">
        <v>-1186194481.4400001</v>
      </c>
      <c r="I27" s="130">
        <v>-1133764034.97</v>
      </c>
    </row>
    <row r="28" spans="1:9" x14ac:dyDescent="0.3">
      <c r="A28" s="113"/>
      <c r="B28" s="122"/>
      <c r="C28" s="122"/>
      <c r="D28" s="122"/>
      <c r="E28" s="119" t="s">
        <v>100</v>
      </c>
      <c r="F28" s="112" t="s">
        <v>101</v>
      </c>
      <c r="G28" s="129">
        <v>19754.71</v>
      </c>
      <c r="H28" s="129">
        <v>16817.11</v>
      </c>
      <c r="I28" s="130">
        <v>597.27</v>
      </c>
    </row>
    <row r="29" spans="1:9" x14ac:dyDescent="0.3">
      <c r="A29" s="113"/>
      <c r="B29" s="122"/>
      <c r="C29" s="122"/>
      <c r="D29" s="122"/>
      <c r="E29" s="119" t="s">
        <v>102</v>
      </c>
      <c r="F29" s="112" t="s">
        <v>103</v>
      </c>
      <c r="G29" s="129">
        <v>-18793494.030000001</v>
      </c>
      <c r="H29" s="129">
        <v>164173.76999999999</v>
      </c>
      <c r="I29" s="130">
        <v>-5592805.5</v>
      </c>
    </row>
    <row r="30" spans="1:9" x14ac:dyDescent="0.3">
      <c r="A30" s="113"/>
      <c r="B30" s="122"/>
      <c r="C30" s="122"/>
      <c r="D30" s="122"/>
      <c r="E30" s="119" t="s">
        <v>104</v>
      </c>
      <c r="F30" s="112" t="s">
        <v>105</v>
      </c>
      <c r="G30" s="129">
        <v>-892424609.69000006</v>
      </c>
      <c r="H30" s="129">
        <v>-799981553.44000006</v>
      </c>
      <c r="I30" s="130">
        <v>-845079613.42999995</v>
      </c>
    </row>
    <row r="31" spans="1:9" x14ac:dyDescent="0.3">
      <c r="A31" s="113"/>
      <c r="B31" s="122"/>
      <c r="C31" s="122"/>
      <c r="D31" s="122"/>
      <c r="E31" s="119" t="s">
        <v>106</v>
      </c>
      <c r="F31" s="112" t="s">
        <v>107</v>
      </c>
      <c r="G31" s="129">
        <v>-65136</v>
      </c>
      <c r="H31" s="129">
        <v>-524385.31999999995</v>
      </c>
      <c r="I31" s="130">
        <v>-407040</v>
      </c>
    </row>
    <row r="32" spans="1:9" x14ac:dyDescent="0.3">
      <c r="A32" s="113"/>
      <c r="B32" s="122"/>
      <c r="C32" s="122"/>
      <c r="D32" s="122"/>
      <c r="E32" s="119" t="s">
        <v>108</v>
      </c>
      <c r="F32" s="112" t="s">
        <v>109</v>
      </c>
      <c r="G32" s="129">
        <v>-187473.66</v>
      </c>
      <c r="H32" s="129">
        <v>-1553550.78</v>
      </c>
      <c r="I32" s="130">
        <v>-1170240</v>
      </c>
    </row>
    <row r="33" spans="1:9" x14ac:dyDescent="0.3">
      <c r="A33" s="113"/>
      <c r="B33" s="122"/>
      <c r="C33" s="122"/>
      <c r="D33" s="122"/>
      <c r="E33" s="119" t="s">
        <v>110</v>
      </c>
      <c r="F33" s="112" t="s">
        <v>111</v>
      </c>
      <c r="G33" s="129">
        <v>-3723382.86</v>
      </c>
      <c r="H33" s="129">
        <v>-2800070.76</v>
      </c>
      <c r="I33" s="130">
        <v>-2029946.82</v>
      </c>
    </row>
    <row r="34" spans="1:9" x14ac:dyDescent="0.3">
      <c r="A34" s="113"/>
      <c r="B34" s="122"/>
      <c r="C34" s="122"/>
      <c r="D34" s="122"/>
      <c r="E34" s="119" t="s">
        <v>112</v>
      </c>
      <c r="F34" s="112" t="s">
        <v>113</v>
      </c>
      <c r="G34" s="129">
        <v>-859802.75</v>
      </c>
      <c r="H34" s="129">
        <v>-1137828.25</v>
      </c>
      <c r="I34" s="130">
        <v>-750408.69</v>
      </c>
    </row>
    <row r="35" spans="1:9" x14ac:dyDescent="0.3">
      <c r="A35" s="113"/>
      <c r="B35" s="122"/>
      <c r="C35" s="122"/>
      <c r="D35" s="122"/>
      <c r="E35" s="119" t="s">
        <v>114</v>
      </c>
      <c r="F35" s="112" t="s">
        <v>115</v>
      </c>
      <c r="G35" s="129">
        <v>-173039.15</v>
      </c>
      <c r="H35" s="129">
        <v>-180203.95</v>
      </c>
      <c r="I35" s="130">
        <v>-127434.43</v>
      </c>
    </row>
    <row r="36" spans="1:9" x14ac:dyDescent="0.3">
      <c r="A36" s="113"/>
      <c r="B36" s="122"/>
      <c r="C36" s="122"/>
      <c r="D36" s="122"/>
      <c r="E36" s="119" t="s">
        <v>116</v>
      </c>
      <c r="F36" s="112" t="s">
        <v>117</v>
      </c>
      <c r="G36" s="129">
        <v>-1211761.02</v>
      </c>
      <c r="H36" s="129">
        <v>-1980420.99</v>
      </c>
      <c r="I36" s="130">
        <v>-1104008.1599999999</v>
      </c>
    </row>
    <row r="37" spans="1:9" x14ac:dyDescent="0.3">
      <c r="A37" s="113"/>
      <c r="B37" s="122"/>
      <c r="C37" s="122"/>
      <c r="D37" s="122"/>
      <c r="E37" s="119" t="s">
        <v>118</v>
      </c>
      <c r="F37" s="112" t="s">
        <v>119</v>
      </c>
      <c r="G37" s="129">
        <v>-398914.18</v>
      </c>
      <c r="H37" s="129">
        <v>-522392.58</v>
      </c>
      <c r="I37" s="130">
        <v>-356775.93</v>
      </c>
    </row>
    <row r="38" spans="1:9" x14ac:dyDescent="0.3">
      <c r="A38" s="113"/>
      <c r="B38" s="122"/>
      <c r="C38" s="122"/>
      <c r="D38" s="122"/>
      <c r="E38" s="119" t="s">
        <v>120</v>
      </c>
      <c r="F38" s="112" t="s">
        <v>121</v>
      </c>
      <c r="G38" s="129">
        <v>-54206.86</v>
      </c>
      <c r="H38" s="129">
        <v>5142.3</v>
      </c>
      <c r="I38" s="130">
        <v>-69062.240000000005</v>
      </c>
    </row>
    <row r="39" spans="1:9" x14ac:dyDescent="0.3">
      <c r="A39" s="113"/>
      <c r="B39" s="122"/>
      <c r="C39" s="122"/>
      <c r="D39" s="122"/>
      <c r="E39" s="119" t="s">
        <v>122</v>
      </c>
      <c r="F39" s="112" t="s">
        <v>123</v>
      </c>
      <c r="G39" s="129">
        <v>-108282299.59</v>
      </c>
      <c r="H39" s="129">
        <v>-101284869.64</v>
      </c>
      <c r="I39" s="130">
        <v>-105140454.95</v>
      </c>
    </row>
    <row r="40" spans="1:9" x14ac:dyDescent="0.3">
      <c r="A40" s="113"/>
      <c r="B40" s="122"/>
      <c r="C40" s="122"/>
      <c r="D40" s="122"/>
      <c r="E40" s="119" t="s">
        <v>124</v>
      </c>
      <c r="F40" s="112" t="s">
        <v>125</v>
      </c>
      <c r="G40" s="129">
        <v>-2804257.35</v>
      </c>
      <c r="H40" s="129">
        <v>-2532437.44</v>
      </c>
      <c r="I40" s="130">
        <v>-2892468.82</v>
      </c>
    </row>
    <row r="41" spans="1:9" x14ac:dyDescent="0.3">
      <c r="A41" s="113"/>
      <c r="B41" s="122"/>
      <c r="C41" s="122"/>
      <c r="D41" s="122"/>
      <c r="E41" s="119" t="s">
        <v>126</v>
      </c>
      <c r="F41" s="112" t="s">
        <v>127</v>
      </c>
      <c r="G41" s="129">
        <v>-51334.34</v>
      </c>
      <c r="H41" s="129">
        <v>-51763.92</v>
      </c>
      <c r="I41" s="130">
        <v>-51228.6</v>
      </c>
    </row>
    <row r="42" spans="1:9" x14ac:dyDescent="0.3">
      <c r="A42" s="113"/>
      <c r="B42" s="122"/>
      <c r="C42" s="122"/>
      <c r="D42" s="122"/>
      <c r="E42" s="119" t="s">
        <v>128</v>
      </c>
      <c r="F42" s="112" t="s">
        <v>129</v>
      </c>
      <c r="G42" s="129">
        <v>32969.879999999997</v>
      </c>
      <c r="H42" s="129">
        <v>32969.879999999997</v>
      </c>
      <c r="I42" s="130">
        <v>37195.47</v>
      </c>
    </row>
    <row r="43" spans="1:9" x14ac:dyDescent="0.3">
      <c r="A43" s="113"/>
      <c r="B43" s="122"/>
      <c r="C43" s="122"/>
      <c r="D43" s="122"/>
      <c r="E43" s="119" t="s">
        <v>130</v>
      </c>
      <c r="F43" s="112" t="s">
        <v>131</v>
      </c>
      <c r="G43" s="129">
        <v>-10485394.26</v>
      </c>
      <c r="H43" s="129">
        <v>8102386.1500000004</v>
      </c>
      <c r="I43" s="130">
        <v>-9816000.5899999999</v>
      </c>
    </row>
    <row r="44" spans="1:9" x14ac:dyDescent="0.3">
      <c r="A44" s="113"/>
      <c r="B44" s="122"/>
      <c r="C44" s="122"/>
      <c r="D44" s="122"/>
      <c r="E44" s="119" t="s">
        <v>132</v>
      </c>
      <c r="F44" s="112" t="s">
        <v>133</v>
      </c>
      <c r="G44" s="129">
        <v>324743.84000000003</v>
      </c>
      <c r="H44" s="129">
        <v>-14838.8</v>
      </c>
      <c r="I44" s="130">
        <v>-763943.92</v>
      </c>
    </row>
    <row r="45" spans="1:9" x14ac:dyDescent="0.3">
      <c r="A45" s="113"/>
      <c r="B45" s="122"/>
      <c r="C45" s="122"/>
      <c r="D45" s="122"/>
      <c r="E45" s="119" t="s">
        <v>134</v>
      </c>
      <c r="F45" s="112" t="s">
        <v>135</v>
      </c>
      <c r="G45" s="129">
        <v>15010.03</v>
      </c>
      <c r="H45" s="129">
        <v>-281791.65999999997</v>
      </c>
      <c r="I45" s="130">
        <v>120057.7</v>
      </c>
    </row>
    <row r="46" spans="1:9" x14ac:dyDescent="0.3">
      <c r="A46" s="113"/>
      <c r="B46" s="122"/>
      <c r="C46" s="122"/>
      <c r="D46" s="122"/>
      <c r="E46" s="119" t="s">
        <v>136</v>
      </c>
      <c r="F46" s="112" t="s">
        <v>137</v>
      </c>
      <c r="G46" s="129">
        <v>-183099.99</v>
      </c>
      <c r="H46" s="129">
        <v>137784.04</v>
      </c>
      <c r="I46" s="130">
        <v>-38668.1</v>
      </c>
    </row>
    <row r="47" spans="1:9" x14ac:dyDescent="0.3">
      <c r="A47" s="113"/>
      <c r="B47" s="122"/>
      <c r="C47" s="122"/>
      <c r="D47" s="122"/>
      <c r="E47" s="119" t="s">
        <v>138</v>
      </c>
      <c r="F47" s="112" t="s">
        <v>139</v>
      </c>
      <c r="G47" s="129">
        <v>-17611120</v>
      </c>
      <c r="H47" s="129">
        <v>-17617765.870000001</v>
      </c>
      <c r="I47" s="130">
        <v>-17880919.780000001</v>
      </c>
    </row>
    <row r="48" spans="1:9" x14ac:dyDescent="0.3">
      <c r="A48" s="113"/>
      <c r="B48" s="122"/>
      <c r="C48" s="122"/>
      <c r="D48" s="122"/>
      <c r="E48" s="119" t="s">
        <v>140</v>
      </c>
      <c r="F48" s="112" t="s">
        <v>141</v>
      </c>
      <c r="G48" s="129">
        <v>-106113.81</v>
      </c>
      <c r="H48" s="129">
        <v>-214173.43</v>
      </c>
      <c r="I48" s="130">
        <v>-175749.26</v>
      </c>
    </row>
    <row r="49" spans="1:9" x14ac:dyDescent="0.3">
      <c r="A49" s="113"/>
      <c r="B49" s="122"/>
      <c r="C49" s="122"/>
      <c r="D49" s="122"/>
      <c r="E49" s="119" t="s">
        <v>142</v>
      </c>
      <c r="F49" s="112" t="s">
        <v>143</v>
      </c>
      <c r="G49" s="129">
        <v>-348251.1</v>
      </c>
      <c r="H49" s="129">
        <v>-348485.82</v>
      </c>
      <c r="I49" s="130">
        <v>-347061.35</v>
      </c>
    </row>
    <row r="50" spans="1:9" x14ac:dyDescent="0.3">
      <c r="A50" s="113"/>
      <c r="B50" s="122"/>
      <c r="C50" s="122"/>
      <c r="D50" s="122"/>
      <c r="E50" s="119" t="s">
        <v>144</v>
      </c>
      <c r="F50" s="112" t="s">
        <v>145</v>
      </c>
      <c r="G50" s="129">
        <v>-1581.09</v>
      </c>
      <c r="H50" s="129">
        <v>-1210.53</v>
      </c>
      <c r="I50" s="130">
        <v>-4334.33</v>
      </c>
    </row>
    <row r="51" spans="1:9" x14ac:dyDescent="0.3">
      <c r="A51" s="113"/>
      <c r="B51" s="122"/>
      <c r="C51" s="122"/>
      <c r="D51" s="122"/>
      <c r="E51" s="119" t="s">
        <v>146</v>
      </c>
      <c r="F51" s="112" t="s">
        <v>147</v>
      </c>
      <c r="G51" s="129">
        <v>-766934.4</v>
      </c>
      <c r="H51" s="129">
        <v>-8462661.9800000004</v>
      </c>
      <c r="I51" s="130">
        <v>-14827618.74</v>
      </c>
    </row>
    <row r="52" spans="1:9" x14ac:dyDescent="0.3">
      <c r="A52" s="113"/>
      <c r="B52" s="113"/>
      <c r="C52" s="113"/>
      <c r="D52" s="113"/>
      <c r="E52" s="123" t="s">
        <v>72</v>
      </c>
      <c r="F52" s="124"/>
      <c r="G52" s="131">
        <v>-2403247280.02</v>
      </c>
      <c r="H52" s="131">
        <v>-2156986245.4400001</v>
      </c>
      <c r="I52" s="132">
        <v>-2210853629.1500001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P33" sqref="P33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59</v>
      </c>
      <c r="B3" s="110">
        <v>84287780.5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topLeftCell="A2" zoomScaleNormal="100" workbookViewId="0">
      <pane ySplit="8" topLeftCell="A10" activePane="bottomLeft" state="frozen"/>
      <selection activeCell="D5" sqref="D5"/>
      <selection pane="bottomLeft" activeCell="E63" sqref="E63"/>
    </sheetView>
  </sheetViews>
  <sheetFormatPr defaultColWidth="9.109375" defaultRowHeight="14.4" x14ac:dyDescent="0.3"/>
  <cols>
    <col min="1" max="1" width="5.109375" style="109" customWidth="1"/>
    <col min="2" max="2" width="67.5546875" style="109" customWidth="1"/>
    <col min="3" max="3" width="10" style="109" bestFit="1" customWidth="1"/>
    <col min="4" max="4" width="29.44140625" style="109" bestFit="1" customWidth="1"/>
    <col min="5" max="5" width="14.5546875" style="109" bestFit="1" customWidth="1"/>
    <col min="6" max="6" width="10.5546875" style="109" bestFit="1" customWidth="1"/>
    <col min="7" max="16384" width="9.109375" style="109"/>
  </cols>
  <sheetData>
    <row r="1" spans="1:5" x14ac:dyDescent="0.3">
      <c r="A1" s="97"/>
      <c r="B1" s="98"/>
      <c r="D1" s="97"/>
      <c r="E1" s="1"/>
    </row>
    <row r="2" spans="1:5" x14ac:dyDescent="0.3">
      <c r="A2" s="97"/>
      <c r="B2" s="97"/>
      <c r="D2" s="97"/>
      <c r="E2" s="37"/>
    </row>
    <row r="3" spans="1:5" x14ac:dyDescent="0.3">
      <c r="A3" s="71"/>
      <c r="B3" s="73" t="s">
        <v>0</v>
      </c>
      <c r="D3" s="73"/>
      <c r="E3" s="74"/>
    </row>
    <row r="4" spans="1:5" x14ac:dyDescent="0.3">
      <c r="A4" s="71"/>
      <c r="B4" s="72" t="s">
        <v>171</v>
      </c>
      <c r="D4" s="72"/>
      <c r="E4" s="74"/>
    </row>
    <row r="5" spans="1:5" x14ac:dyDescent="0.3">
      <c r="A5" s="75"/>
      <c r="B5" s="72" t="s">
        <v>1</v>
      </c>
      <c r="D5" s="72"/>
      <c r="E5" s="76"/>
    </row>
    <row r="6" spans="1:5" x14ac:dyDescent="0.3">
      <c r="A6" s="71"/>
      <c r="B6" s="72" t="s">
        <v>176</v>
      </c>
      <c r="D6" s="72"/>
      <c r="E6" s="75"/>
    </row>
    <row r="7" spans="1:5" x14ac:dyDescent="0.3">
      <c r="A7" s="2"/>
      <c r="B7" s="71"/>
      <c r="D7" s="71"/>
      <c r="E7" s="75"/>
    </row>
    <row r="8" spans="1:5" x14ac:dyDescent="0.3">
      <c r="A8" s="75" t="s">
        <v>2</v>
      </c>
      <c r="B8" s="99"/>
      <c r="D8" s="71"/>
      <c r="E8" s="71"/>
    </row>
    <row r="9" spans="1:5" x14ac:dyDescent="0.3">
      <c r="A9" s="4" t="s">
        <v>3</v>
      </c>
      <c r="B9" s="100" t="s">
        <v>4</v>
      </c>
      <c r="C9" s="4" t="s">
        <v>172</v>
      </c>
      <c r="D9" s="3"/>
      <c r="E9" s="4" t="s">
        <v>5</v>
      </c>
    </row>
    <row r="10" spans="1:5" x14ac:dyDescent="0.3">
      <c r="A10" s="88"/>
      <c r="B10" s="101"/>
      <c r="C10" s="88"/>
      <c r="D10" s="87"/>
      <c r="E10" s="88"/>
    </row>
    <row r="11" spans="1:5" x14ac:dyDescent="0.3">
      <c r="A11" s="5"/>
      <c r="B11" s="75"/>
      <c r="C11" s="75"/>
      <c r="D11" s="75"/>
      <c r="E11" s="75"/>
    </row>
    <row r="12" spans="1:5" x14ac:dyDescent="0.3">
      <c r="A12" s="28">
        <f>ROW()</f>
        <v>12</v>
      </c>
      <c r="B12" s="8" t="s">
        <v>6</v>
      </c>
      <c r="C12" s="72"/>
      <c r="D12" s="71" t="s">
        <v>253</v>
      </c>
      <c r="E12" s="72"/>
    </row>
    <row r="13" spans="1:5" x14ac:dyDescent="0.3">
      <c r="A13" s="28">
        <f>ROW()</f>
        <v>13</v>
      </c>
      <c r="B13" s="89" t="s">
        <v>399</v>
      </c>
      <c r="C13" s="72"/>
      <c r="D13" s="71"/>
      <c r="E13" s="72"/>
    </row>
    <row r="14" spans="1:5" x14ac:dyDescent="0.3">
      <c r="A14" s="28">
        <f>ROW()</f>
        <v>14</v>
      </c>
      <c r="B14" s="32" t="s">
        <v>7</v>
      </c>
      <c r="C14" s="177">
        <f>-E44/E14</f>
        <v>0.95154176306066396</v>
      </c>
      <c r="D14" s="77" t="s">
        <v>325</v>
      </c>
      <c r="E14" s="102">
        <f>'SOE 12ME 12-2021'!B34</f>
        <v>88580221.879999995</v>
      </c>
    </row>
    <row r="15" spans="1:5" x14ac:dyDescent="0.3">
      <c r="A15" s="28">
        <f>ROW()</f>
        <v>15</v>
      </c>
      <c r="B15" s="33" t="s">
        <v>8</v>
      </c>
      <c r="C15" s="177">
        <f>-E45/E15</f>
        <v>0.95158240414605721</v>
      </c>
      <c r="D15" s="77" t="s">
        <v>325</v>
      </c>
      <c r="E15" s="86">
        <f>'SOE 12ME 12-2021'!B42</f>
        <v>59160938.899999999</v>
      </c>
    </row>
    <row r="16" spans="1:5" x14ac:dyDescent="0.3">
      <c r="A16" s="28">
        <f>ROW()</f>
        <v>16</v>
      </c>
      <c r="B16" s="32" t="s">
        <v>9</v>
      </c>
      <c r="C16" s="177">
        <f>-E46/E16</f>
        <v>0.96280915948793888</v>
      </c>
      <c r="D16" s="77" t="s">
        <v>325</v>
      </c>
      <c r="E16" s="86">
        <f>'SOE 12ME 12-2021'!B32</f>
        <v>91051925.780000001</v>
      </c>
    </row>
    <row r="17" spans="1:5" x14ac:dyDescent="0.3">
      <c r="A17" s="28">
        <f>ROW()</f>
        <v>17</v>
      </c>
      <c r="B17" s="32" t="s">
        <v>10</v>
      </c>
      <c r="C17" s="177">
        <f>-E47/E17</f>
        <v>0.95111499934159449</v>
      </c>
      <c r="D17" s="77" t="s">
        <v>325</v>
      </c>
      <c r="E17" s="86">
        <f>'SOE 12ME 12-2021'!B38</f>
        <v>22806764.140000001</v>
      </c>
    </row>
    <row r="18" spans="1:5" x14ac:dyDescent="0.3">
      <c r="A18" s="28">
        <f>ROW()</f>
        <v>18</v>
      </c>
      <c r="B18" s="10" t="s">
        <v>27</v>
      </c>
      <c r="C18" s="177">
        <f>-E48/E18</f>
        <v>0.952069694641691</v>
      </c>
      <c r="D18" s="77" t="s">
        <v>325</v>
      </c>
      <c r="E18" s="86">
        <f>'SOE 12ME 12-2021'!B33</f>
        <v>-86364793.819999993</v>
      </c>
    </row>
    <row r="19" spans="1:5" x14ac:dyDescent="0.3">
      <c r="A19" s="28">
        <f>ROW()</f>
        <v>19</v>
      </c>
      <c r="B19" s="34" t="s">
        <v>11</v>
      </c>
      <c r="C19" s="177">
        <f>-(E29+E49)/E19</f>
        <v>0.95096597095334545</v>
      </c>
      <c r="D19" s="77" t="s">
        <v>325</v>
      </c>
      <c r="E19" s="86">
        <f>'SOE 12ME 12-2021'!B41</f>
        <v>-912021.73</v>
      </c>
    </row>
    <row r="20" spans="1:5" x14ac:dyDescent="0.3">
      <c r="A20" s="28">
        <f>ROW()</f>
        <v>20</v>
      </c>
      <c r="B20" s="34" t="s">
        <v>13</v>
      </c>
      <c r="C20" s="109">
        <f>CF!E20</f>
        <v>0.95111500000000004</v>
      </c>
      <c r="D20" s="77" t="s">
        <v>325</v>
      </c>
      <c r="E20" s="103">
        <f>-E30/C20</f>
        <v>23688162.251673032</v>
      </c>
    </row>
    <row r="21" spans="1:5" x14ac:dyDescent="0.3">
      <c r="A21" s="28">
        <f>ROW()</f>
        <v>21</v>
      </c>
      <c r="B21" s="12" t="s">
        <v>342</v>
      </c>
      <c r="C21" s="6"/>
      <c r="D21" s="77" t="s">
        <v>325</v>
      </c>
      <c r="E21" s="86">
        <f>'141X repurposed'!E14</f>
        <v>4709787.07</v>
      </c>
    </row>
    <row r="22" spans="1:5" x14ac:dyDescent="0.3">
      <c r="A22" s="28">
        <f>ROW()</f>
        <v>22</v>
      </c>
      <c r="B22" s="12" t="s">
        <v>15</v>
      </c>
      <c r="C22" s="177">
        <f>-(E50+E51+E52+E53+E54+E32)/E22</f>
        <v>0.95451646584898309</v>
      </c>
      <c r="D22" s="77" t="s">
        <v>325</v>
      </c>
      <c r="E22" s="104">
        <f>+'SOGE Green Power'!G20</f>
        <v>7355076.8700000001</v>
      </c>
    </row>
    <row r="23" spans="1:5" x14ac:dyDescent="0.3">
      <c r="A23" s="28">
        <f>ROW()</f>
        <v>23</v>
      </c>
      <c r="B23" s="12" t="s">
        <v>53</v>
      </c>
      <c r="C23" s="6"/>
      <c r="D23" s="79" t="s">
        <v>325</v>
      </c>
      <c r="E23" s="86">
        <f>'SOE 12ME 12-2021'!B40</f>
        <v>0</v>
      </c>
    </row>
    <row r="24" spans="1:5" x14ac:dyDescent="0.3">
      <c r="A24" s="28">
        <f>ROW()</f>
        <v>24</v>
      </c>
      <c r="B24" s="12" t="s">
        <v>169</v>
      </c>
      <c r="C24" s="177">
        <f>-E55/E24</f>
        <v>0.95111499974838121</v>
      </c>
      <c r="D24" s="78" t="s">
        <v>325</v>
      </c>
      <c r="E24" s="86">
        <f>'SOE 12ME 12-2021'!B36</f>
        <v>45152635.75</v>
      </c>
    </row>
    <row r="25" spans="1:5" x14ac:dyDescent="0.3">
      <c r="A25" s="28">
        <f>ROW()</f>
        <v>25</v>
      </c>
      <c r="B25" s="36" t="s">
        <v>89</v>
      </c>
      <c r="C25" s="178">
        <f>CF!E20</f>
        <v>0.95111500000000004</v>
      </c>
      <c r="D25" s="80" t="s">
        <v>325</v>
      </c>
      <c r="E25" s="105">
        <f>-E56/C25</f>
        <v>0</v>
      </c>
    </row>
    <row r="26" spans="1:5" x14ac:dyDescent="0.3">
      <c r="A26" s="28">
        <f>ROW()</f>
        <v>26</v>
      </c>
      <c r="B26" s="90" t="s">
        <v>400</v>
      </c>
      <c r="C26" s="179"/>
      <c r="D26" s="79"/>
      <c r="E26" s="92">
        <f>SUM(E14:E25)</f>
        <v>255228697.09167305</v>
      </c>
    </row>
    <row r="27" spans="1:5" x14ac:dyDescent="0.3">
      <c r="A27" s="28">
        <f>ROW()</f>
        <v>27</v>
      </c>
      <c r="C27" s="179"/>
      <c r="D27" s="79"/>
      <c r="E27" s="86"/>
    </row>
    <row r="28" spans="1:5" x14ac:dyDescent="0.3">
      <c r="A28" s="28">
        <f>ROW()</f>
        <v>28</v>
      </c>
      <c r="B28" s="91" t="s">
        <v>401</v>
      </c>
      <c r="C28" s="179"/>
      <c r="D28" s="79"/>
      <c r="E28" s="86"/>
    </row>
    <row r="29" spans="1:5" x14ac:dyDescent="0.3">
      <c r="A29" s="28">
        <f>ROW()</f>
        <v>29</v>
      </c>
      <c r="B29" s="34" t="s">
        <v>12</v>
      </c>
      <c r="C29" s="6"/>
      <c r="D29" s="77" t="s">
        <v>326</v>
      </c>
      <c r="E29" s="86">
        <f>-'OOR 456'!B35</f>
        <v>838486.19</v>
      </c>
    </row>
    <row r="30" spans="1:5" x14ac:dyDescent="0.3">
      <c r="A30" s="28">
        <f>ROW()</f>
        <v>30</v>
      </c>
      <c r="B30" s="34" t="s">
        <v>14</v>
      </c>
      <c r="C30" s="6"/>
      <c r="D30" s="77" t="s">
        <v>326</v>
      </c>
      <c r="E30" s="106">
        <f>-GPDECOUP_E.1!D35</f>
        <v>-22530166.439999998</v>
      </c>
    </row>
    <row r="31" spans="1:5" x14ac:dyDescent="0.3">
      <c r="A31" s="28">
        <f>ROW()</f>
        <v>31</v>
      </c>
      <c r="B31" s="12" t="s">
        <v>342</v>
      </c>
      <c r="C31" s="6"/>
      <c r="D31" s="77" t="s">
        <v>326</v>
      </c>
      <c r="E31" s="86">
        <f>-E21</f>
        <v>-4709787.07</v>
      </c>
    </row>
    <row r="32" spans="1:5" x14ac:dyDescent="0.3">
      <c r="A32" s="28">
        <f>ROW()</f>
        <v>32</v>
      </c>
      <c r="B32" s="94" t="s">
        <v>16</v>
      </c>
      <c r="C32" s="107"/>
      <c r="D32" s="95" t="s">
        <v>326</v>
      </c>
      <c r="E32" s="105">
        <f>-'OOR 456'!B31</f>
        <v>-39241.910000000003</v>
      </c>
    </row>
    <row r="33" spans="1:5" x14ac:dyDescent="0.3">
      <c r="A33" s="28">
        <f>ROW()</f>
        <v>33</v>
      </c>
      <c r="B33" s="93" t="s">
        <v>402</v>
      </c>
      <c r="C33" s="179"/>
      <c r="D33" s="79"/>
      <c r="E33" s="92">
        <f>SUM(E29:E32)</f>
        <v>-26440709.229999997</v>
      </c>
    </row>
    <row r="34" spans="1:5" x14ac:dyDescent="0.3">
      <c r="A34" s="28">
        <f>ROW()</f>
        <v>34</v>
      </c>
      <c r="C34" s="179"/>
      <c r="D34" s="79"/>
      <c r="E34" s="86"/>
    </row>
    <row r="35" spans="1:5" x14ac:dyDescent="0.3">
      <c r="A35" s="28">
        <f>ROW()</f>
        <v>35</v>
      </c>
      <c r="B35" s="26" t="s">
        <v>17</v>
      </c>
      <c r="C35" s="9"/>
      <c r="D35" s="11"/>
      <c r="E35" s="96">
        <f>SUM(E26,E33)</f>
        <v>228787987.86167306</v>
      </c>
    </row>
    <row r="36" spans="1:5" x14ac:dyDescent="0.3">
      <c r="A36" s="28">
        <f>ROW()</f>
        <v>36</v>
      </c>
      <c r="B36" s="18"/>
      <c r="C36" s="18"/>
      <c r="D36" s="18"/>
      <c r="E36" s="7"/>
    </row>
    <row r="37" spans="1:5" x14ac:dyDescent="0.3">
      <c r="A37" s="28">
        <f>ROW()</f>
        <v>37</v>
      </c>
      <c r="B37" s="20" t="s">
        <v>18</v>
      </c>
      <c r="C37" s="9"/>
      <c r="D37" s="15"/>
      <c r="E37" s="16"/>
    </row>
    <row r="38" spans="1:5" x14ac:dyDescent="0.3">
      <c r="A38" s="28">
        <f>ROW()</f>
        <v>38</v>
      </c>
      <c r="B38" s="12" t="s">
        <v>19</v>
      </c>
      <c r="C38" s="108">
        <f>[1]Inputs!$B$6</f>
        <v>6.149E-3</v>
      </c>
      <c r="D38" s="85" t="s">
        <v>403</v>
      </c>
      <c r="E38" s="30">
        <f>-SUM(E14:E19,E22:E25,E32)*C38</f>
        <v>-1394540.9695331401</v>
      </c>
    </row>
    <row r="39" spans="1:5" x14ac:dyDescent="0.3">
      <c r="A39" s="28">
        <f>ROW()</f>
        <v>39</v>
      </c>
      <c r="B39" s="12" t="s">
        <v>20</v>
      </c>
      <c r="C39" s="108">
        <f>[1]Inputs!$B$7</f>
        <v>2E-3</v>
      </c>
      <c r="D39" s="85" t="s">
        <v>322</v>
      </c>
      <c r="E39" s="30">
        <f>-SUM(E14:E19,E22:E25,E32)*C39</f>
        <v>-453583.01172000001</v>
      </c>
    </row>
    <row r="40" spans="1:5" x14ac:dyDescent="0.3">
      <c r="A40" s="28">
        <f>ROW()</f>
        <v>40</v>
      </c>
      <c r="B40" s="12" t="s">
        <v>21</v>
      </c>
      <c r="C40" s="108">
        <f>[1]Inputs!$B$8</f>
        <v>3.8496000000000002E-2</v>
      </c>
      <c r="D40" s="85" t="s">
        <v>320</v>
      </c>
      <c r="E40" s="30">
        <f>-SUM(E14:E19,E22:E25,E32)*C40</f>
        <v>-8730565.8095865604</v>
      </c>
    </row>
    <row r="41" spans="1:5" x14ac:dyDescent="0.3">
      <c r="A41" s="28">
        <f>ROW()</f>
        <v>41</v>
      </c>
      <c r="B41" s="9" t="s">
        <v>22</v>
      </c>
      <c r="C41" s="21"/>
      <c r="D41" s="6"/>
      <c r="E41" s="22">
        <f>SUM(E38:E40)</f>
        <v>-10578689.7908397</v>
      </c>
    </row>
    <row r="42" spans="1:5" x14ac:dyDescent="0.3">
      <c r="A42" s="28">
        <f>ROW()</f>
        <v>42</v>
      </c>
      <c r="B42" s="9"/>
      <c r="C42" s="14"/>
      <c r="D42" s="15"/>
      <c r="E42" s="16"/>
    </row>
    <row r="43" spans="1:5" x14ac:dyDescent="0.3">
      <c r="A43" s="28">
        <f>ROW()</f>
        <v>43</v>
      </c>
      <c r="B43" s="17" t="s">
        <v>23</v>
      </c>
      <c r="C43" s="11"/>
      <c r="D43" s="11"/>
      <c r="E43" s="13"/>
    </row>
    <row r="44" spans="1:5" x14ac:dyDescent="0.3">
      <c r="A44" s="28">
        <f>ROW()</f>
        <v>44</v>
      </c>
      <c r="B44" s="32" t="s">
        <v>24</v>
      </c>
      <c r="C44" s="11"/>
      <c r="D44" s="85" t="s">
        <v>319</v>
      </c>
      <c r="E44" s="102">
        <f>-'Schedule 120'!B3</f>
        <v>-84287780.5</v>
      </c>
    </row>
    <row r="45" spans="1:5" x14ac:dyDescent="0.3">
      <c r="A45" s="28">
        <f>ROW()</f>
        <v>45</v>
      </c>
      <c r="B45" s="33" t="s">
        <v>25</v>
      </c>
      <c r="C45" s="11"/>
      <c r="D45" s="85" t="s">
        <v>320</v>
      </c>
      <c r="E45" s="106">
        <f>-'Schedule 140'!B5</f>
        <v>-56296508.469999999</v>
      </c>
    </row>
    <row r="46" spans="1:5" x14ac:dyDescent="0.3">
      <c r="A46" s="28">
        <f>ROW()</f>
        <v>46</v>
      </c>
      <c r="B46" s="32" t="s">
        <v>9</v>
      </c>
      <c r="C46" s="11"/>
      <c r="D46" s="85" t="s">
        <v>320</v>
      </c>
      <c r="E46" s="106">
        <f>-'Schedule 81'!B5</f>
        <v>-87665628.129999995</v>
      </c>
    </row>
    <row r="47" spans="1:5" x14ac:dyDescent="0.3">
      <c r="A47" s="28">
        <f>ROW()</f>
        <v>47</v>
      </c>
      <c r="B47" s="32" t="s">
        <v>26</v>
      </c>
      <c r="C47" s="11"/>
      <c r="D47" s="85" t="s">
        <v>318</v>
      </c>
      <c r="E47" s="106">
        <f>-'Schedule 129'!B3</f>
        <v>-21691855.460000001</v>
      </c>
    </row>
    <row r="48" spans="1:5" x14ac:dyDescent="0.3">
      <c r="A48" s="28">
        <f>ROW()</f>
        <v>48</v>
      </c>
      <c r="B48" s="10" t="s">
        <v>27</v>
      </c>
      <c r="C48" s="35"/>
      <c r="D48" s="27" t="s">
        <v>323</v>
      </c>
      <c r="E48" s="106">
        <f>-'555R'!B3</f>
        <v>82225302.879999995</v>
      </c>
    </row>
    <row r="49" spans="1:5" x14ac:dyDescent="0.3">
      <c r="A49" s="28">
        <f>ROW()</f>
        <v>49</v>
      </c>
      <c r="B49" s="34" t="s">
        <v>28</v>
      </c>
      <c r="C49" s="35"/>
      <c r="D49" s="27" t="s">
        <v>324</v>
      </c>
      <c r="E49" s="106">
        <f>-'4074'!B6</f>
        <v>28815.439999999999</v>
      </c>
    </row>
    <row r="50" spans="1:5" x14ac:dyDescent="0.3">
      <c r="A50" s="28">
        <f>ROW()</f>
        <v>50</v>
      </c>
      <c r="B50" s="10" t="s">
        <v>29</v>
      </c>
      <c r="C50" s="11"/>
      <c r="D50" s="85" t="s">
        <v>321</v>
      </c>
      <c r="E50" s="106">
        <f>-'557'!C5</f>
        <v>-4926156.03</v>
      </c>
    </row>
    <row r="51" spans="1:5" x14ac:dyDescent="0.3">
      <c r="A51" s="28">
        <f>ROW()</f>
        <v>51</v>
      </c>
      <c r="B51" s="12" t="s">
        <v>327</v>
      </c>
      <c r="C51" s="11"/>
      <c r="D51" s="85" t="s">
        <v>318</v>
      </c>
      <c r="E51" s="106">
        <f>-SUM('CN45N C.99999.03.37.01'!E4:E5)</f>
        <v>-1560659.3599999999</v>
      </c>
    </row>
    <row r="52" spans="1:5" x14ac:dyDescent="0.3">
      <c r="A52" s="28">
        <f>ROW()</f>
        <v>52</v>
      </c>
      <c r="B52" s="12" t="s">
        <v>328</v>
      </c>
      <c r="C52" s="11"/>
      <c r="D52" s="85" t="s">
        <v>322</v>
      </c>
      <c r="E52" s="106">
        <f>-'CN45N C.99999.03.37.01'!E6</f>
        <v>-340267.02</v>
      </c>
    </row>
    <row r="53" spans="1:5" x14ac:dyDescent="0.3">
      <c r="A53" s="28">
        <f>ROW()</f>
        <v>53</v>
      </c>
      <c r="B53" s="12" t="s">
        <v>329</v>
      </c>
      <c r="C53" s="11"/>
      <c r="D53" s="85" t="s">
        <v>322</v>
      </c>
      <c r="E53" s="106">
        <f>-'CN45N C.99999.03.37.01'!D2</f>
        <v>-119240.45000000001</v>
      </c>
    </row>
    <row r="54" spans="1:5" x14ac:dyDescent="0.3">
      <c r="A54" s="28">
        <f>ROW()</f>
        <v>54</v>
      </c>
      <c r="B54" s="12" t="s">
        <v>330</v>
      </c>
      <c r="C54" s="35"/>
      <c r="D54" s="85" t="s">
        <v>320</v>
      </c>
      <c r="E54" s="106">
        <f>-'CN45N C.99999.03.37.01'!C2</f>
        <v>-34977.21</v>
      </c>
    </row>
    <row r="55" spans="1:5" x14ac:dyDescent="0.3">
      <c r="A55" s="28">
        <f>ROW()</f>
        <v>55</v>
      </c>
      <c r="B55" s="34" t="s">
        <v>170</v>
      </c>
      <c r="D55" s="85" t="s">
        <v>321</v>
      </c>
      <c r="E55" s="106">
        <f>-'557'!C26</f>
        <v>-42945349.140000001</v>
      </c>
    </row>
    <row r="56" spans="1:5" x14ac:dyDescent="0.3">
      <c r="A56" s="28">
        <f>ROW()</f>
        <v>56</v>
      </c>
      <c r="B56" s="36" t="s">
        <v>89</v>
      </c>
      <c r="C56" s="70"/>
      <c r="D56" s="27" t="s">
        <v>324</v>
      </c>
      <c r="E56" s="105">
        <f>-'4074'!B9</f>
        <v>0</v>
      </c>
    </row>
    <row r="57" spans="1:5" x14ac:dyDescent="0.3">
      <c r="A57" s="28">
        <f>ROW()</f>
        <v>57</v>
      </c>
      <c r="B57" s="10" t="s">
        <v>30</v>
      </c>
      <c r="C57" s="11"/>
      <c r="D57" s="29"/>
      <c r="E57" s="19">
        <f>SUM(E44:E56)</f>
        <v>-217614303.45000005</v>
      </c>
    </row>
    <row r="58" spans="1:5" x14ac:dyDescent="0.3">
      <c r="A58" s="28">
        <f>ROW()</f>
        <v>58</v>
      </c>
      <c r="B58" s="11"/>
      <c r="C58" s="10"/>
      <c r="D58" s="11"/>
      <c r="E58" s="13"/>
    </row>
    <row r="59" spans="1:5" x14ac:dyDescent="0.3">
      <c r="A59" s="28">
        <f>ROW()</f>
        <v>59</v>
      </c>
      <c r="B59" s="10" t="s">
        <v>31</v>
      </c>
      <c r="C59" s="31">
        <v>0.21</v>
      </c>
      <c r="D59" s="23"/>
      <c r="E59" s="24">
        <f>-E35-E41-E57</f>
        <v>-594994.6208333075</v>
      </c>
    </row>
    <row r="60" spans="1:5" x14ac:dyDescent="0.3">
      <c r="A60" s="28">
        <f>ROW()</f>
        <v>60</v>
      </c>
      <c r="B60" s="10" t="s">
        <v>32</v>
      </c>
      <c r="C60" s="10"/>
      <c r="D60" s="23"/>
      <c r="E60" s="24">
        <f>E59*0.21</f>
        <v>-124948.87037499457</v>
      </c>
    </row>
    <row r="61" spans="1:5" ht="15" thickBot="1" x14ac:dyDescent="0.35">
      <c r="A61" s="28">
        <f>ROW()</f>
        <v>61</v>
      </c>
      <c r="B61" s="10" t="s">
        <v>33</v>
      </c>
      <c r="D61" s="23"/>
      <c r="E61" s="25">
        <f>E59-E60</f>
        <v>-470045.75045831292</v>
      </c>
    </row>
    <row r="62" spans="1:5" ht="15" thickTop="1" x14ac:dyDescent="0.3"/>
    <row r="63" spans="1:5" x14ac:dyDescent="0.3">
      <c r="B63" s="10"/>
      <c r="E63" s="180"/>
    </row>
    <row r="66" spans="1:1" x14ac:dyDescent="0.3">
      <c r="A66" s="18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D16" sqref="D16"/>
    </sheetView>
  </sheetViews>
  <sheetFormatPr defaultColWidth="9.109375" defaultRowHeight="13.2" x14ac:dyDescent="0.25"/>
  <cols>
    <col min="1" max="1" width="5.44140625" style="163" customWidth="1"/>
    <col min="2" max="2" width="63.109375" style="163" customWidth="1"/>
    <col min="3" max="3" width="1.33203125" style="163" customWidth="1"/>
    <col min="4" max="4" width="7.88671875" style="163" customWidth="1"/>
    <col min="5" max="5" width="15.44140625" style="163" customWidth="1"/>
    <col min="6" max="16384" width="9.109375" style="163"/>
  </cols>
  <sheetData>
    <row r="3" spans="1:5" x14ac:dyDescent="0.25">
      <c r="A3" s="160"/>
      <c r="B3" s="161"/>
      <c r="C3" s="161"/>
      <c r="D3" s="161"/>
      <c r="E3" s="162"/>
    </row>
    <row r="4" spans="1:5" x14ac:dyDescent="0.25">
      <c r="A4" s="160"/>
      <c r="B4" s="160"/>
      <c r="C4" s="160"/>
      <c r="D4" s="160"/>
      <c r="E4" s="162"/>
    </row>
    <row r="5" spans="1:5" x14ac:dyDescent="0.25">
      <c r="A5" s="160"/>
      <c r="B5" s="160"/>
      <c r="C5" s="160"/>
      <c r="D5" s="160"/>
    </row>
    <row r="6" spans="1:5" x14ac:dyDescent="0.25">
      <c r="A6" s="164" t="s">
        <v>331</v>
      </c>
      <c r="B6" s="165"/>
      <c r="C6" s="164"/>
      <c r="D6" s="164"/>
      <c r="E6" s="164"/>
    </row>
    <row r="7" spans="1:5" x14ac:dyDescent="0.25">
      <c r="A7" s="166" t="s">
        <v>332</v>
      </c>
      <c r="B7" s="165"/>
      <c r="C7" s="166"/>
      <c r="D7" s="166"/>
      <c r="E7" s="166"/>
    </row>
    <row r="8" spans="1:5" x14ac:dyDescent="0.25">
      <c r="A8" s="166" t="s">
        <v>333</v>
      </c>
      <c r="B8" s="165"/>
      <c r="C8" s="166"/>
      <c r="D8" s="166"/>
      <c r="E8" s="166"/>
    </row>
    <row r="9" spans="1:5" x14ac:dyDescent="0.25">
      <c r="A9" s="166" t="s">
        <v>334</v>
      </c>
      <c r="B9" s="165"/>
      <c r="C9" s="166"/>
      <c r="D9" s="166"/>
      <c r="E9" s="166"/>
    </row>
    <row r="10" spans="1:5" x14ac:dyDescent="0.25">
      <c r="A10" s="160"/>
      <c r="B10" s="160"/>
      <c r="C10" s="160"/>
      <c r="D10" s="160"/>
      <c r="E10" s="160"/>
    </row>
    <row r="11" spans="1:5" x14ac:dyDescent="0.25">
      <c r="A11" s="167" t="s">
        <v>2</v>
      </c>
      <c r="B11" s="167"/>
      <c r="C11" s="167"/>
      <c r="D11" s="167"/>
      <c r="E11" s="167"/>
    </row>
    <row r="12" spans="1:5" x14ac:dyDescent="0.25">
      <c r="A12" s="168" t="s">
        <v>3</v>
      </c>
      <c r="B12" s="169" t="s">
        <v>4</v>
      </c>
      <c r="C12" s="168"/>
      <c r="D12" s="168" t="s">
        <v>335</v>
      </c>
      <c r="E12" s="168" t="s">
        <v>336</v>
      </c>
    </row>
    <row r="13" spans="1:5" x14ac:dyDescent="0.25">
      <c r="A13" s="161"/>
      <c r="B13" s="161"/>
      <c r="C13" s="161"/>
      <c r="D13" s="161"/>
      <c r="E13" s="170"/>
    </row>
    <row r="14" spans="1:5" x14ac:dyDescent="0.25">
      <c r="A14" s="170">
        <v>1</v>
      </c>
      <c r="B14" s="85" t="s">
        <v>19</v>
      </c>
      <c r="C14" s="161"/>
      <c r="D14" s="161"/>
      <c r="E14" s="93">
        <v>8.4790000000000004E-3</v>
      </c>
    </row>
    <row r="15" spans="1:5" x14ac:dyDescent="0.25">
      <c r="A15" s="170">
        <v>2</v>
      </c>
      <c r="B15" s="85" t="s">
        <v>20</v>
      </c>
      <c r="C15" s="161"/>
      <c r="D15" s="161"/>
      <c r="E15" s="93">
        <v>2E-3</v>
      </c>
    </row>
    <row r="16" spans="1:5" x14ac:dyDescent="0.25">
      <c r="A16" s="170">
        <v>3</v>
      </c>
      <c r="B16" s="85" t="s">
        <v>341</v>
      </c>
      <c r="C16" s="161"/>
      <c r="D16" s="171">
        <v>3.8733999999999998E-2</v>
      </c>
      <c r="E16" s="172">
        <v>3.8406000000000003E-2</v>
      </c>
    </row>
    <row r="17" spans="1:5" x14ac:dyDescent="0.25">
      <c r="A17" s="170">
        <v>4</v>
      </c>
      <c r="B17" s="85"/>
      <c r="C17" s="161"/>
      <c r="D17" s="170"/>
      <c r="E17" s="173"/>
    </row>
    <row r="18" spans="1:5" x14ac:dyDescent="0.25">
      <c r="A18" s="170">
        <v>5</v>
      </c>
      <c r="B18" s="85" t="s">
        <v>337</v>
      </c>
      <c r="C18" s="161"/>
      <c r="D18" s="170"/>
      <c r="E18" s="93">
        <v>4.8884999999999998E-2</v>
      </c>
    </row>
    <row r="19" spans="1:5" x14ac:dyDescent="0.25">
      <c r="A19" s="170">
        <v>6</v>
      </c>
      <c r="B19" s="161"/>
      <c r="C19" s="161"/>
      <c r="D19" s="170"/>
      <c r="E19" s="93"/>
    </row>
    <row r="20" spans="1:5" x14ac:dyDescent="0.25">
      <c r="A20" s="170">
        <v>7</v>
      </c>
      <c r="B20" s="161" t="s">
        <v>338</v>
      </c>
      <c r="C20" s="161"/>
      <c r="D20" s="170"/>
      <c r="E20" s="93">
        <v>0.95111500000000004</v>
      </c>
    </row>
    <row r="21" spans="1:5" x14ac:dyDescent="0.25">
      <c r="A21" s="170">
        <v>8</v>
      </c>
      <c r="B21" s="85" t="s">
        <v>339</v>
      </c>
      <c r="C21" s="161"/>
      <c r="D21" s="174">
        <v>0.21</v>
      </c>
      <c r="E21" s="93">
        <v>0.19973399999999999</v>
      </c>
    </row>
    <row r="22" spans="1:5" x14ac:dyDescent="0.25">
      <c r="A22" s="170">
        <v>9</v>
      </c>
      <c r="B22" s="85" t="s">
        <v>340</v>
      </c>
      <c r="C22" s="161"/>
      <c r="D22" s="161"/>
      <c r="E22" s="175">
        <v>0.75138099999999997</v>
      </c>
    </row>
    <row r="23" spans="1:5" x14ac:dyDescent="0.25">
      <c r="A23" s="161"/>
      <c r="B23" s="161"/>
      <c r="C23" s="161"/>
      <c r="D23" s="161"/>
      <c r="E23" s="170"/>
    </row>
    <row r="26" spans="1:5" x14ac:dyDescent="0.25">
      <c r="E26" s="176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I44" sqref="I44"/>
    </sheetView>
  </sheetViews>
  <sheetFormatPr defaultColWidth="9.109375" defaultRowHeight="14.4" x14ac:dyDescent="0.3"/>
  <cols>
    <col min="1" max="1" width="26.109375" style="109" bestFit="1" customWidth="1"/>
    <col min="2" max="2" width="12.6640625" style="109" bestFit="1" customWidth="1"/>
    <col min="3" max="3" width="10" style="109" bestFit="1" customWidth="1"/>
    <col min="4" max="4" width="20.44140625" style="109" bestFit="1" customWidth="1"/>
    <col min="5" max="5" width="14" style="137" bestFit="1" customWidth="1"/>
    <col min="6" max="6" width="18.5546875" style="109" bestFit="1" customWidth="1"/>
    <col min="7" max="7" width="25.5546875" style="109" bestFit="1" customWidth="1"/>
    <col min="8" max="8" width="31.44140625" style="109" bestFit="1" customWidth="1"/>
    <col min="9" max="9" width="6.88671875" style="109" bestFit="1" customWidth="1"/>
    <col min="10" max="10" width="8.33203125" style="109" bestFit="1" customWidth="1"/>
    <col min="11" max="11" width="14" style="109" bestFit="1" customWidth="1"/>
    <col min="12" max="12" width="36.6640625" style="109" bestFit="1" customWidth="1"/>
    <col min="13" max="13" width="21.5546875" style="109" bestFit="1" customWidth="1"/>
    <col min="14" max="14" width="5.33203125" style="109" bestFit="1" customWidth="1"/>
    <col min="15" max="15" width="22.5546875" style="109" bestFit="1" customWidth="1"/>
    <col min="16" max="16" width="12.109375" style="109" bestFit="1" customWidth="1"/>
    <col min="17" max="16384" width="9.109375" style="109"/>
  </cols>
  <sheetData>
    <row r="1" spans="1:16" s="152" customFormat="1" ht="28.8" x14ac:dyDescent="0.3">
      <c r="A1" s="149" t="s">
        <v>180</v>
      </c>
      <c r="B1" s="149" t="s">
        <v>343</v>
      </c>
      <c r="C1" s="150" t="s">
        <v>344</v>
      </c>
      <c r="D1" s="149" t="s">
        <v>345</v>
      </c>
      <c r="E1" s="151" t="s">
        <v>346</v>
      </c>
      <c r="F1" s="149" t="s">
        <v>347</v>
      </c>
      <c r="G1" s="149" t="s">
        <v>348</v>
      </c>
      <c r="H1" s="149" t="s">
        <v>349</v>
      </c>
      <c r="I1" s="109"/>
      <c r="J1" s="109"/>
      <c r="K1" s="109"/>
      <c r="L1" s="109"/>
      <c r="M1" s="109"/>
      <c r="N1" s="109"/>
      <c r="O1" s="109"/>
      <c r="P1" s="109"/>
    </row>
    <row r="2" spans="1:16" s="152" customFormat="1" x14ac:dyDescent="0.3">
      <c r="A2" s="152" t="s">
        <v>350</v>
      </c>
      <c r="B2" s="152" t="s">
        <v>351</v>
      </c>
      <c r="C2" s="152" t="s">
        <v>352</v>
      </c>
      <c r="D2" s="152" t="s">
        <v>34</v>
      </c>
      <c r="E2" s="153">
        <v>-47342.68</v>
      </c>
      <c r="F2" s="152" t="s">
        <v>353</v>
      </c>
      <c r="G2" s="152" t="s">
        <v>354</v>
      </c>
      <c r="H2" s="152" t="s">
        <v>355</v>
      </c>
      <c r="I2" s="109"/>
      <c r="J2" s="109"/>
      <c r="K2" s="109"/>
      <c r="L2" s="109"/>
      <c r="M2" s="109"/>
      <c r="N2" s="109"/>
      <c r="O2" s="109"/>
      <c r="P2" s="109"/>
    </row>
    <row r="3" spans="1:16" s="152" customFormat="1" x14ac:dyDescent="0.3">
      <c r="A3" s="152" t="s">
        <v>350</v>
      </c>
      <c r="B3" s="152" t="s">
        <v>351</v>
      </c>
      <c r="C3" s="152" t="s">
        <v>356</v>
      </c>
      <c r="D3" s="152" t="s">
        <v>34</v>
      </c>
      <c r="E3" s="153">
        <v>-2037346.77</v>
      </c>
      <c r="F3" s="152" t="s">
        <v>353</v>
      </c>
      <c r="G3" s="152" t="s">
        <v>357</v>
      </c>
      <c r="H3" s="152" t="s">
        <v>358</v>
      </c>
      <c r="I3" s="109"/>
      <c r="J3" s="109"/>
      <c r="K3" s="109"/>
      <c r="L3" s="109"/>
      <c r="M3" s="109"/>
      <c r="N3" s="109"/>
      <c r="O3" s="109"/>
      <c r="P3" s="109"/>
    </row>
    <row r="4" spans="1:16" s="152" customFormat="1" x14ac:dyDescent="0.3">
      <c r="A4" s="152" t="s">
        <v>350</v>
      </c>
      <c r="B4" s="152" t="s">
        <v>351</v>
      </c>
      <c r="C4" s="152" t="s">
        <v>359</v>
      </c>
      <c r="D4" s="152" t="s">
        <v>34</v>
      </c>
      <c r="E4" s="153">
        <v>2849285.73</v>
      </c>
      <c r="F4" s="152" t="s">
        <v>353</v>
      </c>
      <c r="G4" s="152" t="s">
        <v>360</v>
      </c>
      <c r="H4" s="152" t="s">
        <v>361</v>
      </c>
      <c r="I4" s="109"/>
      <c r="J4" s="109"/>
      <c r="K4" s="109"/>
      <c r="L4" s="109"/>
      <c r="M4" s="109"/>
      <c r="N4" s="109"/>
      <c r="O4" s="109"/>
      <c r="P4" s="109"/>
    </row>
    <row r="5" spans="1:16" s="152" customFormat="1" x14ac:dyDescent="0.3">
      <c r="A5" s="152" t="s">
        <v>350</v>
      </c>
      <c r="B5" s="152" t="s">
        <v>351</v>
      </c>
      <c r="C5" s="152" t="s">
        <v>359</v>
      </c>
      <c r="D5" s="152" t="s">
        <v>34</v>
      </c>
      <c r="E5" s="153">
        <v>993221.97</v>
      </c>
      <c r="F5" s="152" t="s">
        <v>353</v>
      </c>
      <c r="G5" s="152" t="s">
        <v>360</v>
      </c>
      <c r="H5" s="152" t="s">
        <v>362</v>
      </c>
      <c r="I5" s="109"/>
      <c r="J5" s="109"/>
      <c r="K5" s="109"/>
      <c r="L5" s="109"/>
      <c r="M5" s="109"/>
      <c r="N5" s="109"/>
      <c r="O5" s="109"/>
      <c r="P5" s="109"/>
    </row>
    <row r="6" spans="1:16" s="152" customFormat="1" x14ac:dyDescent="0.3">
      <c r="A6" s="152" t="s">
        <v>350</v>
      </c>
      <c r="B6" s="152" t="s">
        <v>351</v>
      </c>
      <c r="C6" s="152" t="s">
        <v>359</v>
      </c>
      <c r="D6" s="152" t="s">
        <v>34</v>
      </c>
      <c r="E6" s="153">
        <v>-993221.97</v>
      </c>
      <c r="F6" s="152" t="s">
        <v>353</v>
      </c>
      <c r="G6" s="152" t="s">
        <v>360</v>
      </c>
      <c r="H6" s="152" t="s">
        <v>362</v>
      </c>
      <c r="I6" s="109"/>
      <c r="J6" s="109"/>
      <c r="K6" s="109"/>
      <c r="L6" s="109"/>
      <c r="M6" s="109"/>
      <c r="N6" s="109"/>
      <c r="O6" s="109"/>
      <c r="P6" s="109"/>
    </row>
    <row r="7" spans="1:16" s="152" customFormat="1" x14ac:dyDescent="0.3">
      <c r="A7" s="152" t="s">
        <v>350</v>
      </c>
      <c r="B7" s="152" t="s">
        <v>351</v>
      </c>
      <c r="C7" s="152" t="s">
        <v>359</v>
      </c>
      <c r="D7" s="152" t="s">
        <v>34</v>
      </c>
      <c r="E7" s="153">
        <v>1117189.94</v>
      </c>
      <c r="F7" s="152" t="s">
        <v>353</v>
      </c>
      <c r="G7" s="152" t="s">
        <v>360</v>
      </c>
      <c r="H7" s="152" t="s">
        <v>363</v>
      </c>
      <c r="I7" s="109"/>
      <c r="J7" s="109"/>
      <c r="K7" s="109"/>
      <c r="L7" s="109"/>
      <c r="M7" s="109"/>
      <c r="N7" s="109"/>
      <c r="O7" s="109"/>
      <c r="P7" s="109"/>
    </row>
    <row r="8" spans="1:16" s="152" customFormat="1" x14ac:dyDescent="0.3">
      <c r="A8" s="152" t="s">
        <v>350</v>
      </c>
      <c r="B8" s="152" t="s">
        <v>351</v>
      </c>
      <c r="C8" s="152" t="s">
        <v>359</v>
      </c>
      <c r="D8" s="152" t="s">
        <v>34</v>
      </c>
      <c r="E8" s="153">
        <v>1032938.19</v>
      </c>
      <c r="F8" s="152" t="s">
        <v>353</v>
      </c>
      <c r="G8" s="152" t="s">
        <v>360</v>
      </c>
      <c r="H8" s="152" t="s">
        <v>364</v>
      </c>
      <c r="I8" s="109"/>
      <c r="J8" s="109"/>
      <c r="K8" s="109"/>
      <c r="L8" s="109"/>
      <c r="M8" s="109"/>
      <c r="N8" s="109"/>
      <c r="O8" s="109"/>
      <c r="P8" s="109"/>
    </row>
    <row r="9" spans="1:16" s="152" customFormat="1" x14ac:dyDescent="0.3">
      <c r="A9" s="152" t="s">
        <v>350</v>
      </c>
      <c r="B9" s="152" t="s">
        <v>351</v>
      </c>
      <c r="C9" s="152" t="s">
        <v>359</v>
      </c>
      <c r="D9" s="152" t="s">
        <v>34</v>
      </c>
      <c r="E9" s="153">
        <v>-1032938.19</v>
      </c>
      <c r="F9" s="152" t="s">
        <v>353</v>
      </c>
      <c r="G9" s="152" t="s">
        <v>360</v>
      </c>
      <c r="H9" s="152" t="s">
        <v>364</v>
      </c>
      <c r="I9" s="109"/>
      <c r="J9" s="109"/>
      <c r="K9" s="109"/>
      <c r="L9" s="109"/>
      <c r="M9" s="109"/>
      <c r="N9" s="109"/>
      <c r="O9" s="109"/>
      <c r="P9" s="109"/>
    </row>
    <row r="10" spans="1:16" s="152" customFormat="1" x14ac:dyDescent="0.3">
      <c r="A10" s="152" t="s">
        <v>350</v>
      </c>
      <c r="B10" s="152" t="s">
        <v>351</v>
      </c>
      <c r="C10" s="152" t="s">
        <v>365</v>
      </c>
      <c r="D10" s="152" t="s">
        <v>34</v>
      </c>
      <c r="E10" s="153">
        <v>1543030.05</v>
      </c>
      <c r="F10" s="152" t="s">
        <v>353</v>
      </c>
      <c r="G10" s="152" t="s">
        <v>366</v>
      </c>
      <c r="H10" s="152" t="s">
        <v>367</v>
      </c>
      <c r="I10" s="109"/>
      <c r="J10" s="109"/>
      <c r="K10" s="109"/>
      <c r="L10" s="109"/>
      <c r="M10" s="109"/>
      <c r="N10" s="109"/>
      <c r="O10" s="109"/>
      <c r="P10" s="109"/>
    </row>
    <row r="11" spans="1:16" s="152" customFormat="1" x14ac:dyDescent="0.3">
      <c r="A11" s="152" t="s">
        <v>350</v>
      </c>
      <c r="B11" s="152" t="s">
        <v>351</v>
      </c>
      <c r="C11" s="152" t="s">
        <v>365</v>
      </c>
      <c r="D11" s="152" t="s">
        <v>34</v>
      </c>
      <c r="E11" s="153">
        <v>1237628.1200000001</v>
      </c>
      <c r="F11" s="152" t="s">
        <v>353</v>
      </c>
      <c r="G11" s="152" t="s">
        <v>366</v>
      </c>
      <c r="H11" s="152" t="s">
        <v>368</v>
      </c>
      <c r="I11" s="109"/>
      <c r="J11" s="109"/>
      <c r="K11" s="109"/>
      <c r="L11" s="109"/>
      <c r="M11" s="109"/>
      <c r="N11" s="109"/>
      <c r="O11" s="109"/>
      <c r="P11" s="109"/>
    </row>
    <row r="12" spans="1:16" s="152" customFormat="1" x14ac:dyDescent="0.3">
      <c r="A12" s="149" t="s">
        <v>350</v>
      </c>
      <c r="B12" s="149" t="s">
        <v>34</v>
      </c>
      <c r="C12" s="149" t="s">
        <v>34</v>
      </c>
      <c r="D12" s="149" t="s">
        <v>34</v>
      </c>
      <c r="E12" s="154">
        <v>4662444.3899999997</v>
      </c>
      <c r="F12" s="149" t="s">
        <v>34</v>
      </c>
      <c r="G12" s="149" t="s">
        <v>34</v>
      </c>
      <c r="H12" s="149" t="s">
        <v>34</v>
      </c>
      <c r="I12" s="109"/>
      <c r="J12" s="109"/>
      <c r="K12" s="109"/>
      <c r="L12" s="109"/>
      <c r="M12" s="109"/>
      <c r="N12" s="109"/>
      <c r="O12" s="109"/>
      <c r="P12" s="109"/>
    </row>
    <row r="14" spans="1:16" x14ac:dyDescent="0.3">
      <c r="A14" s="149" t="s">
        <v>350</v>
      </c>
      <c r="E14" s="137">
        <f>SUM(E3:E11)</f>
        <v>4709787.07</v>
      </c>
    </row>
    <row r="17" spans="1:18" s="152" customFormat="1" x14ac:dyDescent="0.3">
      <c r="A17" s="149" t="s">
        <v>369</v>
      </c>
      <c r="B17" s="149" t="s">
        <v>370</v>
      </c>
      <c r="C17" s="149" t="s">
        <v>371</v>
      </c>
      <c r="D17" s="149" t="s">
        <v>372</v>
      </c>
      <c r="E17" s="150" t="s">
        <v>373</v>
      </c>
      <c r="F17" s="149" t="s">
        <v>374</v>
      </c>
      <c r="G17" s="149" t="s">
        <v>375</v>
      </c>
      <c r="H17" s="155" t="s">
        <v>376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spans="1:18" s="152" customFormat="1" ht="14.1" customHeight="1" x14ac:dyDescent="0.3">
      <c r="A18" s="156" t="s">
        <v>34</v>
      </c>
      <c r="B18" s="152" t="s">
        <v>377</v>
      </c>
      <c r="C18" s="152" t="s">
        <v>378</v>
      </c>
      <c r="D18" s="152" t="s">
        <v>34</v>
      </c>
      <c r="E18" s="152" t="s">
        <v>379</v>
      </c>
      <c r="F18" s="157">
        <v>44498</v>
      </c>
      <c r="G18" s="152" t="s">
        <v>380</v>
      </c>
      <c r="H18" s="153">
        <v>20412219.5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152" customFormat="1" ht="14.1" customHeight="1" x14ac:dyDescent="0.3">
      <c r="A19" s="156" t="s">
        <v>34</v>
      </c>
      <c r="B19" s="152" t="s">
        <v>381</v>
      </c>
      <c r="C19" s="152" t="s">
        <v>382</v>
      </c>
      <c r="D19" s="152" t="s">
        <v>34</v>
      </c>
      <c r="E19" s="152" t="s">
        <v>383</v>
      </c>
      <c r="F19" s="157">
        <v>44502</v>
      </c>
      <c r="G19" s="152" t="s">
        <v>384</v>
      </c>
      <c r="H19" s="153">
        <v>-2849285.73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spans="1:18" s="152" customFormat="1" ht="14.1" customHeight="1" x14ac:dyDescent="0.3">
      <c r="A20" s="156" t="s">
        <v>34</v>
      </c>
      <c r="B20" s="152" t="s">
        <v>381</v>
      </c>
      <c r="C20" s="152" t="s">
        <v>382</v>
      </c>
      <c r="D20" s="152" t="s">
        <v>34</v>
      </c>
      <c r="E20" s="152" t="s">
        <v>383</v>
      </c>
      <c r="F20" s="157">
        <v>44502</v>
      </c>
      <c r="G20" s="152" t="s">
        <v>380</v>
      </c>
      <c r="H20" s="153">
        <v>2037346.77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152" customFormat="1" ht="14.1" customHeight="1" x14ac:dyDescent="0.3">
      <c r="A21" s="156" t="s">
        <v>34</v>
      </c>
      <c r="B21" s="152" t="s">
        <v>381</v>
      </c>
      <c r="C21" s="152" t="s">
        <v>385</v>
      </c>
      <c r="D21" s="152" t="s">
        <v>34</v>
      </c>
      <c r="E21" s="152" t="s">
        <v>386</v>
      </c>
      <c r="F21" s="157">
        <v>44502</v>
      </c>
      <c r="G21" s="152" t="s">
        <v>384</v>
      </c>
      <c r="H21" s="153">
        <v>-993221.97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s="152" customFormat="1" ht="14.1" customHeight="1" x14ac:dyDescent="0.3">
      <c r="A22" s="156" t="s">
        <v>34</v>
      </c>
      <c r="B22" s="152" t="s">
        <v>381</v>
      </c>
      <c r="C22" s="152" t="s">
        <v>387</v>
      </c>
      <c r="D22" s="152" t="s">
        <v>34</v>
      </c>
      <c r="E22" s="152" t="s">
        <v>388</v>
      </c>
      <c r="F22" s="157">
        <v>44502</v>
      </c>
      <c r="G22" s="152" t="s">
        <v>380</v>
      </c>
      <c r="H22" s="153">
        <v>993221.97</v>
      </c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spans="1:18" s="152" customFormat="1" ht="14.1" customHeight="1" x14ac:dyDescent="0.3">
      <c r="A23" s="156" t="s">
        <v>34</v>
      </c>
      <c r="B23" s="152" t="s">
        <v>389</v>
      </c>
      <c r="C23" s="152" t="s">
        <v>390</v>
      </c>
      <c r="D23" s="152" t="s">
        <v>34</v>
      </c>
      <c r="E23" s="152" t="s">
        <v>383</v>
      </c>
      <c r="F23" s="157">
        <v>44532</v>
      </c>
      <c r="G23" s="152" t="s">
        <v>384</v>
      </c>
      <c r="H23" s="153">
        <v>-1117189.94</v>
      </c>
      <c r="I23" s="109"/>
      <c r="J23" s="109"/>
      <c r="K23" s="109"/>
      <c r="L23" s="109"/>
      <c r="M23" s="109"/>
      <c r="N23" s="109"/>
      <c r="O23" s="109"/>
      <c r="P23" s="109"/>
      <c r="Q23" s="109"/>
      <c r="R23" s="109"/>
    </row>
    <row r="24" spans="1:18" s="152" customFormat="1" ht="14.1" customHeight="1" x14ac:dyDescent="0.3">
      <c r="A24" s="156" t="s">
        <v>34</v>
      </c>
      <c r="B24" s="152" t="s">
        <v>389</v>
      </c>
      <c r="C24" s="152" t="s">
        <v>391</v>
      </c>
      <c r="D24" s="152" t="s">
        <v>34</v>
      </c>
      <c r="E24" s="152" t="s">
        <v>386</v>
      </c>
      <c r="F24" s="157">
        <v>44532</v>
      </c>
      <c r="G24" s="152" t="s">
        <v>384</v>
      </c>
      <c r="H24" s="153">
        <v>-1032938.19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152" customFormat="1" ht="14.1" customHeight="1" x14ac:dyDescent="0.3">
      <c r="A25" s="156" t="s">
        <v>34</v>
      </c>
      <c r="B25" s="152" t="s">
        <v>389</v>
      </c>
      <c r="C25" s="152" t="s">
        <v>392</v>
      </c>
      <c r="D25" s="152" t="s">
        <v>34</v>
      </c>
      <c r="E25" s="152" t="s">
        <v>388</v>
      </c>
      <c r="F25" s="157">
        <v>44532</v>
      </c>
      <c r="G25" s="152" t="s">
        <v>380</v>
      </c>
      <c r="H25" s="153">
        <v>1032938.19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  <row r="26" spans="1:18" s="152" customFormat="1" ht="14.1" customHeight="1" x14ac:dyDescent="0.3">
      <c r="A26" s="156" t="s">
        <v>34</v>
      </c>
      <c r="B26" s="152" t="s">
        <v>393</v>
      </c>
      <c r="C26" s="152" t="s">
        <v>394</v>
      </c>
      <c r="D26" s="152" t="s">
        <v>34</v>
      </c>
      <c r="E26" s="152" t="s">
        <v>383</v>
      </c>
      <c r="F26" s="157">
        <v>44565</v>
      </c>
      <c r="G26" s="152" t="s">
        <v>384</v>
      </c>
      <c r="H26" s="153">
        <v>-1543030.05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1:18" s="152" customFormat="1" ht="14.1" customHeight="1" x14ac:dyDescent="0.3">
      <c r="A27" s="156" t="s">
        <v>34</v>
      </c>
      <c r="B27" s="152" t="s">
        <v>393</v>
      </c>
      <c r="C27" s="152" t="s">
        <v>395</v>
      </c>
      <c r="D27" s="152" t="s">
        <v>34</v>
      </c>
      <c r="E27" s="152" t="s">
        <v>386</v>
      </c>
      <c r="F27" s="157">
        <v>44565</v>
      </c>
      <c r="G27" s="152" t="s">
        <v>384</v>
      </c>
      <c r="H27" s="153">
        <v>-1237628.1200000001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</row>
    <row r="28" spans="1:18" s="152" customFormat="1" x14ac:dyDescent="0.3">
      <c r="A28" s="158" t="s">
        <v>396</v>
      </c>
      <c r="B28" s="149" t="s">
        <v>34</v>
      </c>
      <c r="C28" s="149" t="s">
        <v>34</v>
      </c>
      <c r="D28" s="149" t="s">
        <v>34</v>
      </c>
      <c r="E28" s="149" t="s">
        <v>34</v>
      </c>
      <c r="F28" s="159"/>
      <c r="G28" s="149" t="s">
        <v>34</v>
      </c>
      <c r="H28" s="154">
        <v>15702432.43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</row>
    <row r="29" spans="1:18" s="152" customFormat="1" x14ac:dyDescent="0.3">
      <c r="A29" s="149" t="s">
        <v>397</v>
      </c>
      <c r="B29" s="149" t="s">
        <v>34</v>
      </c>
      <c r="C29" s="149" t="s">
        <v>34</v>
      </c>
      <c r="D29" s="149" t="s">
        <v>34</v>
      </c>
      <c r="E29" s="149" t="s">
        <v>34</v>
      </c>
      <c r="F29" s="159"/>
      <c r="G29" s="149" t="s">
        <v>34</v>
      </c>
      <c r="H29" s="154">
        <v>15702432.43</v>
      </c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1:18" s="152" customFormat="1" x14ac:dyDescent="0.3">
      <c r="A30" s="149" t="s">
        <v>34</v>
      </c>
      <c r="B30" s="149" t="s">
        <v>34</v>
      </c>
      <c r="C30" s="149" t="s">
        <v>34</v>
      </c>
      <c r="D30" s="149" t="s">
        <v>34</v>
      </c>
      <c r="E30" s="149" t="s">
        <v>34</v>
      </c>
      <c r="F30" s="159"/>
      <c r="G30" s="149" t="s">
        <v>34</v>
      </c>
      <c r="H30" s="154">
        <v>15702432.43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1:18" x14ac:dyDescent="0.3">
      <c r="E31" s="109"/>
      <c r="H31" s="137"/>
    </row>
    <row r="32" spans="1:18" x14ac:dyDescent="0.3">
      <c r="A32" s="149" t="s">
        <v>397</v>
      </c>
      <c r="E32" s="109"/>
      <c r="G32" s="109" t="s">
        <v>398</v>
      </c>
      <c r="H32" s="137">
        <f>SUM(H19:H27)</f>
        <v>-4709787.07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pane ySplit="1" topLeftCell="A47" activePane="bottomLeft" state="frozen"/>
      <selection activeCell="D5" sqref="D5"/>
      <selection pane="bottomLeft" activeCell="D5" sqref="D5"/>
    </sheetView>
  </sheetViews>
  <sheetFormatPr defaultColWidth="9.109375" defaultRowHeight="14.4" x14ac:dyDescent="0.3"/>
  <cols>
    <col min="1" max="1" width="52.109375" style="109" bestFit="1" customWidth="1"/>
    <col min="2" max="2" width="16" style="137" bestFit="1" customWidth="1"/>
    <col min="3" max="16384" width="9.109375" style="109"/>
  </cols>
  <sheetData>
    <row r="1" spans="1:2" x14ac:dyDescent="0.3">
      <c r="A1" s="147" t="s">
        <v>78</v>
      </c>
      <c r="B1" s="148" t="s">
        <v>70</v>
      </c>
    </row>
    <row r="2" spans="1:2" x14ac:dyDescent="0.3">
      <c r="A2" s="109" t="s">
        <v>181</v>
      </c>
      <c r="B2" s="137">
        <v>-45562138.189999998</v>
      </c>
    </row>
    <row r="3" spans="1:2" x14ac:dyDescent="0.3">
      <c r="A3" s="109" t="s">
        <v>182</v>
      </c>
      <c r="B3" s="137">
        <v>0</v>
      </c>
    </row>
    <row r="4" spans="1:2" x14ac:dyDescent="0.3">
      <c r="A4" s="109" t="s">
        <v>183</v>
      </c>
      <c r="B4" s="137">
        <v>2300.27</v>
      </c>
    </row>
    <row r="5" spans="1:2" x14ac:dyDescent="0.3">
      <c r="A5" s="109" t="s">
        <v>184</v>
      </c>
      <c r="B5" s="137">
        <v>-157162.89000000001</v>
      </c>
    </row>
    <row r="6" spans="1:2" x14ac:dyDescent="0.3">
      <c r="A6" s="109" t="s">
        <v>185</v>
      </c>
      <c r="B6" s="137">
        <v>-1656245.86</v>
      </c>
    </row>
    <row r="7" spans="1:2" x14ac:dyDescent="0.3">
      <c r="A7" s="109" t="s">
        <v>186</v>
      </c>
      <c r="B7" s="137">
        <v>0</v>
      </c>
    </row>
    <row r="8" spans="1:2" x14ac:dyDescent="0.3">
      <c r="A8" s="109" t="s">
        <v>187</v>
      </c>
      <c r="B8" s="137">
        <v>-1360029.47</v>
      </c>
    </row>
    <row r="9" spans="1:2" x14ac:dyDescent="0.3">
      <c r="A9" s="109" t="s">
        <v>188</v>
      </c>
      <c r="B9" s="137">
        <v>-784445.64</v>
      </c>
    </row>
    <row r="10" spans="1:2" x14ac:dyDescent="0.3">
      <c r="A10" s="109" t="s">
        <v>189</v>
      </c>
      <c r="B10" s="137">
        <v>-532721.25</v>
      </c>
    </row>
    <row r="11" spans="1:2" x14ac:dyDescent="0.3">
      <c r="A11" s="109" t="s">
        <v>190</v>
      </c>
      <c r="B11" s="137">
        <v>-259</v>
      </c>
    </row>
    <row r="12" spans="1:2" x14ac:dyDescent="0.3">
      <c r="A12" s="109" t="s">
        <v>191</v>
      </c>
      <c r="B12" s="137">
        <v>0</v>
      </c>
    </row>
    <row r="13" spans="1:2" x14ac:dyDescent="0.3">
      <c r="A13" s="109" t="s">
        <v>192</v>
      </c>
      <c r="B13" s="137">
        <v>-466513.55</v>
      </c>
    </row>
    <row r="14" spans="1:2" x14ac:dyDescent="0.3">
      <c r="A14" s="109" t="s">
        <v>193</v>
      </c>
      <c r="B14" s="137">
        <v>-82626.740000000005</v>
      </c>
    </row>
    <row r="15" spans="1:2" x14ac:dyDescent="0.3">
      <c r="A15" s="109" t="s">
        <v>194</v>
      </c>
      <c r="B15" s="137">
        <v>-1325937.5900000001</v>
      </c>
    </row>
    <row r="16" spans="1:2" x14ac:dyDescent="0.3">
      <c r="A16" s="109" t="s">
        <v>195</v>
      </c>
      <c r="B16" s="137">
        <v>-212800</v>
      </c>
    </row>
    <row r="17" spans="1:2" x14ac:dyDescent="0.3">
      <c r="A17" s="109" t="s">
        <v>196</v>
      </c>
      <c r="B17" s="137">
        <v>-547136.28</v>
      </c>
    </row>
    <row r="18" spans="1:2" x14ac:dyDescent="0.3">
      <c r="A18" s="109" t="s">
        <v>197</v>
      </c>
      <c r="B18" s="137">
        <v>42523.12</v>
      </c>
    </row>
    <row r="19" spans="1:2" x14ac:dyDescent="0.3">
      <c r="A19" s="109" t="s">
        <v>198</v>
      </c>
      <c r="B19" s="137">
        <v>-8069150.04</v>
      </c>
    </row>
    <row r="20" spans="1:2" x14ac:dyDescent="0.3">
      <c r="A20" s="109" t="s">
        <v>199</v>
      </c>
      <c r="B20" s="137">
        <v>-182750</v>
      </c>
    </row>
    <row r="21" spans="1:2" x14ac:dyDescent="0.3">
      <c r="A21" s="109" t="s">
        <v>200</v>
      </c>
      <c r="B21" s="137">
        <v>-119600</v>
      </c>
    </row>
    <row r="22" spans="1:2" x14ac:dyDescent="0.3">
      <c r="A22" s="109" t="s">
        <v>201</v>
      </c>
      <c r="B22" s="137">
        <v>-157462.82999999999</v>
      </c>
    </row>
    <row r="23" spans="1:2" x14ac:dyDescent="0.3">
      <c r="A23" s="109" t="s">
        <v>202</v>
      </c>
      <c r="B23" s="137">
        <v>-4093755.05</v>
      </c>
    </row>
    <row r="24" spans="1:2" x14ac:dyDescent="0.3">
      <c r="A24" s="109" t="s">
        <v>203</v>
      </c>
      <c r="B24" s="137">
        <v>-307249.45</v>
      </c>
    </row>
    <row r="25" spans="1:2" x14ac:dyDescent="0.3">
      <c r="A25" s="109" t="s">
        <v>204</v>
      </c>
      <c r="B25" s="137">
        <v>-338473.96</v>
      </c>
    </row>
    <row r="26" spans="1:2" x14ac:dyDescent="0.3">
      <c r="A26" s="109" t="s">
        <v>205</v>
      </c>
      <c r="B26" s="137">
        <v>-46121.96</v>
      </c>
    </row>
    <row r="27" spans="1:2" x14ac:dyDescent="0.3">
      <c r="A27" s="109" t="s">
        <v>206</v>
      </c>
      <c r="B27" s="137">
        <v>-6722216.3499999996</v>
      </c>
    </row>
    <row r="28" spans="1:2" x14ac:dyDescent="0.3">
      <c r="A28" s="109" t="s">
        <v>207</v>
      </c>
      <c r="B28" s="137">
        <v>-7404602.0800000001</v>
      </c>
    </row>
    <row r="29" spans="1:2" x14ac:dyDescent="0.3">
      <c r="A29" s="109" t="s">
        <v>208</v>
      </c>
      <c r="B29" s="137">
        <v>-40</v>
      </c>
    </row>
    <row r="30" spans="1:2" ht="15" thickBot="1" x14ac:dyDescent="0.35">
      <c r="A30" s="109" t="s">
        <v>209</v>
      </c>
      <c r="B30" s="137">
        <v>-341.34</v>
      </c>
    </row>
    <row r="31" spans="1:2" ht="15" thickBot="1" x14ac:dyDescent="0.35">
      <c r="A31" s="109" t="s">
        <v>210</v>
      </c>
      <c r="B31" s="138">
        <v>39241.910000000003</v>
      </c>
    </row>
    <row r="32" spans="1:2" x14ac:dyDescent="0.3">
      <c r="A32" s="109" t="s">
        <v>211</v>
      </c>
      <c r="B32" s="137">
        <v>-202335.63</v>
      </c>
    </row>
    <row r="33" spans="1:2" x14ac:dyDescent="0.3">
      <c r="A33" s="109" t="s">
        <v>212</v>
      </c>
      <c r="B33" s="137">
        <v>-268275.99</v>
      </c>
    </row>
    <row r="34" spans="1:2" ht="15" thickBot="1" x14ac:dyDescent="0.35">
      <c r="A34" s="109" t="s">
        <v>213</v>
      </c>
      <c r="B34" s="137">
        <v>-65401.9</v>
      </c>
    </row>
    <row r="35" spans="1:2" ht="15" thickBot="1" x14ac:dyDescent="0.35">
      <c r="A35" s="109" t="s">
        <v>214</v>
      </c>
      <c r="B35" s="138">
        <v>-838486.19</v>
      </c>
    </row>
    <row r="36" spans="1:2" x14ac:dyDescent="0.3">
      <c r="A36" s="109" t="s">
        <v>215</v>
      </c>
      <c r="B36" s="137">
        <v>-15702432.43</v>
      </c>
    </row>
    <row r="37" spans="1:2" x14ac:dyDescent="0.3">
      <c r="A37" s="109" t="s">
        <v>216</v>
      </c>
      <c r="B37" s="137">
        <v>-1119663.58</v>
      </c>
    </row>
    <row r="38" spans="1:2" x14ac:dyDescent="0.3">
      <c r="A38" s="109" t="s">
        <v>217</v>
      </c>
      <c r="B38" s="137">
        <v>-7170320.4800000004</v>
      </c>
    </row>
    <row r="39" spans="1:2" x14ac:dyDescent="0.3">
      <c r="A39" s="109" t="s">
        <v>218</v>
      </c>
      <c r="B39" s="137">
        <v>-56622.25</v>
      </c>
    </row>
    <row r="40" spans="1:2" x14ac:dyDescent="0.3">
      <c r="A40" s="109" t="s">
        <v>219</v>
      </c>
      <c r="B40" s="137">
        <v>-7320.59</v>
      </c>
    </row>
    <row r="41" spans="1:2" x14ac:dyDescent="0.3">
      <c r="A41" s="109" t="s">
        <v>220</v>
      </c>
      <c r="B41" s="137">
        <v>-1014.29</v>
      </c>
    </row>
    <row r="42" spans="1:2" x14ac:dyDescent="0.3">
      <c r="A42" s="109" t="s">
        <v>221</v>
      </c>
      <c r="B42" s="137">
        <v>-507307.44</v>
      </c>
    </row>
    <row r="43" spans="1:2" x14ac:dyDescent="0.3">
      <c r="A43" s="109" t="s">
        <v>222</v>
      </c>
      <c r="B43" s="137">
        <v>-105984894.98999999</v>
      </c>
    </row>
    <row r="44" spans="1:2" x14ac:dyDescent="0.3">
      <c r="A44" s="109" t="s">
        <v>223</v>
      </c>
      <c r="B44" s="137">
        <v>-105984894.98999999</v>
      </c>
    </row>
    <row r="45" spans="1:2" x14ac:dyDescent="0.3">
      <c r="A45" s="109" t="s">
        <v>224</v>
      </c>
      <c r="B45" s="137">
        <v>-766934.4</v>
      </c>
    </row>
    <row r="46" spans="1:2" x14ac:dyDescent="0.3">
      <c r="A46" s="109" t="s">
        <v>225</v>
      </c>
      <c r="B46" s="137">
        <v>-766934.4</v>
      </c>
    </row>
    <row r="47" spans="1:2" x14ac:dyDescent="0.3">
      <c r="A47" s="109" t="s">
        <v>226</v>
      </c>
      <c r="B47" s="137">
        <v>-106751829.39</v>
      </c>
    </row>
    <row r="48" spans="1:2" x14ac:dyDescent="0.3">
      <c r="A48" s="109" t="s">
        <v>227</v>
      </c>
      <c r="B48" s="137">
        <v>-106751829.39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>
      <selection activeCell="D5" sqref="D5"/>
    </sheetView>
  </sheetViews>
  <sheetFormatPr defaultColWidth="9.109375" defaultRowHeight="14.4" x14ac:dyDescent="0.3"/>
  <cols>
    <col min="1" max="1" width="41.88671875" style="144" customWidth="1"/>
    <col min="2" max="2" width="18.109375" style="144" bestFit="1" customWidth="1"/>
    <col min="3" max="16384" width="9.109375" style="144"/>
  </cols>
  <sheetData>
    <row r="1" spans="1:2" x14ac:dyDescent="0.3">
      <c r="A1" s="67" t="s">
        <v>0</v>
      </c>
      <c r="B1" s="67"/>
    </row>
    <row r="2" spans="1:2" x14ac:dyDescent="0.3">
      <c r="A2" s="67" t="s">
        <v>41</v>
      </c>
      <c r="B2" s="67"/>
    </row>
    <row r="3" spans="1:2" x14ac:dyDescent="0.3">
      <c r="A3" s="67" t="s">
        <v>177</v>
      </c>
      <c r="B3" s="67"/>
    </row>
    <row r="4" spans="1:2" x14ac:dyDescent="0.3">
      <c r="A4" s="68" t="s">
        <v>42</v>
      </c>
      <c r="B4" s="69"/>
    </row>
    <row r="5" spans="1:2" x14ac:dyDescent="0.3">
      <c r="A5" s="38" t="s">
        <v>34</v>
      </c>
      <c r="B5" s="39"/>
    </row>
    <row r="6" spans="1:2" x14ac:dyDescent="0.3">
      <c r="A6" s="40" t="s">
        <v>34</v>
      </c>
      <c r="B6" s="41"/>
    </row>
    <row r="7" spans="1:2" x14ac:dyDescent="0.3">
      <c r="A7" s="42"/>
      <c r="B7" s="43" t="s">
        <v>61</v>
      </c>
    </row>
    <row r="8" spans="1:2" ht="13.2" hidden="1" customHeight="1" x14ac:dyDescent="0.3">
      <c r="A8" s="42"/>
      <c r="B8" s="42"/>
    </row>
    <row r="9" spans="1:2" ht="12.75" customHeight="1" x14ac:dyDescent="0.3">
      <c r="A9" s="44" t="s">
        <v>62</v>
      </c>
      <c r="B9" s="45">
        <v>2021</v>
      </c>
    </row>
    <row r="10" spans="1:2" ht="6.6" customHeight="1" x14ac:dyDescent="0.3">
      <c r="A10" s="46"/>
      <c r="B10" s="47"/>
    </row>
    <row r="11" spans="1:2" x14ac:dyDescent="0.3">
      <c r="A11" s="48" t="s">
        <v>43</v>
      </c>
      <c r="B11" s="49">
        <v>1318319153.48</v>
      </c>
    </row>
    <row r="12" spans="1:2" x14ac:dyDescent="0.3">
      <c r="A12" s="48" t="s">
        <v>44</v>
      </c>
      <c r="B12" s="50">
        <v>902928368.40999997</v>
      </c>
    </row>
    <row r="13" spans="1:2" x14ac:dyDescent="0.3">
      <c r="A13" s="48" t="s">
        <v>45</v>
      </c>
      <c r="B13" s="50">
        <v>108267289.56</v>
      </c>
    </row>
    <row r="14" spans="1:2" x14ac:dyDescent="0.3">
      <c r="A14" s="48" t="s">
        <v>46</v>
      </c>
      <c r="B14" s="50">
        <v>17717233.809999999</v>
      </c>
    </row>
    <row r="15" spans="1:2" x14ac:dyDescent="0.3">
      <c r="A15" s="48" t="s">
        <v>47</v>
      </c>
      <c r="B15" s="50">
        <v>349832.19</v>
      </c>
    </row>
    <row r="16" spans="1:2" ht="8.4" customHeight="1" x14ac:dyDescent="0.3">
      <c r="A16" s="46"/>
      <c r="B16" s="51"/>
    </row>
    <row r="17" spans="1:2" x14ac:dyDescent="0.3">
      <c r="A17" s="52" t="s">
        <v>63</v>
      </c>
      <c r="B17" s="53">
        <v>2347581877.4499998</v>
      </c>
    </row>
    <row r="18" spans="1:2" x14ac:dyDescent="0.3">
      <c r="A18" s="48" t="s">
        <v>64</v>
      </c>
      <c r="B18" s="50">
        <v>19987157.07</v>
      </c>
    </row>
    <row r="19" spans="1:2" x14ac:dyDescent="0.3">
      <c r="A19" s="48" t="s">
        <v>48</v>
      </c>
      <c r="B19" s="50">
        <v>154532416.34</v>
      </c>
    </row>
    <row r="20" spans="1:2" ht="6" customHeight="1" x14ac:dyDescent="0.3">
      <c r="A20" s="46"/>
      <c r="B20" s="54"/>
    </row>
    <row r="21" spans="1:2" x14ac:dyDescent="0.3">
      <c r="A21" s="55" t="s">
        <v>65</v>
      </c>
      <c r="B21" s="50">
        <v>2522101450.8600001</v>
      </c>
    </row>
    <row r="22" spans="1:2" ht="6.6" customHeight="1" x14ac:dyDescent="0.3">
      <c r="A22" s="56"/>
      <c r="B22" s="57"/>
    </row>
    <row r="23" spans="1:2" x14ac:dyDescent="0.3">
      <c r="A23" s="48" t="s">
        <v>49</v>
      </c>
      <c r="B23" s="50">
        <v>48961486.399999999</v>
      </c>
    </row>
    <row r="24" spans="1:2" x14ac:dyDescent="0.3">
      <c r="A24" s="48" t="s">
        <v>50</v>
      </c>
      <c r="B24" s="50">
        <v>23765986.219999999</v>
      </c>
    </row>
    <row r="25" spans="1:2" x14ac:dyDescent="0.3">
      <c r="A25" s="48" t="s">
        <v>51</v>
      </c>
      <c r="B25" s="50">
        <v>-29957796.489999998</v>
      </c>
    </row>
    <row r="26" spans="1:2" x14ac:dyDescent="0.3">
      <c r="A26" s="48" t="s">
        <v>52</v>
      </c>
      <c r="B26" s="53">
        <v>106751829.39</v>
      </c>
    </row>
    <row r="27" spans="1:2" x14ac:dyDescent="0.3">
      <c r="A27" s="48" t="s">
        <v>66</v>
      </c>
      <c r="B27" s="53">
        <v>149521505.52000001</v>
      </c>
    </row>
    <row r="28" spans="1:2" ht="6.6" customHeight="1" x14ac:dyDescent="0.3">
      <c r="A28" s="56"/>
      <c r="B28" s="58"/>
    </row>
    <row r="29" spans="1:2" ht="15" thickBot="1" x14ac:dyDescent="0.35">
      <c r="A29" s="52" t="s">
        <v>67</v>
      </c>
      <c r="B29" s="59">
        <v>2671622956.3800001</v>
      </c>
    </row>
    <row r="30" spans="1:2" ht="4.2" customHeight="1" thickTop="1" x14ac:dyDescent="0.3">
      <c r="A30" s="48"/>
      <c r="B30" s="58"/>
    </row>
    <row r="31" spans="1:2" ht="13.2" customHeight="1" x14ac:dyDescent="0.3">
      <c r="A31" s="46"/>
      <c r="B31" s="60"/>
    </row>
    <row r="32" spans="1:2" x14ac:dyDescent="0.3">
      <c r="A32" s="48" t="s">
        <v>156</v>
      </c>
      <c r="B32" s="49">
        <v>91051925.780000001</v>
      </c>
    </row>
    <row r="33" spans="1:2" x14ac:dyDescent="0.3">
      <c r="A33" s="48" t="s">
        <v>157</v>
      </c>
      <c r="B33" s="50">
        <v>-86364793.819999993</v>
      </c>
    </row>
    <row r="34" spans="1:2" ht="12" customHeight="1" x14ac:dyDescent="0.3">
      <c r="A34" s="48" t="s">
        <v>158</v>
      </c>
      <c r="B34" s="50">
        <v>88580221.879999995</v>
      </c>
    </row>
    <row r="35" spans="1:2" x14ac:dyDescent="0.3">
      <c r="A35" s="48" t="s">
        <v>159</v>
      </c>
      <c r="B35" s="50">
        <v>-30487579.359999999</v>
      </c>
    </row>
    <row r="36" spans="1:2" x14ac:dyDescent="0.3">
      <c r="A36" s="48" t="s">
        <v>178</v>
      </c>
      <c r="B36" s="50">
        <v>45152635.75</v>
      </c>
    </row>
    <row r="37" spans="1:2" x14ac:dyDescent="0.3">
      <c r="A37" s="48" t="s">
        <v>179</v>
      </c>
      <c r="B37" s="50">
        <v>34588380.763999999</v>
      </c>
    </row>
    <row r="38" spans="1:2" x14ac:dyDescent="0.3">
      <c r="A38" s="48" t="s">
        <v>160</v>
      </c>
      <c r="B38" s="50">
        <v>22806764.140000001</v>
      </c>
    </row>
    <row r="39" spans="1:2" x14ac:dyDescent="0.3">
      <c r="A39" s="48" t="s">
        <v>161</v>
      </c>
      <c r="B39" s="50">
        <v>0</v>
      </c>
    </row>
    <row r="40" spans="1:2" x14ac:dyDescent="0.3">
      <c r="A40" s="48" t="s">
        <v>162</v>
      </c>
      <c r="B40" s="50">
        <v>0</v>
      </c>
    </row>
    <row r="41" spans="1:2" x14ac:dyDescent="0.3">
      <c r="A41" s="48" t="s">
        <v>163</v>
      </c>
      <c r="B41" s="50">
        <v>-912021.73</v>
      </c>
    </row>
    <row r="42" spans="1:2" x14ac:dyDescent="0.3">
      <c r="A42" s="48" t="s">
        <v>164</v>
      </c>
      <c r="B42" s="50">
        <v>59160938.899999999</v>
      </c>
    </row>
    <row r="43" spans="1:2" x14ac:dyDescent="0.3">
      <c r="A43" s="48" t="s">
        <v>165</v>
      </c>
      <c r="B43" s="50">
        <v>0</v>
      </c>
    </row>
    <row r="44" spans="1:2" x14ac:dyDescent="0.3">
      <c r="A44" s="48" t="s">
        <v>166</v>
      </c>
      <c r="B44" s="50">
        <v>-766934.4</v>
      </c>
    </row>
    <row r="45" spans="1:2" x14ac:dyDescent="0.3">
      <c r="A45" s="48" t="s">
        <v>167</v>
      </c>
      <c r="B45" s="50">
        <v>-35880391.619999997</v>
      </c>
    </row>
    <row r="46" spans="1:2" x14ac:dyDescent="0.3">
      <c r="A46" s="48" t="s">
        <v>168</v>
      </c>
      <c r="B46" s="50">
        <v>-16462474.08</v>
      </c>
    </row>
    <row r="47" spans="1:2" ht="12.75" customHeight="1" x14ac:dyDescent="0.3">
      <c r="A47" s="48"/>
      <c r="B47" s="50"/>
    </row>
    <row r="48" spans="1:2" ht="12.75" customHeight="1" x14ac:dyDescent="0.3">
      <c r="A48" s="48"/>
      <c r="B48" s="50"/>
    </row>
    <row r="49" spans="1:2" ht="13.2" customHeight="1" x14ac:dyDescent="0.3">
      <c r="A49" s="42"/>
      <c r="B49" s="61"/>
    </row>
    <row r="50" spans="1:2" x14ac:dyDescent="0.3">
      <c r="A50" s="41"/>
      <c r="B50" s="62" t="s">
        <v>61</v>
      </c>
    </row>
    <row r="51" spans="1:2" ht="13.2" customHeight="1" x14ac:dyDescent="0.3">
      <c r="A51" s="44" t="s">
        <v>68</v>
      </c>
      <c r="B51" s="45">
        <v>2021</v>
      </c>
    </row>
    <row r="52" spans="1:2" ht="6" customHeight="1" x14ac:dyDescent="0.3">
      <c r="A52" s="46"/>
      <c r="B52" s="63"/>
    </row>
    <row r="53" spans="1:2" x14ac:dyDescent="0.3">
      <c r="A53" s="48" t="s">
        <v>43</v>
      </c>
      <c r="B53" s="64">
        <v>11479045584.110001</v>
      </c>
    </row>
    <row r="54" spans="1:2" ht="12.75" customHeight="1" x14ac:dyDescent="0.3">
      <c r="A54" s="48" t="s">
        <v>44</v>
      </c>
      <c r="B54" s="64">
        <v>8402056842.8199997</v>
      </c>
    </row>
    <row r="55" spans="1:2" x14ac:dyDescent="0.3">
      <c r="A55" s="48" t="s">
        <v>45</v>
      </c>
      <c r="B55" s="64">
        <v>1082717673.3</v>
      </c>
    </row>
    <row r="56" spans="1:2" x14ac:dyDescent="0.3">
      <c r="A56" s="48" t="s">
        <v>46</v>
      </c>
      <c r="B56" s="64">
        <v>72794088.700000003</v>
      </c>
    </row>
    <row r="57" spans="1:2" ht="12.75" customHeight="1" x14ac:dyDescent="0.3">
      <c r="A57" s="81" t="s">
        <v>47</v>
      </c>
      <c r="B57" s="65">
        <v>7204040</v>
      </c>
    </row>
    <row r="58" spans="1:2" ht="12.75" customHeight="1" x14ac:dyDescent="0.3">
      <c r="A58" s="55" t="s">
        <v>63</v>
      </c>
      <c r="B58" s="82">
        <v>21043818228.93</v>
      </c>
    </row>
    <row r="59" spans="1:2" x14ac:dyDescent="0.3">
      <c r="A59" s="48" t="s">
        <v>64</v>
      </c>
      <c r="B59" s="64">
        <v>2246243913.1900001</v>
      </c>
    </row>
    <row r="60" spans="1:2" x14ac:dyDescent="0.3">
      <c r="A60" s="81" t="s">
        <v>48</v>
      </c>
      <c r="B60" s="65">
        <v>3540310838</v>
      </c>
    </row>
    <row r="61" spans="1:2" ht="15" thickBot="1" x14ac:dyDescent="0.35">
      <c r="A61" s="52" t="s">
        <v>69</v>
      </c>
      <c r="B61" s="66">
        <v>26830372980.119999</v>
      </c>
    </row>
    <row r="62" spans="1:2" ht="15" thickTop="1" x14ac:dyDescent="0.3">
      <c r="A62" s="41"/>
      <c r="B62" s="83"/>
    </row>
    <row r="63" spans="1:2" x14ac:dyDescent="0.3">
      <c r="B63" s="145"/>
    </row>
    <row r="64" spans="1:2" x14ac:dyDescent="0.3">
      <c r="A64" s="84"/>
      <c r="B64" s="146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5" sqref="D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1" spans="1:2" x14ac:dyDescent="0.3">
      <c r="A1" s="109" t="s">
        <v>228</v>
      </c>
      <c r="B1" s="137">
        <v>33679248.140000001</v>
      </c>
    </row>
    <row r="2" spans="1:2" x14ac:dyDescent="0.3">
      <c r="A2" s="109" t="s">
        <v>229</v>
      </c>
      <c r="B2" s="137">
        <v>14900212</v>
      </c>
    </row>
    <row r="3" spans="1:2" x14ac:dyDescent="0.3">
      <c r="A3" s="109" t="s">
        <v>230</v>
      </c>
      <c r="B3" s="137">
        <v>566206.32999999996</v>
      </c>
    </row>
    <row r="4" spans="1:2" ht="15" thickBot="1" x14ac:dyDescent="0.35">
      <c r="A4" s="109" t="s">
        <v>231</v>
      </c>
      <c r="B4" s="137">
        <v>7150842</v>
      </c>
    </row>
    <row r="5" spans="1:2" ht="15" thickBot="1" x14ac:dyDescent="0.35">
      <c r="B5" s="138">
        <f>SUM(B1:B4)</f>
        <v>56296508.469999999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D5" sqref="D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2" spans="1:2" ht="15" thickBot="1" x14ac:dyDescent="0.35"/>
    <row r="3" spans="1:2" ht="15" thickBot="1" x14ac:dyDescent="0.35">
      <c r="A3" s="109" t="s">
        <v>232</v>
      </c>
      <c r="B3" s="138">
        <v>21691855.460000001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5" sqref="B5"/>
    </sheetView>
  </sheetViews>
  <sheetFormatPr defaultColWidth="9.109375" defaultRowHeight="14.4" x14ac:dyDescent="0.3"/>
  <cols>
    <col min="1" max="1" width="46.5546875" style="109" bestFit="1" customWidth="1"/>
    <col min="2" max="2" width="14.33203125" style="109" bestFit="1" customWidth="1"/>
    <col min="3" max="16384" width="9.109375" style="109"/>
  </cols>
  <sheetData>
    <row r="3" spans="1:2" x14ac:dyDescent="0.3">
      <c r="B3" s="134"/>
    </row>
    <row r="4" spans="1:2" ht="15" thickBot="1" x14ac:dyDescent="0.35">
      <c r="A4" s="109" t="s">
        <v>57</v>
      </c>
      <c r="B4" s="137">
        <v>87665628.129999995</v>
      </c>
    </row>
    <row r="5" spans="1:2" ht="15" thickBot="1" x14ac:dyDescent="0.35">
      <c r="B5" s="138">
        <f>SUM(B3:B4)</f>
        <v>87665628.129999995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1110E6-AAB2-406D-974F-972946FBC4B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2F33521-207B-4307-AF9F-FBE177416579}"/>
</file>

<file path=customXml/itemProps3.xml><?xml version="1.0" encoding="utf-8"?>
<ds:datastoreItem xmlns:ds="http://schemas.openxmlformats.org/officeDocument/2006/customXml" ds:itemID="{92B46CCE-4553-4A74-BFC2-B15AF46A4E39}"/>
</file>

<file path=customXml/itemProps4.xml><?xml version="1.0" encoding="utf-8"?>
<ds:datastoreItem xmlns:ds="http://schemas.openxmlformats.org/officeDocument/2006/customXml" ds:itemID="{95C3A995-9DD0-4255-B73C-7F28175D3849}"/>
</file>

<file path=customXml/itemProps5.xml><?xml version="1.0" encoding="utf-8"?>
<ds:datastoreItem xmlns:ds="http://schemas.openxmlformats.org/officeDocument/2006/customXml" ds:itemID="{CF596DBC-E96C-415D-8C75-A7465B661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Lead Sheet</vt:lpstr>
      <vt:lpstr>CF</vt:lpstr>
      <vt:lpstr>141X repurposed</vt:lpstr>
      <vt:lpstr>OOR 456</vt:lpstr>
      <vt:lpstr>SOE 12ME 12-2021</vt:lpstr>
      <vt:lpstr>Schedule 140</vt:lpstr>
      <vt:lpstr>Schedule 129</vt:lpstr>
      <vt:lpstr>Schedule 81</vt:lpstr>
      <vt:lpstr>4074</vt:lpstr>
      <vt:lpstr>555R</vt:lpstr>
      <vt:lpstr>GPDECOUP_E.1</vt:lpstr>
      <vt:lpstr>557</vt:lpstr>
      <vt:lpstr>CN45N C.99999.03.37.01</vt:lpstr>
      <vt:lpstr>SOGE Green Power</vt:lpstr>
      <vt:lpstr>Schedule 120</vt:lpstr>
      <vt:lpstr>SAPCrosstab11</vt:lpstr>
      <vt:lpstr>SAPCrosstab12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Iov, Marina</cp:lastModifiedBy>
  <cp:lastPrinted>2018-03-08T21:25:45Z</cp:lastPrinted>
  <dcterms:created xsi:type="dcterms:W3CDTF">2015-01-07T17:59:05Z</dcterms:created>
  <dcterms:modified xsi:type="dcterms:W3CDTF">2022-03-28T20:07:11Z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