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5 Dockets\UE-152253 ERF Filing\Compliance Filing (11-30-21)\Working docs\"/>
    </mc:Choice>
  </mc:AlternateContent>
  <xr:revisionPtr revIDLastSave="0" documentId="13_ncr:1_{16BED132-D7C6-4603-990F-6846FDDFBC7E}" xr6:coauthVersionLast="46" xr6:coauthVersionMax="46" xr10:uidLastSave="{00000000-0000-0000-0000-000000000000}"/>
  <bookViews>
    <workbookView xWindow="1116" yWindow="1116" windowWidth="17280" windowHeight="8916" tabRatio="694" activeTab="4" xr2:uid="{C50A2D30-EDB2-4D6A-B024-23151F28D2A7}"/>
  </bookViews>
  <sheets>
    <sheet name="Attachments&gt;" sheetId="28" r:id="rId1"/>
    <sheet name="A" sheetId="5" r:id="rId2"/>
    <sheet name="B" sheetId="18" r:id="rId3"/>
    <sheet name="C" sheetId="2" r:id="rId4"/>
    <sheet name="D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3" hidden="1">{#N/A,#N/A,FALSE,"schA"}</definedName>
    <definedName name="_____________www1" localSheetId="4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3" hidden="1">{#N/A,#N/A,FALSE,"schA"}</definedName>
    <definedName name="____________www1" localSheetId="4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3" hidden="1">{#N/A,#N/A,FALSE,"schA"}</definedName>
    <definedName name="___________www1" localSheetId="4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3" hidden="1">{#N/A,#N/A,FALSE,"schA"}</definedName>
    <definedName name="__________www1" localSheetId="4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3" hidden="1">{#N/A,#N/A,FALSE,"schA"}</definedName>
    <definedName name="_________www1" localSheetId="4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3" hidden="1">{#N/A,#N/A,FALSE,"schA"}</definedName>
    <definedName name="________www1" localSheetId="4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3" hidden="1">{#N/A,#N/A,FALSE,"schA"}</definedName>
    <definedName name="_______www1" localSheetId="4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3" hidden="1">{#N/A,#N/A,FALSE,"schA"}</definedName>
    <definedName name="______www1" localSheetId="4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3" hidden="1">{#N/A,#N/A,FALSE,"schA"}</definedName>
    <definedName name="_____www1" localSheetId="4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3" hidden="1">{#N/A,#N/A,FALSE,"schA"}</definedName>
    <definedName name="____www1" localSheetId="4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3" hidden="1">{#N/A,#N/A,FALSE,"schA"}</definedName>
    <definedName name="___www1" localSheetId="4" hidden="1">{#N/A,#N/A,FALSE,"schA"}</definedName>
    <definedName name="___www1" hidden="1">{#N/A,#N/A,FALSE,"schA"}</definedName>
    <definedName name="__123Graph_A" localSheetId="1" hidden="1">[3]Inputs!#REF!</definedName>
    <definedName name="__123Graph_A" localSheetId="3" hidden="1">[3]Inputs!#REF!</definedName>
    <definedName name="__123Graph_A" localSheetId="4" hidden="1">'[4]OR kWh'!#REF!</definedName>
    <definedName name="__123Graph_A" hidden="1">'[4]OR kWh'!#REF!</definedName>
    <definedName name="__123Graph_B" localSheetId="1" hidden="1">[3]Inputs!#REF!</definedName>
    <definedName name="__123Graph_B" localSheetId="3" hidden="1">[3]Inputs!#REF!</definedName>
    <definedName name="__123Graph_B" localSheetId="4" hidden="1">'[4]OR kWh'!#REF!</definedName>
    <definedName name="__123Graph_B" hidden="1">'[4]OR kWh'!#REF!</definedName>
    <definedName name="__123Graph_D" localSheetId="1" hidden="1">[3]Inputs!#REF!</definedName>
    <definedName name="__123Graph_D" localSheetId="3" hidden="1">[3]Inputs!#REF!</definedName>
    <definedName name="__123Graph_D" localSheetId="4" hidden="1">'[4]OR kWh'!#REF!</definedName>
    <definedName name="__123Graph_D" hidden="1">'[4]OR kWh'!#REF!</definedName>
    <definedName name="__123Graph_E" hidden="1">[5]Input!$E$22:$E$37</definedName>
    <definedName name="__123Graph_ECURRENT" localSheetId="1" hidden="1">[6]ConsolidatingPL!#REF!</definedName>
    <definedName name="__123Graph_ECURRENT" localSheetId="3" hidden="1">[6]ConsolidatingPL!#REF!</definedName>
    <definedName name="__123Graph_ECURRENT" localSheetId="4" hidden="1">[6]ConsolidatingPL!#REF!</definedName>
    <definedName name="__123Graph_ECURRENT" hidden="1">[6]ConsolidatingPL!#REF!</definedName>
    <definedName name="__123Graph_F" hidden="1">[5]Input!$D$22:$D$37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3" hidden="1">{#N/A,#N/A,FALSE,"schA"}</definedName>
    <definedName name="__www1" localSheetId="4" hidden="1">{#N/A,#N/A,FALSE,"schA"}</definedName>
    <definedName name="__www1" hidden="1">{#N/A,#N/A,FALSE,"schA"}</definedName>
    <definedName name="_1Price_Ta">#REF!</definedName>
    <definedName name="_2Price_Ta">#REF!</definedName>
    <definedName name="_B">'[7]Rate Design'!#REF!</definedName>
    <definedName name="_ex1" localSheetId="1" hidden="1">{#N/A,#N/A,FALSE,"Summ";#N/A,#N/A,FALSE,"General"}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#REF!</definedName>
    <definedName name="_xlnm._FilterDatabase" localSheetId="3" hidden="1">#REF!</definedName>
    <definedName name="_xlnm._FilterDatabase" localSheetId="4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hidden="1">#REF!</definedName>
    <definedName name="_MEN2">[1]Jan!#REF!</definedName>
    <definedName name="_MEN3">[1]Jan!#REF!</definedName>
    <definedName name="_new1" localSheetId="1" hidden="1">{#N/A,#N/A,FALSE,"Summ";#N/A,#N/A,FALSE,"General"}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1" hidden="1">#REF!</definedName>
    <definedName name="_Regression_Out" localSheetId="3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localSheetId="4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_TOP1">[1]Jan!#REF!</definedName>
    <definedName name="_www1" localSheetId="1" hidden="1">{#N/A,#N/A,FALSE,"schA"}</definedName>
    <definedName name="_www1" localSheetId="3" hidden="1">{#N/A,#N/A,FALSE,"schA"}</definedName>
    <definedName name="_www1" localSheetId="4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3" hidden="1">#REF!</definedName>
    <definedName name="a" localSheetId="4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djustInput">[15]Inputs!$L$3:$T$998</definedName>
    <definedName name="AdjustSwitch">[15]Variables!$AG$3:$AI$3</definedName>
    <definedName name="anscount" hidden="1">1</definedName>
    <definedName name="APR">[16]Backup!#REF!</definedName>
    <definedName name="APRT">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[16]Backup!#REF!</definedName>
    <definedName name="AUGT">#REF!</definedName>
    <definedName name="AverageFactors">[15]UTCR!$AC$22:$AQ$108</definedName>
    <definedName name="AverageInput">[15]Inputs!$F$3:$I$1719</definedName>
    <definedName name="AvgFactors">[13]Factors!$B$3:$P$99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x0017DGUEDPCFJUPUZOOLJCS2B" localSheetId="1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3" hidden="1">#REF!</definedName>
    <definedName name="BEx3LANPY1HT49TAH98H4B9RC1D4" localSheetId="4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3" hidden="1">#REF!</definedName>
    <definedName name="BEx3UNISOEXF3OFHT2BUA6P9RBIJ" localSheetId="4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3" hidden="1">#REF!</definedName>
    <definedName name="BEx9EL27NGDBCTVPW97K42QANS5K" localSheetId="4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3" hidden="1">#REF!</definedName>
    <definedName name="BExBCKKJFFT2RP50WNPKBT7X8PJ3" localSheetId="4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3" hidden="1">#REF!</definedName>
    <definedName name="BExENU8ISP26W97JG63CN1XT9KB4" localSheetId="4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3" hidden="1">#REF!</definedName>
    <definedName name="BExEUOAHB0OT3BACAHNZ3B905C0P" localSheetId="4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3" hidden="1">#REF!</definedName>
    <definedName name="BExIPVL5VEVK9Q7AYB7EC2VZWBEZ" localSheetId="4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3" hidden="1">#REF!</definedName>
    <definedName name="BExKGQ3T3TWGZUSNVWJE1XWXHGRQ" localSheetId="4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3" hidden="1">#REF!</definedName>
    <definedName name="BExKPIL5ZWOXQAENH3VP3ZHA2N7N" localSheetId="4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3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3" hidden="1">#REF!</definedName>
    <definedName name="BExMKPEDT6IOYLLC3KJKRZOETC3Y" localSheetId="4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3" hidden="1">#REF!</definedName>
    <definedName name="BExQG9A8OZ31BDN5QEGQGWG59A43" localSheetId="4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3" hidden="1">#REF!</definedName>
    <definedName name="BExQL4GJ3LZJL6JDEHT7UDXW90TV" localSheetId="4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3" hidden="1">#REF!</definedName>
    <definedName name="BExUAPR6Y32097JKJCTGC4C6EGE9" localSheetId="4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3" hidden="1">#REF!</definedName>
    <definedName name="BExW1VNZHNB5P9V6232N0DQCE0WE" localSheetId="4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3" hidden="1">#REF!</definedName>
    <definedName name="BExXO4QVV7YZ6L5A7WZEMIA5AZOV" localSheetId="4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3" hidden="1">#REF!</definedName>
    <definedName name="BExZSYRA4NR7K6RLC3I81QSG5SQR" localSheetId="4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hidden="1">#REF!</definedName>
    <definedName name="BOOKADJ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[17]Readings!$B$2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[15]Inputs!$J$1</definedName>
    <definedName name="Classification">'[10]Func Study'!$AB$251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1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copy" localSheetId="1" hidden="1">#REF!</definedName>
    <definedName name="copy" localSheetId="3" hidden="1">#REF!</definedName>
    <definedName name="copy" localSheetId="4" hidden="1">#REF!</definedName>
    <definedName name="copy" hidden="1">#REF!</definedName>
    <definedName name="COSFacVal">[10]Inputs!$R$5</definedName>
    <definedName name="dad">[18]Variables!$H$2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>#REF!</definedName>
    <definedName name="DATE">[19]Jan!#REF!</definedName>
    <definedName name="DEC">[16]Backup!#REF!</definedName>
    <definedName name="DECT">#REF!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hidden="1">{#N/A,#N/A,FALSE,"Coversheet";#N/A,#N/A,FALSE,"QA"}</definedName>
    <definedName name="Demand">[9]Inputs!$D$8</definedName>
    <definedName name="Demand2">[20]Inputs!$D$11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sd" localSheetId="1" hidden="1">[21]Inputs!#REF!</definedName>
    <definedName name="dsd" localSheetId="3" hidden="1">[21]Inputs!#REF!</definedName>
    <definedName name="dsd" hidden="1">[21]Inputs!#REF!</definedName>
    <definedName name="DUDE" localSheetId="1" hidden="1">#REF!</definedName>
    <definedName name="DUDE" localSheetId="3" hidden="1">#REF!</definedName>
    <definedName name="DUDE" localSheetId="4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nergy">[17]Readings!$B$3</definedName>
    <definedName name="Engy">[9]Inputs!$D$9</definedName>
    <definedName name="Engy2">[20]Inputs!$D$12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Method">[15]Variables!$AB$2</definedName>
    <definedName name="FactorType">[13]Variables!$AK$2:$AL$12</definedName>
    <definedName name="FACTP">#REF!</definedName>
    <definedName name="FactSum">'[10]COS Factor Table'!$A$14:$O$113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EB">[16]Backup!#REF!</definedName>
    <definedName name="FEBT">#REF!</definedName>
    <definedName name="ffff" localSheetId="1" hidden="1">{#N/A,#N/A,FALSE,"Coversheet";#N/A,#N/A,FALSE,"QA"}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REATER10MW">#REF!</definedName>
    <definedName name="GTD_Percents">#REF!</definedName>
    <definedName name="HEIGHT">#REF!</definedName>
    <definedName name="helllo" localSheetId="1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3" hidden="1">{"'Sheet1'!$A$1:$J$121"}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[22]Summary!#REF!</definedName>
    <definedName name="Instructions">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[16]Backup!#REF!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1" hidden="1">{#N/A,#N/A,FALSE,"Summ";#N/A,#N/A,FALSE,"General"}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jjj">[23]Inputs!$N$18</definedName>
    <definedName name="JUL">[16]Backup!#REF!</definedName>
    <definedName name="JULT">#REF!</definedName>
    <definedName name="JUN">[16]Backup!#REF!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[13]Variables!$AK$15</definedName>
    <definedName name="JurisNumber">[13]Variables!$AL$15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imcount" hidden="1">1</definedName>
    <definedName name="Line_Ext_Credit">#REF!</definedName>
    <definedName name="LinkCos">'[10]JAM Download'!$K$4</definedName>
    <definedName name="ListOffset" hidden="1">1</definedName>
    <definedName name="LOG">[16]Backup!#REF!</definedName>
    <definedName name="lookup" localSheetId="1" hidden="1">{#N/A,#N/A,FALSE,"Coversheet";#N/A,#N/A,FALSE,"QA"}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hidden="1">{#N/A,#N/A,FALSE,"Coversheet";#N/A,#N/A,FALSE,"QA"}</definedName>
    <definedName name="LOSS">[16]Backup!#REF!</definedName>
    <definedName name="MACTIT">#REF!</definedName>
    <definedName name="MAR">[16]Backup!#REF!</definedName>
    <definedName name="MART">#REF!</definedName>
    <definedName name="Master" localSheetId="1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[16]Backup!#REF!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[9]Inputs!$C$6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[16]Backup!#REF!</definedName>
    <definedName name="monthlist">[24]Table!$R$2:$S$13</definedName>
    <definedName name="monthtotals">#REF!</definedName>
    <definedName name="MSPAverageInput">[15]Inputs!#REF!</definedName>
    <definedName name="MSPYearEndInput">[15]Inputs!#REF!</definedName>
    <definedName name="MTKWH">#REF!</definedName>
    <definedName name="MTR_YR3">[25]Variables!$E$14</definedName>
    <definedName name="MTREV">#REF!</definedName>
    <definedName name="MULT">#REF!</definedName>
    <definedName name="Net_to_Gross_Factor">[10]Inputs!$G$8</definedName>
    <definedName name="NetToGross">[14]Variables!$D$23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>#REF!</definedName>
    <definedName name="NOV">[16]Backup!#REF!</definedName>
    <definedName name="NOVT">#REF!</definedName>
    <definedName name="NPC">[12]Inputs!$N$18</definedName>
    <definedName name="NUM">#REF!</definedName>
    <definedName name="OCT">[16]Backup!#REF!</definedName>
    <definedName name="OCTT">#REF!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'[26]Dist Misc'!$F$120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[27]TransInvest!#REF!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[16]Backup!#REF!</definedName>
    <definedName name="PRESENT">#REF!</definedName>
    <definedName name="PRICCHNG">#REF!</definedName>
    <definedName name="PricingInfo" localSheetId="1" hidden="1">[3]Inputs!#REF!</definedName>
    <definedName name="PricingInfo" localSheetId="3" hidden="1">[3]Inputs!#REF!</definedName>
    <definedName name="PricingInfo" localSheetId="4" hidden="1">[3]Inputs!#REF!</definedName>
    <definedName name="PricingInfo" hidden="1">[3]Inputs!#REF!</definedName>
    <definedName name="_xlnm.Print_Area" localSheetId="1">A!$A$1:$U$57</definedName>
    <definedName name="_xlnm.Print_Area" localSheetId="2">B!$A$1:$AP$21</definedName>
    <definedName name="_xlnm.Print_Area" localSheetId="3">'C'!$A$1:$AJ$73</definedName>
    <definedName name="_xlnm.Print_Area" localSheetId="4">D!$A$1:$S$18</definedName>
    <definedName name="_xlnm.Print_Titles" localSheetId="1">A!$A:$H,A!$1:$2</definedName>
    <definedName name="_xlnm.Print_Titles" localSheetId="2">B!$A:$E,B!$1:$2</definedName>
    <definedName name="_xlnm.Print_Titles" localSheetId="3">'C'!$A:$D,'C'!$1:$2</definedName>
    <definedName name="_xlnm.Print_Titles" localSheetId="4">D!$A:$B,D!$1:$2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" localSheetId="1" hidden="1">{#N/A,#N/A,FALSE,"Coversheet";#N/A,#N/A,FALSE,"QA"}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3" hidden="1">{#N/A,#N/A,FALSE,"schA"}</definedName>
    <definedName name="qqq" localSheetId="4" hidden="1">{#N/A,#N/A,FALSE,"schA"}</definedName>
    <definedName name="qqq" hidden="1">{#N/A,#N/A,FALSE,"schA"}</definedName>
    <definedName name="Query1">#REF!</definedName>
    <definedName name="Rates">[28]Codes!$A$1:$C$497</definedName>
    <definedName name="RC_ADJ">#REF!</definedName>
    <definedName name="RESADJ">#REF!</definedName>
    <definedName name="ResourceSupplier">[14]Variables!$D$28</definedName>
    <definedName name="retail" localSheetId="1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1" hidden="1">{#N/A,#N/A,FALSE,"Summ";#N/A,#N/A,FALSE,"General"}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[16]Backup!#REF!</definedName>
    <definedName name="SEPT">#REF!</definedName>
    <definedName name="SERVICES_3">#REF!</definedName>
    <definedName name="seven" localSheetId="1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[15]Variables!$AE$32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3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ROLL">#REF!</definedName>
    <definedName name="tem" localSheetId="1" hidden="1">{#N/A,#N/A,FALSE,"Summ";#N/A,#N/A,FALSE,"General"}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otalRateBase">'[10]G+T+D+R+M'!$H$58</definedName>
    <definedName name="tr" localSheetId="1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3" hidden="1">#REF!</definedName>
    <definedName name="Transfer" localSheetId="4" hidden="1">#REF!</definedName>
    <definedName name="Transfer" hidden="1">#REF!</definedName>
    <definedName name="Transfers" localSheetId="1" hidden="1">#REF!</definedName>
    <definedName name="Transfers" localSheetId="3" hidden="1">#REF!</definedName>
    <definedName name="Transfers" localSheetId="4" hidden="1">#REF!</definedName>
    <definedName name="Transfers" hidden="1">#REF!</definedName>
    <definedName name="TRANSM_2">[29]Transm2!$A$1:$M$461:'[29]10 Yr FC'!$M$47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localSheetId="1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1" hidden="1">{#N/A,#N/A,FALSE,"Summ";#N/A,#N/A,FALSE,"General"}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hidden="1">{#N/A,#N/A,FALSE,"Summ";#N/A,#N/A,FALSE,"General"}</definedName>
    <definedName name="VAR">[16]Backup!#REF!</definedName>
    <definedName name="VARIABLE">[22]Summary!#REF!</definedName>
    <definedName name="VOUCHER">#REF!</definedName>
    <definedName name="w" localSheetId="1" hidden="1">[30]Inputs!#REF!</definedName>
    <definedName name="w" localSheetId="3" hidden="1">[30]Inputs!#REF!</definedName>
    <definedName name="w" hidden="1">[30]Inputs!#REF!</definedName>
    <definedName name="WaRevenueTax">[14]Variables!$D$27</definedName>
    <definedName name="we" localSheetId="1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1" hidden="1">{#N/A,#N/A,FALSE,"Coversheet";#N/A,#N/A,FALSE,"QA"}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hidden="1">{#N/A,#N/A,FALSE,"Coversheet";#N/A,#N/A,FALSE,"QA"}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3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3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3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3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3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3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3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3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3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3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3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3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3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3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3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3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3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3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3" hidden="1">{#N/A,#N/A,FALSE,"schA"}</definedName>
    <definedName name="www" localSheetId="4" hidden="1">{#N/A,#N/A,FALSE,"schA"}</definedName>
    <definedName name="www" hidden="1">{#N/A,#N/A,FALSE,"schA"}</definedName>
    <definedName name="x">'[32]Weather Present'!$K$7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3" hidden="1">#REF!</definedName>
    <definedName name="y" localSheetId="4" hidden="1">#REF!</definedName>
    <definedName name="y" hidden="1">#REF!</definedName>
    <definedName name="Year">#REF!</definedName>
    <definedName name="YearEndFactors">[15]UTCR!$G$22:$U$108</definedName>
    <definedName name="YearEndInput">[15]Inputs!$A$3:$D$1668</definedName>
    <definedName name="YEFactors">[13]Factors!$S$3:$AG$99</definedName>
    <definedName name="yuf" localSheetId="1" hidden="1">{#N/A,#N/A,FALSE,"Summ";#N/A,#N/A,FALSE,"General"}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3" hidden="1">#REF!</definedName>
    <definedName name="z" localSheetId="4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3" hidden="1">#REF!</definedName>
    <definedName name="Z_01844156_6462_4A28_9785_1A86F4D0C834_.wvu.PrintTitles" localSheetId="4" hidden="1">#REF!</definedName>
    <definedName name="Z_01844156_6462_4A28_9785_1A86F4D0C834_.wvu.PrintTitles" hidden="1">#REF!</definedName>
    <definedName name="ZA">'[33]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7" l="1"/>
  <c r="N15" i="27"/>
  <c r="N13" i="27"/>
  <c r="N12" i="27"/>
  <c r="J50" i="5" l="1"/>
  <c r="K50" i="5"/>
  <c r="L50" i="5"/>
  <c r="M50" i="5"/>
  <c r="N50" i="5"/>
  <c r="O50" i="5"/>
  <c r="P50" i="5"/>
  <c r="Q50" i="5"/>
  <c r="R50" i="5"/>
  <c r="S50" i="5"/>
  <c r="T50" i="5"/>
  <c r="I50" i="5"/>
  <c r="J37" i="5"/>
  <c r="K37" i="5"/>
  <c r="L37" i="5"/>
  <c r="M37" i="5"/>
  <c r="N37" i="5"/>
  <c r="O37" i="5"/>
  <c r="P37" i="5"/>
  <c r="Q37" i="5"/>
  <c r="R37" i="5"/>
  <c r="S37" i="5"/>
  <c r="T37" i="5"/>
  <c r="I37" i="5"/>
  <c r="I24" i="5"/>
  <c r="J24" i="5"/>
  <c r="K24" i="5"/>
  <c r="L24" i="5"/>
  <c r="M24" i="5"/>
  <c r="N24" i="5"/>
  <c r="O24" i="5"/>
  <c r="P24" i="5"/>
  <c r="Q24" i="5"/>
  <c r="R24" i="5"/>
  <c r="S24" i="5"/>
  <c r="T24" i="5"/>
  <c r="O11" i="5"/>
  <c r="P11" i="5"/>
  <c r="Q11" i="5"/>
  <c r="R11" i="5"/>
  <c r="S11" i="5"/>
  <c r="T11" i="5"/>
  <c r="L11" i="5"/>
  <c r="M11" i="5"/>
  <c r="N11" i="5"/>
  <c r="K11" i="5"/>
  <c r="J11" i="5"/>
  <c r="I11" i="5"/>
  <c r="J17" i="27" l="1"/>
  <c r="F17" i="27"/>
  <c r="H12" i="27"/>
  <c r="L12" i="27" s="1"/>
  <c r="G12" i="27"/>
  <c r="K12" i="27" s="1"/>
  <c r="H16" i="27"/>
  <c r="L16" i="27" s="1"/>
  <c r="G16" i="27"/>
  <c r="H15" i="27"/>
  <c r="L15" i="27" s="1"/>
  <c r="G15" i="27"/>
  <c r="K15" i="27" s="1"/>
  <c r="H14" i="27"/>
  <c r="L14" i="27" s="1"/>
  <c r="G14" i="27"/>
  <c r="K14" i="27" s="1"/>
  <c r="H13" i="27"/>
  <c r="L13" i="27" s="1"/>
  <c r="G13" i="27"/>
  <c r="K13" i="27" s="1"/>
  <c r="E13" i="27"/>
  <c r="I13" i="27" s="1"/>
  <c r="M13" i="27" s="1"/>
  <c r="E14" i="27"/>
  <c r="I14" i="27" s="1"/>
  <c r="M14" i="27" s="1"/>
  <c r="E15" i="27"/>
  <c r="I15" i="27" s="1"/>
  <c r="M15" i="27" s="1"/>
  <c r="E16" i="27"/>
  <c r="I16" i="27" s="1"/>
  <c r="M16" i="27" s="1"/>
  <c r="E12" i="27"/>
  <c r="I12" i="27" s="1"/>
  <c r="M12" i="27" s="1"/>
  <c r="P16" i="27" l="1"/>
  <c r="K16" i="27"/>
  <c r="H17" i="27"/>
  <c r="L17" i="27" s="1"/>
  <c r="I17" i="27"/>
  <c r="M17" i="27" s="1"/>
  <c r="G17" i="27"/>
  <c r="K17" i="27" s="1"/>
  <c r="Q16" i="27"/>
  <c r="R16" i="27" l="1"/>
  <c r="AO7" i="18" l="1"/>
  <c r="AN7" i="18"/>
  <c r="AM7" i="18"/>
  <c r="AN8" i="18" l="1"/>
  <c r="AO8" i="18"/>
  <c r="AN9" i="18"/>
  <c r="AO9" i="18"/>
  <c r="AN10" i="18"/>
  <c r="AO10" i="18"/>
  <c r="AM8" i="18"/>
  <c r="AM9" i="18"/>
  <c r="AM10" i="18"/>
  <c r="O17" i="18"/>
  <c r="AD17" i="18"/>
  <c r="O18" i="18"/>
  <c r="AD18" i="18"/>
  <c r="O19" i="18"/>
  <c r="AD19" i="18"/>
  <c r="O20" i="18"/>
  <c r="AD20" i="18"/>
  <c r="F20" i="18"/>
  <c r="E62" i="2" s="1"/>
  <c r="F19" i="18"/>
  <c r="E47" i="2" s="1"/>
  <c r="F18" i="18"/>
  <c r="E32" i="2" s="1"/>
  <c r="F17" i="18"/>
  <c r="E17" i="2" s="1"/>
  <c r="N15" i="18"/>
  <c r="N20" i="18" s="1"/>
  <c r="N14" i="18"/>
  <c r="N19" i="18" s="1"/>
  <c r="N13" i="18"/>
  <c r="N18" i="18" s="1"/>
  <c r="N12" i="18"/>
  <c r="N17" i="18" s="1"/>
  <c r="M15" i="18"/>
  <c r="M20" i="18" s="1"/>
  <c r="M14" i="18"/>
  <c r="M19" i="18" s="1"/>
  <c r="M13" i="18"/>
  <c r="M18" i="18" s="1"/>
  <c r="M12" i="18"/>
  <c r="M17" i="18" s="1"/>
  <c r="G13" i="18"/>
  <c r="G18" i="18" s="1"/>
  <c r="F32" i="2" s="1"/>
  <c r="H13" i="18"/>
  <c r="H18" i="18" s="1"/>
  <c r="G32" i="2" s="1"/>
  <c r="I13" i="18"/>
  <c r="I18" i="18" s="1"/>
  <c r="H32" i="2" s="1"/>
  <c r="J13" i="18"/>
  <c r="J18" i="18" s="1"/>
  <c r="I32" i="2" s="1"/>
  <c r="K13" i="18"/>
  <c r="K18" i="18" s="1"/>
  <c r="J32" i="2" s="1"/>
  <c r="L13" i="18"/>
  <c r="L18" i="18" s="1"/>
  <c r="G14" i="18"/>
  <c r="G19" i="18" s="1"/>
  <c r="F47" i="2" s="1"/>
  <c r="H14" i="18"/>
  <c r="H19" i="18" s="1"/>
  <c r="G47" i="2" s="1"/>
  <c r="I14" i="18"/>
  <c r="I19" i="18" s="1"/>
  <c r="H47" i="2" s="1"/>
  <c r="J14" i="18"/>
  <c r="J19" i="18" s="1"/>
  <c r="I47" i="2" s="1"/>
  <c r="K14" i="18"/>
  <c r="K19" i="18" s="1"/>
  <c r="J47" i="2" s="1"/>
  <c r="L14" i="18"/>
  <c r="L19" i="18" s="1"/>
  <c r="G15" i="18"/>
  <c r="G20" i="18" s="1"/>
  <c r="F62" i="2" s="1"/>
  <c r="H15" i="18"/>
  <c r="H20" i="18" s="1"/>
  <c r="G62" i="2" s="1"/>
  <c r="I15" i="18"/>
  <c r="I20" i="18" s="1"/>
  <c r="H62" i="2" s="1"/>
  <c r="J15" i="18"/>
  <c r="J20" i="18" s="1"/>
  <c r="I62" i="2" s="1"/>
  <c r="K15" i="18"/>
  <c r="K20" i="18" s="1"/>
  <c r="J62" i="2" s="1"/>
  <c r="L15" i="18"/>
  <c r="L20" i="18" s="1"/>
  <c r="H12" i="18"/>
  <c r="H17" i="18" s="1"/>
  <c r="G17" i="2" s="1"/>
  <c r="I12" i="18"/>
  <c r="I17" i="18" s="1"/>
  <c r="H17" i="2" s="1"/>
  <c r="J12" i="18"/>
  <c r="J17" i="18" s="1"/>
  <c r="I17" i="2" s="1"/>
  <c r="K12" i="18"/>
  <c r="K17" i="18" s="1"/>
  <c r="J17" i="2" s="1"/>
  <c r="L12" i="18"/>
  <c r="L17" i="18" s="1"/>
  <c r="G12" i="18"/>
  <c r="G17" i="18" s="1"/>
  <c r="F17" i="2" s="1"/>
  <c r="K62" i="2" l="1"/>
  <c r="K47" i="2"/>
  <c r="K17" i="2"/>
  <c r="K32" i="2"/>
  <c r="I9" i="5" l="1"/>
  <c r="F51" i="2"/>
  <c r="F52" i="2" s="1"/>
  <c r="F36" i="2"/>
  <c r="F37" i="2" s="1"/>
  <c r="F21" i="2"/>
  <c r="F22" i="2" s="1"/>
  <c r="AO12" i="18"/>
  <c r="AO17" i="18" s="1"/>
  <c r="AI17" i="2" s="1"/>
  <c r="AO13" i="18"/>
  <c r="AO18" i="18" s="1"/>
  <c r="AI32" i="2" s="1"/>
  <c r="AO14" i="18"/>
  <c r="AO19" i="18" s="1"/>
  <c r="AI47" i="2" s="1"/>
  <c r="AO15" i="18"/>
  <c r="AO20" i="18" s="1"/>
  <c r="AI62" i="2" s="1"/>
  <c r="G51" i="2" l="1"/>
  <c r="G52" i="2" s="1"/>
  <c r="G36" i="2"/>
  <c r="G37" i="2" s="1"/>
  <c r="G21" i="2"/>
  <c r="G22" i="2" s="1"/>
  <c r="H51" i="2" l="1"/>
  <c r="H52" i="2" s="1"/>
  <c r="H36" i="2"/>
  <c r="H37" i="2" s="1"/>
  <c r="H21" i="2"/>
  <c r="H22" i="2" s="1"/>
  <c r="I51" i="2" l="1"/>
  <c r="I52" i="2" s="1"/>
  <c r="I36" i="2"/>
  <c r="I37" i="2" s="1"/>
  <c r="I21" i="2"/>
  <c r="I22" i="2" s="1"/>
  <c r="J51" i="2" l="1"/>
  <c r="J52" i="2" s="1"/>
  <c r="J36" i="2"/>
  <c r="J37" i="2" s="1"/>
  <c r="J21" i="2"/>
  <c r="J22" i="2" s="1"/>
  <c r="K51" i="2" l="1"/>
  <c r="K52" i="2"/>
  <c r="L52" i="2" s="1"/>
  <c r="L54" i="2" s="1"/>
  <c r="K36" i="2"/>
  <c r="K37" i="2" s="1"/>
  <c r="L37" i="2" s="1"/>
  <c r="L39" i="2" s="1"/>
  <c r="K21" i="2"/>
  <c r="K22" i="2" s="1"/>
  <c r="L22" i="2" s="1"/>
  <c r="L24" i="2" s="1"/>
  <c r="I12" i="5" l="1"/>
  <c r="I16" i="5" l="1"/>
  <c r="E69" i="2" s="1"/>
  <c r="T52" i="5" l="1"/>
  <c r="S52" i="5"/>
  <c r="R52" i="5"/>
  <c r="Q52" i="5"/>
  <c r="P52" i="5"/>
  <c r="O52" i="5"/>
  <c r="N52" i="5"/>
  <c r="M52" i="5"/>
  <c r="L52" i="5"/>
  <c r="K52" i="5"/>
  <c r="J52" i="5"/>
  <c r="T39" i="5"/>
  <c r="S39" i="5"/>
  <c r="R39" i="5"/>
  <c r="Q39" i="5"/>
  <c r="P39" i="5"/>
  <c r="O39" i="5"/>
  <c r="N39" i="5"/>
  <c r="M39" i="5"/>
  <c r="L39" i="5"/>
  <c r="K39" i="5"/>
  <c r="J39" i="5"/>
  <c r="T26" i="5"/>
  <c r="S26" i="5"/>
  <c r="R26" i="5"/>
  <c r="Q26" i="5"/>
  <c r="P26" i="5"/>
  <c r="O26" i="5"/>
  <c r="N26" i="5"/>
  <c r="M26" i="5"/>
  <c r="L26" i="5"/>
  <c r="K26" i="5"/>
  <c r="J26" i="5"/>
  <c r="I22" i="5"/>
  <c r="K13" i="5"/>
  <c r="L13" i="5"/>
  <c r="M13" i="5"/>
  <c r="N13" i="5"/>
  <c r="O13" i="5"/>
  <c r="P13" i="5"/>
  <c r="Q13" i="5"/>
  <c r="R13" i="5"/>
  <c r="S13" i="5"/>
  <c r="T13" i="5"/>
  <c r="J13" i="5"/>
  <c r="T47" i="5"/>
  <c r="S47" i="5"/>
  <c r="R47" i="5"/>
  <c r="Q47" i="5"/>
  <c r="P47" i="5"/>
  <c r="O47" i="5"/>
  <c r="N47" i="5"/>
  <c r="M47" i="5"/>
  <c r="L47" i="5"/>
  <c r="K47" i="5"/>
  <c r="J47" i="5"/>
  <c r="T46" i="5"/>
  <c r="S46" i="5"/>
  <c r="R46" i="5"/>
  <c r="Q46" i="5"/>
  <c r="P46" i="5"/>
  <c r="O46" i="5"/>
  <c r="N46" i="5"/>
  <c r="M46" i="5"/>
  <c r="L46" i="5"/>
  <c r="K46" i="5"/>
  <c r="J46" i="5"/>
  <c r="T45" i="5"/>
  <c r="S45" i="5"/>
  <c r="R45" i="5"/>
  <c r="Q45" i="5"/>
  <c r="P45" i="5"/>
  <c r="O45" i="5"/>
  <c r="N45" i="5"/>
  <c r="M45" i="5"/>
  <c r="L45" i="5"/>
  <c r="K45" i="5"/>
  <c r="J45" i="5"/>
  <c r="T34" i="5"/>
  <c r="S34" i="5"/>
  <c r="R34" i="5"/>
  <c r="Q34" i="5"/>
  <c r="P34" i="5"/>
  <c r="O34" i="5"/>
  <c r="N34" i="5"/>
  <c r="M34" i="5"/>
  <c r="L34" i="5"/>
  <c r="K34" i="5"/>
  <c r="J34" i="5"/>
  <c r="T33" i="5"/>
  <c r="S33" i="5"/>
  <c r="R33" i="5"/>
  <c r="Q33" i="5"/>
  <c r="P33" i="5"/>
  <c r="O33" i="5"/>
  <c r="N33" i="5"/>
  <c r="M33" i="5"/>
  <c r="L33" i="5"/>
  <c r="K33" i="5"/>
  <c r="J33" i="5"/>
  <c r="T32" i="5"/>
  <c r="S32" i="5"/>
  <c r="R32" i="5"/>
  <c r="Q32" i="5"/>
  <c r="P32" i="5"/>
  <c r="O32" i="5"/>
  <c r="N32" i="5"/>
  <c r="M32" i="5"/>
  <c r="L32" i="5"/>
  <c r="K32" i="5"/>
  <c r="J32" i="5"/>
  <c r="T21" i="5"/>
  <c r="S21" i="5"/>
  <c r="R21" i="5"/>
  <c r="Q21" i="5"/>
  <c r="P21" i="5"/>
  <c r="O21" i="5"/>
  <c r="N21" i="5"/>
  <c r="M21" i="5"/>
  <c r="L21" i="5"/>
  <c r="K21" i="5"/>
  <c r="J21" i="5"/>
  <c r="T20" i="5"/>
  <c r="S20" i="5"/>
  <c r="R20" i="5"/>
  <c r="Q20" i="5"/>
  <c r="P20" i="5"/>
  <c r="O20" i="5"/>
  <c r="N20" i="5"/>
  <c r="M20" i="5"/>
  <c r="L20" i="5"/>
  <c r="K20" i="5"/>
  <c r="J20" i="5"/>
  <c r="T19" i="5"/>
  <c r="S19" i="5"/>
  <c r="R19" i="5"/>
  <c r="Q19" i="5"/>
  <c r="P19" i="5"/>
  <c r="O19" i="5"/>
  <c r="N19" i="5"/>
  <c r="M19" i="5"/>
  <c r="L19" i="5"/>
  <c r="K19" i="5"/>
  <c r="J19" i="5"/>
  <c r="J7" i="5"/>
  <c r="K7" i="5"/>
  <c r="L7" i="5"/>
  <c r="M7" i="5"/>
  <c r="N7" i="5"/>
  <c r="O7" i="5"/>
  <c r="P7" i="5"/>
  <c r="Q7" i="5"/>
  <c r="R7" i="5"/>
  <c r="S7" i="5"/>
  <c r="T7" i="5"/>
  <c r="J8" i="5"/>
  <c r="K8" i="5"/>
  <c r="L8" i="5"/>
  <c r="M8" i="5"/>
  <c r="N8" i="5"/>
  <c r="O8" i="5"/>
  <c r="P8" i="5"/>
  <c r="Q8" i="5"/>
  <c r="R8" i="5"/>
  <c r="S8" i="5"/>
  <c r="T8" i="5"/>
  <c r="K6" i="5"/>
  <c r="L6" i="5"/>
  <c r="M6" i="5"/>
  <c r="N6" i="5"/>
  <c r="O6" i="5"/>
  <c r="P6" i="5"/>
  <c r="Q6" i="5"/>
  <c r="R6" i="5"/>
  <c r="S6" i="5"/>
  <c r="T6" i="5"/>
  <c r="J6" i="5"/>
  <c r="R22" i="5" l="1"/>
  <c r="M22" i="5"/>
  <c r="Q22" i="5"/>
  <c r="L22" i="5"/>
  <c r="T22" i="5"/>
  <c r="N22" i="5"/>
  <c r="O22" i="5"/>
  <c r="J22" i="5"/>
  <c r="K22" i="5"/>
  <c r="S22" i="5"/>
  <c r="P22" i="5"/>
  <c r="P12" i="18" l="1"/>
  <c r="P17" i="18" s="1"/>
  <c r="L17" i="2" s="1"/>
  <c r="AF12" i="18"/>
  <c r="AF17" i="18" s="1"/>
  <c r="Z17" i="2" s="1"/>
  <c r="AG12" i="18"/>
  <c r="AG17" i="18" s="1"/>
  <c r="AA17" i="2" s="1"/>
  <c r="AH12" i="18"/>
  <c r="AH17" i="18" s="1"/>
  <c r="AB17" i="2" s="1"/>
  <c r="AI12" i="18"/>
  <c r="AI17" i="18" s="1"/>
  <c r="AC17" i="2" s="1"/>
  <c r="AJ12" i="18"/>
  <c r="AJ17" i="18" s="1"/>
  <c r="AD17" i="2" s="1"/>
  <c r="AK12" i="18"/>
  <c r="AK17" i="18" s="1"/>
  <c r="AE17" i="2" s="1"/>
  <c r="AL12" i="18"/>
  <c r="AL17" i="18" s="1"/>
  <c r="AF17" i="2" s="1"/>
  <c r="AM12" i="18"/>
  <c r="AM17" i="18" s="1"/>
  <c r="AG17" i="2" s="1"/>
  <c r="AN12" i="18"/>
  <c r="AN17" i="18" s="1"/>
  <c r="AH17" i="2" s="1"/>
  <c r="AF13" i="18"/>
  <c r="AF18" i="18" s="1"/>
  <c r="Z32" i="2" s="1"/>
  <c r="AG13" i="18"/>
  <c r="AG18" i="18" s="1"/>
  <c r="AA32" i="2" s="1"/>
  <c r="AH13" i="18"/>
  <c r="AH18" i="18" s="1"/>
  <c r="AB32" i="2" s="1"/>
  <c r="AI13" i="18"/>
  <c r="AI18" i="18" s="1"/>
  <c r="AC32" i="2" s="1"/>
  <c r="AJ13" i="18"/>
  <c r="AJ18" i="18" s="1"/>
  <c r="AD32" i="2" s="1"/>
  <c r="AK13" i="18"/>
  <c r="AK18" i="18" s="1"/>
  <c r="AE32" i="2" s="1"/>
  <c r="AL13" i="18"/>
  <c r="AL18" i="18" s="1"/>
  <c r="AF32" i="2" s="1"/>
  <c r="AM13" i="18"/>
  <c r="AM18" i="18" s="1"/>
  <c r="AG32" i="2" s="1"/>
  <c r="AN13" i="18"/>
  <c r="AN18" i="18" s="1"/>
  <c r="AH32" i="2" s="1"/>
  <c r="AF14" i="18"/>
  <c r="AF19" i="18" s="1"/>
  <c r="Z47" i="2" s="1"/>
  <c r="AG14" i="18"/>
  <c r="AG19" i="18" s="1"/>
  <c r="AA47" i="2" s="1"/>
  <c r="AH14" i="18"/>
  <c r="AH19" i="18" s="1"/>
  <c r="AB47" i="2" s="1"/>
  <c r="AI14" i="18"/>
  <c r="AI19" i="18" s="1"/>
  <c r="AC47" i="2" s="1"/>
  <c r="AJ14" i="18"/>
  <c r="AJ19" i="18" s="1"/>
  <c r="AD47" i="2" s="1"/>
  <c r="AK14" i="18"/>
  <c r="AK19" i="18" s="1"/>
  <c r="AE47" i="2" s="1"/>
  <c r="AL14" i="18"/>
  <c r="AL19" i="18" s="1"/>
  <c r="AF47" i="2" s="1"/>
  <c r="AM14" i="18"/>
  <c r="AM19" i="18" s="1"/>
  <c r="AG47" i="2" s="1"/>
  <c r="AN14" i="18"/>
  <c r="AN19" i="18" s="1"/>
  <c r="AH47" i="2" s="1"/>
  <c r="AF15" i="18"/>
  <c r="AF20" i="18" s="1"/>
  <c r="Z62" i="2" s="1"/>
  <c r="AG15" i="18"/>
  <c r="AG20" i="18" s="1"/>
  <c r="AA62" i="2" s="1"/>
  <c r="AH15" i="18"/>
  <c r="AH20" i="18" s="1"/>
  <c r="AB62" i="2" s="1"/>
  <c r="AI15" i="18"/>
  <c r="AI20" i="18" s="1"/>
  <c r="AC62" i="2" s="1"/>
  <c r="AJ15" i="18"/>
  <c r="AJ20" i="18" s="1"/>
  <c r="AD62" i="2" s="1"/>
  <c r="AK15" i="18"/>
  <c r="AK20" i="18" s="1"/>
  <c r="AE62" i="2" s="1"/>
  <c r="AL15" i="18"/>
  <c r="AL20" i="18" s="1"/>
  <c r="AF62" i="2" s="1"/>
  <c r="AM15" i="18"/>
  <c r="AM20" i="18" s="1"/>
  <c r="AG62" i="2" s="1"/>
  <c r="AN15" i="18"/>
  <c r="AN20" i="18" s="1"/>
  <c r="AH62" i="2" s="1"/>
  <c r="AE13" i="18"/>
  <c r="AE18" i="18" s="1"/>
  <c r="AE14" i="18"/>
  <c r="AE19" i="18" s="1"/>
  <c r="AE15" i="18"/>
  <c r="AE20" i="18" s="1"/>
  <c r="AE12" i="18"/>
  <c r="AE17" i="18" s="1"/>
  <c r="F18" i="2" l="1"/>
  <c r="F33" i="2" l="1"/>
  <c r="F34" i="2" s="1"/>
  <c r="F63" i="2"/>
  <c r="F64" i="2" s="1"/>
  <c r="G63" i="2" s="1"/>
  <c r="G64" i="2" s="1"/>
  <c r="H63" i="2" s="1"/>
  <c r="H64" i="2" s="1"/>
  <c r="I63" i="2" s="1"/>
  <c r="I64" i="2" s="1"/>
  <c r="J63" i="2" s="1"/>
  <c r="J64" i="2" s="1"/>
  <c r="K63" i="2" s="1"/>
  <c r="K64" i="2" s="1"/>
  <c r="F19" i="2"/>
  <c r="G18" i="2" s="1"/>
  <c r="G33" i="2" l="1"/>
  <c r="G34" i="2" s="1"/>
  <c r="F48" i="2"/>
  <c r="F49" i="2" s="1"/>
  <c r="G19" i="2"/>
  <c r="H18" i="2" s="1"/>
  <c r="AC15" i="18"/>
  <c r="AC20" i="18" s="1"/>
  <c r="Y62" i="2" s="1"/>
  <c r="AC14" i="18"/>
  <c r="AC19" i="18" s="1"/>
  <c r="Y47" i="2" s="1"/>
  <c r="AC13" i="18"/>
  <c r="AC18" i="18" s="1"/>
  <c r="Y32" i="2" s="1"/>
  <c r="AC12" i="18"/>
  <c r="AC17" i="18" s="1"/>
  <c r="Y17" i="2" s="1"/>
  <c r="AB15" i="18"/>
  <c r="AB20" i="18" s="1"/>
  <c r="X62" i="2" s="1"/>
  <c r="AB14" i="18"/>
  <c r="AB19" i="18" s="1"/>
  <c r="X47" i="2" s="1"/>
  <c r="AB13" i="18"/>
  <c r="AB18" i="18" s="1"/>
  <c r="X32" i="2" s="1"/>
  <c r="AB12" i="18"/>
  <c r="AB17" i="18" s="1"/>
  <c r="X17" i="2" s="1"/>
  <c r="R12" i="18"/>
  <c r="R17" i="18" s="1"/>
  <c r="N17" i="2" s="1"/>
  <c r="S12" i="18"/>
  <c r="S17" i="18" s="1"/>
  <c r="O17" i="2" s="1"/>
  <c r="T12" i="18"/>
  <c r="T17" i="18" s="1"/>
  <c r="P17" i="2" s="1"/>
  <c r="U12" i="18"/>
  <c r="U17" i="18" s="1"/>
  <c r="Q17" i="2" s="1"/>
  <c r="V12" i="18"/>
  <c r="V17" i="18" s="1"/>
  <c r="R17" i="2" s="1"/>
  <c r="W12" i="18"/>
  <c r="W17" i="18" s="1"/>
  <c r="S17" i="2" s="1"/>
  <c r="X12" i="18"/>
  <c r="X17" i="18" s="1"/>
  <c r="T17" i="2" s="1"/>
  <c r="Y12" i="18"/>
  <c r="Y17" i="18" s="1"/>
  <c r="U17" i="2" s="1"/>
  <c r="Z12" i="18"/>
  <c r="Z17" i="18" s="1"/>
  <c r="V17" i="2" s="1"/>
  <c r="AA12" i="18"/>
  <c r="AA17" i="18" s="1"/>
  <c r="W17" i="2" s="1"/>
  <c r="R13" i="18"/>
  <c r="R18" i="18" s="1"/>
  <c r="N32" i="2" s="1"/>
  <c r="S13" i="18"/>
  <c r="S18" i="18" s="1"/>
  <c r="O32" i="2" s="1"/>
  <c r="T13" i="18"/>
  <c r="T18" i="18" s="1"/>
  <c r="P32" i="2" s="1"/>
  <c r="U13" i="18"/>
  <c r="U18" i="18" s="1"/>
  <c r="Q32" i="2" s="1"/>
  <c r="V13" i="18"/>
  <c r="V18" i="18" s="1"/>
  <c r="R32" i="2" s="1"/>
  <c r="W13" i="18"/>
  <c r="W18" i="18" s="1"/>
  <c r="S32" i="2" s="1"/>
  <c r="X13" i="18"/>
  <c r="X18" i="18" s="1"/>
  <c r="T32" i="2" s="1"/>
  <c r="Y13" i="18"/>
  <c r="Y18" i="18" s="1"/>
  <c r="U32" i="2" s="1"/>
  <c r="Z13" i="18"/>
  <c r="Z18" i="18" s="1"/>
  <c r="V32" i="2" s="1"/>
  <c r="AA13" i="18"/>
  <c r="AA18" i="18" s="1"/>
  <c r="W32" i="2" s="1"/>
  <c r="R14" i="18"/>
  <c r="R19" i="18" s="1"/>
  <c r="N47" i="2" s="1"/>
  <c r="S14" i="18"/>
  <c r="S19" i="18" s="1"/>
  <c r="O47" i="2" s="1"/>
  <c r="T14" i="18"/>
  <c r="T19" i="18" s="1"/>
  <c r="P47" i="2" s="1"/>
  <c r="U14" i="18"/>
  <c r="U19" i="18" s="1"/>
  <c r="Q47" i="2" s="1"/>
  <c r="V14" i="18"/>
  <c r="V19" i="18" s="1"/>
  <c r="R47" i="2" s="1"/>
  <c r="W14" i="18"/>
  <c r="W19" i="18" s="1"/>
  <c r="S47" i="2" s="1"/>
  <c r="X14" i="18"/>
  <c r="X19" i="18" s="1"/>
  <c r="T47" i="2" s="1"/>
  <c r="Y14" i="18"/>
  <c r="Y19" i="18" s="1"/>
  <c r="U47" i="2" s="1"/>
  <c r="Z14" i="18"/>
  <c r="Z19" i="18" s="1"/>
  <c r="V47" i="2" s="1"/>
  <c r="AA14" i="18"/>
  <c r="AA19" i="18" s="1"/>
  <c r="W47" i="2" s="1"/>
  <c r="R15" i="18"/>
  <c r="R20" i="18" s="1"/>
  <c r="N62" i="2" s="1"/>
  <c r="S15" i="18"/>
  <c r="S20" i="18" s="1"/>
  <c r="O62" i="2" s="1"/>
  <c r="T15" i="18"/>
  <c r="T20" i="18" s="1"/>
  <c r="P62" i="2" s="1"/>
  <c r="U15" i="18"/>
  <c r="U20" i="18" s="1"/>
  <c r="Q62" i="2" s="1"/>
  <c r="V15" i="18"/>
  <c r="V20" i="18" s="1"/>
  <c r="R62" i="2" s="1"/>
  <c r="W15" i="18"/>
  <c r="W20" i="18" s="1"/>
  <c r="S62" i="2" s="1"/>
  <c r="X15" i="18"/>
  <c r="X20" i="18" s="1"/>
  <c r="T62" i="2" s="1"/>
  <c r="Y15" i="18"/>
  <c r="Y20" i="18" s="1"/>
  <c r="U62" i="2" s="1"/>
  <c r="Z15" i="18"/>
  <c r="Z20" i="18" s="1"/>
  <c r="V62" i="2" s="1"/>
  <c r="AA15" i="18"/>
  <c r="AA20" i="18" s="1"/>
  <c r="W62" i="2" s="1"/>
  <c r="Q15" i="18"/>
  <c r="Q20" i="18" s="1"/>
  <c r="M62" i="2" s="1"/>
  <c r="Q14" i="18"/>
  <c r="Q19" i="18" s="1"/>
  <c r="M47" i="2" s="1"/>
  <c r="Q13" i="18"/>
  <c r="Q18" i="18" s="1"/>
  <c r="M32" i="2" s="1"/>
  <c r="Q12" i="18"/>
  <c r="Q17" i="18" s="1"/>
  <c r="M17" i="2" s="1"/>
  <c r="P13" i="18"/>
  <c r="P18" i="18" s="1"/>
  <c r="L32" i="2" s="1"/>
  <c r="P14" i="18"/>
  <c r="P19" i="18" s="1"/>
  <c r="L47" i="2" s="1"/>
  <c r="P15" i="18"/>
  <c r="P20" i="18" l="1"/>
  <c r="L62" i="2" s="1"/>
  <c r="L63" i="2" s="1"/>
  <c r="L64" i="2" s="1"/>
  <c r="M63" i="2" s="1"/>
  <c r="M64" i="2" s="1"/>
  <c r="N63" i="2" s="1"/>
  <c r="N64" i="2" s="1"/>
  <c r="O63" i="2" s="1"/>
  <c r="O64" i="2" s="1"/>
  <c r="P63" i="2" s="1"/>
  <c r="P64" i="2" s="1"/>
  <c r="Q63" i="2" s="1"/>
  <c r="Q64" i="2" s="1"/>
  <c r="R63" i="2" s="1"/>
  <c r="R64" i="2" s="1"/>
  <c r="S63" i="2" s="1"/>
  <c r="S64" i="2" s="1"/>
  <c r="T63" i="2" s="1"/>
  <c r="T64" i="2" s="1"/>
  <c r="U63" i="2" s="1"/>
  <c r="U64" i="2" s="1"/>
  <c r="V63" i="2" s="1"/>
  <c r="V64" i="2" s="1"/>
  <c r="W63" i="2" s="1"/>
  <c r="W64" i="2" s="1"/>
  <c r="H33" i="2"/>
  <c r="H34" i="2" s="1"/>
  <c r="I33" i="2" s="1"/>
  <c r="I34" i="2" s="1"/>
  <c r="J33" i="2" s="1"/>
  <c r="J34" i="2" s="1"/>
  <c r="K33" i="2" s="1"/>
  <c r="K34" i="2" s="1"/>
  <c r="G48" i="2"/>
  <c r="G49" i="2" s="1"/>
  <c r="H48" i="2" s="1"/>
  <c r="H49" i="2" s="1"/>
  <c r="I48" i="2" s="1"/>
  <c r="I49" i="2" s="1"/>
  <c r="J48" i="2" s="1"/>
  <c r="J49" i="2" s="1"/>
  <c r="K48" i="2" s="1"/>
  <c r="K49" i="2" s="1"/>
  <c r="H19" i="2"/>
  <c r="I18" i="2" s="1"/>
  <c r="L48" i="2" l="1"/>
  <c r="L49" i="2" s="1"/>
  <c r="M48" i="2" s="1"/>
  <c r="M49" i="2" s="1"/>
  <c r="L33" i="2"/>
  <c r="L34" i="2" s="1"/>
  <c r="I19" i="2"/>
  <c r="J18" i="2" s="1"/>
  <c r="N48" i="2" l="1"/>
  <c r="N49" i="2" s="1"/>
  <c r="O48" i="2" s="1"/>
  <c r="O49" i="2" s="1"/>
  <c r="P48" i="2" s="1"/>
  <c r="P49" i="2" s="1"/>
  <c r="Q48" i="2" s="1"/>
  <c r="Q49" i="2" s="1"/>
  <c r="R48" i="2" s="1"/>
  <c r="R49" i="2" s="1"/>
  <c r="S48" i="2" s="1"/>
  <c r="S49" i="2" s="1"/>
  <c r="T48" i="2" s="1"/>
  <c r="T49" i="2" s="1"/>
  <c r="U48" i="2" s="1"/>
  <c r="U49" i="2" s="1"/>
  <c r="V48" i="2" s="1"/>
  <c r="V49" i="2" s="1"/>
  <c r="W48" i="2" s="1"/>
  <c r="W49" i="2" s="1"/>
  <c r="M33" i="2"/>
  <c r="M34" i="2" s="1"/>
  <c r="N33" i="2" s="1"/>
  <c r="N34" i="2" s="1"/>
  <c r="O33" i="2" s="1"/>
  <c r="O34" i="2" s="1"/>
  <c r="P33" i="2" s="1"/>
  <c r="P34" i="2" s="1"/>
  <c r="Q33" i="2" s="1"/>
  <c r="Q34" i="2" s="1"/>
  <c r="R33" i="2" s="1"/>
  <c r="R34" i="2" s="1"/>
  <c r="S33" i="2" s="1"/>
  <c r="S34" i="2" s="1"/>
  <c r="T33" i="2" s="1"/>
  <c r="T34" i="2" s="1"/>
  <c r="U33" i="2" s="1"/>
  <c r="U34" i="2" s="1"/>
  <c r="V33" i="2" s="1"/>
  <c r="V34" i="2" s="1"/>
  <c r="W33" i="2" s="1"/>
  <c r="W34" i="2" s="1"/>
  <c r="J19" i="2"/>
  <c r="K18" i="2" s="1"/>
  <c r="K19" i="2" l="1"/>
  <c r="I35" i="5" l="1"/>
  <c r="Q35" i="5"/>
  <c r="K35" i="5"/>
  <c r="S35" i="5"/>
  <c r="L35" i="5"/>
  <c r="T35" i="5"/>
  <c r="O35" i="5"/>
  <c r="N35" i="5"/>
  <c r="M35" i="5"/>
  <c r="P35" i="5"/>
  <c r="J35" i="5"/>
  <c r="R35" i="5"/>
  <c r="M48" i="5" l="1"/>
  <c r="N48" i="5"/>
  <c r="R48" i="5"/>
  <c r="K48" i="5"/>
  <c r="L48" i="5"/>
  <c r="T48" i="5"/>
  <c r="O48" i="5"/>
  <c r="S48" i="5"/>
  <c r="J48" i="5"/>
  <c r="P48" i="5"/>
  <c r="I48" i="5"/>
  <c r="Q48" i="5"/>
  <c r="O51" i="5" l="1"/>
  <c r="O55" i="5"/>
  <c r="K72" i="2" s="1"/>
  <c r="S55" i="5"/>
  <c r="O72" i="2" s="1"/>
  <c r="S51" i="5"/>
  <c r="T51" i="5"/>
  <c r="T55" i="5"/>
  <c r="P72" i="2" s="1"/>
  <c r="R55" i="5"/>
  <c r="N72" i="2" s="1"/>
  <c r="R51" i="5"/>
  <c r="L55" i="5"/>
  <c r="H72" i="2" s="1"/>
  <c r="L51" i="5"/>
  <c r="K55" i="5"/>
  <c r="G72" i="2" s="1"/>
  <c r="K51" i="5"/>
  <c r="N55" i="5"/>
  <c r="J72" i="2" s="1"/>
  <c r="N51" i="5"/>
  <c r="N56" i="5" s="1"/>
  <c r="J56" i="2" s="1"/>
  <c r="Q51" i="5"/>
  <c r="Q55" i="5"/>
  <c r="M72" i="2" s="1"/>
  <c r="P55" i="5"/>
  <c r="L72" i="2" s="1"/>
  <c r="P51" i="5"/>
  <c r="J55" i="5"/>
  <c r="F72" i="2" s="1"/>
  <c r="J51" i="5"/>
  <c r="M55" i="5"/>
  <c r="I72" i="2" s="1"/>
  <c r="M51" i="5"/>
  <c r="M56" i="5" s="1"/>
  <c r="I56" i="2" s="1"/>
  <c r="P56" i="5" l="1"/>
  <c r="L56" i="2" s="1"/>
  <c r="J56" i="5"/>
  <c r="F56" i="2" s="1"/>
  <c r="K56" i="5"/>
  <c r="G56" i="2" s="1"/>
  <c r="S56" i="5"/>
  <c r="O56" i="2" s="1"/>
  <c r="R56" i="5"/>
  <c r="N56" i="2" s="1"/>
  <c r="Q56" i="5"/>
  <c r="M56" i="2" s="1"/>
  <c r="T56" i="5"/>
  <c r="P56" i="2" s="1"/>
  <c r="L56" i="5"/>
  <c r="H56" i="2" s="1"/>
  <c r="O56" i="5"/>
  <c r="K56" i="2" s="1"/>
  <c r="P9" i="5" l="1"/>
  <c r="P16" i="5" s="1"/>
  <c r="M9" i="5"/>
  <c r="M16" i="5" s="1"/>
  <c r="T9" i="5"/>
  <c r="T16" i="5" s="1"/>
  <c r="L9" i="5"/>
  <c r="L16" i="5" s="1"/>
  <c r="O9" i="5"/>
  <c r="O16" i="5" s="1"/>
  <c r="R9" i="5"/>
  <c r="R16" i="5" s="1"/>
  <c r="Q9" i="5"/>
  <c r="Q16" i="5" s="1"/>
  <c r="S9" i="5"/>
  <c r="S16" i="5" s="1"/>
  <c r="K9" i="5"/>
  <c r="K16" i="5" s="1"/>
  <c r="J9" i="5"/>
  <c r="J16" i="5" s="1"/>
  <c r="N9" i="5"/>
  <c r="N16" i="5" s="1"/>
  <c r="I51" i="5" l="1"/>
  <c r="P12" i="5"/>
  <c r="O12" i="5"/>
  <c r="N12" i="5"/>
  <c r="M12" i="5"/>
  <c r="L12" i="5"/>
  <c r="S12" i="5"/>
  <c r="K12" i="5"/>
  <c r="T12" i="5"/>
  <c r="R12" i="5"/>
  <c r="J12" i="5"/>
  <c r="Q12" i="5"/>
  <c r="I55" i="5" l="1"/>
  <c r="E72" i="2" s="1"/>
  <c r="L69" i="2"/>
  <c r="I69" i="2"/>
  <c r="P69" i="2"/>
  <c r="G69" i="2"/>
  <c r="P42" i="5"/>
  <c r="L71" i="2" s="1"/>
  <c r="Q29" i="5"/>
  <c r="M70" i="2" s="1"/>
  <c r="R38" i="5"/>
  <c r="K38" i="5"/>
  <c r="N42" i="5"/>
  <c r="J71" i="2" s="1"/>
  <c r="I42" i="5"/>
  <c r="E71" i="2" s="1"/>
  <c r="N69" i="2"/>
  <c r="H69" i="2"/>
  <c r="P38" i="5"/>
  <c r="R42" i="5"/>
  <c r="N71" i="2" s="1"/>
  <c r="K42" i="5"/>
  <c r="G71" i="2" s="1"/>
  <c r="N38" i="5"/>
  <c r="L25" i="5"/>
  <c r="T42" i="5"/>
  <c r="P71" i="2" s="1"/>
  <c r="I38" i="5"/>
  <c r="S25" i="5"/>
  <c r="M25" i="5"/>
  <c r="T38" i="5"/>
  <c r="J25" i="5"/>
  <c r="O25" i="5"/>
  <c r="Q25" i="5"/>
  <c r="J69" i="2"/>
  <c r="S29" i="5"/>
  <c r="O70" i="2" s="1"/>
  <c r="M29" i="5"/>
  <c r="I70" i="2" s="1"/>
  <c r="L42" i="5"/>
  <c r="H71" i="2" s="1"/>
  <c r="J29" i="5"/>
  <c r="F70" i="2" s="1"/>
  <c r="Q42" i="5"/>
  <c r="M71" i="2" s="1"/>
  <c r="R29" i="5"/>
  <c r="N70" i="2" s="1"/>
  <c r="K25" i="5"/>
  <c r="L38" i="5"/>
  <c r="I29" i="5"/>
  <c r="E70" i="2" s="1"/>
  <c r="O29" i="5"/>
  <c r="K70" i="2" s="1"/>
  <c r="P25" i="5"/>
  <c r="Q38" i="5"/>
  <c r="K29" i="5"/>
  <c r="G70" i="2" s="1"/>
  <c r="M38" i="5"/>
  <c r="N25" i="5"/>
  <c r="M69" i="2"/>
  <c r="K69" i="2"/>
  <c r="R25" i="5"/>
  <c r="S38" i="5"/>
  <c r="M42" i="5"/>
  <c r="I71" i="2" s="1"/>
  <c r="N29" i="5"/>
  <c r="J70" i="2" s="1"/>
  <c r="T29" i="5"/>
  <c r="P70" i="2" s="1"/>
  <c r="I25" i="5"/>
  <c r="J38" i="5"/>
  <c r="O42" i="5"/>
  <c r="K71" i="2" s="1"/>
  <c r="F69" i="2"/>
  <c r="O69" i="2"/>
  <c r="P29" i="5"/>
  <c r="L70" i="2" s="1"/>
  <c r="S42" i="5"/>
  <c r="O71" i="2" s="1"/>
  <c r="L29" i="5"/>
  <c r="H70" i="2" s="1"/>
  <c r="T25" i="5"/>
  <c r="J42" i="5"/>
  <c r="F71" i="2" s="1"/>
  <c r="O38" i="5"/>
  <c r="I17" i="5" l="1"/>
  <c r="E11" i="2" s="1"/>
  <c r="M17" i="5"/>
  <c r="I11" i="2" s="1"/>
  <c r="P17" i="5"/>
  <c r="L11" i="2" s="1"/>
  <c r="I56" i="5"/>
  <c r="E56" i="2" s="1"/>
  <c r="P43" i="5"/>
  <c r="L41" i="2" s="1"/>
  <c r="L17" i="5"/>
  <c r="H11" i="2" s="1"/>
  <c r="L43" i="5"/>
  <c r="H41" i="2" s="1"/>
  <c r="T17" i="5"/>
  <c r="P11" i="2" s="1"/>
  <c r="I43" i="5"/>
  <c r="E41" i="2" s="1"/>
  <c r="Q43" i="5"/>
  <c r="M41" i="2" s="1"/>
  <c r="O43" i="5"/>
  <c r="K41" i="2" s="1"/>
  <c r="R17" i="5"/>
  <c r="N11" i="2" s="1"/>
  <c r="T43" i="5"/>
  <c r="P41" i="2" s="1"/>
  <c r="R30" i="5"/>
  <c r="N26" i="2" s="1"/>
  <c r="K17" i="5"/>
  <c r="G11" i="2" s="1"/>
  <c r="N43" i="5"/>
  <c r="J41" i="2" s="1"/>
  <c r="N17" i="5"/>
  <c r="J11" i="2" s="1"/>
  <c r="Q30" i="5"/>
  <c r="M26" i="2" s="1"/>
  <c r="T30" i="5"/>
  <c r="P26" i="2" s="1"/>
  <c r="O17" i="5"/>
  <c r="K11" i="2" s="1"/>
  <c r="S17" i="5"/>
  <c r="O11" i="2" s="1"/>
  <c r="J43" i="5"/>
  <c r="F41" i="2" s="1"/>
  <c r="L30" i="5"/>
  <c r="H26" i="2" s="1"/>
  <c r="J17" i="5"/>
  <c r="F11" i="2" s="1"/>
  <c r="Q17" i="5"/>
  <c r="M11" i="2" s="1"/>
  <c r="S43" i="5"/>
  <c r="O41" i="2" s="1"/>
  <c r="K30" i="5"/>
  <c r="G26" i="2" s="1"/>
  <c r="R43" i="5"/>
  <c r="N41" i="2" s="1"/>
  <c r="J30" i="5"/>
  <c r="F26" i="2" s="1"/>
  <c r="M30" i="5"/>
  <c r="I26" i="2" s="1"/>
  <c r="K43" i="5"/>
  <c r="G41" i="2" s="1"/>
  <c r="I30" i="5"/>
  <c r="E26" i="2" s="1"/>
  <c r="P30" i="5"/>
  <c r="L26" i="2" s="1"/>
  <c r="N30" i="5"/>
  <c r="J26" i="2" s="1"/>
  <c r="M43" i="5"/>
  <c r="I41" i="2" s="1"/>
  <c r="O30" i="5"/>
  <c r="K26" i="2" s="1"/>
  <c r="S30" i="5"/>
  <c r="O26" i="2" s="1"/>
  <c r="F42" i="2" l="1"/>
  <c r="F43" i="2" s="1"/>
  <c r="F57" i="2"/>
  <c r="F58" i="2" s="1"/>
  <c r="F27" i="2"/>
  <c r="F28" i="2" s="1"/>
  <c r="G27" i="2" l="1"/>
  <c r="G28" i="2" s="1"/>
  <c r="H27" i="2" s="1"/>
  <c r="H28" i="2" s="1"/>
  <c r="I27" i="2" s="1"/>
  <c r="I28" i="2" s="1"/>
  <c r="J27" i="2" s="1"/>
  <c r="J28" i="2" s="1"/>
  <c r="K27" i="2" s="1"/>
  <c r="K28" i="2" s="1"/>
  <c r="L27" i="2" s="1"/>
  <c r="L28" i="2" s="1"/>
  <c r="M27" i="2" s="1"/>
  <c r="M28" i="2" s="1"/>
  <c r="N27" i="2" s="1"/>
  <c r="N28" i="2" s="1"/>
  <c r="O27" i="2" s="1"/>
  <c r="O28" i="2" s="1"/>
  <c r="P27" i="2" s="1"/>
  <c r="P28" i="2" s="1"/>
  <c r="Q27" i="2" s="1"/>
  <c r="Q28" i="2" s="1"/>
  <c r="R27" i="2" s="1"/>
  <c r="R28" i="2" s="1"/>
  <c r="S27" i="2" s="1"/>
  <c r="S28" i="2" s="1"/>
  <c r="T27" i="2" s="1"/>
  <c r="T28" i="2" s="1"/>
  <c r="U27" i="2" s="1"/>
  <c r="U28" i="2" s="1"/>
  <c r="V27" i="2" s="1"/>
  <c r="V28" i="2" s="1"/>
  <c r="W27" i="2" s="1"/>
  <c r="W28" i="2" s="1"/>
  <c r="X28" i="2" s="1"/>
  <c r="G57" i="2"/>
  <c r="G58" i="2" s="1"/>
  <c r="H57" i="2" s="1"/>
  <c r="H58" i="2" s="1"/>
  <c r="I57" i="2" s="1"/>
  <c r="I58" i="2" s="1"/>
  <c r="J57" i="2" s="1"/>
  <c r="J58" i="2" s="1"/>
  <c r="K57" i="2" s="1"/>
  <c r="K58" i="2" s="1"/>
  <c r="L57" i="2" s="1"/>
  <c r="L58" i="2" s="1"/>
  <c r="M57" i="2" s="1"/>
  <c r="M58" i="2" s="1"/>
  <c r="N57" i="2" s="1"/>
  <c r="N58" i="2" s="1"/>
  <c r="O57" i="2" s="1"/>
  <c r="O58" i="2" s="1"/>
  <c r="P57" i="2" s="1"/>
  <c r="P58" i="2" s="1"/>
  <c r="Q57" i="2" s="1"/>
  <c r="Q58" i="2" s="1"/>
  <c r="R57" i="2" s="1"/>
  <c r="R58" i="2" s="1"/>
  <c r="S57" i="2" s="1"/>
  <c r="S58" i="2" s="1"/>
  <c r="T57" i="2" s="1"/>
  <c r="T58" i="2" s="1"/>
  <c r="U57" i="2" s="1"/>
  <c r="U58" i="2" s="1"/>
  <c r="V57" i="2" s="1"/>
  <c r="V58" i="2" s="1"/>
  <c r="W57" i="2" s="1"/>
  <c r="W58" i="2" s="1"/>
  <c r="X58" i="2" s="1"/>
  <c r="G42" i="2"/>
  <c r="G43" i="2" s="1"/>
  <c r="H42" i="2" s="1"/>
  <c r="H43" i="2" s="1"/>
  <c r="I42" i="2" s="1"/>
  <c r="I43" i="2" s="1"/>
  <c r="J42" i="2" s="1"/>
  <c r="J43" i="2" s="1"/>
  <c r="K42" i="2" s="1"/>
  <c r="K43" i="2" s="1"/>
  <c r="L42" i="2" s="1"/>
  <c r="L43" i="2" s="1"/>
  <c r="M42" i="2" s="1"/>
  <c r="M43" i="2" s="1"/>
  <c r="N42" i="2" s="1"/>
  <c r="N43" i="2" s="1"/>
  <c r="O42" i="2" s="1"/>
  <c r="O43" i="2" s="1"/>
  <c r="P42" i="2" s="1"/>
  <c r="P43" i="2" s="1"/>
  <c r="Q42" i="2" s="1"/>
  <c r="Q43" i="2" s="1"/>
  <c r="R42" i="2" s="1"/>
  <c r="R43" i="2" s="1"/>
  <c r="S42" i="2" s="1"/>
  <c r="S43" i="2" s="1"/>
  <c r="T42" i="2" s="1"/>
  <c r="T43" i="2" s="1"/>
  <c r="U42" i="2" s="1"/>
  <c r="U43" i="2" s="1"/>
  <c r="V42" i="2" s="1"/>
  <c r="V43" i="2" s="1"/>
  <c r="W42" i="2" s="1"/>
  <c r="W43" i="2" s="1"/>
  <c r="X43" i="2" s="1"/>
  <c r="X69" i="2"/>
  <c r="X14" i="2" s="1"/>
  <c r="X71" i="2"/>
  <c r="X44" i="2" s="1"/>
  <c r="X72" i="2"/>
  <c r="X59" i="2" s="1"/>
  <c r="X70" i="2"/>
  <c r="X29" i="2" s="1"/>
  <c r="X45" i="2" l="1"/>
  <c r="X48" i="2" s="1"/>
  <c r="X49" i="2" s="1"/>
  <c r="Y48" i="2" s="1"/>
  <c r="Y49" i="2" s="1"/>
  <c r="Z48" i="2" s="1"/>
  <c r="Z49" i="2" s="1"/>
  <c r="AA48" i="2" s="1"/>
  <c r="AA49" i="2" s="1"/>
  <c r="AB48" i="2" s="1"/>
  <c r="AB49" i="2" s="1"/>
  <c r="AC48" i="2" s="1"/>
  <c r="AC49" i="2" s="1"/>
  <c r="AD48" i="2" s="1"/>
  <c r="AD49" i="2" s="1"/>
  <c r="AE48" i="2" s="1"/>
  <c r="AE49" i="2" s="1"/>
  <c r="AF48" i="2" s="1"/>
  <c r="AF49" i="2" s="1"/>
  <c r="AG48" i="2" s="1"/>
  <c r="AG49" i="2" s="1"/>
  <c r="AH48" i="2" s="1"/>
  <c r="AH49" i="2" s="1"/>
  <c r="AI48" i="2" s="1"/>
  <c r="AI49" i="2" s="1"/>
  <c r="O14" i="27" s="1"/>
  <c r="X60" i="2"/>
  <c r="X63" i="2" s="1"/>
  <c r="X64" i="2" s="1"/>
  <c r="Y63" i="2" s="1"/>
  <c r="Y64" i="2" s="1"/>
  <c r="Z63" i="2" s="1"/>
  <c r="Z64" i="2" s="1"/>
  <c r="AA63" i="2" s="1"/>
  <c r="AA64" i="2" s="1"/>
  <c r="AB63" i="2" s="1"/>
  <c r="AB64" i="2" s="1"/>
  <c r="AC63" i="2" s="1"/>
  <c r="AC64" i="2" s="1"/>
  <c r="AD63" i="2" s="1"/>
  <c r="AD64" i="2" s="1"/>
  <c r="AE63" i="2" s="1"/>
  <c r="AE64" i="2" s="1"/>
  <c r="AF63" i="2" s="1"/>
  <c r="AF64" i="2" s="1"/>
  <c r="AG63" i="2" s="1"/>
  <c r="AG64" i="2" s="1"/>
  <c r="AH63" i="2" s="1"/>
  <c r="AH64" i="2" s="1"/>
  <c r="AI63" i="2" s="1"/>
  <c r="AI64" i="2" s="1"/>
  <c r="O15" i="27" s="1"/>
  <c r="X30" i="2"/>
  <c r="X33" i="2" s="1"/>
  <c r="X34" i="2" s="1"/>
  <c r="Y33" i="2" s="1"/>
  <c r="Y34" i="2" s="1"/>
  <c r="Z33" i="2" s="1"/>
  <c r="Z34" i="2" s="1"/>
  <c r="AA33" i="2" s="1"/>
  <c r="AA34" i="2" s="1"/>
  <c r="AB33" i="2" s="1"/>
  <c r="AB34" i="2" s="1"/>
  <c r="AC33" i="2" s="1"/>
  <c r="AC34" i="2" s="1"/>
  <c r="AD33" i="2" s="1"/>
  <c r="AD34" i="2" s="1"/>
  <c r="AE33" i="2" s="1"/>
  <c r="AE34" i="2" s="1"/>
  <c r="AF33" i="2" s="1"/>
  <c r="AF34" i="2" s="1"/>
  <c r="AG33" i="2" s="1"/>
  <c r="AG34" i="2" s="1"/>
  <c r="AH33" i="2" s="1"/>
  <c r="AH34" i="2" s="1"/>
  <c r="AI33" i="2" s="1"/>
  <c r="AI34" i="2" s="1"/>
  <c r="O13" i="27" s="1"/>
  <c r="E12" i="2"/>
  <c r="E13" i="2" s="1"/>
  <c r="P13" i="27" l="1"/>
  <c r="R13" i="27"/>
  <c r="Q13" i="27"/>
  <c r="Q15" i="27"/>
  <c r="P15" i="27"/>
  <c r="R15" i="27"/>
  <c r="Q14" i="27"/>
  <c r="P14" i="27"/>
  <c r="R14" i="27"/>
  <c r="F12" i="2"/>
  <c r="F13" i="2" s="1"/>
  <c r="G12" i="2" l="1"/>
  <c r="G13" i="2" s="1"/>
  <c r="H12" i="2" l="1"/>
  <c r="H13" i="2" s="1"/>
  <c r="I12" i="2" l="1"/>
  <c r="I13" i="2" s="1"/>
  <c r="J12" i="2" l="1"/>
  <c r="J13" i="2" s="1"/>
  <c r="K12" i="2" l="1"/>
  <c r="K13" i="2" s="1"/>
  <c r="L12" i="2" l="1"/>
  <c r="L13" i="2" s="1"/>
  <c r="M12" i="2" s="1"/>
  <c r="M13" i="2" l="1"/>
  <c r="N12" i="2" l="1"/>
  <c r="N13" i="2" s="1"/>
  <c r="O12" i="2" s="1"/>
  <c r="O13" i="2" s="1"/>
  <c r="P12" i="2" l="1"/>
  <c r="P13" i="2" s="1"/>
  <c r="Q12" i="2" l="1"/>
  <c r="Q13" i="2" s="1"/>
  <c r="R12" i="2" l="1"/>
  <c r="R13" i="2" s="1"/>
  <c r="F6" i="2" l="1"/>
  <c r="F7" i="2" s="1"/>
  <c r="S12" i="2"/>
  <c r="S13" i="2" l="1"/>
  <c r="T12" i="2" s="1"/>
  <c r="G6" i="2"/>
  <c r="G7" i="2" s="1"/>
  <c r="T13" i="2" l="1"/>
  <c r="H6" i="2"/>
  <c r="H7" i="2" s="1"/>
  <c r="U12" i="2" l="1"/>
  <c r="U13" i="2" s="1"/>
  <c r="I6" i="2"/>
  <c r="I7" i="2" s="1"/>
  <c r="V12" i="2" l="1"/>
  <c r="V13" i="2" s="1"/>
  <c r="J6" i="2"/>
  <c r="J7" i="2" s="1"/>
  <c r="W12" i="2" l="1"/>
  <c r="W13" i="2" s="1"/>
  <c r="K6" i="2"/>
  <c r="K7" i="2" s="1"/>
  <c r="X13" i="2" l="1"/>
  <c r="L7" i="2"/>
  <c r="X15" i="2" l="1"/>
  <c r="L9" i="2"/>
  <c r="L18" i="2" l="1"/>
  <c r="L19" i="2" s="1"/>
  <c r="M18" i="2" s="1"/>
  <c r="M19" i="2" s="1"/>
  <c r="N18" i="2" s="1"/>
  <c r="N19" i="2" s="1"/>
  <c r="O18" i="2" s="1"/>
  <c r="O19" i="2" s="1"/>
  <c r="P18" i="2" s="1"/>
  <c r="P19" i="2" s="1"/>
  <c r="Q18" i="2" s="1"/>
  <c r="Q19" i="2" s="1"/>
  <c r="R18" i="2" s="1"/>
  <c r="R19" i="2" s="1"/>
  <c r="S18" i="2" s="1"/>
  <c r="S19" i="2" s="1"/>
  <c r="T18" i="2" s="1"/>
  <c r="T19" i="2" s="1"/>
  <c r="U18" i="2" l="1"/>
  <c r="U19" i="2" s="1"/>
  <c r="V18" i="2" l="1"/>
  <c r="V19" i="2" s="1"/>
  <c r="W18" i="2" l="1"/>
  <c r="W19" i="2" s="1"/>
  <c r="X18" i="2" l="1"/>
  <c r="X19" i="2" s="1"/>
  <c r="Y18" i="2" l="1"/>
  <c r="Y19" i="2" s="1"/>
  <c r="Z18" i="2" l="1"/>
  <c r="Z19" i="2" s="1"/>
  <c r="AA18" i="2" l="1"/>
  <c r="AA19" i="2" s="1"/>
  <c r="AB18" i="2" s="1"/>
  <c r="AB19" i="2" s="1"/>
  <c r="AC18" i="2" s="1"/>
  <c r="AC19" i="2" s="1"/>
  <c r="AD18" i="2" s="1"/>
  <c r="AD19" i="2" s="1"/>
  <c r="AE18" i="2" s="1"/>
  <c r="AE19" i="2" s="1"/>
  <c r="AF18" i="2" l="1"/>
  <c r="AF19" i="2" s="1"/>
  <c r="AG18" i="2" l="1"/>
  <c r="AG19" i="2" s="1"/>
  <c r="AH18" i="2" l="1"/>
  <c r="AH19" i="2" s="1"/>
  <c r="AI18" i="2" l="1"/>
  <c r="AI19" i="2" s="1"/>
  <c r="O12" i="27" s="1"/>
  <c r="O17" i="27" l="1"/>
  <c r="R12" i="27"/>
  <c r="P12" i="27"/>
  <c r="Q12" i="27"/>
  <c r="R17" i="27" l="1"/>
  <c r="P17" i="27"/>
  <c r="Q17" i="27"/>
</calcChain>
</file>

<file path=xl/sharedStrings.xml><?xml version="1.0" encoding="utf-8"?>
<sst xmlns="http://schemas.openxmlformats.org/spreadsheetml/2006/main" count="602" uniqueCount="115">
  <si>
    <t>Deferral</t>
  </si>
  <si>
    <t>Period</t>
  </si>
  <si>
    <t>Description</t>
  </si>
  <si>
    <t>Interest</t>
  </si>
  <si>
    <t>Cumulative Deferral + Interest</t>
  </si>
  <si>
    <t>$ transferred to balancing account 2-1-20</t>
  </si>
  <si>
    <t>SCRF Payment Allocation</t>
  </si>
  <si>
    <t>$ transferred to balancing account 2-1-21</t>
  </si>
  <si>
    <t>Balancing Account Distribution</t>
  </si>
  <si>
    <t>Balancing Account Interest</t>
  </si>
  <si>
    <t>Cumulative Deferral Balance</t>
  </si>
  <si>
    <t>Total</t>
  </si>
  <si>
    <t>FERC Interest Rate</t>
  </si>
  <si>
    <t>SCRF Payment</t>
  </si>
  <si>
    <t>SCRF Payment Allocation Calculation</t>
  </si>
  <si>
    <t>Bills</t>
  </si>
  <si>
    <t>kWh</t>
  </si>
  <si>
    <t>$</t>
  </si>
  <si>
    <t>B</t>
  </si>
  <si>
    <t>Timeframe</t>
  </si>
  <si>
    <t>Annual</t>
  </si>
  <si>
    <t>Monthly</t>
  </si>
  <si>
    <t>Test</t>
  </si>
  <si>
    <t>Booked</t>
  </si>
  <si>
    <t>Fixed</t>
  </si>
  <si>
    <t>NPC</t>
  </si>
  <si>
    <t>Actual</t>
  </si>
  <si>
    <t>All</t>
  </si>
  <si>
    <t>Average</t>
  </si>
  <si>
    <t>Normalized</t>
  </si>
  <si>
    <t>Actual Decoupled</t>
  </si>
  <si>
    <t>Allowed Decoupled</t>
  </si>
  <si>
    <t>Excess Earnings Allocation</t>
  </si>
  <si>
    <t>Booked Monthly Deferral</t>
  </si>
  <si>
    <t>Units</t>
  </si>
  <si>
    <t>$/kWh</t>
  </si>
  <si>
    <t>Schs.16,17,18,19</t>
  </si>
  <si>
    <t>Schs.29,36</t>
  </si>
  <si>
    <t>Sch.24</t>
  </si>
  <si>
    <t>Sch.40</t>
  </si>
  <si>
    <t>Line</t>
  </si>
  <si>
    <t>Source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</si>
  <si>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</si>
  <si>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</si>
  <si>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</si>
  <si>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</si>
  <si>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</si>
  <si>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</si>
  <si>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</si>
  <si>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</si>
  <si>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</si>
  <si>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</si>
  <si>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</si>
  <si>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=A-B-C</t>
  </si>
  <si>
    <t>Docket UE-152253</t>
  </si>
  <si>
    <t>Booked Monthly Results</t>
  </si>
  <si>
    <t>=D/E*F</t>
  </si>
  <si>
    <t>=D/E/H*I*J</t>
  </si>
  <si>
    <t>=G-K</t>
  </si>
  <si>
    <t>Schedule</t>
  </si>
  <si>
    <t>Proposed</t>
  </si>
  <si>
    <t>June 2019)</t>
  </si>
  <si>
    <t>Deferral Period</t>
  </si>
  <si>
    <t>Cumulative</t>
  </si>
  <si>
    <t>on 2/1/2022</t>
  </si>
  <si>
    <t>Revenue and Kilowatt Hours Occuring Before 2/1/2020</t>
  </si>
  <si>
    <t>Revenue and Kilowatt Hours Occuring After 2/1/2020 and Before 2/1/2021</t>
  </si>
  <si>
    <t>Revenue and Kilowatt Hours Occuring After 2/1/2021*</t>
  </si>
  <si>
    <t>*Company estimates for Nov-21 - Jan-22 Revenue per Nov-20 - Jan-21 Kilowatt Hours.</t>
  </si>
  <si>
    <t>Not Decoupled</t>
  </si>
  <si>
    <t>Balance</t>
  </si>
  <si>
    <t>Attachment C</t>
  </si>
  <si>
    <t>Calculation of Cumulative Deferral Balances on February 1, 2022</t>
  </si>
  <si>
    <t>Attachment B</t>
  </si>
  <si>
    <t>Attachment A</t>
  </si>
  <si>
    <t>Deferral Period Four Monthly Deferral Calculations</t>
  </si>
  <si>
    <t>Attachment D</t>
  </si>
  <si>
    <t>Price (¢/kWh)</t>
  </si>
  <si>
    <t>Change</t>
  </si>
  <si>
    <t>Present</t>
  </si>
  <si>
    <t>M</t>
  </si>
  <si>
    <t>N</t>
  </si>
  <si>
    <t>MWh</t>
  </si>
  <si>
    <t>(Twelve</t>
  </si>
  <si>
    <t>Months</t>
  </si>
  <si>
    <t>($000)</t>
  </si>
  <si>
    <t>Base $000</t>
  </si>
  <si>
    <t>O</t>
  </si>
  <si>
    <t>=B*D</t>
  </si>
  <si>
    <t xml:space="preserve"> Cumulative Deferral Balance</t>
  </si>
  <si>
    <t>Ending</t>
  </si>
  <si>
    <t>Estimated Revenue Impact of Proposed Schedule 93 Price Change</t>
  </si>
  <si>
    <t>Estimated Revenue Impact</t>
  </si>
  <si>
    <t>=A*D</t>
  </si>
  <si>
    <t>=C*D</t>
  </si>
  <si>
    <t>=E/H</t>
  </si>
  <si>
    <t>=F/H</t>
  </si>
  <si>
    <t>=G/H</t>
  </si>
  <si>
    <t>=B-A</t>
  </si>
  <si>
    <t>Triggers</t>
  </si>
  <si>
    <t>Revenue as Percentage of Base</t>
  </si>
  <si>
    <t>Revenue as Percentage of</t>
  </si>
  <si>
    <t>P</t>
  </si>
  <si>
    <t>Revenue ($000)</t>
  </si>
  <si>
    <t>± 2.5</t>
  </si>
  <si>
    <t>Percent</t>
  </si>
  <si>
    <t>=E/M</t>
  </si>
  <si>
    <t>=F/M</t>
  </si>
  <si>
    <t>=G/M</t>
  </si>
  <si>
    <t>Schedule 93 Tariff</t>
  </si>
  <si>
    <t>=A*E</t>
  </si>
  <si>
    <t>=B*F</t>
  </si>
  <si>
    <t>=C*G</t>
  </si>
  <si>
    <t>=D*H</t>
  </si>
  <si>
    <t>Monthly Balancing Account Distribution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</si>
</sst>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0_);_(* \(#,##0.00000\);_(* &quot;-&quot;??_);_(@_)"/>
    <numFmt numFmtId="167" formatCode="_(* #,##0.000_);_(* \(#,##0.000\);_(* &quot;-&quot;??_);_(@_)"/>
    <numFmt numFmtId="168" formatCode="0.0%"/>
    <numFmt numFmtId="169" formatCode="0.000%"/>
  </numFmts>
  <fonts count="1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1" applyFont="1"/>
    <xf numFmtId="6" fontId="3" fillId="0" borderId="0" xfId="1" applyNumberFormat="1" applyFont="1"/>
    <xf numFmtId="164" fontId="3" fillId="0" borderId="0" xfId="2" applyNumberFormat="1" applyFont="1" applyFill="1" applyBorder="1"/>
    <xf numFmtId="0" fontId="7" fillId="0" borderId="0" xfId="3" applyNumberFormat="1" applyFont="1" applyBorder="1" applyAlignment="1">
      <alignment horizontal="center"/>
    </xf>
    <xf numFmtId="164" fontId="3" fillId="0" borderId="4" xfId="2" applyNumberFormat="1" applyFont="1" applyFill="1" applyBorder="1"/>
    <xf numFmtId="164" fontId="3" fillId="0" borderId="2" xfId="2" applyNumberFormat="1" applyFont="1" applyFill="1" applyBorder="1"/>
    <xf numFmtId="10" fontId="7" fillId="0" borderId="0" xfId="4" quotePrefix="1" applyNumberFormat="1" applyFont="1" applyFill="1" applyBorder="1" applyAlignment="1">
      <alignment horizontal="center"/>
    </xf>
    <xf numFmtId="0" fontId="3" fillId="0" borderId="0" xfId="1" applyFont="1" applyBorder="1"/>
    <xf numFmtId="164" fontId="3" fillId="0" borderId="0" xfId="9" applyNumberFormat="1" applyFont="1" applyBorder="1"/>
    <xf numFmtId="164" fontId="7" fillId="0" borderId="0" xfId="9" applyNumberFormat="1" applyFont="1" applyBorder="1" applyAlignment="1">
      <alignment horizontal="left"/>
    </xf>
    <xf numFmtId="164" fontId="3" fillId="0" borderId="0" xfId="9" applyNumberFormat="1" applyFont="1" applyFill="1" applyBorder="1"/>
    <xf numFmtId="164" fontId="3" fillId="0" borderId="9" xfId="9" applyNumberFormat="1" applyFont="1" applyFill="1" applyBorder="1"/>
    <xf numFmtId="43" fontId="3" fillId="0" borderId="0" xfId="9" applyFont="1"/>
    <xf numFmtId="43" fontId="3" fillId="0" borderId="0" xfId="9" applyFont="1" applyAlignment="1">
      <alignment horizontal="center"/>
    </xf>
    <xf numFmtId="43" fontId="3" fillId="0" borderId="0" xfId="9" applyFont="1" applyAlignment="1">
      <alignment horizontal="left"/>
    </xf>
    <xf numFmtId="164" fontId="3" fillId="0" borderId="4" xfId="9" applyNumberFormat="1" applyFont="1" applyFill="1" applyBorder="1"/>
    <xf numFmtId="164" fontId="7" fillId="0" borderId="0" xfId="9" applyNumberFormat="1" applyFont="1" applyFill="1" applyBorder="1" applyAlignment="1">
      <alignment horizontal="right"/>
    </xf>
    <xf numFmtId="164" fontId="3" fillId="0" borderId="2" xfId="9" applyNumberFormat="1" applyFont="1" applyFill="1" applyBorder="1"/>
    <xf numFmtId="164" fontId="3" fillId="0" borderId="0" xfId="9" applyNumberFormat="1" applyFont="1" applyAlignment="1">
      <alignment horizontal="left"/>
    </xf>
    <xf numFmtId="164" fontId="3" fillId="0" borderId="0" xfId="9" applyNumberFormat="1" applyFont="1" applyAlignment="1">
      <alignment horizontal="center"/>
    </xf>
    <xf numFmtId="43" fontId="3" fillId="0" borderId="0" xfId="9" applyFont="1" applyAlignment="1"/>
    <xf numFmtId="164" fontId="3" fillId="0" borderId="0" xfId="9" applyNumberFormat="1" applyFont="1" applyFill="1" applyBorder="1" applyAlignment="1">
      <alignment horizontal="left"/>
    </xf>
    <xf numFmtId="164" fontId="3" fillId="0" borderId="0" xfId="9" applyNumberFormat="1" applyFont="1"/>
    <xf numFmtId="164" fontId="3" fillId="0" borderId="1" xfId="2" applyNumberFormat="1" applyFont="1" applyFill="1" applyBorder="1"/>
    <xf numFmtId="43" fontId="7" fillId="0" borderId="0" xfId="9" applyFont="1"/>
    <xf numFmtId="164" fontId="7" fillId="0" borderId="5" xfId="9" applyNumberFormat="1" applyFont="1" applyBorder="1" applyAlignment="1">
      <alignment horizontal="center"/>
    </xf>
    <xf numFmtId="164" fontId="7" fillId="0" borderId="14" xfId="9" applyNumberFormat="1" applyFont="1" applyBorder="1" applyAlignment="1">
      <alignment horizontal="center"/>
    </xf>
    <xf numFmtId="164" fontId="7" fillId="0" borderId="10" xfId="9" applyNumberFormat="1" applyFont="1" applyBorder="1" applyAlignment="1">
      <alignment horizontal="center"/>
    </xf>
    <xf numFmtId="10" fontId="7" fillId="0" borderId="2" xfId="4" quotePrefix="1" applyNumberFormat="1" applyFont="1" applyFill="1" applyBorder="1" applyAlignment="1">
      <alignment horizontal="center"/>
    </xf>
    <xf numFmtId="0" fontId="7" fillId="0" borderId="0" xfId="1" applyFont="1"/>
    <xf numFmtId="164" fontId="3" fillId="0" borderId="1" xfId="9" applyNumberFormat="1" applyFont="1" applyFill="1" applyBorder="1"/>
    <xf numFmtId="164" fontId="3" fillId="0" borderId="3" xfId="9" applyNumberFormat="1" applyFont="1" applyFill="1" applyBorder="1"/>
    <xf numFmtId="164" fontId="3" fillId="0" borderId="5" xfId="9" applyNumberFormat="1" applyFont="1" applyFill="1" applyBorder="1"/>
    <xf numFmtId="164" fontId="3" fillId="0" borderId="14" xfId="9" applyNumberFormat="1" applyFont="1" applyFill="1" applyBorder="1"/>
    <xf numFmtId="164" fontId="3" fillId="0" borderId="10" xfId="9" applyNumberFormat="1" applyFont="1" applyFill="1" applyBorder="1"/>
    <xf numFmtId="43" fontId="3" fillId="0" borderId="0" xfId="9" applyFont="1" applyBorder="1"/>
    <xf numFmtId="10" fontId="7" fillId="0" borderId="4" xfId="4" quotePrefix="1" applyNumberFormat="1" applyFont="1" applyFill="1" applyBorder="1" applyAlignment="1">
      <alignment horizontal="center"/>
    </xf>
    <xf numFmtId="164" fontId="3" fillId="0" borderId="4" xfId="9" applyNumberFormat="1" applyFont="1" applyBorder="1" applyAlignment="1">
      <alignment horizontal="left"/>
    </xf>
    <xf numFmtId="164" fontId="3" fillId="0" borderId="0" xfId="9" applyNumberFormat="1" applyFont="1" applyBorder="1" applyAlignment="1">
      <alignment horizontal="left"/>
    </xf>
    <xf numFmtId="164" fontId="3" fillId="0" borderId="9" xfId="9" applyNumberFormat="1" applyFont="1" applyBorder="1" applyAlignment="1">
      <alignment horizontal="left"/>
    </xf>
    <xf numFmtId="164" fontId="3" fillId="0" borderId="12" xfId="9" applyNumberFormat="1" applyFont="1" applyBorder="1" applyAlignment="1">
      <alignment horizontal="centerContinuous"/>
    </xf>
    <xf numFmtId="164" fontId="3" fillId="0" borderId="13" xfId="9" applyNumberFormat="1" applyFont="1" applyBorder="1" applyAlignment="1">
      <alignment horizontal="centerContinuous"/>
    </xf>
    <xf numFmtId="164" fontId="3" fillId="0" borderId="14" xfId="2" applyNumberFormat="1" applyFont="1" applyFill="1" applyBorder="1"/>
    <xf numFmtId="164" fontId="3" fillId="0" borderId="6" xfId="9" applyNumberFormat="1" applyFont="1" applyBorder="1"/>
    <xf numFmtId="164" fontId="3" fillId="0" borderId="8" xfId="9" applyNumberFormat="1" applyFont="1" applyBorder="1" applyAlignment="1">
      <alignment horizontal="left"/>
    </xf>
    <xf numFmtId="164" fontId="3" fillId="0" borderId="7" xfId="9" applyNumberFormat="1" applyFont="1" applyFill="1" applyBorder="1" applyAlignment="1">
      <alignment horizontal="left"/>
    </xf>
    <xf numFmtId="164" fontId="3" fillId="0" borderId="8" xfId="9" applyNumberFormat="1" applyFont="1" applyFill="1" applyBorder="1" applyAlignment="1">
      <alignment horizontal="left"/>
    </xf>
    <xf numFmtId="164" fontId="7" fillId="0" borderId="8" xfId="9" applyNumberFormat="1" applyFont="1" applyBorder="1" applyAlignment="1">
      <alignment horizontal="left"/>
    </xf>
    <xf numFmtId="164" fontId="7" fillId="0" borderId="7" xfId="9" applyNumberFormat="1" applyFont="1" applyBorder="1" applyAlignment="1">
      <alignment horizontal="left"/>
    </xf>
    <xf numFmtId="164" fontId="7" fillId="0" borderId="7" xfId="9" quotePrefix="1" applyNumberFormat="1" applyFont="1" applyBorder="1" applyAlignment="1">
      <alignment horizontal="left"/>
    </xf>
    <xf numFmtId="164" fontId="7" fillId="0" borderId="8" xfId="9" quotePrefix="1" applyNumberFormat="1" applyFont="1" applyBorder="1" applyAlignment="1">
      <alignment horizontal="left"/>
    </xf>
    <xf numFmtId="164" fontId="3" fillId="0" borderId="7" xfId="9" applyNumberFormat="1" applyFont="1" applyBorder="1" applyAlignment="1">
      <alignment horizontal="left"/>
    </xf>
    <xf numFmtId="164" fontId="7" fillId="0" borderId="7" xfId="9" applyNumberFormat="1" applyFont="1" applyBorder="1" applyAlignment="1">
      <alignment horizontal="right"/>
    </xf>
    <xf numFmtId="0" fontId="7" fillId="0" borderId="8" xfId="3" applyNumberFormat="1" applyFont="1" applyBorder="1" applyAlignment="1">
      <alignment horizontal="center"/>
    </xf>
    <xf numFmtId="0" fontId="7" fillId="0" borderId="7" xfId="3" applyNumberFormat="1" applyFont="1" applyBorder="1"/>
    <xf numFmtId="0" fontId="7" fillId="0" borderId="7" xfId="3" applyNumberFormat="1" applyFont="1" applyBorder="1" applyAlignment="1">
      <alignment horizontal="center"/>
    </xf>
    <xf numFmtId="0" fontId="7" fillId="0" borderId="7" xfId="3" applyNumberFormat="1" applyFont="1" applyBorder="1" applyAlignment="1">
      <alignment horizontal="right"/>
    </xf>
    <xf numFmtId="0" fontId="7" fillId="0" borderId="7" xfId="3" applyNumberFormat="1" applyFont="1" applyBorder="1" applyAlignment="1">
      <alignment horizontal="left"/>
    </xf>
    <xf numFmtId="0" fontId="3" fillId="0" borderId="7" xfId="1" applyFont="1" applyBorder="1"/>
    <xf numFmtId="43" fontId="3" fillId="0" borderId="7" xfId="9" applyFont="1" applyBorder="1" applyAlignment="1"/>
    <xf numFmtId="43" fontId="3" fillId="0" borderId="7" xfId="9" applyFont="1" applyFill="1" applyBorder="1" applyAlignment="1"/>
    <xf numFmtId="164" fontId="3" fillId="0" borderId="7" xfId="9" applyNumberFormat="1" applyFont="1" applyFill="1" applyBorder="1" applyAlignment="1"/>
    <xf numFmtId="43" fontId="3" fillId="0" borderId="8" xfId="9" applyFont="1" applyFill="1" applyBorder="1" applyAlignment="1"/>
    <xf numFmtId="164" fontId="7" fillId="0" borderId="7" xfId="9" applyNumberFormat="1" applyFont="1" applyBorder="1" applyAlignment="1">
      <alignment horizontal="center"/>
    </xf>
    <xf numFmtId="164" fontId="7" fillId="0" borderId="8" xfId="9" applyNumberFormat="1" applyFont="1" applyBorder="1" applyAlignment="1">
      <alignment horizontal="center"/>
    </xf>
    <xf numFmtId="43" fontId="7" fillId="0" borderId="8" xfId="9" applyFont="1" applyBorder="1" applyAlignment="1"/>
    <xf numFmtId="10" fontId="7" fillId="0" borderId="1" xfId="4" quotePrefix="1" applyNumberFormat="1" applyFont="1" applyFill="1" applyBorder="1" applyAlignment="1">
      <alignment horizontal="right"/>
    </xf>
    <xf numFmtId="10" fontId="7" fillId="0" borderId="2" xfId="4" quotePrefix="1" applyNumberFormat="1" applyFont="1" applyFill="1" applyBorder="1" applyAlignment="1">
      <alignment horizontal="right"/>
    </xf>
    <xf numFmtId="43" fontId="3" fillId="0" borderId="0" xfId="9" applyFont="1" applyBorder="1" applyAlignment="1"/>
    <xf numFmtId="6" fontId="3" fillId="0" borderId="0" xfId="1" applyNumberFormat="1" applyFont="1" applyBorder="1"/>
    <xf numFmtId="164" fontId="6" fillId="0" borderId="7" xfId="9" applyNumberFormat="1" applyFont="1" applyBorder="1" applyAlignment="1">
      <alignment horizontal="right"/>
    </xf>
    <xf numFmtId="164" fontId="3" fillId="0" borderId="7" xfId="9" applyNumberFormat="1" applyFont="1" applyBorder="1" applyAlignment="1">
      <alignment horizontal="right"/>
    </xf>
    <xf numFmtId="164" fontId="7" fillId="0" borderId="8" xfId="9" applyNumberFormat="1" applyFont="1" applyBorder="1" applyAlignment="1">
      <alignment horizontal="right"/>
    </xf>
    <xf numFmtId="164" fontId="3" fillId="0" borderId="7" xfId="9" applyNumberFormat="1" applyFont="1" applyBorder="1"/>
    <xf numFmtId="164" fontId="7" fillId="0" borderId="14" xfId="9" applyNumberFormat="1" applyFont="1" applyBorder="1" applyAlignment="1">
      <alignment horizontal="right"/>
    </xf>
    <xf numFmtId="43" fontId="2" fillId="0" borderId="0" xfId="9" applyFont="1" applyBorder="1"/>
    <xf numFmtId="43" fontId="2" fillId="0" borderId="0" xfId="9" applyFont="1"/>
    <xf numFmtId="43" fontId="7" fillId="0" borderId="0" xfId="9" applyFont="1" applyFill="1" applyBorder="1" applyAlignment="1">
      <alignment horizontal="right"/>
    </xf>
    <xf numFmtId="43" fontId="3" fillId="0" borderId="0" xfId="9" applyFont="1" applyFill="1" applyBorder="1"/>
    <xf numFmtId="164" fontId="3" fillId="0" borderId="15" xfId="9" applyNumberFormat="1" applyFont="1" applyBorder="1" applyAlignment="1">
      <alignment horizontal="left"/>
    </xf>
    <xf numFmtId="165" fontId="3" fillId="0" borderId="12" xfId="9" applyNumberFormat="1" applyFont="1" applyBorder="1" applyAlignment="1">
      <alignment horizontal="center"/>
    </xf>
    <xf numFmtId="165" fontId="3" fillId="0" borderId="13" xfId="9" applyNumberFormat="1" applyFont="1" applyBorder="1" applyAlignment="1">
      <alignment horizontal="center"/>
    </xf>
    <xf numFmtId="165" fontId="3" fillId="0" borderId="11" xfId="9" applyNumberFormat="1" applyFont="1" applyBorder="1" applyAlignment="1">
      <alignment horizontal="center"/>
    </xf>
    <xf numFmtId="164" fontId="3" fillId="0" borderId="11" xfId="9" applyNumberFormat="1" applyFont="1" applyBorder="1" applyAlignment="1">
      <alignment horizontal="centerContinuous"/>
    </xf>
    <xf numFmtId="166" fontId="3" fillId="0" borderId="4" xfId="9" applyNumberFormat="1" applyFont="1" applyFill="1" applyBorder="1"/>
    <xf numFmtId="166" fontId="3" fillId="0" borderId="0" xfId="9" applyNumberFormat="1" applyFont="1" applyFill="1" applyBorder="1"/>
    <xf numFmtId="166" fontId="3" fillId="0" borderId="9" xfId="9" applyNumberFormat="1" applyFont="1" applyFill="1" applyBorder="1"/>
    <xf numFmtId="43" fontId="3" fillId="0" borderId="0" xfId="9" applyFont="1" applyBorder="1" applyAlignment="1">
      <alignment horizontal="center"/>
    </xf>
    <xf numFmtId="164" fontId="3" fillId="0" borderId="0" xfId="9" applyNumberFormat="1" applyFont="1" applyBorder="1" applyAlignment="1">
      <alignment horizontal="center"/>
    </xf>
    <xf numFmtId="164" fontId="3" fillId="0" borderId="5" xfId="9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left"/>
    </xf>
    <xf numFmtId="164" fontId="7" fillId="0" borderId="4" xfId="9" applyNumberFormat="1" applyFont="1" applyBorder="1" applyAlignment="1">
      <alignment horizontal="left"/>
    </xf>
    <xf numFmtId="164" fontId="7" fillId="0" borderId="1" xfId="9" applyNumberFormat="1" applyFont="1" applyBorder="1" applyAlignment="1">
      <alignment horizontal="left"/>
    </xf>
    <xf numFmtId="164" fontId="3" fillId="0" borderId="6" xfId="9" applyNumberFormat="1" applyFont="1" applyBorder="1" applyAlignment="1">
      <alignment horizontal="center"/>
    </xf>
    <xf numFmtId="164" fontId="7" fillId="0" borderId="15" xfId="9" applyNumberFormat="1" applyFont="1" applyBorder="1" applyAlignment="1">
      <alignment horizontal="left"/>
    </xf>
    <xf numFmtId="43" fontId="3" fillId="0" borderId="11" xfId="9" applyFont="1" applyBorder="1" applyAlignment="1">
      <alignment horizontal="left"/>
    </xf>
    <xf numFmtId="164" fontId="7" fillId="0" borderId="15" xfId="9" applyNumberFormat="1" applyFont="1" applyBorder="1" applyAlignment="1">
      <alignment horizontal="center"/>
    </xf>
    <xf numFmtId="164" fontId="2" fillId="0" borderId="0" xfId="9" applyNumberFormat="1" applyFont="1" applyAlignment="1">
      <alignment horizontal="left"/>
    </xf>
    <xf numFmtId="164" fontId="2" fillId="0" borderId="0" xfId="9" applyNumberFormat="1" applyFont="1" applyAlignment="1">
      <alignment horizontal="center"/>
    </xf>
    <xf numFmtId="164" fontId="2" fillId="0" borderId="0" xfId="9" applyNumberFormat="1" applyFont="1" applyAlignment="1">
      <alignment horizontal="centerContinuous"/>
    </xf>
    <xf numFmtId="164" fontId="3" fillId="0" borderId="0" xfId="9" quotePrefix="1" applyNumberFormat="1" applyFont="1" applyAlignment="1">
      <alignment horizontal="center"/>
    </xf>
    <xf numFmtId="164" fontId="3" fillId="0" borderId="0" xfId="9" quotePrefix="1" applyNumberFormat="1" applyFont="1"/>
    <xf numFmtId="164" fontId="3" fillId="0" borderId="0" xfId="9" applyNumberFormat="1" applyFont="1" applyBorder="1" applyAlignment="1">
      <alignment horizontal="centerContinuous"/>
    </xf>
    <xf numFmtId="164" fontId="3" fillId="0" borderId="4" xfId="9" applyNumberFormat="1" applyFont="1" applyBorder="1" applyAlignment="1">
      <alignment horizontal="center"/>
    </xf>
    <xf numFmtId="164" fontId="3" fillId="0" borderId="2" xfId="9" applyNumberFormat="1" applyFont="1" applyBorder="1" applyAlignment="1">
      <alignment horizontal="center"/>
    </xf>
    <xf numFmtId="164" fontId="3" fillId="0" borderId="9" xfId="9" applyNumberFormat="1" applyFont="1" applyBorder="1" applyAlignment="1">
      <alignment horizontal="center"/>
    </xf>
    <xf numFmtId="164" fontId="3" fillId="0" borderId="4" xfId="9" quotePrefix="1" applyNumberFormat="1" applyFont="1" applyBorder="1" applyAlignment="1">
      <alignment horizontal="centerContinuous"/>
    </xf>
    <xf numFmtId="164" fontId="3" fillId="0" borderId="4" xfId="9" applyNumberFormat="1" applyFont="1" applyBorder="1" applyAlignment="1">
      <alignment horizontal="centerContinuous"/>
    </xf>
    <xf numFmtId="164" fontId="3" fillId="0" borderId="9" xfId="9" applyNumberFormat="1" applyFont="1" applyBorder="1" applyAlignment="1">
      <alignment horizontal="centerContinuous"/>
    </xf>
    <xf numFmtId="164" fontId="3" fillId="0" borderId="1" xfId="9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centerContinuous"/>
    </xf>
    <xf numFmtId="164" fontId="3" fillId="0" borderId="3" xfId="9" applyNumberFormat="1" applyFont="1" applyBorder="1" applyAlignment="1">
      <alignment horizontal="centerContinuous"/>
    </xf>
    <xf numFmtId="164" fontId="3" fillId="0" borderId="2" xfId="9" applyNumberFormat="1" applyFont="1" applyBorder="1" applyAlignment="1">
      <alignment horizontal="centerContinuous"/>
    </xf>
    <xf numFmtId="164" fontId="3" fillId="0" borderId="7" xfId="9" applyNumberFormat="1" applyFont="1" applyBorder="1" applyAlignment="1">
      <alignment horizontal="center"/>
    </xf>
    <xf numFmtId="164" fontId="3" fillId="0" borderId="9" xfId="9" applyNumberFormat="1" applyFont="1" applyBorder="1"/>
    <xf numFmtId="164" fontId="3" fillId="0" borderId="0" xfId="9" applyNumberFormat="1" applyFont="1" applyAlignment="1">
      <alignment horizontal="centerContinuous"/>
    </xf>
    <xf numFmtId="164" fontId="3" fillId="0" borderId="5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centerContinuous"/>
    </xf>
    <xf numFmtId="164" fontId="3" fillId="0" borderId="14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left"/>
    </xf>
    <xf numFmtId="164" fontId="3" fillId="0" borderId="7" xfId="9" applyNumberFormat="1" applyFont="1" applyFill="1" applyBorder="1"/>
    <xf numFmtId="164" fontId="3" fillId="0" borderId="8" xfId="9" applyNumberFormat="1" applyFont="1" applyFill="1" applyBorder="1"/>
    <xf numFmtId="167" fontId="3" fillId="0" borderId="4" xfId="9" applyNumberFormat="1" applyFont="1" applyFill="1" applyBorder="1"/>
    <xf numFmtId="167" fontId="3" fillId="0" borderId="0" xfId="9" applyNumberFormat="1" applyFont="1" applyFill="1" applyBorder="1"/>
    <xf numFmtId="167" fontId="3" fillId="0" borderId="9" xfId="9" applyNumberFormat="1" applyFont="1" applyFill="1" applyBorder="1"/>
    <xf numFmtId="167" fontId="3" fillId="0" borderId="1" xfId="9" applyNumberFormat="1" applyFont="1" applyFill="1" applyBorder="1"/>
    <xf numFmtId="167" fontId="3" fillId="0" borderId="3" xfId="9" applyNumberFormat="1" applyFont="1" applyFill="1" applyBorder="1"/>
    <xf numFmtId="167" fontId="3" fillId="0" borderId="2" xfId="9" applyNumberFormat="1" applyFont="1" applyFill="1" applyBorder="1"/>
    <xf numFmtId="164" fontId="3" fillId="0" borderId="14" xfId="9" applyNumberFormat="1" applyFont="1" applyBorder="1" applyAlignment="1">
      <alignment horizontal="left"/>
    </xf>
    <xf numFmtId="164" fontId="3" fillId="0" borderId="4" xfId="9" applyNumberFormat="1" applyFont="1" applyBorder="1"/>
    <xf numFmtId="164" fontId="3" fillId="0" borderId="5" xfId="9" applyNumberFormat="1" applyFont="1" applyBorder="1" applyAlignment="1">
      <alignment horizontal="left"/>
    </xf>
    <xf numFmtId="164" fontId="3" fillId="0" borderId="8" xfId="9" quotePrefix="1" applyNumberFormat="1" applyFont="1" applyBorder="1" applyAlignment="1">
      <alignment horizontal="center"/>
    </xf>
    <xf numFmtId="166" fontId="3" fillId="0" borderId="0" xfId="9" applyNumberFormat="1" applyFont="1" applyBorder="1"/>
    <xf numFmtId="164" fontId="3" fillId="0" borderId="14" xfId="9" applyNumberFormat="1" applyFont="1" applyBorder="1" applyAlignment="1">
      <alignment horizontal="center"/>
    </xf>
    <xf numFmtId="168" fontId="3" fillId="0" borderId="4" xfId="11" applyNumberFormat="1" applyFont="1" applyFill="1" applyBorder="1"/>
    <xf numFmtId="168" fontId="3" fillId="0" borderId="0" xfId="11" applyNumberFormat="1" applyFont="1" applyFill="1" applyBorder="1"/>
    <xf numFmtId="168" fontId="3" fillId="0" borderId="5" xfId="11" applyNumberFormat="1" applyFont="1" applyFill="1" applyBorder="1"/>
    <xf numFmtId="168" fontId="3" fillId="0" borderId="14" xfId="11" applyNumberFormat="1" applyFont="1" applyFill="1" applyBorder="1"/>
    <xf numFmtId="168" fontId="3" fillId="0" borderId="10" xfId="11" applyNumberFormat="1" applyFont="1" applyFill="1" applyBorder="1"/>
    <xf numFmtId="168" fontId="3" fillId="0" borderId="9" xfId="11" applyNumberFormat="1" applyFont="1" applyFill="1" applyBorder="1"/>
    <xf numFmtId="168" fontId="3" fillId="0" borderId="1" xfId="11" applyNumberFormat="1" applyFont="1" applyFill="1" applyBorder="1"/>
    <xf numFmtId="168" fontId="3" fillId="0" borderId="2" xfId="11" applyNumberFormat="1" applyFont="1" applyFill="1" applyBorder="1"/>
    <xf numFmtId="168" fontId="3" fillId="0" borderId="3" xfId="11" applyNumberFormat="1" applyFont="1" applyFill="1" applyBorder="1"/>
    <xf numFmtId="164" fontId="3" fillId="0" borderId="11" xfId="9" applyNumberFormat="1" applyFont="1" applyFill="1" applyBorder="1"/>
    <xf numFmtId="164" fontId="3" fillId="0" borderId="13" xfId="9" applyNumberFormat="1" applyFont="1" applyFill="1" applyBorder="1"/>
    <xf numFmtId="164" fontId="3" fillId="0" borderId="12" xfId="9" applyNumberFormat="1" applyFont="1" applyFill="1" applyBorder="1"/>
    <xf numFmtId="164" fontId="3" fillId="0" borderId="4" xfId="9" applyNumberFormat="1" applyFont="1" applyBorder="1" applyAlignment="1"/>
    <xf numFmtId="43" fontId="2" fillId="0" borderId="0" xfId="9" applyFont="1" applyBorder="1" applyAlignment="1"/>
    <xf numFmtId="168" fontId="3" fillId="0" borderId="0" xfId="11" applyNumberFormat="1" applyFont="1"/>
    <xf numFmtId="164" fontId="3" fillId="0" borderId="3" xfId="9" quotePrefix="1" applyNumberFormat="1" applyFont="1" applyBorder="1" applyAlignment="1">
      <alignment horizontal="center"/>
    </xf>
    <xf numFmtId="164" fontId="3" fillId="0" borderId="10" xfId="9" applyNumberFormat="1" applyFont="1" applyBorder="1" applyAlignment="1">
      <alignment horizontal="center"/>
    </xf>
    <xf numFmtId="164" fontId="3" fillId="0" borderId="6" xfId="9" applyNumberFormat="1" applyFont="1" applyBorder="1" applyAlignment="1">
      <alignment horizontal="left"/>
    </xf>
    <xf numFmtId="168" fontId="3" fillId="0" borderId="8" xfId="11" applyNumberFormat="1" applyFont="1" applyFill="1" applyBorder="1"/>
    <xf numFmtId="164" fontId="3" fillId="0" borderId="6" xfId="9" applyNumberFormat="1" applyFont="1" applyFill="1" applyBorder="1"/>
    <xf numFmtId="164" fontId="3" fillId="0" borderId="8" xfId="9" applyNumberFormat="1" applyFont="1" applyBorder="1" applyAlignment="1">
      <alignment horizontal="center"/>
    </xf>
    <xf numFmtId="168" fontId="3" fillId="0" borderId="0" xfId="9" applyNumberFormat="1" applyFont="1"/>
    <xf numFmtId="169" fontId="3" fillId="0" borderId="0" xfId="11" applyNumberFormat="1" applyFont="1"/>
    <xf numFmtId="17" fontId="3" fillId="0" borderId="4" xfId="9" applyNumberFormat="1" applyFont="1" applyBorder="1" applyAlignment="1">
      <alignment horizontal="center"/>
    </xf>
    <xf numFmtId="167" fontId="3" fillId="0" borderId="5" xfId="9" applyNumberFormat="1" applyFont="1" applyFill="1" applyBorder="1"/>
    <xf numFmtId="167" fontId="3" fillId="0" borderId="14" xfId="9" applyNumberFormat="1" applyFont="1" applyFill="1" applyBorder="1"/>
    <xf numFmtId="167" fontId="3" fillId="0" borderId="10" xfId="9" applyNumberFormat="1" applyFont="1" applyFill="1" applyBorder="1"/>
    <xf numFmtId="164" fontId="3" fillId="0" borderId="2" xfId="9" quotePrefix="1" applyNumberFormat="1" applyFont="1" applyBorder="1" applyAlignment="1">
      <alignment horizontal="center"/>
    </xf>
    <xf numFmtId="164" fontId="3" fillId="0" borderId="5" xfId="9" applyNumberFormat="1" applyFont="1" applyFill="1" applyBorder="1" applyAlignment="1"/>
    <xf numFmtId="164" fontId="3" fillId="0" borderId="4" xfId="9" applyNumberFormat="1" applyFont="1" applyFill="1" applyBorder="1" applyAlignment="1"/>
    <xf numFmtId="164" fontId="3" fillId="0" borderId="1" xfId="9" applyNumberFormat="1" applyFont="1" applyFill="1" applyBorder="1" applyAlignment="1"/>
    <xf numFmtId="17" fontId="3" fillId="0" borderId="7" xfId="9" applyNumberFormat="1" applyFont="1" applyBorder="1" applyAlignment="1">
      <alignment horizontal="center"/>
    </xf>
    <xf numFmtId="164" fontId="3" fillId="0" borderId="15" xfId="9" applyNumberFormat="1" applyFont="1" applyFill="1" applyBorder="1"/>
    <xf numFmtId="164" fontId="3" fillId="0" borderId="1" xfId="9" quotePrefix="1" applyNumberFormat="1" applyFont="1" applyBorder="1" applyAlignment="1">
      <alignment horizontal="center"/>
    </xf>
    <xf numFmtId="164" fontId="3" fillId="0" borderId="7" xfId="9" quotePrefix="1" applyNumberFormat="1" applyFont="1" applyBorder="1" applyAlignment="1">
      <alignment horizontal="center"/>
    </xf>
    <xf numFmtId="14" fontId="3" fillId="0" borderId="7" xfId="9" applyNumberFormat="1" applyFont="1" applyBorder="1" applyAlignment="1">
      <alignment horizontal="center"/>
    </xf>
    <xf numFmtId="164" fontId="7" fillId="0" borderId="4" xfId="9" quotePrefix="1" applyNumberFormat="1" applyFont="1" applyBorder="1" applyAlignment="1">
      <alignment horizontal="left"/>
    </xf>
    <xf numFmtId="164" fontId="7" fillId="0" borderId="1" xfId="9" quotePrefix="1" applyNumberFormat="1" applyFont="1" applyBorder="1" applyAlignment="1">
      <alignment horizontal="left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5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5080-A2AE-40C2-A1F1-C86FA7814DDB}">
  <dimension ref="A1"/>
  <sheetViews>
    <sheetView workbookViewId="0"/>
  </sheetViews>
  <sheetFormatPr defaultRowHeight="15.6"/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U57"/>
  <sheetViews>
    <sheetView view="pageBreakPreview" zoomScale="50" zoomScaleNormal="68" zoomScaleSheetLayoutView="5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R40" sqref="R40"/>
    </sheetView>
  </sheetViews>
  <sheetFormatPr defaultColWidth="9" defaultRowHeight="15.6"/>
  <cols>
    <col min="1" max="1" width="0.8984375" style="13" customWidth="1"/>
    <col min="2" max="2" width="15.8984375" style="19" bestFit="1" customWidth="1"/>
    <col min="3" max="3" width="8.19921875" style="19" bestFit="1" customWidth="1"/>
    <col min="4" max="4" width="10.09765625" style="19" bestFit="1" customWidth="1"/>
    <col min="5" max="5" width="17.5" style="19" bestFit="1" customWidth="1"/>
    <col min="6" max="6" width="6" style="19" bestFit="1" customWidth="1"/>
    <col min="7" max="7" width="5.3984375" style="19" bestFit="1" customWidth="1"/>
    <col min="8" max="8" width="21.19921875" style="19" bestFit="1" customWidth="1"/>
    <col min="9" max="20" width="14.59765625" style="23" customWidth="1"/>
    <col min="21" max="21" width="0.8984375" style="9" customWidth="1"/>
    <col min="22" max="29" width="15.59765625" style="23" customWidth="1"/>
    <col min="30" max="16384" width="9" style="23"/>
  </cols>
  <sheetData>
    <row r="1" spans="1:20">
      <c r="A1" s="77" t="s">
        <v>74</v>
      </c>
    </row>
    <row r="2" spans="1:20">
      <c r="A2" s="77" t="s">
        <v>75</v>
      </c>
    </row>
    <row r="4" spans="1:20" ht="15.75" customHeight="1">
      <c r="B4" s="80" t="s">
        <v>59</v>
      </c>
      <c r="C4" s="80" t="s">
        <v>1</v>
      </c>
      <c r="D4" s="80" t="s">
        <v>19</v>
      </c>
      <c r="E4" s="80" t="s">
        <v>2</v>
      </c>
      <c r="F4" s="95" t="s">
        <v>34</v>
      </c>
      <c r="G4" s="95" t="s">
        <v>40</v>
      </c>
      <c r="H4" s="95" t="s">
        <v>41</v>
      </c>
      <c r="I4" s="83">
        <v>43647</v>
      </c>
      <c r="J4" s="81">
        <v>43678</v>
      </c>
      <c r="K4" s="81">
        <v>43709</v>
      </c>
      <c r="L4" s="81">
        <v>43739</v>
      </c>
      <c r="M4" s="81">
        <v>43770</v>
      </c>
      <c r="N4" s="81">
        <v>43800</v>
      </c>
      <c r="O4" s="81">
        <v>43831</v>
      </c>
      <c r="P4" s="81">
        <v>43862</v>
      </c>
      <c r="Q4" s="81">
        <v>43891</v>
      </c>
      <c r="R4" s="81">
        <v>43922</v>
      </c>
      <c r="S4" s="81">
        <v>43952</v>
      </c>
      <c r="T4" s="82">
        <v>43983</v>
      </c>
    </row>
    <row r="5" spans="1:20" ht="15.75" customHeight="1">
      <c r="B5" s="44"/>
      <c r="C5" s="44"/>
      <c r="D5" s="44"/>
      <c r="E5" s="44"/>
      <c r="F5" s="44"/>
      <c r="G5" s="44"/>
      <c r="H5" s="44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s="9" customFormat="1" ht="15.75" customHeight="1">
      <c r="A6" s="36"/>
      <c r="B6" s="46" t="s">
        <v>36</v>
      </c>
      <c r="C6" s="46" t="s">
        <v>22</v>
      </c>
      <c r="D6" s="46" t="s">
        <v>20</v>
      </c>
      <c r="E6" s="46" t="s">
        <v>26</v>
      </c>
      <c r="F6" s="49" t="s">
        <v>17</v>
      </c>
      <c r="G6" s="49" t="s">
        <v>42</v>
      </c>
      <c r="H6" s="49" t="s">
        <v>54</v>
      </c>
      <c r="I6" s="16">
        <v>148768018.03273332</v>
      </c>
      <c r="J6" s="11">
        <f>$I6</f>
        <v>148768018.03273332</v>
      </c>
      <c r="K6" s="11">
        <f t="shared" ref="K6:T8" si="0">$I6</f>
        <v>148768018.03273332</v>
      </c>
      <c r="L6" s="11">
        <f t="shared" si="0"/>
        <v>148768018.03273332</v>
      </c>
      <c r="M6" s="11">
        <f t="shared" si="0"/>
        <v>148768018.03273332</v>
      </c>
      <c r="N6" s="11">
        <f t="shared" si="0"/>
        <v>148768018.03273332</v>
      </c>
      <c r="O6" s="11">
        <f t="shared" si="0"/>
        <v>148768018.03273332</v>
      </c>
      <c r="P6" s="11">
        <f t="shared" si="0"/>
        <v>148768018.03273332</v>
      </c>
      <c r="Q6" s="11">
        <f t="shared" si="0"/>
        <v>148768018.03273332</v>
      </c>
      <c r="R6" s="11">
        <f t="shared" si="0"/>
        <v>148768018.03273332</v>
      </c>
      <c r="S6" s="11">
        <f t="shared" si="0"/>
        <v>148768018.03273332</v>
      </c>
      <c r="T6" s="12">
        <f t="shared" si="0"/>
        <v>148768018.03273332</v>
      </c>
    </row>
    <row r="7" spans="1:20" s="9" customFormat="1" ht="15.75" customHeight="1">
      <c r="A7" s="36"/>
      <c r="B7" s="46" t="s">
        <v>36</v>
      </c>
      <c r="C7" s="46" t="s">
        <v>22</v>
      </c>
      <c r="D7" s="46" t="s">
        <v>20</v>
      </c>
      <c r="E7" s="46" t="s">
        <v>24</v>
      </c>
      <c r="F7" s="49" t="s">
        <v>17</v>
      </c>
      <c r="G7" s="49" t="s">
        <v>18</v>
      </c>
      <c r="H7" s="49" t="s">
        <v>54</v>
      </c>
      <c r="I7" s="16">
        <v>9791516</v>
      </c>
      <c r="J7" s="11">
        <f t="shared" ref="J7:J8" si="1">$I7</f>
        <v>9791516</v>
      </c>
      <c r="K7" s="11">
        <f t="shared" si="0"/>
        <v>9791516</v>
      </c>
      <c r="L7" s="11">
        <f t="shared" si="0"/>
        <v>9791516</v>
      </c>
      <c r="M7" s="11">
        <f t="shared" si="0"/>
        <v>9791516</v>
      </c>
      <c r="N7" s="11">
        <f t="shared" si="0"/>
        <v>9791516</v>
      </c>
      <c r="O7" s="11">
        <f t="shared" si="0"/>
        <v>9791516</v>
      </c>
      <c r="P7" s="11">
        <f t="shared" si="0"/>
        <v>9791516</v>
      </c>
      <c r="Q7" s="11">
        <f t="shared" si="0"/>
        <v>9791516</v>
      </c>
      <c r="R7" s="11">
        <f t="shared" si="0"/>
        <v>9791516</v>
      </c>
      <c r="S7" s="11">
        <f t="shared" si="0"/>
        <v>9791516</v>
      </c>
      <c r="T7" s="12">
        <f t="shared" si="0"/>
        <v>9791516</v>
      </c>
    </row>
    <row r="8" spans="1:20" s="9" customFormat="1" ht="15.75" customHeight="1">
      <c r="A8" s="36"/>
      <c r="B8" s="46" t="s">
        <v>36</v>
      </c>
      <c r="C8" s="46" t="s">
        <v>22</v>
      </c>
      <c r="D8" s="46" t="s">
        <v>20</v>
      </c>
      <c r="E8" s="46" t="s">
        <v>25</v>
      </c>
      <c r="F8" s="49" t="s">
        <v>17</v>
      </c>
      <c r="G8" s="49" t="s">
        <v>43</v>
      </c>
      <c r="H8" s="49" t="s">
        <v>54</v>
      </c>
      <c r="I8" s="16">
        <v>55772733.751642562</v>
      </c>
      <c r="J8" s="11">
        <f t="shared" si="1"/>
        <v>55772733.751642562</v>
      </c>
      <c r="K8" s="11">
        <f t="shared" si="0"/>
        <v>55772733.751642562</v>
      </c>
      <c r="L8" s="11">
        <f t="shared" si="0"/>
        <v>55772733.751642562</v>
      </c>
      <c r="M8" s="11">
        <f t="shared" si="0"/>
        <v>55772733.751642562</v>
      </c>
      <c r="N8" s="11">
        <f t="shared" si="0"/>
        <v>55772733.751642562</v>
      </c>
      <c r="O8" s="11">
        <f t="shared" si="0"/>
        <v>55772733.751642562</v>
      </c>
      <c r="P8" s="11">
        <f t="shared" si="0"/>
        <v>55772733.751642562</v>
      </c>
      <c r="Q8" s="11">
        <f t="shared" si="0"/>
        <v>55772733.751642562</v>
      </c>
      <c r="R8" s="11">
        <f t="shared" si="0"/>
        <v>55772733.751642562</v>
      </c>
      <c r="S8" s="11">
        <f t="shared" si="0"/>
        <v>55772733.751642562</v>
      </c>
      <c r="T8" s="12">
        <f t="shared" si="0"/>
        <v>55772733.751642562</v>
      </c>
    </row>
    <row r="9" spans="1:20" s="17" customFormat="1" ht="15.75" customHeight="1">
      <c r="A9" s="78"/>
      <c r="B9" s="46" t="s">
        <v>36</v>
      </c>
      <c r="C9" s="46" t="s">
        <v>22</v>
      </c>
      <c r="D9" s="46" t="s">
        <v>20</v>
      </c>
      <c r="E9" s="46" t="s">
        <v>31</v>
      </c>
      <c r="F9" s="49" t="s">
        <v>17</v>
      </c>
      <c r="G9" s="49" t="s">
        <v>44</v>
      </c>
      <c r="H9" s="50" t="s">
        <v>53</v>
      </c>
      <c r="I9" s="16">
        <f>I6-I7-I8</f>
        <v>83203768.281090766</v>
      </c>
      <c r="J9" s="11">
        <f t="shared" ref="J9:T9" si="2">J6-J7-J8</f>
        <v>83203768.281090766</v>
      </c>
      <c r="K9" s="11">
        <f t="shared" si="2"/>
        <v>83203768.281090766</v>
      </c>
      <c r="L9" s="11">
        <f t="shared" si="2"/>
        <v>83203768.281090766</v>
      </c>
      <c r="M9" s="11">
        <f t="shared" si="2"/>
        <v>83203768.281090766</v>
      </c>
      <c r="N9" s="11">
        <f t="shared" si="2"/>
        <v>83203768.281090766</v>
      </c>
      <c r="O9" s="11">
        <f t="shared" si="2"/>
        <v>83203768.281090766</v>
      </c>
      <c r="P9" s="11">
        <f t="shared" si="2"/>
        <v>83203768.281090766</v>
      </c>
      <c r="Q9" s="11">
        <f t="shared" si="2"/>
        <v>83203768.281090766</v>
      </c>
      <c r="R9" s="11">
        <f t="shared" si="2"/>
        <v>83203768.281090766</v>
      </c>
      <c r="S9" s="11">
        <f t="shared" si="2"/>
        <v>83203768.281090766</v>
      </c>
      <c r="T9" s="12">
        <f t="shared" si="2"/>
        <v>83203768.281090766</v>
      </c>
    </row>
    <row r="10" spans="1:20" s="9" customFormat="1" ht="15.75" customHeight="1">
      <c r="A10" s="36"/>
      <c r="B10" s="46" t="s">
        <v>36</v>
      </c>
      <c r="C10" s="46" t="s">
        <v>22</v>
      </c>
      <c r="D10" s="46" t="s">
        <v>20</v>
      </c>
      <c r="E10" s="46" t="s">
        <v>29</v>
      </c>
      <c r="F10" s="49" t="s">
        <v>16</v>
      </c>
      <c r="G10" s="49" t="s">
        <v>45</v>
      </c>
      <c r="H10" s="49" t="s">
        <v>54</v>
      </c>
      <c r="I10" s="16">
        <v>1569786637.4891801</v>
      </c>
      <c r="J10" s="11">
        <v>1569786637.489177</v>
      </c>
      <c r="K10" s="11">
        <v>1569786637.489177</v>
      </c>
      <c r="L10" s="11">
        <v>1569786637.489177</v>
      </c>
      <c r="M10" s="11">
        <v>1569786637.489177</v>
      </c>
      <c r="N10" s="11">
        <v>1569786637.489177</v>
      </c>
      <c r="O10" s="11">
        <v>1569786637.489177</v>
      </c>
      <c r="P10" s="11">
        <v>1569786637.489177</v>
      </c>
      <c r="Q10" s="11">
        <v>1569786637.489177</v>
      </c>
      <c r="R10" s="11">
        <v>1569786637.489177</v>
      </c>
      <c r="S10" s="11">
        <v>1569786637.489177</v>
      </c>
      <c r="T10" s="12">
        <v>1569786637.489177</v>
      </c>
    </row>
    <row r="11" spans="1:20" s="9" customFormat="1" ht="15.75" customHeight="1">
      <c r="A11" s="36"/>
      <c r="B11" s="46" t="s">
        <v>36</v>
      </c>
      <c r="C11" s="46" t="s">
        <v>23</v>
      </c>
      <c r="D11" s="46" t="s">
        <v>21</v>
      </c>
      <c r="E11" s="46" t="s">
        <v>26</v>
      </c>
      <c r="F11" s="49" t="s">
        <v>16</v>
      </c>
      <c r="G11" s="49" t="s">
        <v>46</v>
      </c>
      <c r="H11" s="49" t="s">
        <v>55</v>
      </c>
      <c r="I11" s="16">
        <f>SUMIFS(B!7:7,B!$5:$5,I$4)</f>
        <v>106301629</v>
      </c>
      <c r="J11" s="11">
        <f>SUMIFS(B!7:7,B!$5:$5,J$4)</f>
        <v>119968791</v>
      </c>
      <c r="K11" s="11">
        <f>SUMIFS(B!7:7,B!$5:$5,K$4)</f>
        <v>108548491</v>
      </c>
      <c r="L11" s="11">
        <f>SUMIFS(B!7:7,B!$5:$5,L$4)</f>
        <v>96404379</v>
      </c>
      <c r="M11" s="11">
        <f>SUMIFS(B!7:7,B!$5:$5,M$4)</f>
        <v>135387503</v>
      </c>
      <c r="N11" s="11">
        <f>SUMIFS(B!7:7,B!$5:$5,N$4)</f>
        <v>193239457</v>
      </c>
      <c r="O11" s="11">
        <f>SUMIFS(B!7:7,B!$5:$5,O$4)</f>
        <v>184807658</v>
      </c>
      <c r="P11" s="11">
        <f>SUMIFS(B!7:7,B!$5:$5,P$4)</f>
        <v>157382967</v>
      </c>
      <c r="Q11" s="11">
        <f>SUMIFS(B!7:7,B!$5:$5,Q$4)</f>
        <v>136550192</v>
      </c>
      <c r="R11" s="11">
        <f>SUMIFS(B!7:7,B!$5:$5,R$4)</f>
        <v>117116200</v>
      </c>
      <c r="S11" s="11">
        <f>SUMIFS(B!7:7,B!$5:$5,S$4)</f>
        <v>89924243</v>
      </c>
      <c r="T11" s="12">
        <f>SUMIFS(B!7:7,B!$5:$5,T$4)</f>
        <v>94015678</v>
      </c>
    </row>
    <row r="12" spans="1:20" s="9" customFormat="1" ht="15.75" customHeight="1">
      <c r="A12" s="36"/>
      <c r="B12" s="46" t="s">
        <v>36</v>
      </c>
      <c r="C12" s="46" t="s">
        <v>23</v>
      </c>
      <c r="D12" s="46" t="s">
        <v>21</v>
      </c>
      <c r="E12" s="46" t="s">
        <v>30</v>
      </c>
      <c r="F12" s="49" t="s">
        <v>17</v>
      </c>
      <c r="G12" s="49" t="s">
        <v>47</v>
      </c>
      <c r="H12" s="50" t="s">
        <v>56</v>
      </c>
      <c r="I12" s="16">
        <f t="shared" ref="I12:T12" si="3">I9/I10*I11</f>
        <v>5634330.103207699</v>
      </c>
      <c r="J12" s="11">
        <f t="shared" si="3"/>
        <v>6358733.8871047236</v>
      </c>
      <c r="K12" s="11">
        <f t="shared" si="3"/>
        <v>5753421.0552791357</v>
      </c>
      <c r="L12" s="11">
        <f t="shared" si="3"/>
        <v>5109743.8467358314</v>
      </c>
      <c r="M12" s="11">
        <f t="shared" si="3"/>
        <v>7175975.4852959421</v>
      </c>
      <c r="N12" s="11">
        <f t="shared" si="3"/>
        <v>10242316.133298501</v>
      </c>
      <c r="O12" s="11">
        <f t="shared" si="3"/>
        <v>9795403.5189123508</v>
      </c>
      <c r="P12" s="11">
        <f t="shared" si="3"/>
        <v>8341806.2078827182</v>
      </c>
      <c r="Q12" s="11">
        <f t="shared" si="3"/>
        <v>7237601.7622871296</v>
      </c>
      <c r="R12" s="11">
        <f t="shared" si="3"/>
        <v>6207537.3391812723</v>
      </c>
      <c r="S12" s="11">
        <f t="shared" si="3"/>
        <v>4766275.6827843646</v>
      </c>
      <c r="T12" s="12">
        <f t="shared" si="3"/>
        <v>4983134.9689747728</v>
      </c>
    </row>
    <row r="13" spans="1:20" s="9" customFormat="1" ht="15.75" customHeight="1">
      <c r="A13" s="36"/>
      <c r="B13" s="46" t="s">
        <v>36</v>
      </c>
      <c r="C13" s="46" t="s">
        <v>22</v>
      </c>
      <c r="D13" s="46" t="s">
        <v>20</v>
      </c>
      <c r="E13" s="46" t="s">
        <v>28</v>
      </c>
      <c r="F13" s="49" t="s">
        <v>15</v>
      </c>
      <c r="G13" s="49" t="s">
        <v>48</v>
      </c>
      <c r="H13" s="49" t="s">
        <v>54</v>
      </c>
      <c r="I13" s="16">
        <v>105258.649784939</v>
      </c>
      <c r="J13" s="11">
        <f t="shared" ref="J13:T13" si="4">$I13</f>
        <v>105258.649784939</v>
      </c>
      <c r="K13" s="11">
        <f t="shared" si="4"/>
        <v>105258.649784939</v>
      </c>
      <c r="L13" s="11">
        <f t="shared" si="4"/>
        <v>105258.649784939</v>
      </c>
      <c r="M13" s="11">
        <f t="shared" si="4"/>
        <v>105258.649784939</v>
      </c>
      <c r="N13" s="11">
        <f t="shared" si="4"/>
        <v>105258.649784939</v>
      </c>
      <c r="O13" s="11">
        <f t="shared" si="4"/>
        <v>105258.649784939</v>
      </c>
      <c r="P13" s="11">
        <f t="shared" si="4"/>
        <v>105258.649784939</v>
      </c>
      <c r="Q13" s="11">
        <f t="shared" si="4"/>
        <v>105258.649784939</v>
      </c>
      <c r="R13" s="11">
        <f t="shared" si="4"/>
        <v>105258.649784939</v>
      </c>
      <c r="S13" s="11">
        <f t="shared" si="4"/>
        <v>105258.649784939</v>
      </c>
      <c r="T13" s="12">
        <f t="shared" si="4"/>
        <v>105258.649784939</v>
      </c>
    </row>
    <row r="14" spans="1:20" s="9" customFormat="1" ht="15.75" customHeight="1">
      <c r="A14" s="36"/>
      <c r="B14" s="46" t="s">
        <v>36</v>
      </c>
      <c r="C14" s="46" t="s">
        <v>22</v>
      </c>
      <c r="D14" s="46" t="s">
        <v>21</v>
      </c>
      <c r="E14" s="46" t="s">
        <v>29</v>
      </c>
      <c r="F14" s="49" t="s">
        <v>16</v>
      </c>
      <c r="G14" s="49" t="s">
        <v>49</v>
      </c>
      <c r="H14" s="49" t="s">
        <v>54</v>
      </c>
      <c r="I14" s="16">
        <v>91654491.253386796</v>
      </c>
      <c r="J14" s="11">
        <v>122568307.43456201</v>
      </c>
      <c r="K14" s="11">
        <v>112822191.42967261</v>
      </c>
      <c r="L14" s="11">
        <v>107361146.72659461</v>
      </c>
      <c r="M14" s="11">
        <v>116331374.15738307</v>
      </c>
      <c r="N14" s="11">
        <v>214773402.05362487</v>
      </c>
      <c r="O14" s="11">
        <v>207510288.34424433</v>
      </c>
      <c r="P14" s="11">
        <v>181117397.77098736</v>
      </c>
      <c r="Q14" s="11">
        <v>146056561.15933228</v>
      </c>
      <c r="R14" s="11">
        <v>109055881.75086591</v>
      </c>
      <c r="S14" s="11">
        <v>88206782.5691479</v>
      </c>
      <c r="T14" s="12">
        <v>72328812.839375094</v>
      </c>
    </row>
    <row r="15" spans="1:20" s="9" customFormat="1" ht="15.75" customHeight="1">
      <c r="A15" s="36"/>
      <c r="B15" s="46" t="s">
        <v>36</v>
      </c>
      <c r="C15" s="46" t="s">
        <v>23</v>
      </c>
      <c r="D15" s="46" t="s">
        <v>21</v>
      </c>
      <c r="E15" s="46" t="s">
        <v>26</v>
      </c>
      <c r="F15" s="49" t="s">
        <v>15</v>
      </c>
      <c r="G15" s="49" t="s">
        <v>50</v>
      </c>
      <c r="H15" s="49" t="s">
        <v>55</v>
      </c>
      <c r="I15" s="16">
        <v>108415</v>
      </c>
      <c r="J15" s="11">
        <v>108317</v>
      </c>
      <c r="K15" s="11">
        <v>108468</v>
      </c>
      <c r="L15" s="11">
        <v>108502</v>
      </c>
      <c r="M15" s="11">
        <v>108705</v>
      </c>
      <c r="N15" s="11">
        <v>108774</v>
      </c>
      <c r="O15" s="11">
        <v>109001</v>
      </c>
      <c r="P15" s="11">
        <v>109089</v>
      </c>
      <c r="Q15" s="11">
        <v>109180</v>
      </c>
      <c r="R15" s="11">
        <v>109174</v>
      </c>
      <c r="S15" s="11">
        <v>109326</v>
      </c>
      <c r="T15" s="12">
        <v>109446</v>
      </c>
    </row>
    <row r="16" spans="1:20" s="11" customFormat="1" ht="15.75" customHeight="1">
      <c r="A16" s="79"/>
      <c r="B16" s="46" t="s">
        <v>36</v>
      </c>
      <c r="C16" s="46" t="s">
        <v>23</v>
      </c>
      <c r="D16" s="46" t="s">
        <v>21</v>
      </c>
      <c r="E16" s="46" t="s">
        <v>31</v>
      </c>
      <c r="F16" s="49" t="s">
        <v>17</v>
      </c>
      <c r="G16" s="49" t="s">
        <v>51</v>
      </c>
      <c r="H16" s="50" t="s">
        <v>57</v>
      </c>
      <c r="I16" s="16">
        <f>I9/I10/I13*I14*I15</f>
        <v>5003658.9265008466</v>
      </c>
      <c r="J16" s="11">
        <f t="shared" ref="J16:T16" si="5">J9/J10/J13*J14*J15</f>
        <v>6685276.6684967121</v>
      </c>
      <c r="K16" s="11">
        <f t="shared" si="5"/>
        <v>6162270.194122307</v>
      </c>
      <c r="L16" s="11">
        <f t="shared" si="5"/>
        <v>5865829.8095315062</v>
      </c>
      <c r="M16" s="11">
        <f t="shared" si="5"/>
        <v>6367822.5379861249</v>
      </c>
      <c r="N16" s="11">
        <f t="shared" si="5"/>
        <v>11763868.712054795</v>
      </c>
      <c r="O16" s="11">
        <f t="shared" si="5"/>
        <v>11389763.052544439</v>
      </c>
      <c r="P16" s="11">
        <f t="shared" si="5"/>
        <v>9949143.6994773205</v>
      </c>
      <c r="Q16" s="11">
        <f t="shared" si="5"/>
        <v>8029874.0672163879</v>
      </c>
      <c r="R16" s="11">
        <f t="shared" si="5"/>
        <v>5995327.189172131</v>
      </c>
      <c r="S16" s="11">
        <f t="shared" si="5"/>
        <v>4855903.1105535412</v>
      </c>
      <c r="T16" s="12">
        <f t="shared" si="5"/>
        <v>3986169.8851897349</v>
      </c>
    </row>
    <row r="17" spans="1:20" s="9" customFormat="1" ht="15.75" customHeight="1">
      <c r="A17" s="36"/>
      <c r="B17" s="47" t="s">
        <v>36</v>
      </c>
      <c r="C17" s="47" t="s">
        <v>23</v>
      </c>
      <c r="D17" s="47" t="s">
        <v>21</v>
      </c>
      <c r="E17" s="47" t="s">
        <v>0</v>
      </c>
      <c r="F17" s="48" t="s">
        <v>17</v>
      </c>
      <c r="G17" s="48" t="s">
        <v>52</v>
      </c>
      <c r="H17" s="51" t="s">
        <v>58</v>
      </c>
      <c r="I17" s="31">
        <f t="shared" ref="I17:T17" si="6">I12-I16</f>
        <v>630671.17670685239</v>
      </c>
      <c r="J17" s="18">
        <f t="shared" si="6"/>
        <v>-326542.78139198851</v>
      </c>
      <c r="K17" s="18">
        <f t="shared" si="6"/>
        <v>-408849.1388431713</v>
      </c>
      <c r="L17" s="18">
        <f t="shared" si="6"/>
        <v>-756085.9627956748</v>
      </c>
      <c r="M17" s="18">
        <f t="shared" si="6"/>
        <v>808152.94730981719</v>
      </c>
      <c r="N17" s="18">
        <f t="shared" si="6"/>
        <v>-1521552.5787562933</v>
      </c>
      <c r="O17" s="18">
        <f t="shared" si="6"/>
        <v>-1594359.5336320885</v>
      </c>
      <c r="P17" s="18">
        <f t="shared" si="6"/>
        <v>-1607337.4915946024</v>
      </c>
      <c r="Q17" s="18">
        <f t="shared" si="6"/>
        <v>-792272.3049292583</v>
      </c>
      <c r="R17" s="18">
        <f t="shared" si="6"/>
        <v>212210.1500091413</v>
      </c>
      <c r="S17" s="18">
        <f t="shared" si="6"/>
        <v>-89627.427769176662</v>
      </c>
      <c r="T17" s="32">
        <f t="shared" si="6"/>
        <v>996965.08378503798</v>
      </c>
    </row>
    <row r="18" spans="1:20" s="9" customFormat="1" ht="15.75" customHeight="1">
      <c r="A18" s="36"/>
      <c r="B18" s="44"/>
      <c r="C18" s="44"/>
      <c r="D18" s="44"/>
      <c r="E18" s="44"/>
      <c r="F18" s="44"/>
      <c r="G18" s="44"/>
      <c r="H18" s="44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9" customFormat="1" ht="15.75" customHeight="1">
      <c r="A19" s="36"/>
      <c r="B19" s="46" t="s">
        <v>38</v>
      </c>
      <c r="C19" s="46" t="s">
        <v>22</v>
      </c>
      <c r="D19" s="46" t="s">
        <v>20</v>
      </c>
      <c r="E19" s="46" t="s">
        <v>26</v>
      </c>
      <c r="F19" s="49" t="s">
        <v>17</v>
      </c>
      <c r="G19" s="49" t="s">
        <v>42</v>
      </c>
      <c r="H19" s="49" t="s">
        <v>54</v>
      </c>
      <c r="I19" s="16">
        <v>50590493.891159162</v>
      </c>
      <c r="J19" s="11">
        <f>$I19</f>
        <v>50590493.891159162</v>
      </c>
      <c r="K19" s="11">
        <f t="shared" ref="K19:T21" si="7">$I19</f>
        <v>50590493.891159162</v>
      </c>
      <c r="L19" s="11">
        <f t="shared" si="7"/>
        <v>50590493.891159162</v>
      </c>
      <c r="M19" s="11">
        <f t="shared" si="7"/>
        <v>50590493.891159162</v>
      </c>
      <c r="N19" s="11">
        <f t="shared" si="7"/>
        <v>50590493.891159162</v>
      </c>
      <c r="O19" s="11">
        <f t="shared" si="7"/>
        <v>50590493.891159162</v>
      </c>
      <c r="P19" s="11">
        <f t="shared" si="7"/>
        <v>50590493.891159162</v>
      </c>
      <c r="Q19" s="11">
        <f t="shared" si="7"/>
        <v>50590493.891159162</v>
      </c>
      <c r="R19" s="11">
        <f t="shared" si="7"/>
        <v>50590493.891159162</v>
      </c>
      <c r="S19" s="11">
        <f t="shared" si="7"/>
        <v>50590493.891159162</v>
      </c>
      <c r="T19" s="12">
        <f t="shared" si="7"/>
        <v>50590493.891159162</v>
      </c>
    </row>
    <row r="20" spans="1:20" s="9" customFormat="1" ht="15.75" customHeight="1">
      <c r="A20" s="36"/>
      <c r="B20" s="46" t="s">
        <v>38</v>
      </c>
      <c r="C20" s="46" t="s">
        <v>22</v>
      </c>
      <c r="D20" s="46" t="s">
        <v>20</v>
      </c>
      <c r="E20" s="46" t="s">
        <v>24</v>
      </c>
      <c r="F20" s="49" t="s">
        <v>17</v>
      </c>
      <c r="G20" s="49" t="s">
        <v>18</v>
      </c>
      <c r="H20" s="49" t="s">
        <v>54</v>
      </c>
      <c r="I20" s="16">
        <v>2633138</v>
      </c>
      <c r="J20" s="11">
        <f t="shared" ref="J20:J21" si="8">$I20</f>
        <v>2633138</v>
      </c>
      <c r="K20" s="11">
        <f t="shared" si="7"/>
        <v>2633138</v>
      </c>
      <c r="L20" s="11">
        <f t="shared" si="7"/>
        <v>2633138</v>
      </c>
      <c r="M20" s="11">
        <f t="shared" si="7"/>
        <v>2633138</v>
      </c>
      <c r="N20" s="11">
        <f t="shared" si="7"/>
        <v>2633138</v>
      </c>
      <c r="O20" s="11">
        <f t="shared" si="7"/>
        <v>2633138</v>
      </c>
      <c r="P20" s="11">
        <f t="shared" si="7"/>
        <v>2633138</v>
      </c>
      <c r="Q20" s="11">
        <f t="shared" si="7"/>
        <v>2633138</v>
      </c>
      <c r="R20" s="11">
        <f t="shared" si="7"/>
        <v>2633138</v>
      </c>
      <c r="S20" s="11">
        <f t="shared" si="7"/>
        <v>2633138</v>
      </c>
      <c r="T20" s="12">
        <f t="shared" si="7"/>
        <v>2633138</v>
      </c>
    </row>
    <row r="21" spans="1:20" s="9" customFormat="1" ht="15.75" customHeight="1">
      <c r="A21" s="36"/>
      <c r="B21" s="46" t="s">
        <v>38</v>
      </c>
      <c r="C21" s="46" t="s">
        <v>22</v>
      </c>
      <c r="D21" s="46" t="s">
        <v>20</v>
      </c>
      <c r="E21" s="46" t="s">
        <v>25</v>
      </c>
      <c r="F21" s="49" t="s">
        <v>17</v>
      </c>
      <c r="G21" s="49" t="s">
        <v>43</v>
      </c>
      <c r="H21" s="49" t="s">
        <v>54</v>
      </c>
      <c r="I21" s="16">
        <v>17436484.683537412</v>
      </c>
      <c r="J21" s="11">
        <f t="shared" si="8"/>
        <v>17436484.683537412</v>
      </c>
      <c r="K21" s="11">
        <f t="shared" si="7"/>
        <v>17436484.683537412</v>
      </c>
      <c r="L21" s="11">
        <f t="shared" si="7"/>
        <v>17436484.683537412</v>
      </c>
      <c r="M21" s="11">
        <f t="shared" si="7"/>
        <v>17436484.683537412</v>
      </c>
      <c r="N21" s="11">
        <f t="shared" si="7"/>
        <v>17436484.683537412</v>
      </c>
      <c r="O21" s="11">
        <f t="shared" si="7"/>
        <v>17436484.683537412</v>
      </c>
      <c r="P21" s="11">
        <f t="shared" si="7"/>
        <v>17436484.683537412</v>
      </c>
      <c r="Q21" s="11">
        <f t="shared" si="7"/>
        <v>17436484.683537412</v>
      </c>
      <c r="R21" s="11">
        <f t="shared" si="7"/>
        <v>17436484.683537412</v>
      </c>
      <c r="S21" s="11">
        <f t="shared" si="7"/>
        <v>17436484.683537412</v>
      </c>
      <c r="T21" s="12">
        <f t="shared" si="7"/>
        <v>17436484.683537412</v>
      </c>
    </row>
    <row r="22" spans="1:20" s="9" customFormat="1" ht="15.75" customHeight="1">
      <c r="A22" s="36"/>
      <c r="B22" s="46" t="s">
        <v>38</v>
      </c>
      <c r="C22" s="46" t="s">
        <v>22</v>
      </c>
      <c r="D22" s="46" t="s">
        <v>20</v>
      </c>
      <c r="E22" s="46" t="s">
        <v>31</v>
      </c>
      <c r="F22" s="49" t="s">
        <v>17</v>
      </c>
      <c r="G22" s="49" t="s">
        <v>44</v>
      </c>
      <c r="H22" s="50" t="s">
        <v>53</v>
      </c>
      <c r="I22" s="16">
        <f t="shared" ref="I22:T22" si="9">I19-I20-I21</f>
        <v>30520871.207621749</v>
      </c>
      <c r="J22" s="11">
        <f t="shared" si="9"/>
        <v>30520871.207621749</v>
      </c>
      <c r="K22" s="11">
        <f t="shared" si="9"/>
        <v>30520871.207621749</v>
      </c>
      <c r="L22" s="11">
        <f t="shared" si="9"/>
        <v>30520871.207621749</v>
      </c>
      <c r="M22" s="11">
        <f t="shared" si="9"/>
        <v>30520871.207621749</v>
      </c>
      <c r="N22" s="11">
        <f t="shared" si="9"/>
        <v>30520871.207621749</v>
      </c>
      <c r="O22" s="11">
        <f t="shared" si="9"/>
        <v>30520871.207621749</v>
      </c>
      <c r="P22" s="11">
        <f t="shared" si="9"/>
        <v>30520871.207621749</v>
      </c>
      <c r="Q22" s="11">
        <f t="shared" si="9"/>
        <v>30520871.207621749</v>
      </c>
      <c r="R22" s="11">
        <f t="shared" si="9"/>
        <v>30520871.207621749</v>
      </c>
      <c r="S22" s="11">
        <f t="shared" si="9"/>
        <v>30520871.207621749</v>
      </c>
      <c r="T22" s="12">
        <f t="shared" si="9"/>
        <v>30520871.207621749</v>
      </c>
    </row>
    <row r="23" spans="1:20" s="9" customFormat="1" ht="15.75" customHeight="1">
      <c r="A23" s="36"/>
      <c r="B23" s="46" t="s">
        <v>38</v>
      </c>
      <c r="C23" s="46" t="s">
        <v>22</v>
      </c>
      <c r="D23" s="46" t="s">
        <v>20</v>
      </c>
      <c r="E23" s="46" t="s">
        <v>29</v>
      </c>
      <c r="F23" s="49" t="s">
        <v>16</v>
      </c>
      <c r="G23" s="49" t="s">
        <v>45</v>
      </c>
      <c r="H23" s="49" t="s">
        <v>54</v>
      </c>
      <c r="I23" s="16">
        <v>536266600.35221499</v>
      </c>
      <c r="J23" s="11">
        <v>536266600.35221499</v>
      </c>
      <c r="K23" s="11">
        <v>536266600.35221499</v>
      </c>
      <c r="L23" s="11">
        <v>536266600.35221499</v>
      </c>
      <c r="M23" s="11">
        <v>536266600.35221499</v>
      </c>
      <c r="N23" s="11">
        <v>536266600.35221499</v>
      </c>
      <c r="O23" s="11">
        <v>536266600.35221499</v>
      </c>
      <c r="P23" s="11">
        <v>536266600.35221499</v>
      </c>
      <c r="Q23" s="11">
        <v>536266600.35221499</v>
      </c>
      <c r="R23" s="11">
        <v>536266600.35221499</v>
      </c>
      <c r="S23" s="11">
        <v>536266600.35221499</v>
      </c>
      <c r="T23" s="12">
        <v>536266600.35221499</v>
      </c>
    </row>
    <row r="24" spans="1:20" s="9" customFormat="1" ht="15.75" customHeight="1">
      <c r="A24" s="36"/>
      <c r="B24" s="46" t="s">
        <v>38</v>
      </c>
      <c r="C24" s="46" t="s">
        <v>23</v>
      </c>
      <c r="D24" s="46" t="s">
        <v>21</v>
      </c>
      <c r="E24" s="46" t="s">
        <v>26</v>
      </c>
      <c r="F24" s="49" t="s">
        <v>16</v>
      </c>
      <c r="G24" s="49" t="s">
        <v>46</v>
      </c>
      <c r="H24" s="49" t="s">
        <v>55</v>
      </c>
      <c r="I24" s="16">
        <f>SUMIFS(B!8:8,B!$5:$5,I$4)</f>
        <v>46566141.067802861</v>
      </c>
      <c r="J24" s="11">
        <f>SUMIFS(B!8:8,B!$5:$5,J$4)</f>
        <v>50021844.067802861</v>
      </c>
      <c r="K24" s="11">
        <f>SUMIFS(B!8:8,B!$5:$5,K$4)</f>
        <v>49277203.067802861</v>
      </c>
      <c r="L24" s="11">
        <f>SUMIFS(B!8:8,B!$5:$5,L$4)</f>
        <v>41392275.067802861</v>
      </c>
      <c r="M24" s="11">
        <f>SUMIFS(B!8:8,B!$5:$5,M$4)</f>
        <v>42864354.688861847</v>
      </c>
      <c r="N24" s="11">
        <f>SUMIFS(B!8:8,B!$5:$5,N$4)</f>
        <v>52117523.067802861</v>
      </c>
      <c r="O24" s="11">
        <f>SUMIFS(B!8:8,B!$5:$5,O$4)</f>
        <v>51056673.954839617</v>
      </c>
      <c r="P24" s="11">
        <f>SUMIFS(B!8:8,B!$5:$5,P$4)</f>
        <v>46224571.932976648</v>
      </c>
      <c r="Q24" s="11">
        <f>SUMIFS(B!8:8,B!$5:$5,Q$4)</f>
        <v>42648815.087025568</v>
      </c>
      <c r="R24" s="11">
        <f>SUMIFS(B!8:8,B!$5:$5,R$4)</f>
        <v>37260427.087025568</v>
      </c>
      <c r="S24" s="11">
        <f>SUMIFS(B!8:8,B!$5:$5,S$4)</f>
        <v>35087834.087025568</v>
      </c>
      <c r="T24" s="12">
        <f>SUMIFS(B!8:8,B!$5:$5,T$4)</f>
        <v>38037763.087025568</v>
      </c>
    </row>
    <row r="25" spans="1:20" s="9" customFormat="1" ht="15.75" customHeight="1">
      <c r="A25" s="36"/>
      <c r="B25" s="46" t="s">
        <v>38</v>
      </c>
      <c r="C25" s="46" t="s">
        <v>23</v>
      </c>
      <c r="D25" s="46" t="s">
        <v>21</v>
      </c>
      <c r="E25" s="46" t="s">
        <v>30</v>
      </c>
      <c r="F25" s="49" t="s">
        <v>17</v>
      </c>
      <c r="G25" s="49" t="s">
        <v>47</v>
      </c>
      <c r="H25" s="50" t="s">
        <v>56</v>
      </c>
      <c r="I25" s="16">
        <f t="shared" ref="I25:T25" si="10">I$22/I$23*I24</f>
        <v>2650247.4575759526</v>
      </c>
      <c r="J25" s="11">
        <f t="shared" si="10"/>
        <v>2846924.0101069505</v>
      </c>
      <c r="K25" s="11">
        <f t="shared" si="10"/>
        <v>2804543.7983951122</v>
      </c>
      <c r="L25" s="11">
        <f t="shared" si="10"/>
        <v>2355784.036345209</v>
      </c>
      <c r="M25" s="11">
        <f t="shared" si="10"/>
        <v>2439565.410184633</v>
      </c>
      <c r="N25" s="11">
        <f t="shared" si="10"/>
        <v>2966196.679353008</v>
      </c>
      <c r="O25" s="11">
        <f t="shared" si="10"/>
        <v>2905819.9206173243</v>
      </c>
      <c r="P25" s="11">
        <f t="shared" si="10"/>
        <v>2630807.523099924</v>
      </c>
      <c r="Q25" s="11">
        <f t="shared" si="10"/>
        <v>2427298.272116615</v>
      </c>
      <c r="R25" s="11">
        <f t="shared" si="10"/>
        <v>2120625.6282177037</v>
      </c>
      <c r="S25" s="11">
        <f t="shared" si="10"/>
        <v>1996975.5051333478</v>
      </c>
      <c r="T25" s="12">
        <f t="shared" si="10"/>
        <v>2164866.6305950019</v>
      </c>
    </row>
    <row r="26" spans="1:20" s="9" customFormat="1" ht="15.75" customHeight="1">
      <c r="A26" s="36"/>
      <c r="B26" s="46" t="s">
        <v>38</v>
      </c>
      <c r="C26" s="46" t="s">
        <v>22</v>
      </c>
      <c r="D26" s="46" t="s">
        <v>20</v>
      </c>
      <c r="E26" s="46" t="s">
        <v>28</v>
      </c>
      <c r="F26" s="49" t="s">
        <v>15</v>
      </c>
      <c r="G26" s="49" t="s">
        <v>48</v>
      </c>
      <c r="H26" s="49" t="s">
        <v>54</v>
      </c>
      <c r="I26" s="16">
        <v>19046.041792326934</v>
      </c>
      <c r="J26" s="11">
        <f t="shared" ref="J26:T26" si="11">$I26</f>
        <v>19046.041792326934</v>
      </c>
      <c r="K26" s="11">
        <f t="shared" si="11"/>
        <v>19046.041792326934</v>
      </c>
      <c r="L26" s="11">
        <f t="shared" si="11"/>
        <v>19046.041792326934</v>
      </c>
      <c r="M26" s="11">
        <f t="shared" si="11"/>
        <v>19046.041792326934</v>
      </c>
      <c r="N26" s="11">
        <f t="shared" si="11"/>
        <v>19046.041792326934</v>
      </c>
      <c r="O26" s="11">
        <f t="shared" si="11"/>
        <v>19046.041792326934</v>
      </c>
      <c r="P26" s="11">
        <f t="shared" si="11"/>
        <v>19046.041792326934</v>
      </c>
      <c r="Q26" s="11">
        <f t="shared" si="11"/>
        <v>19046.041792326934</v>
      </c>
      <c r="R26" s="11">
        <f t="shared" si="11"/>
        <v>19046.041792326934</v>
      </c>
      <c r="S26" s="11">
        <f t="shared" si="11"/>
        <v>19046.041792326934</v>
      </c>
      <c r="T26" s="12">
        <f t="shared" si="11"/>
        <v>19046.041792326934</v>
      </c>
    </row>
    <row r="27" spans="1:20" s="9" customFormat="1" ht="15.75" customHeight="1">
      <c r="A27" s="36"/>
      <c r="B27" s="46" t="s">
        <v>38</v>
      </c>
      <c r="C27" s="46" t="s">
        <v>22</v>
      </c>
      <c r="D27" s="46" t="s">
        <v>21</v>
      </c>
      <c r="E27" s="46" t="s">
        <v>29</v>
      </c>
      <c r="F27" s="49" t="s">
        <v>16</v>
      </c>
      <c r="G27" s="49" t="s">
        <v>49</v>
      </c>
      <c r="H27" s="49" t="s">
        <v>54</v>
      </c>
      <c r="I27" s="16">
        <v>43957205.164036781</v>
      </c>
      <c r="J27" s="11">
        <v>50693068.445678502</v>
      </c>
      <c r="K27" s="11">
        <v>47070144.273122281</v>
      </c>
      <c r="L27" s="11">
        <v>42590994.110857621</v>
      </c>
      <c r="M27" s="11">
        <v>41383473.482383251</v>
      </c>
      <c r="N27" s="11">
        <v>53352472.096582972</v>
      </c>
      <c r="O27" s="11">
        <v>51553372.895612173</v>
      </c>
      <c r="P27" s="11">
        <v>46404947.470008805</v>
      </c>
      <c r="Q27" s="11">
        <v>41743259.163386077</v>
      </c>
      <c r="R27" s="11">
        <v>38977017.334625706</v>
      </c>
      <c r="S27" s="11">
        <v>37501502.466451421</v>
      </c>
      <c r="T27" s="12">
        <v>41039143.449469477</v>
      </c>
    </row>
    <row r="28" spans="1:20" s="9" customFormat="1" ht="15.75" customHeight="1">
      <c r="A28" s="36"/>
      <c r="B28" s="46" t="s">
        <v>38</v>
      </c>
      <c r="C28" s="46" t="s">
        <v>23</v>
      </c>
      <c r="D28" s="46" t="s">
        <v>21</v>
      </c>
      <c r="E28" s="46" t="s">
        <v>26</v>
      </c>
      <c r="F28" s="49" t="s">
        <v>15</v>
      </c>
      <c r="G28" s="49" t="s">
        <v>50</v>
      </c>
      <c r="H28" s="49" t="s">
        <v>55</v>
      </c>
      <c r="I28" s="16">
        <v>20072</v>
      </c>
      <c r="J28" s="11">
        <v>20080</v>
      </c>
      <c r="K28" s="11">
        <v>20119</v>
      </c>
      <c r="L28" s="11">
        <v>20122</v>
      </c>
      <c r="M28" s="11">
        <v>20148</v>
      </c>
      <c r="N28" s="11">
        <v>20166</v>
      </c>
      <c r="O28" s="11">
        <v>20170</v>
      </c>
      <c r="P28" s="11">
        <v>20220</v>
      </c>
      <c r="Q28" s="11">
        <v>20252</v>
      </c>
      <c r="R28" s="11">
        <v>20244</v>
      </c>
      <c r="S28" s="11">
        <v>20257</v>
      </c>
      <c r="T28" s="12">
        <v>20235</v>
      </c>
    </row>
    <row r="29" spans="1:20" s="9" customFormat="1" ht="15.75" customHeight="1">
      <c r="A29" s="36"/>
      <c r="B29" s="46" t="s">
        <v>38</v>
      </c>
      <c r="C29" s="46" t="s">
        <v>23</v>
      </c>
      <c r="D29" s="46" t="s">
        <v>21</v>
      </c>
      <c r="E29" s="46" t="s">
        <v>31</v>
      </c>
      <c r="F29" s="49" t="s">
        <v>17</v>
      </c>
      <c r="G29" s="49" t="s">
        <v>51</v>
      </c>
      <c r="H29" s="50" t="s">
        <v>57</v>
      </c>
      <c r="I29" s="16">
        <f t="shared" ref="I29:T29" si="12">I$22/I$26*I$27/I$23*I28</f>
        <v>2636526.6421903055</v>
      </c>
      <c r="J29" s="11">
        <f t="shared" si="12"/>
        <v>3041751.5106298458</v>
      </c>
      <c r="K29" s="11">
        <f t="shared" si="12"/>
        <v>2829849.6639987668</v>
      </c>
      <c r="L29" s="11">
        <f t="shared" si="12"/>
        <v>2560945.6741366307</v>
      </c>
      <c r="M29" s="11">
        <f t="shared" si="12"/>
        <v>2491554.12673464</v>
      </c>
      <c r="N29" s="11">
        <f t="shared" si="12"/>
        <v>3215035.3638346149</v>
      </c>
      <c r="O29" s="11">
        <f t="shared" si="12"/>
        <v>3107237.3365242286</v>
      </c>
      <c r="P29" s="11">
        <f t="shared" si="12"/>
        <v>2803863.5880667334</v>
      </c>
      <c r="Q29" s="11">
        <f t="shared" si="12"/>
        <v>2526188.2863854035</v>
      </c>
      <c r="R29" s="11">
        <f t="shared" si="12"/>
        <v>2357851.0966244359</v>
      </c>
      <c r="S29" s="11">
        <f t="shared" si="12"/>
        <v>2270049.0429150071</v>
      </c>
      <c r="T29" s="12">
        <f t="shared" si="12"/>
        <v>2481492.3498047027</v>
      </c>
    </row>
    <row r="30" spans="1:20" s="9" customFormat="1" ht="15.75" customHeight="1">
      <c r="A30" s="36"/>
      <c r="B30" s="47" t="s">
        <v>38</v>
      </c>
      <c r="C30" s="47" t="s">
        <v>23</v>
      </c>
      <c r="D30" s="47" t="s">
        <v>21</v>
      </c>
      <c r="E30" s="47" t="s">
        <v>0</v>
      </c>
      <c r="F30" s="48" t="s">
        <v>17</v>
      </c>
      <c r="G30" s="48" t="s">
        <v>52</v>
      </c>
      <c r="H30" s="51" t="s">
        <v>58</v>
      </c>
      <c r="I30" s="31">
        <f t="shared" ref="I30:T30" si="13">I25-I29</f>
        <v>13720.815385647118</v>
      </c>
      <c r="J30" s="18">
        <f t="shared" si="13"/>
        <v>-194827.50052289525</v>
      </c>
      <c r="K30" s="18">
        <f t="shared" si="13"/>
        <v>-25305.865603654645</v>
      </c>
      <c r="L30" s="18">
        <f t="shared" si="13"/>
        <v>-205161.63779142173</v>
      </c>
      <c r="M30" s="18">
        <f t="shared" si="13"/>
        <v>-51988.716550006997</v>
      </c>
      <c r="N30" s="18">
        <f t="shared" si="13"/>
        <v>-248838.68448160682</v>
      </c>
      <c r="O30" s="18">
        <f t="shared" si="13"/>
        <v>-201417.41590690427</v>
      </c>
      <c r="P30" s="18">
        <f t="shared" si="13"/>
        <v>-173056.06496680947</v>
      </c>
      <c r="Q30" s="18">
        <f t="shared" si="13"/>
        <v>-98890.014268788509</v>
      </c>
      <c r="R30" s="18">
        <f t="shared" si="13"/>
        <v>-237225.46840673219</v>
      </c>
      <c r="S30" s="18">
        <f t="shared" si="13"/>
        <v>-273073.53778165928</v>
      </c>
      <c r="T30" s="32">
        <f t="shared" si="13"/>
        <v>-316625.71920970082</v>
      </c>
    </row>
    <row r="31" spans="1:20" s="9" customFormat="1" ht="15.75" customHeight="1">
      <c r="A31" s="36"/>
      <c r="B31" s="44"/>
      <c r="C31" s="44"/>
      <c r="D31" s="44"/>
      <c r="E31" s="44"/>
      <c r="F31" s="44"/>
      <c r="G31" s="44"/>
      <c r="H31" s="44"/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</row>
    <row r="32" spans="1:20" s="9" customFormat="1" ht="15.75" customHeight="1">
      <c r="A32" s="36"/>
      <c r="B32" s="46" t="s">
        <v>37</v>
      </c>
      <c r="C32" s="46" t="s">
        <v>22</v>
      </c>
      <c r="D32" s="46" t="s">
        <v>20</v>
      </c>
      <c r="E32" s="46" t="s">
        <v>26</v>
      </c>
      <c r="F32" s="49" t="s">
        <v>17</v>
      </c>
      <c r="G32" s="49" t="s">
        <v>42</v>
      </c>
      <c r="H32" s="49" t="s">
        <v>54</v>
      </c>
      <c r="I32" s="16">
        <v>75033954.390272826</v>
      </c>
      <c r="J32" s="11">
        <f>$I32</f>
        <v>75033954.390272826</v>
      </c>
      <c r="K32" s="11">
        <f t="shared" ref="K32:T34" si="14">$I32</f>
        <v>75033954.390272826</v>
      </c>
      <c r="L32" s="11">
        <f t="shared" si="14"/>
        <v>75033954.390272826</v>
      </c>
      <c r="M32" s="11">
        <f t="shared" si="14"/>
        <v>75033954.390272826</v>
      </c>
      <c r="N32" s="11">
        <f t="shared" si="14"/>
        <v>75033954.390272826</v>
      </c>
      <c r="O32" s="11">
        <f t="shared" si="14"/>
        <v>75033954.390272826</v>
      </c>
      <c r="P32" s="11">
        <f t="shared" si="14"/>
        <v>75033954.390272826</v>
      </c>
      <c r="Q32" s="11">
        <f t="shared" si="14"/>
        <v>75033954.390272826</v>
      </c>
      <c r="R32" s="11">
        <f t="shared" si="14"/>
        <v>75033954.390272826</v>
      </c>
      <c r="S32" s="11">
        <f t="shared" si="14"/>
        <v>75033954.390272826</v>
      </c>
      <c r="T32" s="12">
        <f t="shared" si="14"/>
        <v>75033954.390272826</v>
      </c>
    </row>
    <row r="33" spans="1:20" s="9" customFormat="1" ht="15.75" customHeight="1">
      <c r="A33" s="36"/>
      <c r="B33" s="46" t="s">
        <v>37</v>
      </c>
      <c r="C33" s="46" t="s">
        <v>22</v>
      </c>
      <c r="D33" s="46" t="s">
        <v>20</v>
      </c>
      <c r="E33" s="46" t="s">
        <v>24</v>
      </c>
      <c r="F33" s="49" t="s">
        <v>17</v>
      </c>
      <c r="G33" s="49" t="s">
        <v>18</v>
      </c>
      <c r="H33" s="49" t="s">
        <v>54</v>
      </c>
      <c r="I33" s="16">
        <v>1782362</v>
      </c>
      <c r="J33" s="11">
        <f t="shared" ref="J33:J34" si="15">$I33</f>
        <v>1782362</v>
      </c>
      <c r="K33" s="11">
        <f t="shared" si="14"/>
        <v>1782362</v>
      </c>
      <c r="L33" s="11">
        <f t="shared" si="14"/>
        <v>1782362</v>
      </c>
      <c r="M33" s="11">
        <f t="shared" si="14"/>
        <v>1782362</v>
      </c>
      <c r="N33" s="11">
        <f t="shared" si="14"/>
        <v>1782362</v>
      </c>
      <c r="O33" s="11">
        <f t="shared" si="14"/>
        <v>1782362</v>
      </c>
      <c r="P33" s="11">
        <f t="shared" si="14"/>
        <v>1782362</v>
      </c>
      <c r="Q33" s="11">
        <f t="shared" si="14"/>
        <v>1782362</v>
      </c>
      <c r="R33" s="11">
        <f t="shared" si="14"/>
        <v>1782362</v>
      </c>
      <c r="S33" s="11">
        <f t="shared" si="14"/>
        <v>1782362</v>
      </c>
      <c r="T33" s="12">
        <f t="shared" si="14"/>
        <v>1782362</v>
      </c>
    </row>
    <row r="34" spans="1:20" s="9" customFormat="1" ht="15.75" customHeight="1">
      <c r="A34" s="36"/>
      <c r="B34" s="46" t="s">
        <v>37</v>
      </c>
      <c r="C34" s="46" t="s">
        <v>22</v>
      </c>
      <c r="D34" s="46" t="s">
        <v>20</v>
      </c>
      <c r="E34" s="46" t="s">
        <v>25</v>
      </c>
      <c r="F34" s="49" t="s">
        <v>17</v>
      </c>
      <c r="G34" s="49" t="s">
        <v>43</v>
      </c>
      <c r="H34" s="49" t="s">
        <v>54</v>
      </c>
      <c r="I34" s="16">
        <v>27808883.347344801</v>
      </c>
      <c r="J34" s="11">
        <f t="shared" si="15"/>
        <v>27808883.347344801</v>
      </c>
      <c r="K34" s="11">
        <f t="shared" si="14"/>
        <v>27808883.347344801</v>
      </c>
      <c r="L34" s="11">
        <f t="shared" si="14"/>
        <v>27808883.347344801</v>
      </c>
      <c r="M34" s="11">
        <f t="shared" si="14"/>
        <v>27808883.347344801</v>
      </c>
      <c r="N34" s="11">
        <f t="shared" si="14"/>
        <v>27808883.347344801</v>
      </c>
      <c r="O34" s="11">
        <f t="shared" si="14"/>
        <v>27808883.347344801</v>
      </c>
      <c r="P34" s="11">
        <f t="shared" si="14"/>
        <v>27808883.347344801</v>
      </c>
      <c r="Q34" s="11">
        <f t="shared" si="14"/>
        <v>27808883.347344801</v>
      </c>
      <c r="R34" s="11">
        <f t="shared" si="14"/>
        <v>27808883.347344801</v>
      </c>
      <c r="S34" s="11">
        <f t="shared" si="14"/>
        <v>27808883.347344801</v>
      </c>
      <c r="T34" s="12">
        <f t="shared" si="14"/>
        <v>27808883.347344801</v>
      </c>
    </row>
    <row r="35" spans="1:20" s="9" customFormat="1" ht="15.75" customHeight="1">
      <c r="A35" s="36"/>
      <c r="B35" s="46" t="s">
        <v>37</v>
      </c>
      <c r="C35" s="46" t="s">
        <v>22</v>
      </c>
      <c r="D35" s="46" t="s">
        <v>20</v>
      </c>
      <c r="E35" s="46" t="s">
        <v>31</v>
      </c>
      <c r="F35" s="49" t="s">
        <v>17</v>
      </c>
      <c r="G35" s="49" t="s">
        <v>44</v>
      </c>
      <c r="H35" s="50" t="s">
        <v>53</v>
      </c>
      <c r="I35" s="16">
        <f t="shared" ref="I35:T35" si="16">I32-I33-I34</f>
        <v>45442709.042928025</v>
      </c>
      <c r="J35" s="11">
        <f t="shared" si="16"/>
        <v>45442709.042928025</v>
      </c>
      <c r="K35" s="11">
        <f t="shared" si="16"/>
        <v>45442709.042928025</v>
      </c>
      <c r="L35" s="11">
        <f t="shared" si="16"/>
        <v>45442709.042928025</v>
      </c>
      <c r="M35" s="11">
        <f t="shared" si="16"/>
        <v>45442709.042928025</v>
      </c>
      <c r="N35" s="11">
        <f t="shared" si="16"/>
        <v>45442709.042928025</v>
      </c>
      <c r="O35" s="11">
        <f t="shared" si="16"/>
        <v>45442709.042928025</v>
      </c>
      <c r="P35" s="11">
        <f t="shared" si="16"/>
        <v>45442709.042928025</v>
      </c>
      <c r="Q35" s="11">
        <f t="shared" si="16"/>
        <v>45442709.042928025</v>
      </c>
      <c r="R35" s="11">
        <f t="shared" si="16"/>
        <v>45442709.042928025</v>
      </c>
      <c r="S35" s="11">
        <f t="shared" si="16"/>
        <v>45442709.042928025</v>
      </c>
      <c r="T35" s="12">
        <f t="shared" si="16"/>
        <v>45442709.042928025</v>
      </c>
    </row>
    <row r="36" spans="1:20" s="9" customFormat="1" ht="15.75" customHeight="1">
      <c r="A36" s="36"/>
      <c r="B36" s="46" t="s">
        <v>37</v>
      </c>
      <c r="C36" s="46" t="s">
        <v>22</v>
      </c>
      <c r="D36" s="46" t="s">
        <v>20</v>
      </c>
      <c r="E36" s="46" t="s">
        <v>29</v>
      </c>
      <c r="F36" s="49" t="s">
        <v>16</v>
      </c>
      <c r="G36" s="49" t="s">
        <v>45</v>
      </c>
      <c r="H36" s="49" t="s">
        <v>54</v>
      </c>
      <c r="I36" s="16">
        <v>928614077.90582776</v>
      </c>
      <c r="J36" s="11">
        <v>928614077.90582776</v>
      </c>
      <c r="K36" s="11">
        <v>928614077.90582776</v>
      </c>
      <c r="L36" s="11">
        <v>928614077.90582776</v>
      </c>
      <c r="M36" s="11">
        <v>928614077.90582776</v>
      </c>
      <c r="N36" s="11">
        <v>928614077.90582776</v>
      </c>
      <c r="O36" s="11">
        <v>928614077.90582776</v>
      </c>
      <c r="P36" s="11">
        <v>928614077.90582776</v>
      </c>
      <c r="Q36" s="11">
        <v>928614077.90582776</v>
      </c>
      <c r="R36" s="11">
        <v>928614077.90582776</v>
      </c>
      <c r="S36" s="11">
        <v>928614077.90582776</v>
      </c>
      <c r="T36" s="12">
        <v>928614077.90582776</v>
      </c>
    </row>
    <row r="37" spans="1:20" s="9" customFormat="1" ht="15.75" customHeight="1">
      <c r="A37" s="36"/>
      <c r="B37" s="46" t="s">
        <v>37</v>
      </c>
      <c r="C37" s="46" t="s">
        <v>23</v>
      </c>
      <c r="D37" s="46" t="s">
        <v>21</v>
      </c>
      <c r="E37" s="46" t="s">
        <v>26</v>
      </c>
      <c r="F37" s="49" t="s">
        <v>16</v>
      </c>
      <c r="G37" s="49" t="s">
        <v>46</v>
      </c>
      <c r="H37" s="49" t="s">
        <v>55</v>
      </c>
      <c r="I37" s="16">
        <f>SUMIFS(B!9:9,B!$5:$5,I$4)</f>
        <v>79743053</v>
      </c>
      <c r="J37" s="11">
        <f>SUMIFS(B!9:9,B!$5:$5,J$4)</f>
        <v>76709497</v>
      </c>
      <c r="K37" s="11">
        <f>SUMIFS(B!9:9,B!$5:$5,K$4)</f>
        <v>90148602</v>
      </c>
      <c r="L37" s="11">
        <f>SUMIFS(B!9:9,B!$5:$5,L$4)</f>
        <v>85092360</v>
      </c>
      <c r="M37" s="11">
        <f>SUMIFS(B!9:9,B!$5:$5,M$4)</f>
        <v>84427288</v>
      </c>
      <c r="N37" s="11">
        <f>SUMIFS(B!9:9,B!$5:$5,N$4)</f>
        <v>87189697</v>
      </c>
      <c r="O37" s="11">
        <f>SUMIFS(B!9:9,B!$5:$5,O$4)</f>
        <v>82096598</v>
      </c>
      <c r="P37" s="11">
        <f>SUMIFS(B!9:9,B!$5:$5,P$4)</f>
        <v>79854156</v>
      </c>
      <c r="Q37" s="11">
        <f>SUMIFS(B!9:9,B!$5:$5,Q$4)</f>
        <v>69709548</v>
      </c>
      <c r="R37" s="11">
        <f>SUMIFS(B!9:9,B!$5:$5,R$4)</f>
        <v>65474067</v>
      </c>
      <c r="S37" s="11">
        <f>SUMIFS(B!9:9,B!$5:$5,S$4)</f>
        <v>61015644</v>
      </c>
      <c r="T37" s="12">
        <f>SUMIFS(B!9:9,B!$5:$5,T$4)</f>
        <v>66321638</v>
      </c>
    </row>
    <row r="38" spans="1:20" s="9" customFormat="1" ht="15.75" customHeight="1">
      <c r="A38" s="36"/>
      <c r="B38" s="46" t="s">
        <v>37</v>
      </c>
      <c r="C38" s="46" t="s">
        <v>23</v>
      </c>
      <c r="D38" s="46" t="s">
        <v>21</v>
      </c>
      <c r="E38" s="46" t="s">
        <v>30</v>
      </c>
      <c r="F38" s="49" t="s">
        <v>17</v>
      </c>
      <c r="G38" s="49" t="s">
        <v>47</v>
      </c>
      <c r="H38" s="50" t="s">
        <v>56</v>
      </c>
      <c r="I38" s="16">
        <f t="shared" ref="I38:T38" si="17">I$35/I$36*I37</f>
        <v>3902310.3804821689</v>
      </c>
      <c r="J38" s="11">
        <f t="shared" si="17"/>
        <v>3753860.1190083073</v>
      </c>
      <c r="K38" s="11">
        <f t="shared" si="17"/>
        <v>4411516.8925192216</v>
      </c>
      <c r="L38" s="11">
        <f t="shared" si="17"/>
        <v>4164084.3588936287</v>
      </c>
      <c r="M38" s="11">
        <f t="shared" si="17"/>
        <v>4131538.3593146056</v>
      </c>
      <c r="N38" s="11">
        <f t="shared" si="17"/>
        <v>4266719.7564431727</v>
      </c>
      <c r="O38" s="11">
        <f t="shared" si="17"/>
        <v>4017483.5866601653</v>
      </c>
      <c r="P38" s="11">
        <f t="shared" si="17"/>
        <v>3907747.3229353591</v>
      </c>
      <c r="Q38" s="11">
        <f t="shared" si="17"/>
        <v>3411310.2338722846</v>
      </c>
      <c r="R38" s="11">
        <f t="shared" si="17"/>
        <v>3204042.5052008606</v>
      </c>
      <c r="S38" s="11">
        <f t="shared" si="17"/>
        <v>2985864.8746870095</v>
      </c>
      <c r="T38" s="12">
        <f t="shared" si="17"/>
        <v>3245519.2857737797</v>
      </c>
    </row>
    <row r="39" spans="1:20" s="9" customFormat="1" ht="15.75" customHeight="1">
      <c r="A39" s="36"/>
      <c r="B39" s="46" t="s">
        <v>37</v>
      </c>
      <c r="C39" s="46" t="s">
        <v>22</v>
      </c>
      <c r="D39" s="46" t="s">
        <v>20</v>
      </c>
      <c r="E39" s="46" t="s">
        <v>28</v>
      </c>
      <c r="F39" s="49" t="s">
        <v>15</v>
      </c>
      <c r="G39" s="49" t="s">
        <v>48</v>
      </c>
      <c r="H39" s="49" t="s">
        <v>54</v>
      </c>
      <c r="I39" s="16">
        <v>1085.852777777774</v>
      </c>
      <c r="J39" s="11">
        <f>$I39</f>
        <v>1085.852777777774</v>
      </c>
      <c r="K39" s="11">
        <f t="shared" ref="K39:T39" si="18">$I39</f>
        <v>1085.852777777774</v>
      </c>
      <c r="L39" s="11">
        <f t="shared" si="18"/>
        <v>1085.852777777774</v>
      </c>
      <c r="M39" s="11">
        <f t="shared" si="18"/>
        <v>1085.852777777774</v>
      </c>
      <c r="N39" s="11">
        <f t="shared" si="18"/>
        <v>1085.852777777774</v>
      </c>
      <c r="O39" s="11">
        <f t="shared" si="18"/>
        <v>1085.852777777774</v>
      </c>
      <c r="P39" s="11">
        <f t="shared" si="18"/>
        <v>1085.852777777774</v>
      </c>
      <c r="Q39" s="11">
        <f t="shared" si="18"/>
        <v>1085.852777777774</v>
      </c>
      <c r="R39" s="11">
        <f t="shared" si="18"/>
        <v>1085.852777777774</v>
      </c>
      <c r="S39" s="11">
        <f t="shared" si="18"/>
        <v>1085.852777777774</v>
      </c>
      <c r="T39" s="12">
        <f t="shared" si="18"/>
        <v>1085.852777777774</v>
      </c>
    </row>
    <row r="40" spans="1:20" s="9" customFormat="1" ht="15.75" customHeight="1">
      <c r="A40" s="36"/>
      <c r="B40" s="46" t="s">
        <v>37</v>
      </c>
      <c r="C40" s="46" t="s">
        <v>22</v>
      </c>
      <c r="D40" s="46" t="s">
        <v>21</v>
      </c>
      <c r="E40" s="46" t="s">
        <v>29</v>
      </c>
      <c r="F40" s="49" t="s">
        <v>16</v>
      </c>
      <c r="G40" s="49" t="s">
        <v>49</v>
      </c>
      <c r="H40" s="49" t="s">
        <v>54</v>
      </c>
      <c r="I40" s="16">
        <v>69012588.204883158</v>
      </c>
      <c r="J40" s="11">
        <v>75598967.752092659</v>
      </c>
      <c r="K40" s="11">
        <v>84536244.190032259</v>
      </c>
      <c r="L40" s="11">
        <v>90662249.099754497</v>
      </c>
      <c r="M40" s="11">
        <v>86359900.114844874</v>
      </c>
      <c r="N40" s="11">
        <v>89430805.498214662</v>
      </c>
      <c r="O40" s="11">
        <v>81428358.446692079</v>
      </c>
      <c r="P40" s="11">
        <v>74983729.792934299</v>
      </c>
      <c r="Q40" s="11">
        <v>70797860.261470228</v>
      </c>
      <c r="R40" s="11">
        <v>68943636.130099028</v>
      </c>
      <c r="S40" s="11">
        <v>66349374.125616051</v>
      </c>
      <c r="T40" s="12">
        <v>70510364.289194018</v>
      </c>
    </row>
    <row r="41" spans="1:20" s="9" customFormat="1" ht="15.75" customHeight="1">
      <c r="A41" s="36"/>
      <c r="B41" s="46" t="s">
        <v>37</v>
      </c>
      <c r="C41" s="46" t="s">
        <v>23</v>
      </c>
      <c r="D41" s="46" t="s">
        <v>21</v>
      </c>
      <c r="E41" s="46" t="s">
        <v>26</v>
      </c>
      <c r="F41" s="49" t="s">
        <v>15</v>
      </c>
      <c r="G41" s="49" t="s">
        <v>50</v>
      </c>
      <c r="H41" s="49" t="s">
        <v>55</v>
      </c>
      <c r="I41" s="16">
        <v>1082</v>
      </c>
      <c r="J41" s="11">
        <v>1077</v>
      </c>
      <c r="K41" s="11">
        <v>1080</v>
      </c>
      <c r="L41" s="11">
        <v>1087</v>
      </c>
      <c r="M41" s="11">
        <v>1085</v>
      </c>
      <c r="N41" s="11">
        <v>1087</v>
      </c>
      <c r="O41" s="11">
        <v>1084</v>
      </c>
      <c r="P41" s="11">
        <v>1074</v>
      </c>
      <c r="Q41" s="11">
        <v>1069</v>
      </c>
      <c r="R41" s="11">
        <v>1058</v>
      </c>
      <c r="S41" s="11">
        <v>1057</v>
      </c>
      <c r="T41" s="12">
        <v>1060</v>
      </c>
    </row>
    <row r="42" spans="1:20" s="9" customFormat="1" ht="15.75" customHeight="1">
      <c r="A42" s="36"/>
      <c r="B42" s="46" t="s">
        <v>37</v>
      </c>
      <c r="C42" s="46" t="s">
        <v>23</v>
      </c>
      <c r="D42" s="46" t="s">
        <v>21</v>
      </c>
      <c r="E42" s="46" t="s">
        <v>31</v>
      </c>
      <c r="F42" s="49" t="s">
        <v>17</v>
      </c>
      <c r="G42" s="49" t="s">
        <v>51</v>
      </c>
      <c r="H42" s="50" t="s">
        <v>57</v>
      </c>
      <c r="I42" s="16">
        <f t="shared" ref="I42:T42" si="19">I$35/I$39*I$40/I$36*I41</f>
        <v>3365220.9171033404</v>
      </c>
      <c r="J42" s="11">
        <f t="shared" si="19"/>
        <v>3669353.6648761076</v>
      </c>
      <c r="K42" s="11">
        <f t="shared" si="19"/>
        <v>4114572.3954683687</v>
      </c>
      <c r="L42" s="11">
        <f t="shared" si="19"/>
        <v>4441340.1552374354</v>
      </c>
      <c r="M42" s="11">
        <f t="shared" si="19"/>
        <v>4222793.7804181203</v>
      </c>
      <c r="N42" s="11">
        <f t="shared" si="19"/>
        <v>4381014.4963139361</v>
      </c>
      <c r="O42" s="11">
        <f t="shared" si="19"/>
        <v>3977983.3920393744</v>
      </c>
      <c r="P42" s="11">
        <f t="shared" si="19"/>
        <v>3629353.9464227203</v>
      </c>
      <c r="Q42" s="11">
        <f t="shared" si="19"/>
        <v>3410796.7541300878</v>
      </c>
      <c r="R42" s="11">
        <f t="shared" si="19"/>
        <v>3287288.7694004285</v>
      </c>
      <c r="S42" s="11">
        <f t="shared" si="19"/>
        <v>3160602.0795399412</v>
      </c>
      <c r="T42" s="12">
        <f t="shared" si="19"/>
        <v>3368347.0168588315</v>
      </c>
    </row>
    <row r="43" spans="1:20" s="9" customFormat="1" ht="15.75" customHeight="1">
      <c r="A43" s="36"/>
      <c r="B43" s="47" t="s">
        <v>37</v>
      </c>
      <c r="C43" s="47" t="s">
        <v>23</v>
      </c>
      <c r="D43" s="47" t="s">
        <v>21</v>
      </c>
      <c r="E43" s="47" t="s">
        <v>0</v>
      </c>
      <c r="F43" s="48" t="s">
        <v>17</v>
      </c>
      <c r="G43" s="48" t="s">
        <v>52</v>
      </c>
      <c r="H43" s="51" t="s">
        <v>58</v>
      </c>
      <c r="I43" s="31">
        <f t="shared" ref="I43:T43" si="20">I38-I42</f>
        <v>537089.46337882848</v>
      </c>
      <c r="J43" s="18">
        <f t="shared" si="20"/>
        <v>84506.454132199753</v>
      </c>
      <c r="K43" s="18">
        <f t="shared" si="20"/>
        <v>296944.49705085298</v>
      </c>
      <c r="L43" s="18">
        <f t="shared" si="20"/>
        <v>-277255.79634380667</v>
      </c>
      <c r="M43" s="18">
        <f t="shared" si="20"/>
        <v>-91255.421103514731</v>
      </c>
      <c r="N43" s="18">
        <f t="shared" si="20"/>
        <v>-114294.73987076338</v>
      </c>
      <c r="O43" s="18">
        <f t="shared" si="20"/>
        <v>39500.194620790891</v>
      </c>
      <c r="P43" s="18">
        <f t="shared" si="20"/>
        <v>278393.37651263876</v>
      </c>
      <c r="Q43" s="18">
        <f t="shared" si="20"/>
        <v>513.4797421968542</v>
      </c>
      <c r="R43" s="18">
        <f t="shared" si="20"/>
        <v>-83246.264199567959</v>
      </c>
      <c r="S43" s="18">
        <f t="shared" si="20"/>
        <v>-174737.20485293167</v>
      </c>
      <c r="T43" s="32">
        <f t="shared" si="20"/>
        <v>-122827.73108505178</v>
      </c>
    </row>
    <row r="44" spans="1:20" s="9" customFormat="1" ht="15.75" customHeight="1">
      <c r="A44" s="36"/>
      <c r="B44" s="44"/>
      <c r="C44" s="44"/>
      <c r="D44" s="44"/>
      <c r="E44" s="44"/>
      <c r="F44" s="44"/>
      <c r="G44" s="44"/>
      <c r="H44" s="44"/>
      <c r="I44" s="3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1:20" s="9" customFormat="1" ht="15.75" customHeight="1">
      <c r="A45" s="36"/>
      <c r="B45" s="46" t="s">
        <v>39</v>
      </c>
      <c r="C45" s="46" t="s">
        <v>22</v>
      </c>
      <c r="D45" s="46" t="s">
        <v>20</v>
      </c>
      <c r="E45" s="46" t="s">
        <v>26</v>
      </c>
      <c r="F45" s="49" t="s">
        <v>17</v>
      </c>
      <c r="G45" s="49" t="s">
        <v>42</v>
      </c>
      <c r="H45" s="49" t="s">
        <v>54</v>
      </c>
      <c r="I45" s="16">
        <v>14342201</v>
      </c>
      <c r="J45" s="11">
        <f>$I45</f>
        <v>14342201</v>
      </c>
      <c r="K45" s="11">
        <f t="shared" ref="K45:T47" si="21">$I45</f>
        <v>14342201</v>
      </c>
      <c r="L45" s="11">
        <f t="shared" si="21"/>
        <v>14342201</v>
      </c>
      <c r="M45" s="11">
        <f t="shared" si="21"/>
        <v>14342201</v>
      </c>
      <c r="N45" s="11">
        <f t="shared" si="21"/>
        <v>14342201</v>
      </c>
      <c r="O45" s="11">
        <f t="shared" si="21"/>
        <v>14342201</v>
      </c>
      <c r="P45" s="11">
        <f t="shared" si="21"/>
        <v>14342201</v>
      </c>
      <c r="Q45" s="11">
        <f t="shared" si="21"/>
        <v>14342201</v>
      </c>
      <c r="R45" s="11">
        <f t="shared" si="21"/>
        <v>14342201</v>
      </c>
      <c r="S45" s="11">
        <f t="shared" si="21"/>
        <v>14342201</v>
      </c>
      <c r="T45" s="12">
        <f t="shared" si="21"/>
        <v>14342201</v>
      </c>
    </row>
    <row r="46" spans="1:20" s="9" customFormat="1" ht="15.75" customHeight="1">
      <c r="A46" s="36"/>
      <c r="B46" s="46" t="s">
        <v>39</v>
      </c>
      <c r="C46" s="46" t="s">
        <v>22</v>
      </c>
      <c r="D46" s="46" t="s">
        <v>20</v>
      </c>
      <c r="E46" s="46" t="s">
        <v>24</v>
      </c>
      <c r="F46" s="49" t="s">
        <v>17</v>
      </c>
      <c r="G46" s="49" t="s">
        <v>18</v>
      </c>
      <c r="H46" s="49" t="s">
        <v>54</v>
      </c>
      <c r="I46" s="16">
        <v>374021</v>
      </c>
      <c r="J46" s="11">
        <f t="shared" ref="J46:J47" si="22">$I46</f>
        <v>374021</v>
      </c>
      <c r="K46" s="11">
        <f t="shared" si="21"/>
        <v>374021</v>
      </c>
      <c r="L46" s="11">
        <f t="shared" si="21"/>
        <v>374021</v>
      </c>
      <c r="M46" s="11">
        <f t="shared" si="21"/>
        <v>374021</v>
      </c>
      <c r="N46" s="11">
        <f t="shared" si="21"/>
        <v>374021</v>
      </c>
      <c r="O46" s="11">
        <f t="shared" si="21"/>
        <v>374021</v>
      </c>
      <c r="P46" s="11">
        <f t="shared" si="21"/>
        <v>374021</v>
      </c>
      <c r="Q46" s="11">
        <f t="shared" si="21"/>
        <v>374021</v>
      </c>
      <c r="R46" s="11">
        <f t="shared" si="21"/>
        <v>374021</v>
      </c>
      <c r="S46" s="11">
        <f t="shared" si="21"/>
        <v>374021</v>
      </c>
      <c r="T46" s="12">
        <f t="shared" si="21"/>
        <v>374021</v>
      </c>
    </row>
    <row r="47" spans="1:20" s="9" customFormat="1" ht="15.75" customHeight="1">
      <c r="A47" s="36"/>
      <c r="B47" s="46" t="s">
        <v>39</v>
      </c>
      <c r="C47" s="46" t="s">
        <v>22</v>
      </c>
      <c r="D47" s="46" t="s">
        <v>20</v>
      </c>
      <c r="E47" s="46" t="s">
        <v>25</v>
      </c>
      <c r="F47" s="49" t="s">
        <v>17</v>
      </c>
      <c r="G47" s="49" t="s">
        <v>43</v>
      </c>
      <c r="H47" s="49" t="s">
        <v>54</v>
      </c>
      <c r="I47" s="16">
        <v>4576580.4424617374</v>
      </c>
      <c r="J47" s="11">
        <f t="shared" si="22"/>
        <v>4576580.4424617374</v>
      </c>
      <c r="K47" s="11">
        <f t="shared" si="21"/>
        <v>4576580.4424617374</v>
      </c>
      <c r="L47" s="11">
        <f t="shared" si="21"/>
        <v>4576580.4424617374</v>
      </c>
      <c r="M47" s="11">
        <f t="shared" si="21"/>
        <v>4576580.4424617374</v>
      </c>
      <c r="N47" s="11">
        <f t="shared" si="21"/>
        <v>4576580.4424617374</v>
      </c>
      <c r="O47" s="11">
        <f t="shared" si="21"/>
        <v>4576580.4424617374</v>
      </c>
      <c r="P47" s="11">
        <f t="shared" si="21"/>
        <v>4576580.4424617374</v>
      </c>
      <c r="Q47" s="11">
        <f t="shared" si="21"/>
        <v>4576580.4424617374</v>
      </c>
      <c r="R47" s="11">
        <f t="shared" si="21"/>
        <v>4576580.4424617374</v>
      </c>
      <c r="S47" s="11">
        <f t="shared" si="21"/>
        <v>4576580.4424617374</v>
      </c>
      <c r="T47" s="12">
        <f t="shared" si="21"/>
        <v>4576580.4424617374</v>
      </c>
    </row>
    <row r="48" spans="1:20" s="9" customFormat="1" ht="15.75" customHeight="1">
      <c r="A48" s="36"/>
      <c r="B48" s="46" t="s">
        <v>39</v>
      </c>
      <c r="C48" s="46" t="s">
        <v>22</v>
      </c>
      <c r="D48" s="46" t="s">
        <v>20</v>
      </c>
      <c r="E48" s="46" t="s">
        <v>31</v>
      </c>
      <c r="F48" s="49" t="s">
        <v>17</v>
      </c>
      <c r="G48" s="49" t="s">
        <v>44</v>
      </c>
      <c r="H48" s="50" t="s">
        <v>53</v>
      </c>
      <c r="I48" s="16">
        <f t="shared" ref="I48:T48" si="23">I45-I46-I47</f>
        <v>9391599.5575382635</v>
      </c>
      <c r="J48" s="11">
        <f t="shared" si="23"/>
        <v>9391599.5575382635</v>
      </c>
      <c r="K48" s="11">
        <f t="shared" si="23"/>
        <v>9391599.5575382635</v>
      </c>
      <c r="L48" s="11">
        <f t="shared" si="23"/>
        <v>9391599.5575382635</v>
      </c>
      <c r="M48" s="11">
        <f t="shared" si="23"/>
        <v>9391599.5575382635</v>
      </c>
      <c r="N48" s="11">
        <f t="shared" si="23"/>
        <v>9391599.5575382635</v>
      </c>
      <c r="O48" s="11">
        <f t="shared" si="23"/>
        <v>9391599.5575382635</v>
      </c>
      <c r="P48" s="11">
        <f t="shared" si="23"/>
        <v>9391599.5575382635</v>
      </c>
      <c r="Q48" s="11">
        <f t="shared" si="23"/>
        <v>9391599.5575382635</v>
      </c>
      <c r="R48" s="11">
        <f t="shared" si="23"/>
        <v>9391599.5575382635</v>
      </c>
      <c r="S48" s="11">
        <f t="shared" si="23"/>
        <v>9391599.5575382635</v>
      </c>
      <c r="T48" s="12">
        <f t="shared" si="23"/>
        <v>9391599.5575382635</v>
      </c>
    </row>
    <row r="49" spans="1:20" s="9" customFormat="1" ht="15.75" customHeight="1">
      <c r="A49" s="36"/>
      <c r="B49" s="46" t="s">
        <v>39</v>
      </c>
      <c r="C49" s="46" t="s">
        <v>22</v>
      </c>
      <c r="D49" s="46" t="s">
        <v>20</v>
      </c>
      <c r="E49" s="46" t="s">
        <v>29</v>
      </c>
      <c r="F49" s="49" t="s">
        <v>16</v>
      </c>
      <c r="G49" s="49" t="s">
        <v>45</v>
      </c>
      <c r="H49" s="49" t="s">
        <v>54</v>
      </c>
      <c r="I49" s="16">
        <v>160874871.89494899</v>
      </c>
      <c r="J49" s="11">
        <v>160874871.89494899</v>
      </c>
      <c r="K49" s="11">
        <v>160874871.89494899</v>
      </c>
      <c r="L49" s="11">
        <v>160874871.89494899</v>
      </c>
      <c r="M49" s="11">
        <v>160874871.89494899</v>
      </c>
      <c r="N49" s="11">
        <v>160874871.89494899</v>
      </c>
      <c r="O49" s="11">
        <v>160874871.89494899</v>
      </c>
      <c r="P49" s="11">
        <v>160874871.89494899</v>
      </c>
      <c r="Q49" s="11">
        <v>160874871.89494899</v>
      </c>
      <c r="R49" s="11">
        <v>160874871.89494899</v>
      </c>
      <c r="S49" s="11">
        <v>160874871.89494899</v>
      </c>
      <c r="T49" s="12">
        <v>160874871.89494899</v>
      </c>
    </row>
    <row r="50" spans="1:20" s="9" customFormat="1" ht="15.75" customHeight="1">
      <c r="A50" s="36"/>
      <c r="B50" s="46" t="s">
        <v>39</v>
      </c>
      <c r="C50" s="46" t="s">
        <v>23</v>
      </c>
      <c r="D50" s="46" t="s">
        <v>21</v>
      </c>
      <c r="E50" s="46" t="s">
        <v>26</v>
      </c>
      <c r="F50" s="49" t="s">
        <v>16</v>
      </c>
      <c r="G50" s="49" t="s">
        <v>46</v>
      </c>
      <c r="H50" s="49" t="s">
        <v>55</v>
      </c>
      <c r="I50" s="16">
        <f>SUMIFS(B!10:10,B!$5:$5,I$4)</f>
        <v>33728980</v>
      </c>
      <c r="J50" s="11">
        <f>SUMIFS(B!10:10,B!$5:$5,J$4)</f>
        <v>34007335</v>
      </c>
      <c r="K50" s="11">
        <f>SUMIFS(B!10:10,B!$5:$5,K$4)</f>
        <v>29146302</v>
      </c>
      <c r="L50" s="11">
        <f>SUMIFS(B!10:10,B!$5:$5,L$4)</f>
        <v>13987606</v>
      </c>
      <c r="M50" s="11">
        <f>SUMIFS(B!10:10,B!$5:$5,M$4)</f>
        <v>7123051</v>
      </c>
      <c r="N50" s="11">
        <f>SUMIFS(B!10:10,B!$5:$5,N$4)</f>
        <v>1696289</v>
      </c>
      <c r="O50" s="11">
        <f>SUMIFS(B!10:10,B!$5:$5,O$4)</f>
        <v>613380</v>
      </c>
      <c r="P50" s="11">
        <f>SUMIFS(B!10:10,B!$5:$5,P$4)</f>
        <v>534821</v>
      </c>
      <c r="Q50" s="11">
        <f>SUMIFS(B!10:10,B!$5:$5,Q$4)</f>
        <v>2607709</v>
      </c>
      <c r="R50" s="11">
        <f>SUMIFS(B!10:10,B!$5:$5,R$4)</f>
        <v>8136764</v>
      </c>
      <c r="S50" s="11">
        <f>SUMIFS(B!10:10,B!$5:$5,S$4)</f>
        <v>16311791</v>
      </c>
      <c r="T50" s="12">
        <f>SUMIFS(B!10:10,B!$5:$5,T$4)</f>
        <v>20483882</v>
      </c>
    </row>
    <row r="51" spans="1:20" s="9" customFormat="1" ht="15.75" customHeight="1">
      <c r="A51" s="36"/>
      <c r="B51" s="46" t="s">
        <v>39</v>
      </c>
      <c r="C51" s="46" t="s">
        <v>23</v>
      </c>
      <c r="D51" s="46" t="s">
        <v>21</v>
      </c>
      <c r="E51" s="46" t="s">
        <v>30</v>
      </c>
      <c r="F51" s="49" t="s">
        <v>17</v>
      </c>
      <c r="G51" s="49" t="s">
        <v>47</v>
      </c>
      <c r="H51" s="50" t="s">
        <v>56</v>
      </c>
      <c r="I51" s="16">
        <f t="shared" ref="I51:T51" si="24">I48/I49*I50</f>
        <v>1969040.0987611453</v>
      </c>
      <c r="J51" s="11">
        <f t="shared" si="24"/>
        <v>1985289.9870379523</v>
      </c>
      <c r="K51" s="11">
        <f t="shared" si="24"/>
        <v>1701511.2039736204</v>
      </c>
      <c r="L51" s="11">
        <f t="shared" si="24"/>
        <v>816572.48750694469</v>
      </c>
      <c r="M51" s="11">
        <f t="shared" si="24"/>
        <v>415831.52068401338</v>
      </c>
      <c r="N51" s="11">
        <f t="shared" si="24"/>
        <v>99026.447289169257</v>
      </c>
      <c r="O51" s="11">
        <f t="shared" si="24"/>
        <v>35808.074118402372</v>
      </c>
      <c r="P51" s="11">
        <f t="shared" si="24"/>
        <v>31221.934213828419</v>
      </c>
      <c r="Q51" s="11">
        <f t="shared" si="24"/>
        <v>152233.58627804124</v>
      </c>
      <c r="R51" s="11">
        <f t="shared" si="24"/>
        <v>475010.34985807847</v>
      </c>
      <c r="S51" s="11">
        <f t="shared" si="24"/>
        <v>952254.42813898192</v>
      </c>
      <c r="T51" s="12">
        <f t="shared" si="24"/>
        <v>1195813.9569086181</v>
      </c>
    </row>
    <row r="52" spans="1:20" s="9" customFormat="1" ht="15.75" customHeight="1">
      <c r="A52" s="36"/>
      <c r="B52" s="46" t="s">
        <v>39</v>
      </c>
      <c r="C52" s="46" t="s">
        <v>22</v>
      </c>
      <c r="D52" s="46" t="s">
        <v>20</v>
      </c>
      <c r="E52" s="46" t="s">
        <v>28</v>
      </c>
      <c r="F52" s="49" t="s">
        <v>15</v>
      </c>
      <c r="G52" s="49" t="s">
        <v>48</v>
      </c>
      <c r="H52" s="49" t="s">
        <v>54</v>
      </c>
      <c r="I52" s="16">
        <v>5224.9278642093977</v>
      </c>
      <c r="J52" s="11">
        <f>$I52</f>
        <v>5224.9278642093977</v>
      </c>
      <c r="K52" s="11">
        <f t="shared" ref="K52:T52" si="25">$I52</f>
        <v>5224.9278642093977</v>
      </c>
      <c r="L52" s="11">
        <f t="shared" si="25"/>
        <v>5224.9278642093977</v>
      </c>
      <c r="M52" s="11">
        <f t="shared" si="25"/>
        <v>5224.9278642093977</v>
      </c>
      <c r="N52" s="11">
        <f t="shared" si="25"/>
        <v>5224.9278642093977</v>
      </c>
      <c r="O52" s="11">
        <f t="shared" si="25"/>
        <v>5224.9278642093977</v>
      </c>
      <c r="P52" s="11">
        <f t="shared" si="25"/>
        <v>5224.9278642093977</v>
      </c>
      <c r="Q52" s="11">
        <f t="shared" si="25"/>
        <v>5224.9278642093977</v>
      </c>
      <c r="R52" s="11">
        <f t="shared" si="25"/>
        <v>5224.9278642093977</v>
      </c>
      <c r="S52" s="11">
        <f t="shared" si="25"/>
        <v>5224.9278642093977</v>
      </c>
      <c r="T52" s="12">
        <f t="shared" si="25"/>
        <v>5224.9278642093977</v>
      </c>
    </row>
    <row r="53" spans="1:20" s="9" customFormat="1" ht="15.75" customHeight="1">
      <c r="A53" s="36"/>
      <c r="B53" s="46" t="s">
        <v>39</v>
      </c>
      <c r="C53" s="46" t="s">
        <v>22</v>
      </c>
      <c r="D53" s="46" t="s">
        <v>21</v>
      </c>
      <c r="E53" s="46" t="s">
        <v>29</v>
      </c>
      <c r="F53" s="49" t="s">
        <v>16</v>
      </c>
      <c r="G53" s="49" t="s">
        <v>49</v>
      </c>
      <c r="H53" s="49" t="s">
        <v>54</v>
      </c>
      <c r="I53" s="16">
        <v>29604974.74471578</v>
      </c>
      <c r="J53" s="11">
        <v>33448660.784626458</v>
      </c>
      <c r="K53" s="11">
        <v>27187886.628995687</v>
      </c>
      <c r="L53" s="11">
        <v>16143435.888399214</v>
      </c>
      <c r="M53" s="11">
        <v>4794796.0314075351</v>
      </c>
      <c r="N53" s="11">
        <v>758286.53195079218</v>
      </c>
      <c r="O53" s="11">
        <v>429598.95039846341</v>
      </c>
      <c r="P53" s="11">
        <v>444459.34245917096</v>
      </c>
      <c r="Q53" s="11">
        <v>3226395.0944722835</v>
      </c>
      <c r="R53" s="11">
        <v>10378867.669794856</v>
      </c>
      <c r="S53" s="11">
        <v>15894044.580634002</v>
      </c>
      <c r="T53" s="12">
        <v>18563465.647094749</v>
      </c>
    </row>
    <row r="54" spans="1:20" s="9" customFormat="1" ht="15.75" customHeight="1">
      <c r="A54" s="36"/>
      <c r="B54" s="46" t="s">
        <v>39</v>
      </c>
      <c r="C54" s="46" t="s">
        <v>23</v>
      </c>
      <c r="D54" s="46" t="s">
        <v>21</v>
      </c>
      <c r="E54" s="46" t="s">
        <v>26</v>
      </c>
      <c r="F54" s="49" t="s">
        <v>15</v>
      </c>
      <c r="G54" s="49" t="s">
        <v>50</v>
      </c>
      <c r="H54" s="49" t="s">
        <v>55</v>
      </c>
      <c r="I54" s="16">
        <v>5180</v>
      </c>
      <c r="J54" s="11">
        <v>5185</v>
      </c>
      <c r="K54" s="11">
        <v>5173</v>
      </c>
      <c r="L54" s="11">
        <v>5183</v>
      </c>
      <c r="M54" s="11">
        <v>5165</v>
      </c>
      <c r="N54" s="11">
        <v>5155</v>
      </c>
      <c r="O54" s="11">
        <v>5148</v>
      </c>
      <c r="P54" s="11">
        <v>5148</v>
      </c>
      <c r="Q54" s="11">
        <v>5140</v>
      </c>
      <c r="R54" s="11">
        <v>5150</v>
      </c>
      <c r="S54" s="11">
        <v>5160</v>
      </c>
      <c r="T54" s="12">
        <v>5168</v>
      </c>
    </row>
    <row r="55" spans="1:20" s="9" customFormat="1" ht="15.75" customHeight="1">
      <c r="A55" s="36"/>
      <c r="B55" s="46" t="s">
        <v>39</v>
      </c>
      <c r="C55" s="46" t="s">
        <v>23</v>
      </c>
      <c r="D55" s="46" t="s">
        <v>21</v>
      </c>
      <c r="E55" s="46" t="s">
        <v>31</v>
      </c>
      <c r="F55" s="49" t="s">
        <v>17</v>
      </c>
      <c r="G55" s="49" t="s">
        <v>51</v>
      </c>
      <c r="H55" s="50" t="s">
        <v>57</v>
      </c>
      <c r="I55" s="16">
        <f t="shared" ref="I55:T55" si="26">I48/I52*I53/I49*I54</f>
        <v>1713426.614078203</v>
      </c>
      <c r="J55" s="11">
        <f t="shared" si="26"/>
        <v>1937753.5830820787</v>
      </c>
      <c r="K55" s="11">
        <f t="shared" si="26"/>
        <v>1571408.0817276132</v>
      </c>
      <c r="L55" s="11">
        <f t="shared" si="26"/>
        <v>934863.56873405969</v>
      </c>
      <c r="M55" s="11">
        <f t="shared" si="26"/>
        <v>276701.50209111662</v>
      </c>
      <c r="N55" s="11">
        <f t="shared" si="26"/>
        <v>43675.015299531311</v>
      </c>
      <c r="O55" s="11">
        <f t="shared" si="26"/>
        <v>24710.003307931063</v>
      </c>
      <c r="P55" s="11">
        <f t="shared" si="26"/>
        <v>25564.754784015091</v>
      </c>
      <c r="Q55" s="11">
        <f t="shared" si="26"/>
        <v>185289.88909443919</v>
      </c>
      <c r="R55" s="11">
        <f t="shared" si="26"/>
        <v>597211.63132575923</v>
      </c>
      <c r="S55" s="11">
        <f t="shared" si="26"/>
        <v>916336.91392756312</v>
      </c>
      <c r="T55" s="12">
        <f t="shared" si="26"/>
        <v>1071895.9187686478</v>
      </c>
    </row>
    <row r="56" spans="1:20" s="9" customFormat="1" ht="15.75" customHeight="1">
      <c r="A56" s="36"/>
      <c r="B56" s="47" t="s">
        <v>39</v>
      </c>
      <c r="C56" s="47" t="s">
        <v>23</v>
      </c>
      <c r="D56" s="47" t="s">
        <v>21</v>
      </c>
      <c r="E56" s="47" t="s">
        <v>0</v>
      </c>
      <c r="F56" s="48" t="s">
        <v>17</v>
      </c>
      <c r="G56" s="48" t="s">
        <v>52</v>
      </c>
      <c r="H56" s="51" t="s">
        <v>58</v>
      </c>
      <c r="I56" s="31">
        <f t="shared" ref="I56:T56" si="27">I51-I55</f>
        <v>255613.48468294227</v>
      </c>
      <c r="J56" s="18">
        <f t="shared" si="27"/>
        <v>47536.403955873568</v>
      </c>
      <c r="K56" s="18">
        <f t="shared" si="27"/>
        <v>130103.1222460072</v>
      </c>
      <c r="L56" s="18">
        <f t="shared" si="27"/>
        <v>-118291.08122711501</v>
      </c>
      <c r="M56" s="18">
        <f t="shared" si="27"/>
        <v>139130.01859289675</v>
      </c>
      <c r="N56" s="18">
        <f t="shared" si="27"/>
        <v>55351.431989637946</v>
      </c>
      <c r="O56" s="18">
        <f t="shared" si="27"/>
        <v>11098.070810471309</v>
      </c>
      <c r="P56" s="18">
        <f t="shared" si="27"/>
        <v>5657.1794298133282</v>
      </c>
      <c r="Q56" s="18">
        <f t="shared" si="27"/>
        <v>-33056.302816397947</v>
      </c>
      <c r="R56" s="18">
        <f t="shared" si="27"/>
        <v>-122201.28146768076</v>
      </c>
      <c r="S56" s="18">
        <f t="shared" si="27"/>
        <v>35917.514211418806</v>
      </c>
      <c r="T56" s="32">
        <f t="shared" si="27"/>
        <v>123918.03813997027</v>
      </c>
    </row>
    <row r="57" spans="1:20" s="9" customFormat="1" ht="15.75" customHeight="1">
      <c r="A57" s="36"/>
      <c r="B57" s="22"/>
      <c r="C57" s="22"/>
      <c r="D57" s="22"/>
      <c r="E57" s="22"/>
      <c r="F57" s="10"/>
      <c r="G57" s="10"/>
      <c r="H57" s="10"/>
    </row>
  </sheetData>
  <phoneticPr fontId="10" type="noConversion"/>
  <conditionalFormatting sqref="F8:H8 I19:I21 I45:I47 I32:I34 E4 G14 G16:G17 B15:F16 C11:F11 H11:T11 I14:T14 B6:E14 H15:T16 B17:E17 I40:T42 I53:T55 J6:T6 I7:T12 I22:T29 I35:T38 I48:T51">
    <cfRule type="cellIs" dxfId="42" priority="890" operator="lessThan">
      <formula>0</formula>
    </cfRule>
  </conditionalFormatting>
  <conditionalFormatting sqref="B57">
    <cfRule type="cellIs" dxfId="41" priority="812" operator="lessThan">
      <formula>0</formula>
    </cfRule>
  </conditionalFormatting>
  <conditionalFormatting sqref="C57:E57">
    <cfRule type="cellIs" dxfId="40" priority="811" operator="lessThan">
      <formula>0</formula>
    </cfRule>
  </conditionalFormatting>
  <conditionalFormatting sqref="J19:T21">
    <cfRule type="cellIs" dxfId="39" priority="24" operator="lessThan">
      <formula>0</formula>
    </cfRule>
  </conditionalFormatting>
  <conditionalFormatting sqref="J32:T34">
    <cfRule type="cellIs" dxfId="38" priority="23" operator="lessThan">
      <formula>0</formula>
    </cfRule>
  </conditionalFormatting>
  <conditionalFormatting sqref="J45:T47">
    <cfRule type="cellIs" dxfId="37" priority="22" operator="lessThan">
      <formula>0</formula>
    </cfRule>
  </conditionalFormatting>
  <conditionalFormatting sqref="I6">
    <cfRule type="cellIs" dxfId="36" priority="11" operator="lessThan">
      <formula>0</formula>
    </cfRule>
  </conditionalFormatting>
  <conditionalFormatting sqref="I6:T56">
    <cfRule type="cellIs" dxfId="35" priority="10" operator="lessThan">
      <formula>0</formula>
    </cfRule>
  </conditionalFormatting>
  <conditionalFormatting sqref="F21:H21 G27 G29:G30 B28:F29 H24 B24:F24 B19:E23 B25:E27 H28:H29 B30:E30">
    <cfRule type="cellIs" dxfId="34" priority="3" operator="lessThan">
      <formula>0</formula>
    </cfRule>
  </conditionalFormatting>
  <conditionalFormatting sqref="F34:H34 G40 G42:G43 B41:F42 H37 B37:F37 B32:E36 B38:E40 H41:H42 B43:E43">
    <cfRule type="cellIs" dxfId="33" priority="2" operator="lessThan">
      <formula>0</formula>
    </cfRule>
  </conditionalFormatting>
  <conditionalFormatting sqref="F47:H47 G53 G55:G56 B54:F55 H50 B50:F50 B45:E49 B51:E53 H54:H55 B56:E56">
    <cfRule type="cellIs" dxfId="32" priority="1" operator="lessThan">
      <formula>0</formula>
    </cfRule>
  </conditionalFormatting>
  <printOptions horizontalCentered="1"/>
  <pageMargins left="0.25" right="0.25" top="0.75" bottom="0.75" header="0" footer="0"/>
  <pageSetup scale="45" fitToHeight="0" orientation="landscape" r:id="rId1"/>
  <headerFooter>
    <oddFooter>Page &amp;P of &amp;N</oddFooter>
  </headerFooter>
  <ignoredErrors>
    <ignoredError sqref="J9:T9 J22:T22 J35:T35 J48:T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89B8-303D-42D4-8C6C-67A595164983}">
  <dimension ref="A1:AO28"/>
  <sheetViews>
    <sheetView view="pageBreakPreview" zoomScale="30" zoomScaleNormal="70" zoomScaleSheetLayoutView="30" workbookViewId="0">
      <pane xSplit="5" ySplit="5" topLeftCell="F6" activePane="bottomRight" state="frozen"/>
      <selection pane="topRight" activeCell="F1" sqref="F1"/>
      <selection pane="bottomLeft" activeCell="A8" sqref="A8"/>
      <selection pane="bottomRight" activeCell="F6" sqref="F6"/>
    </sheetView>
  </sheetViews>
  <sheetFormatPr defaultColWidth="9" defaultRowHeight="15.6"/>
  <cols>
    <col min="1" max="1" width="0.8984375" style="15" customWidth="1"/>
    <col min="2" max="2" width="15.8984375" style="19" bestFit="1" customWidth="1"/>
    <col min="3" max="3" width="7.3984375" style="19" bestFit="1" customWidth="1"/>
    <col min="4" max="4" width="5.3984375" style="19" bestFit="1" customWidth="1"/>
    <col min="5" max="5" width="21.19921875" style="19" bestFit="1" customWidth="1"/>
    <col min="6" max="41" width="13.3984375" style="19" customWidth="1"/>
    <col min="42" max="42" width="0.8984375" style="19" customWidth="1"/>
    <col min="43" max="16384" width="9" style="19"/>
  </cols>
  <sheetData>
    <row r="1" spans="1:41">
      <c r="A1" s="76" t="s">
        <v>73</v>
      </c>
      <c r="B1" s="15"/>
    </row>
    <row r="2" spans="1:41">
      <c r="A2" s="148" t="s">
        <v>114</v>
      </c>
      <c r="B2" s="148"/>
      <c r="C2" s="148"/>
      <c r="D2" s="148"/>
      <c r="E2" s="148"/>
      <c r="G2" s="148"/>
    </row>
    <row r="3" spans="1:4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s="20" customFormat="1">
      <c r="A4" s="88"/>
      <c r="B4" s="90"/>
      <c r="C4" s="94"/>
      <c r="D4" s="90"/>
      <c r="E4" s="90"/>
      <c r="F4" s="84" t="s">
        <v>65</v>
      </c>
      <c r="G4" s="41"/>
      <c r="H4" s="41"/>
      <c r="I4" s="41"/>
      <c r="J4" s="41"/>
      <c r="K4" s="41"/>
      <c r="L4" s="41"/>
      <c r="M4" s="41"/>
      <c r="N4" s="42"/>
      <c r="O4" s="84" t="s">
        <v>66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84" t="s">
        <v>67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</row>
    <row r="5" spans="1:41" s="20" customFormat="1">
      <c r="A5" s="14"/>
      <c r="B5" s="91" t="s">
        <v>59</v>
      </c>
      <c r="C5" s="45" t="s">
        <v>34</v>
      </c>
      <c r="D5" s="45" t="s">
        <v>40</v>
      </c>
      <c r="E5" s="45" t="s">
        <v>41</v>
      </c>
      <c r="F5" s="83">
        <v>43647</v>
      </c>
      <c r="G5" s="81">
        <v>43678</v>
      </c>
      <c r="H5" s="81">
        <v>43709</v>
      </c>
      <c r="I5" s="81">
        <v>43739</v>
      </c>
      <c r="J5" s="81">
        <v>43770</v>
      </c>
      <c r="K5" s="81">
        <v>43800</v>
      </c>
      <c r="L5" s="81">
        <v>43831</v>
      </c>
      <c r="M5" s="81">
        <v>43862</v>
      </c>
      <c r="N5" s="82">
        <v>43891</v>
      </c>
      <c r="O5" s="83">
        <v>43831</v>
      </c>
      <c r="P5" s="81">
        <v>43862</v>
      </c>
      <c r="Q5" s="81">
        <v>43891</v>
      </c>
      <c r="R5" s="81">
        <v>43922</v>
      </c>
      <c r="S5" s="81">
        <v>43952</v>
      </c>
      <c r="T5" s="81">
        <v>43983</v>
      </c>
      <c r="U5" s="81">
        <v>44013</v>
      </c>
      <c r="V5" s="81">
        <v>44044</v>
      </c>
      <c r="W5" s="81">
        <v>44075</v>
      </c>
      <c r="X5" s="81">
        <v>44105</v>
      </c>
      <c r="Y5" s="81">
        <v>44136</v>
      </c>
      <c r="Z5" s="81">
        <v>44166</v>
      </c>
      <c r="AA5" s="81">
        <v>44197</v>
      </c>
      <c r="AB5" s="81">
        <v>44228</v>
      </c>
      <c r="AC5" s="82">
        <v>44256</v>
      </c>
      <c r="AD5" s="83">
        <v>44228</v>
      </c>
      <c r="AE5" s="81">
        <v>44256</v>
      </c>
      <c r="AF5" s="81">
        <v>44287</v>
      </c>
      <c r="AG5" s="81">
        <v>44317</v>
      </c>
      <c r="AH5" s="81">
        <v>44348</v>
      </c>
      <c r="AI5" s="81">
        <v>44378</v>
      </c>
      <c r="AJ5" s="81">
        <v>44409</v>
      </c>
      <c r="AK5" s="81">
        <v>44440</v>
      </c>
      <c r="AL5" s="81">
        <v>44470</v>
      </c>
      <c r="AM5" s="81">
        <v>44501</v>
      </c>
      <c r="AN5" s="81">
        <v>44531</v>
      </c>
      <c r="AO5" s="82">
        <v>44562</v>
      </c>
    </row>
    <row r="6" spans="1:41">
      <c r="B6" s="38"/>
      <c r="C6" s="52"/>
      <c r="D6" s="38"/>
      <c r="E6" s="38"/>
      <c r="F6" s="38"/>
      <c r="G6" s="39"/>
      <c r="H6" s="39"/>
      <c r="I6" s="39"/>
      <c r="J6" s="39"/>
      <c r="K6" s="39"/>
      <c r="L6" s="39"/>
      <c r="M6" s="39"/>
      <c r="N6" s="40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</row>
    <row r="7" spans="1:41">
      <c r="B7" s="92" t="s">
        <v>36</v>
      </c>
      <c r="C7" s="49" t="s">
        <v>16</v>
      </c>
      <c r="D7" s="92" t="s">
        <v>42</v>
      </c>
      <c r="E7" s="92" t="s">
        <v>55</v>
      </c>
      <c r="F7" s="16">
        <v>106301629</v>
      </c>
      <c r="G7" s="11">
        <v>119968791</v>
      </c>
      <c r="H7" s="11">
        <v>108548491</v>
      </c>
      <c r="I7" s="11">
        <v>96404379</v>
      </c>
      <c r="J7" s="11">
        <v>135387503</v>
      </c>
      <c r="K7" s="11">
        <v>193239457</v>
      </c>
      <c r="L7" s="11">
        <v>184803617</v>
      </c>
      <c r="M7" s="11">
        <v>77094373</v>
      </c>
      <c r="N7" s="12">
        <v>56571</v>
      </c>
      <c r="O7" s="16">
        <v>4041</v>
      </c>
      <c r="P7" s="11">
        <v>80288594</v>
      </c>
      <c r="Q7" s="11">
        <v>136493621</v>
      </c>
      <c r="R7" s="11">
        <v>117116200</v>
      </c>
      <c r="S7" s="11">
        <v>89924243</v>
      </c>
      <c r="T7" s="11">
        <v>94015678</v>
      </c>
      <c r="U7" s="11">
        <v>111837111</v>
      </c>
      <c r="V7" s="11">
        <v>133115372</v>
      </c>
      <c r="W7" s="11">
        <v>115353973</v>
      </c>
      <c r="X7" s="11">
        <v>91727479</v>
      </c>
      <c r="Y7" s="11">
        <v>128948065</v>
      </c>
      <c r="Z7" s="11">
        <v>189034396</v>
      </c>
      <c r="AA7" s="11">
        <v>188230087</v>
      </c>
      <c r="AB7" s="11">
        <v>83894280</v>
      </c>
      <c r="AC7" s="12">
        <v>83413</v>
      </c>
      <c r="AD7" s="16">
        <v>88092573</v>
      </c>
      <c r="AE7" s="11">
        <v>150011135</v>
      </c>
      <c r="AF7" s="11">
        <v>111732899</v>
      </c>
      <c r="AG7" s="11">
        <v>90317980</v>
      </c>
      <c r="AH7" s="11">
        <v>102332720</v>
      </c>
      <c r="AI7" s="11">
        <v>147157812</v>
      </c>
      <c r="AJ7" s="11">
        <v>142071538</v>
      </c>
      <c r="AK7" s="11">
        <v>104728090</v>
      </c>
      <c r="AL7" s="11">
        <v>90268146</v>
      </c>
      <c r="AM7" s="11">
        <f t="shared" ref="AM7:AO10" si="0">Y7</f>
        <v>128948065</v>
      </c>
      <c r="AN7" s="11">
        <f t="shared" si="0"/>
        <v>189034396</v>
      </c>
      <c r="AO7" s="12">
        <f t="shared" si="0"/>
        <v>188230087</v>
      </c>
    </row>
    <row r="8" spans="1:41">
      <c r="B8" s="92" t="s">
        <v>38</v>
      </c>
      <c r="C8" s="49" t="s">
        <v>16</v>
      </c>
      <c r="D8" s="92" t="s">
        <v>18</v>
      </c>
      <c r="E8" s="92" t="s">
        <v>55</v>
      </c>
      <c r="F8" s="16">
        <v>46566141.067802861</v>
      </c>
      <c r="G8" s="11">
        <v>50021844.067802861</v>
      </c>
      <c r="H8" s="11">
        <v>49277203.067802861</v>
      </c>
      <c r="I8" s="11">
        <v>41392275.067802861</v>
      </c>
      <c r="J8" s="11">
        <v>42864354.688861847</v>
      </c>
      <c r="K8" s="11">
        <v>52117523.067802861</v>
      </c>
      <c r="L8" s="11">
        <v>51056212.954839617</v>
      </c>
      <c r="M8" s="11">
        <v>25746588.755313162</v>
      </c>
      <c r="N8" s="12">
        <v>10324</v>
      </c>
      <c r="O8" s="16">
        <v>461</v>
      </c>
      <c r="P8" s="11">
        <v>20477983.17766349</v>
      </c>
      <c r="Q8" s="11">
        <v>42638491.087025568</v>
      </c>
      <c r="R8" s="11">
        <v>37260427.087025568</v>
      </c>
      <c r="S8" s="11">
        <v>35087834.087025568</v>
      </c>
      <c r="T8" s="11">
        <v>38037763.087025568</v>
      </c>
      <c r="U8" s="11">
        <v>42844789.087025568</v>
      </c>
      <c r="V8" s="11">
        <v>49271778.087025568</v>
      </c>
      <c r="W8" s="11">
        <v>47300959.087025568</v>
      </c>
      <c r="X8" s="11">
        <v>41269135.087025568</v>
      </c>
      <c r="Y8" s="11">
        <v>42444390.087025568</v>
      </c>
      <c r="Z8" s="11">
        <v>50453789.087025568</v>
      </c>
      <c r="AA8" s="11">
        <v>50048442.909326889</v>
      </c>
      <c r="AB8" s="11">
        <v>26192492.528411325</v>
      </c>
      <c r="AC8" s="12">
        <v>233147</v>
      </c>
      <c r="AD8" s="16">
        <v>20206274.411038015</v>
      </c>
      <c r="AE8" s="11">
        <v>44084373.979411848</v>
      </c>
      <c r="AF8" s="11">
        <v>40165286.979411848</v>
      </c>
      <c r="AG8" s="11">
        <v>39002004.979411848</v>
      </c>
      <c r="AH8" s="11">
        <v>43240013.979411848</v>
      </c>
      <c r="AI8" s="11">
        <v>53263688.979411848</v>
      </c>
      <c r="AJ8" s="11">
        <v>55743005.979411848</v>
      </c>
      <c r="AK8" s="11">
        <v>46163969.979411848</v>
      </c>
      <c r="AL8" s="11">
        <v>40865124.979411848</v>
      </c>
      <c r="AM8" s="11">
        <f t="shared" si="0"/>
        <v>42444390.087025568</v>
      </c>
      <c r="AN8" s="11">
        <f t="shared" si="0"/>
        <v>50453789.087025568</v>
      </c>
      <c r="AO8" s="12">
        <f t="shared" si="0"/>
        <v>50048442.909326889</v>
      </c>
    </row>
    <row r="9" spans="1:41">
      <c r="B9" s="92" t="s">
        <v>37</v>
      </c>
      <c r="C9" s="49" t="s">
        <v>16</v>
      </c>
      <c r="D9" s="92" t="s">
        <v>43</v>
      </c>
      <c r="E9" s="92" t="s">
        <v>55</v>
      </c>
      <c r="F9" s="16">
        <v>79743053</v>
      </c>
      <c r="G9" s="11">
        <v>76709497</v>
      </c>
      <c r="H9" s="11">
        <v>90148602</v>
      </c>
      <c r="I9" s="11">
        <v>85092360</v>
      </c>
      <c r="J9" s="11">
        <v>84427288</v>
      </c>
      <c r="K9" s="11">
        <v>87189697</v>
      </c>
      <c r="L9" s="11">
        <v>82072373</v>
      </c>
      <c r="M9" s="11">
        <v>43432708</v>
      </c>
      <c r="N9" s="12">
        <v>441137</v>
      </c>
      <c r="O9" s="16">
        <v>24225</v>
      </c>
      <c r="P9" s="11">
        <v>36421448</v>
      </c>
      <c r="Q9" s="11">
        <v>69268411</v>
      </c>
      <c r="R9" s="11">
        <v>65474067</v>
      </c>
      <c r="S9" s="11">
        <v>61015644</v>
      </c>
      <c r="T9" s="11">
        <v>66321638</v>
      </c>
      <c r="U9" s="11">
        <v>72974312</v>
      </c>
      <c r="V9" s="11">
        <v>75528686</v>
      </c>
      <c r="W9" s="11">
        <v>82705141</v>
      </c>
      <c r="X9" s="11">
        <v>86182407</v>
      </c>
      <c r="Y9" s="11">
        <v>84889293</v>
      </c>
      <c r="Z9" s="11">
        <v>78433412</v>
      </c>
      <c r="AA9" s="11">
        <v>80407587</v>
      </c>
      <c r="AB9" s="11">
        <v>37644680</v>
      </c>
      <c r="AC9" s="12">
        <v>783031</v>
      </c>
      <c r="AD9" s="16">
        <v>31988093</v>
      </c>
      <c r="AE9" s="11">
        <v>66263185</v>
      </c>
      <c r="AF9" s="11">
        <v>64470575</v>
      </c>
      <c r="AG9" s="11">
        <v>60840922</v>
      </c>
      <c r="AH9" s="11">
        <v>70627656</v>
      </c>
      <c r="AI9" s="11">
        <v>79253784</v>
      </c>
      <c r="AJ9" s="11">
        <v>86993695</v>
      </c>
      <c r="AK9" s="11">
        <v>79857578</v>
      </c>
      <c r="AL9" s="11">
        <v>85296339</v>
      </c>
      <c r="AM9" s="11">
        <f t="shared" si="0"/>
        <v>84889293</v>
      </c>
      <c r="AN9" s="11">
        <f t="shared" si="0"/>
        <v>78433412</v>
      </c>
      <c r="AO9" s="12">
        <f t="shared" si="0"/>
        <v>80407587</v>
      </c>
    </row>
    <row r="10" spans="1:41">
      <c r="B10" s="92" t="s">
        <v>39</v>
      </c>
      <c r="C10" s="49" t="s">
        <v>16</v>
      </c>
      <c r="D10" s="92" t="s">
        <v>44</v>
      </c>
      <c r="E10" s="92" t="s">
        <v>55</v>
      </c>
      <c r="F10" s="16">
        <v>33728980</v>
      </c>
      <c r="G10" s="11">
        <v>34007335</v>
      </c>
      <c r="H10" s="11">
        <v>29146302</v>
      </c>
      <c r="I10" s="11">
        <v>13987606</v>
      </c>
      <c r="J10" s="11">
        <v>7123051</v>
      </c>
      <c r="K10" s="11">
        <v>1696289</v>
      </c>
      <c r="L10" s="11">
        <v>613380</v>
      </c>
      <c r="M10" s="11">
        <v>247832</v>
      </c>
      <c r="N10" s="12">
        <v>-51217</v>
      </c>
      <c r="O10" s="16">
        <v>0</v>
      </c>
      <c r="P10" s="11">
        <v>286989</v>
      </c>
      <c r="Q10" s="11">
        <v>2658926</v>
      </c>
      <c r="R10" s="11">
        <v>8136764</v>
      </c>
      <c r="S10" s="11">
        <v>16311791</v>
      </c>
      <c r="T10" s="11">
        <v>20483882</v>
      </c>
      <c r="U10" s="11">
        <v>31341813</v>
      </c>
      <c r="V10" s="11">
        <v>36683288</v>
      </c>
      <c r="W10" s="11">
        <v>29873791</v>
      </c>
      <c r="X10" s="11">
        <v>19810391</v>
      </c>
      <c r="Y10" s="11">
        <v>8144562</v>
      </c>
      <c r="Z10" s="11">
        <v>1995703</v>
      </c>
      <c r="AA10" s="11">
        <v>473525</v>
      </c>
      <c r="AB10" s="11">
        <v>303498</v>
      </c>
      <c r="AC10" s="12">
        <v>43133</v>
      </c>
      <c r="AD10" s="16">
        <v>242853</v>
      </c>
      <c r="AE10" s="11">
        <v>1152734</v>
      </c>
      <c r="AF10" s="11">
        <v>7906221</v>
      </c>
      <c r="AG10" s="11">
        <v>18129206</v>
      </c>
      <c r="AH10" s="11">
        <v>28118418</v>
      </c>
      <c r="AI10" s="11">
        <v>36860793</v>
      </c>
      <c r="AJ10" s="11">
        <v>39164393</v>
      </c>
      <c r="AK10" s="11">
        <v>25760901</v>
      </c>
      <c r="AL10" s="11">
        <v>16613918</v>
      </c>
      <c r="AM10" s="11">
        <f t="shared" si="0"/>
        <v>8144562</v>
      </c>
      <c r="AN10" s="11">
        <f t="shared" si="0"/>
        <v>1995703</v>
      </c>
      <c r="AO10" s="12">
        <f t="shared" si="0"/>
        <v>473525</v>
      </c>
    </row>
    <row r="11" spans="1:41">
      <c r="B11" s="38"/>
      <c r="C11" s="52"/>
      <c r="D11" s="38"/>
      <c r="E11" s="92"/>
      <c r="F11" s="16"/>
      <c r="G11" s="11"/>
      <c r="H11" s="11"/>
      <c r="I11" s="11"/>
      <c r="J11" s="11"/>
      <c r="K11" s="11"/>
      <c r="L11" s="11"/>
      <c r="M11" s="11"/>
      <c r="N11" s="12"/>
      <c r="O11" s="1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6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</row>
    <row r="12" spans="1:41">
      <c r="B12" s="92" t="s">
        <v>36</v>
      </c>
      <c r="C12" s="49" t="s">
        <v>35</v>
      </c>
      <c r="D12" s="92" t="s">
        <v>45</v>
      </c>
      <c r="E12" s="92" t="s">
        <v>109</v>
      </c>
      <c r="F12" s="85">
        <v>0</v>
      </c>
      <c r="G12" s="86">
        <f>$F12</f>
        <v>0</v>
      </c>
      <c r="H12" s="86">
        <f t="shared" ref="H12:N15" si="1">$F12</f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87">
        <f t="shared" si="1"/>
        <v>0</v>
      </c>
      <c r="O12" s="85">
        <v>-3.16E-3</v>
      </c>
      <c r="P12" s="86">
        <f>$O12</f>
        <v>-3.16E-3</v>
      </c>
      <c r="Q12" s="86">
        <f t="shared" ref="Q12:AB15" si="2">$O12</f>
        <v>-3.16E-3</v>
      </c>
      <c r="R12" s="86">
        <f t="shared" si="2"/>
        <v>-3.16E-3</v>
      </c>
      <c r="S12" s="86">
        <f t="shared" si="2"/>
        <v>-3.16E-3</v>
      </c>
      <c r="T12" s="86">
        <f t="shared" si="2"/>
        <v>-3.16E-3</v>
      </c>
      <c r="U12" s="86">
        <f t="shared" si="2"/>
        <v>-3.16E-3</v>
      </c>
      <c r="V12" s="86">
        <f t="shared" si="2"/>
        <v>-3.16E-3</v>
      </c>
      <c r="W12" s="86">
        <f t="shared" si="2"/>
        <v>-3.16E-3</v>
      </c>
      <c r="X12" s="86">
        <f t="shared" si="2"/>
        <v>-3.16E-3</v>
      </c>
      <c r="Y12" s="86">
        <f t="shared" si="2"/>
        <v>-3.16E-3</v>
      </c>
      <c r="Z12" s="86">
        <f t="shared" si="2"/>
        <v>-3.16E-3</v>
      </c>
      <c r="AA12" s="86">
        <f t="shared" si="2"/>
        <v>-3.16E-3</v>
      </c>
      <c r="AB12" s="86">
        <f t="shared" si="2"/>
        <v>-3.16E-3</v>
      </c>
      <c r="AC12" s="87">
        <f>$O12</f>
        <v>-3.16E-3</v>
      </c>
      <c r="AD12" s="85">
        <v>1.39E-3</v>
      </c>
      <c r="AE12" s="86">
        <f t="shared" ref="AE12:AO15" si="3">$AD12</f>
        <v>1.39E-3</v>
      </c>
      <c r="AF12" s="86">
        <f t="shared" si="3"/>
        <v>1.39E-3</v>
      </c>
      <c r="AG12" s="86">
        <f t="shared" si="3"/>
        <v>1.39E-3</v>
      </c>
      <c r="AH12" s="86">
        <f t="shared" si="3"/>
        <v>1.39E-3</v>
      </c>
      <c r="AI12" s="86">
        <f t="shared" si="3"/>
        <v>1.39E-3</v>
      </c>
      <c r="AJ12" s="86">
        <f t="shared" si="3"/>
        <v>1.39E-3</v>
      </c>
      <c r="AK12" s="86">
        <f t="shared" si="3"/>
        <v>1.39E-3</v>
      </c>
      <c r="AL12" s="86">
        <f t="shared" si="3"/>
        <v>1.39E-3</v>
      </c>
      <c r="AM12" s="86">
        <f t="shared" si="3"/>
        <v>1.39E-3</v>
      </c>
      <c r="AN12" s="86">
        <f t="shared" si="3"/>
        <v>1.39E-3</v>
      </c>
      <c r="AO12" s="87">
        <f t="shared" si="3"/>
        <v>1.39E-3</v>
      </c>
    </row>
    <row r="13" spans="1:41">
      <c r="B13" s="92" t="s">
        <v>38</v>
      </c>
      <c r="C13" s="49" t="s">
        <v>35</v>
      </c>
      <c r="D13" s="92" t="s">
        <v>46</v>
      </c>
      <c r="E13" s="92" t="s">
        <v>109</v>
      </c>
      <c r="F13" s="85">
        <v>-1.91E-3</v>
      </c>
      <c r="G13" s="86">
        <f t="shared" ref="G13:G15" si="4">$F13</f>
        <v>-1.91E-3</v>
      </c>
      <c r="H13" s="86">
        <f t="shared" si="1"/>
        <v>-1.91E-3</v>
      </c>
      <c r="I13" s="86">
        <f t="shared" si="1"/>
        <v>-1.91E-3</v>
      </c>
      <c r="J13" s="86">
        <f t="shared" si="1"/>
        <v>-1.91E-3</v>
      </c>
      <c r="K13" s="86">
        <f t="shared" si="1"/>
        <v>-1.91E-3</v>
      </c>
      <c r="L13" s="86">
        <f t="shared" si="1"/>
        <v>-1.91E-3</v>
      </c>
      <c r="M13" s="86">
        <f t="shared" si="1"/>
        <v>-1.91E-3</v>
      </c>
      <c r="N13" s="87">
        <f t="shared" si="1"/>
        <v>-1.91E-3</v>
      </c>
      <c r="O13" s="85">
        <v>-3.3500000000000001E-3</v>
      </c>
      <c r="P13" s="86">
        <f>$O13</f>
        <v>-3.3500000000000001E-3</v>
      </c>
      <c r="Q13" s="86">
        <f t="shared" si="2"/>
        <v>-3.3500000000000001E-3</v>
      </c>
      <c r="R13" s="86">
        <f t="shared" si="2"/>
        <v>-3.3500000000000001E-3</v>
      </c>
      <c r="S13" s="86">
        <f t="shared" si="2"/>
        <v>-3.3500000000000001E-3</v>
      </c>
      <c r="T13" s="86">
        <f t="shared" si="2"/>
        <v>-3.3500000000000001E-3</v>
      </c>
      <c r="U13" s="86">
        <f t="shared" si="2"/>
        <v>-3.3500000000000001E-3</v>
      </c>
      <c r="V13" s="86">
        <f t="shared" si="2"/>
        <v>-3.3500000000000001E-3</v>
      </c>
      <c r="W13" s="86">
        <f t="shared" si="2"/>
        <v>-3.3500000000000001E-3</v>
      </c>
      <c r="X13" s="86">
        <f t="shared" si="2"/>
        <v>-3.3500000000000001E-3</v>
      </c>
      <c r="Y13" s="86">
        <f t="shared" si="2"/>
        <v>-3.3500000000000001E-3</v>
      </c>
      <c r="Z13" s="86">
        <f t="shared" si="2"/>
        <v>-3.3500000000000001E-3</v>
      </c>
      <c r="AA13" s="86">
        <f t="shared" si="2"/>
        <v>-3.3500000000000001E-3</v>
      </c>
      <c r="AB13" s="86">
        <f t="shared" si="2"/>
        <v>-3.3500000000000001E-3</v>
      </c>
      <c r="AC13" s="87">
        <f>$O13</f>
        <v>-3.3500000000000001E-3</v>
      </c>
      <c r="AD13" s="85">
        <v>1.7799999999999999E-3</v>
      </c>
      <c r="AE13" s="86">
        <f t="shared" si="3"/>
        <v>1.7799999999999999E-3</v>
      </c>
      <c r="AF13" s="86">
        <f t="shared" si="3"/>
        <v>1.7799999999999999E-3</v>
      </c>
      <c r="AG13" s="86">
        <f t="shared" si="3"/>
        <v>1.7799999999999999E-3</v>
      </c>
      <c r="AH13" s="86">
        <f t="shared" si="3"/>
        <v>1.7799999999999999E-3</v>
      </c>
      <c r="AI13" s="86">
        <f t="shared" si="3"/>
        <v>1.7799999999999999E-3</v>
      </c>
      <c r="AJ13" s="86">
        <f t="shared" si="3"/>
        <v>1.7799999999999999E-3</v>
      </c>
      <c r="AK13" s="86">
        <f t="shared" si="3"/>
        <v>1.7799999999999999E-3</v>
      </c>
      <c r="AL13" s="86">
        <f t="shared" si="3"/>
        <v>1.7799999999999999E-3</v>
      </c>
      <c r="AM13" s="86">
        <f t="shared" si="3"/>
        <v>1.7799999999999999E-3</v>
      </c>
      <c r="AN13" s="86">
        <f t="shared" si="3"/>
        <v>1.7799999999999999E-3</v>
      </c>
      <c r="AO13" s="87">
        <f t="shared" si="3"/>
        <v>1.7799999999999999E-3</v>
      </c>
    </row>
    <row r="14" spans="1:41">
      <c r="B14" s="92" t="s">
        <v>37</v>
      </c>
      <c r="C14" s="49" t="s">
        <v>35</v>
      </c>
      <c r="D14" s="92" t="s">
        <v>47</v>
      </c>
      <c r="E14" s="92" t="s">
        <v>109</v>
      </c>
      <c r="F14" s="85">
        <v>-1.7799999999999999E-3</v>
      </c>
      <c r="G14" s="86">
        <f t="shared" si="4"/>
        <v>-1.7799999999999999E-3</v>
      </c>
      <c r="H14" s="86">
        <f t="shared" si="1"/>
        <v>-1.7799999999999999E-3</v>
      </c>
      <c r="I14" s="86">
        <f t="shared" si="1"/>
        <v>-1.7799999999999999E-3</v>
      </c>
      <c r="J14" s="86">
        <f t="shared" si="1"/>
        <v>-1.7799999999999999E-3</v>
      </c>
      <c r="K14" s="86">
        <f t="shared" si="1"/>
        <v>-1.7799999999999999E-3</v>
      </c>
      <c r="L14" s="86">
        <f t="shared" si="1"/>
        <v>-1.7799999999999999E-3</v>
      </c>
      <c r="M14" s="86">
        <f t="shared" si="1"/>
        <v>-1.7799999999999999E-3</v>
      </c>
      <c r="N14" s="87">
        <f t="shared" si="1"/>
        <v>-1.7799999999999999E-3</v>
      </c>
      <c r="O14" s="85">
        <v>-4.8599999999999997E-3</v>
      </c>
      <c r="P14" s="86">
        <f>$O14</f>
        <v>-4.8599999999999997E-3</v>
      </c>
      <c r="Q14" s="86">
        <f t="shared" si="2"/>
        <v>-4.8599999999999997E-3</v>
      </c>
      <c r="R14" s="86">
        <f t="shared" si="2"/>
        <v>-4.8599999999999997E-3</v>
      </c>
      <c r="S14" s="86">
        <f t="shared" si="2"/>
        <v>-4.8599999999999997E-3</v>
      </c>
      <c r="T14" s="86">
        <f t="shared" si="2"/>
        <v>-4.8599999999999997E-3</v>
      </c>
      <c r="U14" s="86">
        <f t="shared" si="2"/>
        <v>-4.8599999999999997E-3</v>
      </c>
      <c r="V14" s="86">
        <f t="shared" si="2"/>
        <v>-4.8599999999999997E-3</v>
      </c>
      <c r="W14" s="86">
        <f t="shared" si="2"/>
        <v>-4.8599999999999997E-3</v>
      </c>
      <c r="X14" s="86">
        <f t="shared" si="2"/>
        <v>-4.8599999999999997E-3</v>
      </c>
      <c r="Y14" s="86">
        <f t="shared" si="2"/>
        <v>-4.8599999999999997E-3</v>
      </c>
      <c r="Z14" s="86">
        <f t="shared" si="2"/>
        <v>-4.8599999999999997E-3</v>
      </c>
      <c r="AA14" s="86">
        <f t="shared" si="2"/>
        <v>-4.8599999999999997E-3</v>
      </c>
      <c r="AB14" s="86">
        <f t="shared" si="2"/>
        <v>-4.8599999999999997E-3</v>
      </c>
      <c r="AC14" s="87">
        <f>$O14</f>
        <v>-4.8599999999999997E-3</v>
      </c>
      <c r="AD14" s="85">
        <v>0</v>
      </c>
      <c r="AE14" s="86">
        <f t="shared" si="3"/>
        <v>0</v>
      </c>
      <c r="AF14" s="86">
        <f t="shared" si="3"/>
        <v>0</v>
      </c>
      <c r="AG14" s="86">
        <f t="shared" si="3"/>
        <v>0</v>
      </c>
      <c r="AH14" s="86">
        <f t="shared" si="3"/>
        <v>0</v>
      </c>
      <c r="AI14" s="86">
        <f t="shared" si="3"/>
        <v>0</v>
      </c>
      <c r="AJ14" s="86">
        <f t="shared" si="3"/>
        <v>0</v>
      </c>
      <c r="AK14" s="86">
        <f t="shared" si="3"/>
        <v>0</v>
      </c>
      <c r="AL14" s="86">
        <f t="shared" si="3"/>
        <v>0</v>
      </c>
      <c r="AM14" s="86">
        <f t="shared" si="3"/>
        <v>0</v>
      </c>
      <c r="AN14" s="86">
        <f t="shared" si="3"/>
        <v>0</v>
      </c>
      <c r="AO14" s="87">
        <f t="shared" si="3"/>
        <v>0</v>
      </c>
    </row>
    <row r="15" spans="1:41">
      <c r="B15" s="92" t="s">
        <v>39</v>
      </c>
      <c r="C15" s="49" t="s">
        <v>35</v>
      </c>
      <c r="D15" s="92" t="s">
        <v>48</v>
      </c>
      <c r="E15" s="92" t="s">
        <v>109</v>
      </c>
      <c r="F15" s="85">
        <v>-3.16E-3</v>
      </c>
      <c r="G15" s="86">
        <f t="shared" si="4"/>
        <v>-3.16E-3</v>
      </c>
      <c r="H15" s="86">
        <f t="shared" si="1"/>
        <v>-3.16E-3</v>
      </c>
      <c r="I15" s="86">
        <f t="shared" si="1"/>
        <v>-3.16E-3</v>
      </c>
      <c r="J15" s="86">
        <f t="shared" si="1"/>
        <v>-3.16E-3</v>
      </c>
      <c r="K15" s="86">
        <f t="shared" si="1"/>
        <v>-3.16E-3</v>
      </c>
      <c r="L15" s="86">
        <f t="shared" si="1"/>
        <v>-3.16E-3</v>
      </c>
      <c r="M15" s="86">
        <f t="shared" si="1"/>
        <v>-3.16E-3</v>
      </c>
      <c r="N15" s="87">
        <f t="shared" si="1"/>
        <v>-3.16E-3</v>
      </c>
      <c r="O15" s="85">
        <v>-3.9199999999999999E-3</v>
      </c>
      <c r="P15" s="86">
        <f>$O15</f>
        <v>-3.9199999999999999E-3</v>
      </c>
      <c r="Q15" s="86">
        <f t="shared" si="2"/>
        <v>-3.9199999999999999E-3</v>
      </c>
      <c r="R15" s="86">
        <f t="shared" si="2"/>
        <v>-3.9199999999999999E-3</v>
      </c>
      <c r="S15" s="86">
        <f t="shared" si="2"/>
        <v>-3.9199999999999999E-3</v>
      </c>
      <c r="T15" s="86">
        <f t="shared" si="2"/>
        <v>-3.9199999999999999E-3</v>
      </c>
      <c r="U15" s="86">
        <f t="shared" si="2"/>
        <v>-3.9199999999999999E-3</v>
      </c>
      <c r="V15" s="86">
        <f t="shared" si="2"/>
        <v>-3.9199999999999999E-3</v>
      </c>
      <c r="W15" s="86">
        <f t="shared" si="2"/>
        <v>-3.9199999999999999E-3</v>
      </c>
      <c r="X15" s="86">
        <f t="shared" si="2"/>
        <v>-3.9199999999999999E-3</v>
      </c>
      <c r="Y15" s="86">
        <f t="shared" si="2"/>
        <v>-3.9199999999999999E-3</v>
      </c>
      <c r="Z15" s="86">
        <f t="shared" si="2"/>
        <v>-3.9199999999999999E-3</v>
      </c>
      <c r="AA15" s="86">
        <f t="shared" si="2"/>
        <v>-3.9199999999999999E-3</v>
      </c>
      <c r="AB15" s="86">
        <f t="shared" si="2"/>
        <v>-3.9199999999999999E-3</v>
      </c>
      <c r="AC15" s="87">
        <f>$O15</f>
        <v>-3.9199999999999999E-3</v>
      </c>
      <c r="AD15" s="85">
        <v>-3.15E-3</v>
      </c>
      <c r="AE15" s="86">
        <f t="shared" si="3"/>
        <v>-3.15E-3</v>
      </c>
      <c r="AF15" s="86">
        <f t="shared" si="3"/>
        <v>-3.15E-3</v>
      </c>
      <c r="AG15" s="86">
        <f t="shared" si="3"/>
        <v>-3.15E-3</v>
      </c>
      <c r="AH15" s="86">
        <f t="shared" si="3"/>
        <v>-3.15E-3</v>
      </c>
      <c r="AI15" s="86">
        <f t="shared" si="3"/>
        <v>-3.15E-3</v>
      </c>
      <c r="AJ15" s="86">
        <f t="shared" si="3"/>
        <v>-3.15E-3</v>
      </c>
      <c r="AK15" s="86">
        <f t="shared" si="3"/>
        <v>-3.15E-3</v>
      </c>
      <c r="AL15" s="86">
        <f t="shared" si="3"/>
        <v>-3.15E-3</v>
      </c>
      <c r="AM15" s="86">
        <f t="shared" si="3"/>
        <v>-3.15E-3</v>
      </c>
      <c r="AN15" s="86">
        <f t="shared" si="3"/>
        <v>-3.15E-3</v>
      </c>
      <c r="AO15" s="87">
        <f t="shared" si="3"/>
        <v>-3.15E-3</v>
      </c>
    </row>
    <row r="16" spans="1:41">
      <c r="B16" s="92"/>
      <c r="C16" s="49"/>
      <c r="D16" s="92"/>
      <c r="E16" s="92"/>
      <c r="F16" s="16"/>
      <c r="G16" s="11"/>
      <c r="H16" s="11"/>
      <c r="I16" s="11"/>
      <c r="J16" s="11"/>
      <c r="K16" s="11"/>
      <c r="L16" s="11"/>
      <c r="M16" s="11"/>
      <c r="N16" s="12"/>
      <c r="O16" s="1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</row>
    <row r="17" spans="2:41">
      <c r="B17" s="92" t="s">
        <v>36</v>
      </c>
      <c r="C17" s="49" t="s">
        <v>17</v>
      </c>
      <c r="D17" s="92" t="s">
        <v>49</v>
      </c>
      <c r="E17" s="171" t="s">
        <v>110</v>
      </c>
      <c r="F17" s="16">
        <f>F7*F12</f>
        <v>0</v>
      </c>
      <c r="G17" s="11">
        <f t="shared" ref="G17:AO17" si="5">G7*G12</f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ref="M17:N20" si="6">M7*M12</f>
        <v>0</v>
      </c>
      <c r="N17" s="12">
        <f t="shared" si="6"/>
        <v>0</v>
      </c>
      <c r="O17" s="16">
        <f t="shared" si="5"/>
        <v>-12.76956</v>
      </c>
      <c r="P17" s="11">
        <f t="shared" si="5"/>
        <v>-253711.95704000001</v>
      </c>
      <c r="Q17" s="11">
        <f t="shared" si="5"/>
        <v>-431319.84236000001</v>
      </c>
      <c r="R17" s="11">
        <f t="shared" si="5"/>
        <v>-370087.19199999998</v>
      </c>
      <c r="S17" s="11">
        <f t="shared" si="5"/>
        <v>-284160.60788000003</v>
      </c>
      <c r="T17" s="11">
        <f t="shared" si="5"/>
        <v>-297089.54248</v>
      </c>
      <c r="U17" s="11">
        <f t="shared" si="5"/>
        <v>-353405.27075999998</v>
      </c>
      <c r="V17" s="11">
        <f t="shared" si="5"/>
        <v>-420644.57552000001</v>
      </c>
      <c r="W17" s="11">
        <f t="shared" si="5"/>
        <v>-364518.55468</v>
      </c>
      <c r="X17" s="11">
        <f t="shared" si="5"/>
        <v>-289858.83364000003</v>
      </c>
      <c r="Y17" s="11">
        <f t="shared" si="5"/>
        <v>-407475.88540000003</v>
      </c>
      <c r="Z17" s="11">
        <f t="shared" si="5"/>
        <v>-597348.69136000006</v>
      </c>
      <c r="AA17" s="11">
        <f t="shared" si="5"/>
        <v>-594807.07492000004</v>
      </c>
      <c r="AB17" s="11">
        <f t="shared" si="5"/>
        <v>-265105.92479999998</v>
      </c>
      <c r="AC17" s="12">
        <f>AC7*AC12</f>
        <v>-263.58508</v>
      </c>
      <c r="AD17" s="16">
        <f t="shared" si="5"/>
        <v>122448.67646999999</v>
      </c>
      <c r="AE17" s="11">
        <f t="shared" si="5"/>
        <v>208515.47764999999</v>
      </c>
      <c r="AF17" s="11">
        <f t="shared" si="5"/>
        <v>155308.72961000001</v>
      </c>
      <c r="AG17" s="11">
        <f t="shared" si="5"/>
        <v>125541.99219999999</v>
      </c>
      <c r="AH17" s="11">
        <f t="shared" si="5"/>
        <v>142242.48079999999</v>
      </c>
      <c r="AI17" s="11">
        <f t="shared" si="5"/>
        <v>204549.35868</v>
      </c>
      <c r="AJ17" s="11">
        <f t="shared" si="5"/>
        <v>197479.43781999999</v>
      </c>
      <c r="AK17" s="11">
        <f t="shared" si="5"/>
        <v>145572.04509999999</v>
      </c>
      <c r="AL17" s="11">
        <f t="shared" si="5"/>
        <v>125472.72293999999</v>
      </c>
      <c r="AM17" s="11">
        <f t="shared" si="5"/>
        <v>179237.81034999999</v>
      </c>
      <c r="AN17" s="11">
        <f t="shared" si="5"/>
        <v>262757.81043999997</v>
      </c>
      <c r="AO17" s="12">
        <f t="shared" si="5"/>
        <v>261639.82092999999</v>
      </c>
    </row>
    <row r="18" spans="2:41">
      <c r="B18" s="92" t="s">
        <v>38</v>
      </c>
      <c r="C18" s="49" t="s">
        <v>17</v>
      </c>
      <c r="D18" s="92" t="s">
        <v>50</v>
      </c>
      <c r="E18" s="171" t="s">
        <v>111</v>
      </c>
      <c r="F18" s="16">
        <f>F8*F13</f>
        <v>-88941.329439503461</v>
      </c>
      <c r="G18" s="11">
        <f t="shared" ref="G18:AO18" si="7">G8*G13</f>
        <v>-95541.722169503468</v>
      </c>
      <c r="H18" s="11">
        <f t="shared" si="7"/>
        <v>-94119.457859503469</v>
      </c>
      <c r="I18" s="11">
        <f t="shared" si="7"/>
        <v>-79059.245379503467</v>
      </c>
      <c r="J18" s="11">
        <f t="shared" si="7"/>
        <v>-81870.917455726129</v>
      </c>
      <c r="K18" s="11">
        <f t="shared" si="7"/>
        <v>-99544.469059503463</v>
      </c>
      <c r="L18" s="11">
        <f t="shared" si="7"/>
        <v>-97517.366743743667</v>
      </c>
      <c r="M18" s="11">
        <f t="shared" si="6"/>
        <v>-49175.984522648141</v>
      </c>
      <c r="N18" s="12">
        <f t="shared" si="6"/>
        <v>-19.71884</v>
      </c>
      <c r="O18" s="16">
        <f t="shared" si="7"/>
        <v>-1.5443500000000001</v>
      </c>
      <c r="P18" s="11">
        <f t="shared" si="7"/>
        <v>-68601.243645172697</v>
      </c>
      <c r="Q18" s="11">
        <f t="shared" si="7"/>
        <v>-142838.94514153566</v>
      </c>
      <c r="R18" s="11">
        <f t="shared" si="7"/>
        <v>-124822.43074153566</v>
      </c>
      <c r="S18" s="11">
        <f t="shared" si="7"/>
        <v>-117544.24419153566</v>
      </c>
      <c r="T18" s="11">
        <f t="shared" si="7"/>
        <v>-127426.50634153566</v>
      </c>
      <c r="U18" s="11">
        <f t="shared" si="7"/>
        <v>-143530.04344153564</v>
      </c>
      <c r="V18" s="11">
        <f t="shared" si="7"/>
        <v>-165060.45659153565</v>
      </c>
      <c r="W18" s="11">
        <f t="shared" si="7"/>
        <v>-158458.21294153566</v>
      </c>
      <c r="X18" s="11">
        <f t="shared" si="7"/>
        <v>-138251.60254153566</v>
      </c>
      <c r="Y18" s="11">
        <f t="shared" si="7"/>
        <v>-142188.70679153566</v>
      </c>
      <c r="Z18" s="11">
        <f t="shared" si="7"/>
        <v>-169020.19344153567</v>
      </c>
      <c r="AA18" s="11">
        <f t="shared" si="7"/>
        <v>-167662.28374624508</v>
      </c>
      <c r="AB18" s="11">
        <f t="shared" si="7"/>
        <v>-87744.849970177936</v>
      </c>
      <c r="AC18" s="12">
        <f>AC8*AC13</f>
        <v>-781.04245000000003</v>
      </c>
      <c r="AD18" s="16">
        <f t="shared" si="7"/>
        <v>35967.168451647667</v>
      </c>
      <c r="AE18" s="11">
        <f t="shared" si="7"/>
        <v>78470.185683353091</v>
      </c>
      <c r="AF18" s="11">
        <f t="shared" si="7"/>
        <v>71494.210823353089</v>
      </c>
      <c r="AG18" s="11">
        <f t="shared" si="7"/>
        <v>69423.568863353081</v>
      </c>
      <c r="AH18" s="11">
        <f t="shared" si="7"/>
        <v>76967.22488335309</v>
      </c>
      <c r="AI18" s="11">
        <f t="shared" si="7"/>
        <v>94809.366383353088</v>
      </c>
      <c r="AJ18" s="11">
        <f t="shared" si="7"/>
        <v>99222.550643353083</v>
      </c>
      <c r="AK18" s="11">
        <f t="shared" si="7"/>
        <v>82171.866563353091</v>
      </c>
      <c r="AL18" s="11">
        <f t="shared" si="7"/>
        <v>72739.922463353083</v>
      </c>
      <c r="AM18" s="11">
        <f t="shared" si="7"/>
        <v>75551.014354905506</v>
      </c>
      <c r="AN18" s="11">
        <f t="shared" si="7"/>
        <v>89807.744574905504</v>
      </c>
      <c r="AO18" s="12">
        <f t="shared" si="7"/>
        <v>89086.228378601852</v>
      </c>
    </row>
    <row r="19" spans="2:41">
      <c r="B19" s="92" t="s">
        <v>37</v>
      </c>
      <c r="C19" s="49" t="s">
        <v>17</v>
      </c>
      <c r="D19" s="92" t="s">
        <v>51</v>
      </c>
      <c r="E19" s="171" t="s">
        <v>112</v>
      </c>
      <c r="F19" s="16">
        <f>F9*F14</f>
        <v>-141942.63433999999</v>
      </c>
      <c r="G19" s="11">
        <f t="shared" ref="G19:AO19" si="8">G9*G14</f>
        <v>-136542.90466</v>
      </c>
      <c r="H19" s="11">
        <f t="shared" si="8"/>
        <v>-160464.51155999998</v>
      </c>
      <c r="I19" s="11">
        <f t="shared" si="8"/>
        <v>-151464.4008</v>
      </c>
      <c r="J19" s="11">
        <f t="shared" si="8"/>
        <v>-150280.57264</v>
      </c>
      <c r="K19" s="11">
        <f t="shared" si="8"/>
        <v>-155197.66065999999</v>
      </c>
      <c r="L19" s="11">
        <f t="shared" si="8"/>
        <v>-146088.82394</v>
      </c>
      <c r="M19" s="11">
        <f t="shared" si="6"/>
        <v>-77310.220239999995</v>
      </c>
      <c r="N19" s="12">
        <f t="shared" si="6"/>
        <v>-785.22385999999995</v>
      </c>
      <c r="O19" s="16">
        <f t="shared" si="8"/>
        <v>-117.73349999999999</v>
      </c>
      <c r="P19" s="11">
        <f t="shared" si="8"/>
        <v>-177008.23728</v>
      </c>
      <c r="Q19" s="11">
        <f t="shared" si="8"/>
        <v>-336644.47745999997</v>
      </c>
      <c r="R19" s="11">
        <f t="shared" si="8"/>
        <v>-318203.96561999997</v>
      </c>
      <c r="S19" s="11">
        <f t="shared" si="8"/>
        <v>-296536.02983999997</v>
      </c>
      <c r="T19" s="11">
        <f t="shared" si="8"/>
        <v>-322323.16067999997</v>
      </c>
      <c r="U19" s="11">
        <f t="shared" si="8"/>
        <v>-354655.15632000001</v>
      </c>
      <c r="V19" s="11">
        <f t="shared" si="8"/>
        <v>-367069.41395999998</v>
      </c>
      <c r="W19" s="11">
        <f t="shared" si="8"/>
        <v>-401946.98525999999</v>
      </c>
      <c r="X19" s="11">
        <f t="shared" si="8"/>
        <v>-418846.49802</v>
      </c>
      <c r="Y19" s="11">
        <f t="shared" si="8"/>
        <v>-412561.96398</v>
      </c>
      <c r="Z19" s="11">
        <f t="shared" si="8"/>
        <v>-381186.38231999998</v>
      </c>
      <c r="AA19" s="11">
        <f t="shared" si="8"/>
        <v>-390780.87281999999</v>
      </c>
      <c r="AB19" s="11">
        <f t="shared" si="8"/>
        <v>-182953.14479999998</v>
      </c>
      <c r="AC19" s="12">
        <f>AC9*AC14</f>
        <v>-3805.5306599999999</v>
      </c>
      <c r="AD19" s="16">
        <f t="shared" si="8"/>
        <v>0</v>
      </c>
      <c r="AE19" s="11">
        <f t="shared" si="8"/>
        <v>0</v>
      </c>
      <c r="AF19" s="11">
        <f t="shared" si="8"/>
        <v>0</v>
      </c>
      <c r="AG19" s="11">
        <f t="shared" si="8"/>
        <v>0</v>
      </c>
      <c r="AH19" s="11">
        <f t="shared" si="8"/>
        <v>0</v>
      </c>
      <c r="AI19" s="11">
        <f t="shared" si="8"/>
        <v>0</v>
      </c>
      <c r="AJ19" s="11">
        <f t="shared" si="8"/>
        <v>0</v>
      </c>
      <c r="AK19" s="11">
        <f t="shared" si="8"/>
        <v>0</v>
      </c>
      <c r="AL19" s="11">
        <f t="shared" si="8"/>
        <v>0</v>
      </c>
      <c r="AM19" s="11">
        <f t="shared" si="8"/>
        <v>0</v>
      </c>
      <c r="AN19" s="11">
        <f t="shared" si="8"/>
        <v>0</v>
      </c>
      <c r="AO19" s="12">
        <f t="shared" si="8"/>
        <v>0</v>
      </c>
    </row>
    <row r="20" spans="2:41">
      <c r="B20" s="93" t="s">
        <v>39</v>
      </c>
      <c r="C20" s="48" t="s">
        <v>17</v>
      </c>
      <c r="D20" s="93" t="s">
        <v>52</v>
      </c>
      <c r="E20" s="172" t="s">
        <v>113</v>
      </c>
      <c r="F20" s="31">
        <f>F10*F15</f>
        <v>-106583.5768</v>
      </c>
      <c r="G20" s="18">
        <f t="shared" ref="G20:AO20" si="9">G10*G15</f>
        <v>-107463.1786</v>
      </c>
      <c r="H20" s="18">
        <f t="shared" si="9"/>
        <v>-92102.314320000005</v>
      </c>
      <c r="I20" s="18">
        <f t="shared" si="9"/>
        <v>-44200.83496</v>
      </c>
      <c r="J20" s="18">
        <f t="shared" si="9"/>
        <v>-22508.84116</v>
      </c>
      <c r="K20" s="18">
        <f t="shared" si="9"/>
        <v>-5360.2732400000004</v>
      </c>
      <c r="L20" s="18">
        <f t="shared" si="9"/>
        <v>-1938.2808</v>
      </c>
      <c r="M20" s="18">
        <f t="shared" si="6"/>
        <v>-783.14912000000004</v>
      </c>
      <c r="N20" s="32">
        <f t="shared" si="6"/>
        <v>161.84572</v>
      </c>
      <c r="O20" s="31">
        <f t="shared" si="9"/>
        <v>0</v>
      </c>
      <c r="P20" s="18">
        <f t="shared" si="9"/>
        <v>-1124.9968799999999</v>
      </c>
      <c r="Q20" s="18">
        <f t="shared" si="9"/>
        <v>-10422.98992</v>
      </c>
      <c r="R20" s="18">
        <f t="shared" si="9"/>
        <v>-31896.114879999997</v>
      </c>
      <c r="S20" s="18">
        <f t="shared" si="9"/>
        <v>-63942.220719999998</v>
      </c>
      <c r="T20" s="18">
        <f t="shared" si="9"/>
        <v>-80296.817439999999</v>
      </c>
      <c r="U20" s="18">
        <f t="shared" si="9"/>
        <v>-122859.90695999999</v>
      </c>
      <c r="V20" s="18">
        <f t="shared" si="9"/>
        <v>-143798.48895999999</v>
      </c>
      <c r="W20" s="18">
        <f t="shared" si="9"/>
        <v>-117105.26071999999</v>
      </c>
      <c r="X20" s="18">
        <f t="shared" si="9"/>
        <v>-77656.73272</v>
      </c>
      <c r="Y20" s="18">
        <f t="shared" si="9"/>
        <v>-31926.68304</v>
      </c>
      <c r="Z20" s="18">
        <f t="shared" si="9"/>
        <v>-7823.1557599999996</v>
      </c>
      <c r="AA20" s="18">
        <f t="shared" si="9"/>
        <v>-1856.2179999999998</v>
      </c>
      <c r="AB20" s="18">
        <f t="shared" si="9"/>
        <v>-1189.71216</v>
      </c>
      <c r="AC20" s="32">
        <f>AC10*AC15</f>
        <v>-169.08135999999999</v>
      </c>
      <c r="AD20" s="31">
        <f t="shared" si="9"/>
        <v>-764.98694999999998</v>
      </c>
      <c r="AE20" s="18">
        <f t="shared" si="9"/>
        <v>-3631.1120999999998</v>
      </c>
      <c r="AF20" s="18">
        <f t="shared" si="9"/>
        <v>-24904.596150000001</v>
      </c>
      <c r="AG20" s="18">
        <f t="shared" si="9"/>
        <v>-57106.998899999999</v>
      </c>
      <c r="AH20" s="18">
        <f t="shared" si="9"/>
        <v>-88573.016700000007</v>
      </c>
      <c r="AI20" s="18">
        <f t="shared" si="9"/>
        <v>-116111.49795</v>
      </c>
      <c r="AJ20" s="18">
        <f t="shared" si="9"/>
        <v>-123367.83795</v>
      </c>
      <c r="AK20" s="18">
        <f t="shared" si="9"/>
        <v>-81146.838149999996</v>
      </c>
      <c r="AL20" s="18">
        <f t="shared" si="9"/>
        <v>-52333.841699999997</v>
      </c>
      <c r="AM20" s="18">
        <f t="shared" si="9"/>
        <v>-25655.370299999999</v>
      </c>
      <c r="AN20" s="18">
        <f t="shared" si="9"/>
        <v>-6286.4644500000004</v>
      </c>
      <c r="AO20" s="32">
        <f t="shared" si="9"/>
        <v>-1491.60375</v>
      </c>
    </row>
    <row r="21" spans="2:4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 t="s">
        <v>68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5" spans="2:41">
      <c r="AN25" s="39"/>
    </row>
    <row r="28" spans="2:41">
      <c r="AO28" s="39"/>
    </row>
  </sheetData>
  <phoneticPr fontId="10" type="noConversion"/>
  <conditionalFormatting sqref="AO7 F7:AN20">
    <cfRule type="cellIs" dxfId="31" priority="3" operator="lessThan">
      <formula>0</formula>
    </cfRule>
  </conditionalFormatting>
  <conditionalFormatting sqref="AO8:AO20">
    <cfRule type="cellIs" dxfId="30" priority="1" operator="lessThan">
      <formula>0</formula>
    </cfRule>
  </conditionalFormatting>
  <printOptions horizontalCentered="1"/>
  <pageMargins left="0.25" right="0.25" top="0.75" bottom="0.75" header="0.3" footer="0.3"/>
  <pageSetup scale="52" fitToWidth="0" pageOrder="overThenDown" orientation="landscape" r:id="rId1"/>
  <headerFooter>
    <oddFooter>Page &amp;P of &amp;N</oddFooter>
  </headerFooter>
  <colBreaks count="2" manualBreakCount="2">
    <brk id="15" max="20" man="1"/>
    <brk id="27" max="20" man="1"/>
  </colBreaks>
  <ignoredErrors>
    <ignoredError sqref="P12:P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D9D-2E51-4E40-9C79-15A44A985A9D}">
  <dimension ref="A1:AM79"/>
  <sheetViews>
    <sheetView view="pageBreakPreview" zoomScale="30" zoomScaleNormal="70" zoomScaleSheetLayoutView="30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" defaultRowHeight="15.6"/>
  <cols>
    <col min="1" max="1" width="0.8984375" style="13" customWidth="1"/>
    <col min="2" max="2" width="15.8984375" style="21" bestFit="1" customWidth="1"/>
    <col min="3" max="3" width="13.8984375" style="1" bestFit="1" customWidth="1"/>
    <col min="4" max="4" width="34.3984375" style="23" bestFit="1" customWidth="1"/>
    <col min="5" max="26" width="11.3984375" style="1" customWidth="1"/>
    <col min="27" max="27" width="11.3984375" style="2" customWidth="1"/>
    <col min="28" max="35" width="11.3984375" style="1" customWidth="1"/>
    <col min="36" max="37" width="0.8984375" style="1" customWidth="1"/>
    <col min="38" max="16384" width="9" style="1"/>
  </cols>
  <sheetData>
    <row r="1" spans="1:39">
      <c r="A1" s="76" t="s">
        <v>71</v>
      </c>
      <c r="C1" s="23"/>
    </row>
    <row r="2" spans="1:39">
      <c r="A2" s="76" t="s">
        <v>72</v>
      </c>
      <c r="C2" s="23"/>
    </row>
    <row r="3" spans="1:39">
      <c r="B3" s="69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0"/>
      <c r="AB3" s="8"/>
      <c r="AC3" s="8"/>
      <c r="AD3" s="8"/>
      <c r="AE3" s="8"/>
      <c r="AF3" s="8"/>
      <c r="AG3" s="8"/>
      <c r="AH3" s="8"/>
      <c r="AI3" s="8"/>
    </row>
    <row r="4" spans="1:39" s="8" customFormat="1" ht="15.75" customHeight="1">
      <c r="A4" s="36"/>
      <c r="B4" s="96" t="s">
        <v>59</v>
      </c>
      <c r="C4" s="97" t="s">
        <v>62</v>
      </c>
      <c r="D4" s="97" t="s">
        <v>2</v>
      </c>
      <c r="E4" s="81">
        <v>43647</v>
      </c>
      <c r="F4" s="81">
        <v>43678</v>
      </c>
      <c r="G4" s="81">
        <v>43709</v>
      </c>
      <c r="H4" s="81">
        <v>43739</v>
      </c>
      <c r="I4" s="81">
        <v>43770</v>
      </c>
      <c r="J4" s="81">
        <v>43800</v>
      </c>
      <c r="K4" s="81">
        <v>43831</v>
      </c>
      <c r="L4" s="81">
        <v>43862</v>
      </c>
      <c r="M4" s="81">
        <v>43891</v>
      </c>
      <c r="N4" s="81">
        <v>43922</v>
      </c>
      <c r="O4" s="81">
        <v>43952</v>
      </c>
      <c r="P4" s="81">
        <v>43983</v>
      </c>
      <c r="Q4" s="81">
        <v>44013</v>
      </c>
      <c r="R4" s="81">
        <v>44044</v>
      </c>
      <c r="S4" s="81">
        <v>44075</v>
      </c>
      <c r="T4" s="81">
        <v>44105</v>
      </c>
      <c r="U4" s="81">
        <v>44136</v>
      </c>
      <c r="V4" s="81">
        <v>44166</v>
      </c>
      <c r="W4" s="81">
        <v>44197</v>
      </c>
      <c r="X4" s="81">
        <v>44228</v>
      </c>
      <c r="Y4" s="81">
        <v>44256</v>
      </c>
      <c r="Z4" s="81">
        <v>44287</v>
      </c>
      <c r="AA4" s="81">
        <v>44317</v>
      </c>
      <c r="AB4" s="81">
        <v>44348</v>
      </c>
      <c r="AC4" s="81">
        <v>44378</v>
      </c>
      <c r="AD4" s="81">
        <v>44409</v>
      </c>
      <c r="AE4" s="81">
        <v>44440</v>
      </c>
      <c r="AF4" s="81">
        <v>44470</v>
      </c>
      <c r="AG4" s="81">
        <v>44501</v>
      </c>
      <c r="AH4" s="81">
        <v>44531</v>
      </c>
      <c r="AI4" s="81">
        <v>44562</v>
      </c>
    </row>
    <row r="5" spans="1:39" ht="15.75" customHeight="1">
      <c r="B5" s="60"/>
      <c r="C5" s="55"/>
      <c r="D5" s="71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3"/>
    </row>
    <row r="6" spans="1:39" ht="15.75" customHeight="1">
      <c r="B6" s="61" t="s">
        <v>36</v>
      </c>
      <c r="C6" s="56">
        <v>3</v>
      </c>
      <c r="D6" s="53" t="s">
        <v>3</v>
      </c>
      <c r="E6" s="5">
        <v>-1674.3964537115799</v>
      </c>
      <c r="F6" s="3">
        <f t="shared" ref="F6:K6" si="0">E7*F$66</f>
        <v>-1682.2661170440242</v>
      </c>
      <c r="G6" s="3">
        <f t="shared" si="0"/>
        <v>-1618.2505223560827</v>
      </c>
      <c r="H6" s="3">
        <f t="shared" si="0"/>
        <v>-1661.6555974779449</v>
      </c>
      <c r="I6" s="3">
        <f t="shared" si="0"/>
        <v>-1633.0100998953358</v>
      </c>
      <c r="J6" s="3">
        <f t="shared" si="0"/>
        <v>-1676.8110596858619</v>
      </c>
      <c r="K6" s="3">
        <f t="shared" si="0"/>
        <v>-1538.0440087725547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9" ht="15.75" customHeight="1">
      <c r="B7" s="61" t="s">
        <v>36</v>
      </c>
      <c r="C7" s="56">
        <v>3</v>
      </c>
      <c r="D7" s="72" t="s">
        <v>4</v>
      </c>
      <c r="E7" s="5">
        <v>-357928.96107319661</v>
      </c>
      <c r="F7" s="3">
        <f t="shared" ref="F7:I7" si="1">E7+F6</f>
        <v>-359611.22719024064</v>
      </c>
      <c r="G7" s="3">
        <f t="shared" si="1"/>
        <v>-361229.47771259671</v>
      </c>
      <c r="H7" s="3">
        <f t="shared" si="1"/>
        <v>-362891.13331007463</v>
      </c>
      <c r="I7" s="3">
        <f t="shared" si="1"/>
        <v>-364524.14340996998</v>
      </c>
      <c r="J7" s="3">
        <f>I7+J6</f>
        <v>-366200.95446965587</v>
      </c>
      <c r="K7" s="3">
        <f>J7+K6</f>
        <v>-367738.9984784284</v>
      </c>
      <c r="L7" s="3">
        <f>K7</f>
        <v>-367738.9984784284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9" ht="15.75" customHeight="1">
      <c r="B8" s="61" t="s">
        <v>36</v>
      </c>
      <c r="C8" s="56">
        <v>3</v>
      </c>
      <c r="D8" s="53" t="s">
        <v>32</v>
      </c>
      <c r="E8" s="5"/>
      <c r="F8" s="3"/>
      <c r="G8" s="3"/>
      <c r="H8" s="3"/>
      <c r="I8" s="3"/>
      <c r="J8" s="3"/>
      <c r="K8" s="3"/>
      <c r="L8" s="6">
        <v>5836328.8654791005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9" ht="15.75" customHeight="1">
      <c r="B9" s="61" t="s">
        <v>36</v>
      </c>
      <c r="C9" s="56">
        <v>3</v>
      </c>
      <c r="D9" s="53" t="s">
        <v>5</v>
      </c>
      <c r="E9" s="5"/>
      <c r="F9" s="3"/>
      <c r="G9" s="3"/>
      <c r="H9" s="3"/>
      <c r="I9" s="3"/>
      <c r="J9" s="3"/>
      <c r="K9" s="3"/>
      <c r="L9" s="3">
        <f>SUM(L7:L8)</f>
        <v>5468589.867000672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9" ht="15.75" customHeight="1">
      <c r="B10" s="61"/>
      <c r="C10" s="57"/>
      <c r="D10" s="5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9" ht="15.75" customHeight="1">
      <c r="B11" s="61" t="s">
        <v>36</v>
      </c>
      <c r="C11" s="56">
        <v>4</v>
      </c>
      <c r="D11" s="72" t="s">
        <v>33</v>
      </c>
      <c r="E11" s="16">
        <f>A!I17</f>
        <v>630671.17670685239</v>
      </c>
      <c r="F11" s="11">
        <f>A!J17</f>
        <v>-326542.78139198851</v>
      </c>
      <c r="G11" s="11">
        <f>A!K17</f>
        <v>-408849.1388431713</v>
      </c>
      <c r="H11" s="11">
        <f>A!L17</f>
        <v>-756085.9627956748</v>
      </c>
      <c r="I11" s="11">
        <f>A!M17</f>
        <v>808152.94730981719</v>
      </c>
      <c r="J11" s="11">
        <f>A!N17</f>
        <v>-1521552.5787562933</v>
      </c>
      <c r="K11" s="11">
        <f>A!O17</f>
        <v>-1594359.5336320885</v>
      </c>
      <c r="L11" s="11">
        <f>A!P17</f>
        <v>-1607337.4915946024</v>
      </c>
      <c r="M11" s="11">
        <f>A!Q17</f>
        <v>-792272.3049292583</v>
      </c>
      <c r="N11" s="11">
        <f>A!R17</f>
        <v>212210.1500091413</v>
      </c>
      <c r="O11" s="11">
        <f>A!S17</f>
        <v>-89627.427769176662</v>
      </c>
      <c r="P11" s="11">
        <f>A!T17</f>
        <v>996965.08378503798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M11" s="8"/>
    </row>
    <row r="12" spans="1:39" ht="15.75" customHeight="1">
      <c r="B12" s="61" t="s">
        <v>36</v>
      </c>
      <c r="C12" s="56">
        <v>4</v>
      </c>
      <c r="D12" s="53" t="s">
        <v>3</v>
      </c>
      <c r="E12" s="5">
        <f>E11/2*E$66</f>
        <v>1482.0772652611031</v>
      </c>
      <c r="F12" s="3">
        <f t="shared" ref="F12:P12" si="2">(E13+F11/2)*F$66</f>
        <v>2203.7447573977606</v>
      </c>
      <c r="G12" s="3">
        <f t="shared" si="2"/>
        <v>465.25341562171678</v>
      </c>
      <c r="H12" s="3">
        <f t="shared" si="2"/>
        <v>-2201.6181876441756</v>
      </c>
      <c r="I12" s="3">
        <f t="shared" si="2"/>
        <v>-2046.5134893829677</v>
      </c>
      <c r="J12" s="3">
        <f t="shared" si="2"/>
        <v>-3742.2246813028682</v>
      </c>
      <c r="K12" s="3">
        <f t="shared" si="2"/>
        <v>-9975.9466191275187</v>
      </c>
      <c r="L12" s="3">
        <f t="shared" si="2"/>
        <v>-15545.594394482197</v>
      </c>
      <c r="M12" s="3">
        <f t="shared" si="2"/>
        <v>-21845.881417060838</v>
      </c>
      <c r="N12" s="3">
        <f t="shared" si="2"/>
        <v>-21501.781455462973</v>
      </c>
      <c r="O12" s="3">
        <f t="shared" si="2"/>
        <v>-21893.950866432155</v>
      </c>
      <c r="P12" s="3">
        <f t="shared" si="2"/>
        <v>-19662.680073919502</v>
      </c>
      <c r="Q12" s="3">
        <f t="shared" ref="Q12:W12" si="3">P13*Q$66</f>
        <v>-13232.389635179024</v>
      </c>
      <c r="R12" s="3">
        <f t="shared" si="3"/>
        <v>-13270.763565121044</v>
      </c>
      <c r="S12" s="3">
        <f t="shared" si="3"/>
        <v>-12850.309166375073</v>
      </c>
      <c r="T12" s="3">
        <f t="shared" si="3"/>
        <v>-12886.290032040921</v>
      </c>
      <c r="U12" s="3">
        <f t="shared" si="3"/>
        <v>-12460.858371125973</v>
      </c>
      <c r="V12" s="3">
        <f t="shared" si="3"/>
        <v>-12957.262047569788</v>
      </c>
      <c r="W12" s="3">
        <f t="shared" si="3"/>
        <v>-12993.542381302985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9" ht="15.75" customHeight="1" collapsed="1">
      <c r="B13" s="61" t="s">
        <v>36</v>
      </c>
      <c r="C13" s="56">
        <v>4</v>
      </c>
      <c r="D13" s="72" t="s">
        <v>4</v>
      </c>
      <c r="E13" s="5">
        <f>SUM(E11:E12)</f>
        <v>632153.25397211348</v>
      </c>
      <c r="F13" s="3">
        <f>E13+SUM(F11:F12)</f>
        <v>307814.21733752271</v>
      </c>
      <c r="G13" s="3">
        <f t="shared" ref="G13" si="4">F13+SUM(G11:G12)</f>
        <v>-100569.66809002688</v>
      </c>
      <c r="H13" s="3">
        <f t="shared" ref="H13:K13" si="5">G13+SUM(H11:H12)</f>
        <v>-858857.24907334591</v>
      </c>
      <c r="I13" s="3">
        <f t="shared" si="5"/>
        <v>-52750.815252911649</v>
      </c>
      <c r="J13" s="3">
        <f t="shared" si="5"/>
        <v>-1578045.618690508</v>
      </c>
      <c r="K13" s="3">
        <f t="shared" si="5"/>
        <v>-3182381.0989417238</v>
      </c>
      <c r="L13" s="3">
        <f>K13+SUM(L11:L12)</f>
        <v>-4805264.1849308088</v>
      </c>
      <c r="M13" s="3">
        <f>L13+SUM(M11:M12)</f>
        <v>-5619382.3712771283</v>
      </c>
      <c r="N13" s="3">
        <f t="shared" ref="N13:P13" si="6">M13+SUM(N11:N12)</f>
        <v>-5428674.0027234498</v>
      </c>
      <c r="O13" s="3">
        <f t="shared" si="6"/>
        <v>-5540195.3813590584</v>
      </c>
      <c r="P13" s="3">
        <f t="shared" si="6"/>
        <v>-4562892.9776479397</v>
      </c>
      <c r="Q13" s="3">
        <f t="shared" ref="Q13:W13" si="7">P13+Q12</f>
        <v>-4576125.3672831189</v>
      </c>
      <c r="R13" s="3">
        <f t="shared" si="7"/>
        <v>-4589396.1308482401</v>
      </c>
      <c r="S13" s="3">
        <f t="shared" si="7"/>
        <v>-4602246.4400146147</v>
      </c>
      <c r="T13" s="3">
        <f t="shared" si="7"/>
        <v>-4615132.730046656</v>
      </c>
      <c r="U13" s="3">
        <f t="shared" si="7"/>
        <v>-4627593.5884177815</v>
      </c>
      <c r="V13" s="3">
        <f t="shared" si="7"/>
        <v>-4640550.8504653517</v>
      </c>
      <c r="W13" s="3">
        <f t="shared" si="7"/>
        <v>-4653544.3928466551</v>
      </c>
      <c r="X13" s="11">
        <f>W13</f>
        <v>-4653544.3928466551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9" ht="15.75" customHeight="1">
      <c r="B14" s="61" t="s">
        <v>36</v>
      </c>
      <c r="C14" s="56">
        <v>4</v>
      </c>
      <c r="D14" s="53" t="s">
        <v>6</v>
      </c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8">
        <f>X69</f>
        <v>6576.6311893417342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9" ht="15.75" customHeight="1">
      <c r="B15" s="61" t="s">
        <v>36</v>
      </c>
      <c r="C15" s="56">
        <v>4</v>
      </c>
      <c r="D15" s="53" t="s">
        <v>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1">
        <f>SUM(X13:X14)</f>
        <v>-4646967.7616573134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9" ht="15.75" customHeight="1">
      <c r="B16" s="61"/>
      <c r="C16" s="57"/>
      <c r="D16" s="53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23" customFormat="1" ht="15.75" customHeight="1">
      <c r="A17" s="13"/>
      <c r="B17" s="62" t="s">
        <v>36</v>
      </c>
      <c r="C17" s="64" t="s">
        <v>27</v>
      </c>
      <c r="D17" s="53" t="s">
        <v>8</v>
      </c>
      <c r="E17" s="16">
        <f>SUMIFS(B!17:17,B!$5:$5,E$4)</f>
        <v>0</v>
      </c>
      <c r="F17" s="11">
        <f>SUMIFS(B!17:17,B!$5:$5,F$4)</f>
        <v>0</v>
      </c>
      <c r="G17" s="11">
        <f>SUMIFS(B!17:17,B!$5:$5,G$4)</f>
        <v>0</v>
      </c>
      <c r="H17" s="11">
        <f>SUMIFS(B!17:17,B!$5:$5,H$4)</f>
        <v>0</v>
      </c>
      <c r="I17" s="11">
        <f>SUMIFS(B!17:17,B!$5:$5,I$4)</f>
        <v>0</v>
      </c>
      <c r="J17" s="11">
        <f>SUMIFS(B!17:17,B!$5:$5,J$4)</f>
        <v>0</v>
      </c>
      <c r="K17" s="11">
        <f>SUMIFS(B!17:17,B!$5:$5,K$4)</f>
        <v>-12.76956</v>
      </c>
      <c r="L17" s="11">
        <f>SUMIFS(B!17:17,B!$5:$5,L$4)</f>
        <v>-253711.95704000001</v>
      </c>
      <c r="M17" s="11">
        <f>SUMIFS(B!17:17,B!$5:$5,M$4)</f>
        <v>-431319.84236000001</v>
      </c>
      <c r="N17" s="11">
        <f>SUMIFS(B!17:17,B!$5:$5,N$4)</f>
        <v>-370087.19199999998</v>
      </c>
      <c r="O17" s="11">
        <f>SUMIFS(B!17:17,B!$5:$5,O$4)</f>
        <v>-284160.60788000003</v>
      </c>
      <c r="P17" s="11">
        <f>SUMIFS(B!17:17,B!$5:$5,P$4)</f>
        <v>-297089.54248</v>
      </c>
      <c r="Q17" s="11">
        <f>SUMIFS(B!17:17,B!$5:$5,Q$4)</f>
        <v>-353405.27075999998</v>
      </c>
      <c r="R17" s="11">
        <f>SUMIFS(B!17:17,B!$5:$5,R$4)</f>
        <v>-420644.57552000001</v>
      </c>
      <c r="S17" s="11">
        <f>SUMIFS(B!17:17,B!$5:$5,S$4)</f>
        <v>-364518.55468</v>
      </c>
      <c r="T17" s="11">
        <f>SUMIFS(B!17:17,B!$5:$5,T$4)</f>
        <v>-289858.83364000003</v>
      </c>
      <c r="U17" s="11">
        <f>SUMIFS(B!17:17,B!$5:$5,U$4)</f>
        <v>-407475.88540000003</v>
      </c>
      <c r="V17" s="11">
        <f>SUMIFS(B!17:17,B!$5:$5,V$4)</f>
        <v>-597348.69136000006</v>
      </c>
      <c r="W17" s="11">
        <f>SUMIFS(B!17:17,B!$5:$5,W$4)</f>
        <v>-594807.07492000004</v>
      </c>
      <c r="X17" s="11">
        <f>SUMIFS(B!17:17,B!$5:$5,X$4)</f>
        <v>-142657.24832999997</v>
      </c>
      <c r="Y17" s="11">
        <f>SUMIFS(B!17:17,B!$5:$5,Y$4)</f>
        <v>208251.89257</v>
      </c>
      <c r="Z17" s="11">
        <f>SUMIFS(B!17:17,B!$5:$5,Z$4)</f>
        <v>155308.72961000001</v>
      </c>
      <c r="AA17" s="11">
        <f>SUMIFS(B!17:17,B!$5:$5,AA$4)</f>
        <v>125541.99219999999</v>
      </c>
      <c r="AB17" s="11">
        <f>SUMIFS(B!17:17,B!$5:$5,AB$4)</f>
        <v>142242.48079999999</v>
      </c>
      <c r="AC17" s="11">
        <f>SUMIFS(B!17:17,B!$5:$5,AC$4)</f>
        <v>204549.35868</v>
      </c>
      <c r="AD17" s="11">
        <f>SUMIFS(B!17:17,B!$5:$5,AD$4)</f>
        <v>197479.43781999999</v>
      </c>
      <c r="AE17" s="11">
        <f>SUMIFS(B!17:17,B!$5:$5,AE$4)</f>
        <v>145572.04509999999</v>
      </c>
      <c r="AF17" s="11">
        <f>SUMIFS(B!17:17,B!$5:$5,AF$4)</f>
        <v>125472.72293999999</v>
      </c>
      <c r="AG17" s="11">
        <f>SUMIFS(B!17:17,B!$5:$5,AG$4)</f>
        <v>179237.81034999999</v>
      </c>
      <c r="AH17" s="11">
        <f>SUMIFS(B!17:17,B!$5:$5,AH$4)</f>
        <v>262757.81043999997</v>
      </c>
      <c r="AI17" s="11">
        <f>SUMIFS(B!17:17,B!$5:$5,AI$4)</f>
        <v>261639.82092999999</v>
      </c>
    </row>
    <row r="18" spans="1:35" ht="15.75" customHeight="1">
      <c r="B18" s="61" t="s">
        <v>36</v>
      </c>
      <c r="C18" s="64" t="s">
        <v>27</v>
      </c>
      <c r="D18" s="53" t="s">
        <v>9</v>
      </c>
      <c r="E18" s="5">
        <v>-2298.0322280697615</v>
      </c>
      <c r="F18" s="3">
        <f t="shared" ref="F18:AI18" si="8">(E19+F9+F15+F17/2)*F$66</f>
        <v>-2308.7903727665912</v>
      </c>
      <c r="G18" s="3">
        <f t="shared" si="8"/>
        <v>-2220.9335306029093</v>
      </c>
      <c r="H18" s="3">
        <f t="shared" si="8"/>
        <v>-2280.503903301525</v>
      </c>
      <c r="I18" s="3">
        <f t="shared" si="8"/>
        <v>-2241.1899990554793</v>
      </c>
      <c r="J18" s="3">
        <f t="shared" si="8"/>
        <v>-2301.3036952523671</v>
      </c>
      <c r="K18" s="3">
        <f t="shared" si="8"/>
        <v>-2110.8826220438737</v>
      </c>
      <c r="L18" s="3">
        <f t="shared" si="8"/>
        <v>18864.399530308765</v>
      </c>
      <c r="M18" s="3">
        <f t="shared" si="8"/>
        <v>18956.170885773659</v>
      </c>
      <c r="N18" s="3">
        <f t="shared" si="8"/>
        <v>16113.344029099486</v>
      </c>
      <c r="O18" s="3">
        <f t="shared" si="8"/>
        <v>15282.464472868693</v>
      </c>
      <c r="P18" s="3">
        <f t="shared" si="8"/>
        <v>13826.566679289161</v>
      </c>
      <c r="Q18" s="3">
        <f t="shared" si="8"/>
        <v>9378.1727359510587</v>
      </c>
      <c r="R18" s="3">
        <f t="shared" si="8"/>
        <v>8282.9971597793156</v>
      </c>
      <c r="S18" s="3">
        <f t="shared" si="8"/>
        <v>6921.3405778301722</v>
      </c>
      <c r="T18" s="3">
        <f t="shared" si="8"/>
        <v>6024.5919878000968</v>
      </c>
      <c r="U18" s="3">
        <f t="shared" si="8"/>
        <v>4884.2925158988674</v>
      </c>
      <c r="V18" s="3">
        <f t="shared" si="8"/>
        <v>3672.1138502904528</v>
      </c>
      <c r="W18" s="3">
        <f t="shared" si="8"/>
        <v>2013.3776962792658</v>
      </c>
      <c r="X18" s="3">
        <f t="shared" si="8"/>
        <v>-10736.557706572885</v>
      </c>
      <c r="Y18" s="3">
        <f t="shared" si="8"/>
        <v>-11963.174491004032</v>
      </c>
      <c r="Z18" s="3">
        <f t="shared" si="8"/>
        <v>-11077.411990365172</v>
      </c>
      <c r="AA18" s="3">
        <f t="shared" si="8"/>
        <v>-11125.512251565866</v>
      </c>
      <c r="AB18" s="3">
        <f t="shared" si="8"/>
        <v>-10396.702372824884</v>
      </c>
      <c r="AC18" s="3">
        <f t="shared" si="8"/>
        <v>-10325.36761504216</v>
      </c>
      <c r="AD18" s="3">
        <f t="shared" si="8"/>
        <v>-9791.4383292642779</v>
      </c>
      <c r="AE18" s="3">
        <f t="shared" si="8"/>
        <v>-9005.0614847661382</v>
      </c>
      <c r="AF18" s="3">
        <f t="shared" si="8"/>
        <v>-8984.3337773995627</v>
      </c>
      <c r="AG18" s="3">
        <f t="shared" si="8"/>
        <v>-8276.3631951784864</v>
      </c>
      <c r="AH18" s="3">
        <f t="shared" si="8"/>
        <v>-7987.2751132107824</v>
      </c>
      <c r="AI18" s="3">
        <f t="shared" si="8"/>
        <v>0</v>
      </c>
    </row>
    <row r="19" spans="1:35" ht="15.75" customHeight="1">
      <c r="B19" s="63" t="s">
        <v>36</v>
      </c>
      <c r="C19" s="65" t="s">
        <v>27</v>
      </c>
      <c r="D19" s="73" t="s">
        <v>10</v>
      </c>
      <c r="E19" s="24">
        <v>-491231.99420565768</v>
      </c>
      <c r="F19" s="6">
        <f t="shared" ref="F19:AI19" si="9">E19+F9+F15+F17+F18</f>
        <v>-493540.7845784243</v>
      </c>
      <c r="G19" s="6">
        <f t="shared" si="9"/>
        <v>-495761.71810902719</v>
      </c>
      <c r="H19" s="6">
        <f t="shared" si="9"/>
        <v>-498042.22201232874</v>
      </c>
      <c r="I19" s="6">
        <f t="shared" si="9"/>
        <v>-500283.41201138421</v>
      </c>
      <c r="J19" s="6">
        <f t="shared" si="9"/>
        <v>-502584.71570663655</v>
      </c>
      <c r="K19" s="6">
        <f t="shared" si="9"/>
        <v>-504708.36788868043</v>
      </c>
      <c r="L19" s="6">
        <f t="shared" si="9"/>
        <v>4729033.9416022999</v>
      </c>
      <c r="M19" s="6">
        <f t="shared" si="9"/>
        <v>4316670.2701280732</v>
      </c>
      <c r="N19" s="6">
        <f t="shared" si="9"/>
        <v>3962696.422157173</v>
      </c>
      <c r="O19" s="6">
        <f t="shared" si="9"/>
        <v>3693818.2787500415</v>
      </c>
      <c r="P19" s="6">
        <f t="shared" si="9"/>
        <v>3410555.3029493308</v>
      </c>
      <c r="Q19" s="6">
        <f t="shared" si="9"/>
        <v>3066528.2049252819</v>
      </c>
      <c r="R19" s="6">
        <f t="shared" si="9"/>
        <v>2654166.6265650615</v>
      </c>
      <c r="S19" s="6">
        <f t="shared" si="9"/>
        <v>2296569.4124628915</v>
      </c>
      <c r="T19" s="6">
        <f t="shared" si="9"/>
        <v>2012735.1708106915</v>
      </c>
      <c r="U19" s="6">
        <f t="shared" si="9"/>
        <v>1610143.5779265903</v>
      </c>
      <c r="V19" s="6">
        <f t="shared" si="9"/>
        <v>1016467.0004168807</v>
      </c>
      <c r="W19" s="6">
        <f t="shared" si="9"/>
        <v>423673.30319315993</v>
      </c>
      <c r="X19" s="6">
        <f t="shared" si="9"/>
        <v>-4376688.264500726</v>
      </c>
      <c r="Y19" s="6">
        <f t="shared" si="9"/>
        <v>-4180399.54642173</v>
      </c>
      <c r="Z19" s="6">
        <f t="shared" si="9"/>
        <v>-4036168.2288020952</v>
      </c>
      <c r="AA19" s="6">
        <f t="shared" si="9"/>
        <v>-3921751.7488536607</v>
      </c>
      <c r="AB19" s="6">
        <f t="shared" si="9"/>
        <v>-3789905.9704264854</v>
      </c>
      <c r="AC19" s="6">
        <f t="shared" si="9"/>
        <v>-3595681.9793615276</v>
      </c>
      <c r="AD19" s="6">
        <f t="shared" si="9"/>
        <v>-3407993.9798707915</v>
      </c>
      <c r="AE19" s="6">
        <f t="shared" si="9"/>
        <v>-3271426.996255558</v>
      </c>
      <c r="AF19" s="6">
        <f t="shared" si="9"/>
        <v>-3154938.6070929579</v>
      </c>
      <c r="AG19" s="6">
        <f t="shared" si="9"/>
        <v>-2983977.1599381366</v>
      </c>
      <c r="AH19" s="6">
        <f t="shared" si="9"/>
        <v>-2729206.6246113474</v>
      </c>
      <c r="AI19" s="6">
        <f t="shared" si="9"/>
        <v>-2467566.8036813475</v>
      </c>
    </row>
    <row r="20" spans="1:35">
      <c r="B20" s="61"/>
      <c r="C20" s="59"/>
      <c r="D20" s="74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.75" customHeight="1">
      <c r="B21" s="61" t="s">
        <v>38</v>
      </c>
      <c r="C21" s="56">
        <v>3</v>
      </c>
      <c r="D21" s="53" t="s">
        <v>3</v>
      </c>
      <c r="E21" s="5">
        <v>-2048.7804779080739</v>
      </c>
      <c r="F21" s="3">
        <f t="shared" ref="F21:K21" si="10">E22*F$66</f>
        <v>-2058.4097461542419</v>
      </c>
      <c r="G21" s="3">
        <f t="shared" si="10"/>
        <v>-1980.080685920266</v>
      </c>
      <c r="H21" s="3">
        <f t="shared" si="10"/>
        <v>-2033.1908500959496</v>
      </c>
      <c r="I21" s="3">
        <f t="shared" si="10"/>
        <v>-1998.140407832339</v>
      </c>
      <c r="J21" s="3">
        <f t="shared" si="10"/>
        <v>-2051.7349738824196</v>
      </c>
      <c r="K21" s="3">
        <f t="shared" si="10"/>
        <v>-1881.9405239133851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.75" customHeight="1">
      <c r="B22" s="61" t="s">
        <v>38</v>
      </c>
      <c r="C22" s="56">
        <v>3</v>
      </c>
      <c r="D22" s="72" t="s">
        <v>4</v>
      </c>
      <c r="E22" s="5">
        <v>-437959.52045834932</v>
      </c>
      <c r="F22" s="3">
        <f t="shared" ref="F22" si="11">E22+F21</f>
        <v>-440017.93020450359</v>
      </c>
      <c r="G22" s="3">
        <f t="shared" ref="G22" si="12">F22+G21</f>
        <v>-441998.01089042384</v>
      </c>
      <c r="H22" s="3">
        <f t="shared" ref="H22" si="13">G22+H21</f>
        <v>-444031.20174051978</v>
      </c>
      <c r="I22" s="3">
        <f t="shared" ref="I22" si="14">H22+I21</f>
        <v>-446029.34214835212</v>
      </c>
      <c r="J22" s="3">
        <f>I22+J21</f>
        <v>-448081.07712223456</v>
      </c>
      <c r="K22" s="3">
        <f>J22+K21</f>
        <v>-449963.01764614793</v>
      </c>
      <c r="L22" s="3">
        <f>K22</f>
        <v>-449963.01764614793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5.75" customHeight="1">
      <c r="B23" s="61" t="s">
        <v>38</v>
      </c>
      <c r="C23" s="56">
        <v>3</v>
      </c>
      <c r="D23" s="53" t="s">
        <v>32</v>
      </c>
      <c r="E23" s="5"/>
      <c r="F23" s="3"/>
      <c r="G23" s="3"/>
      <c r="H23" s="3"/>
      <c r="I23" s="3"/>
      <c r="J23" s="3"/>
      <c r="K23" s="3"/>
      <c r="L23" s="6">
        <v>2186682.8165388945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5.75" customHeight="1">
      <c r="B24" s="61" t="s">
        <v>38</v>
      </c>
      <c r="C24" s="56">
        <v>3</v>
      </c>
      <c r="D24" s="53" t="s">
        <v>5</v>
      </c>
      <c r="E24" s="5"/>
      <c r="F24" s="3"/>
      <c r="G24" s="3"/>
      <c r="H24" s="3"/>
      <c r="I24" s="3"/>
      <c r="J24" s="3"/>
      <c r="K24" s="3"/>
      <c r="L24" s="3">
        <f>SUM(L22:L23)</f>
        <v>1736719.7988927467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5.75" customHeight="1">
      <c r="B25" s="61"/>
      <c r="C25" s="57"/>
      <c r="D25" s="5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.75" customHeight="1">
      <c r="B26" s="61" t="s">
        <v>38</v>
      </c>
      <c r="C26" s="56">
        <v>4</v>
      </c>
      <c r="D26" s="72" t="s">
        <v>33</v>
      </c>
      <c r="E26" s="16">
        <f>A!I30</f>
        <v>13720.815385647118</v>
      </c>
      <c r="F26" s="11">
        <f>A!J30</f>
        <v>-194827.50052289525</v>
      </c>
      <c r="G26" s="11">
        <f>A!K30</f>
        <v>-25305.865603654645</v>
      </c>
      <c r="H26" s="11">
        <f>A!L30</f>
        <v>-205161.63779142173</v>
      </c>
      <c r="I26" s="11">
        <f>A!M30</f>
        <v>-51988.716550006997</v>
      </c>
      <c r="J26" s="11">
        <f>A!N30</f>
        <v>-248838.68448160682</v>
      </c>
      <c r="K26" s="11">
        <f>A!O30</f>
        <v>-201417.41590690427</v>
      </c>
      <c r="L26" s="11">
        <f>A!P30</f>
        <v>-173056.06496680947</v>
      </c>
      <c r="M26" s="11">
        <f>A!Q30</f>
        <v>-98890.014268788509</v>
      </c>
      <c r="N26" s="11">
        <f>A!R30</f>
        <v>-237225.46840673219</v>
      </c>
      <c r="O26" s="11">
        <f>A!S30</f>
        <v>-273073.53778165928</v>
      </c>
      <c r="P26" s="11">
        <f>A!T30</f>
        <v>-316625.71920970082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5.75" customHeight="1">
      <c r="B27" s="61" t="s">
        <v>38</v>
      </c>
      <c r="C27" s="56">
        <v>4</v>
      </c>
      <c r="D27" s="53" t="s">
        <v>3</v>
      </c>
      <c r="E27" s="5">
        <v>32.243907087837833</v>
      </c>
      <c r="F27" s="3">
        <f t="shared" ref="F27:P27" si="15">(E28+F26/2)*F$66</f>
        <v>-393.20526568981535</v>
      </c>
      <c r="G27" s="3">
        <f t="shared" si="15"/>
        <v>-873.54262420463272</v>
      </c>
      <c r="H27" s="3">
        <f t="shared" si="15"/>
        <v>-1427.048236400308</v>
      </c>
      <c r="I27" s="3">
        <f t="shared" si="15"/>
        <v>-1981.0354629844912</v>
      </c>
      <c r="J27" s="3">
        <f t="shared" si="15"/>
        <v>-2726.0742587754762</v>
      </c>
      <c r="K27" s="3">
        <f t="shared" si="15"/>
        <v>-3446.0116459325122</v>
      </c>
      <c r="L27" s="3">
        <f t="shared" si="15"/>
        <v>-3943.5306900602118</v>
      </c>
      <c r="M27" s="3">
        <f t="shared" si="15"/>
        <v>-4834.5287999732363</v>
      </c>
      <c r="N27" s="3">
        <f t="shared" si="15"/>
        <v>-5163.4851677980232</v>
      </c>
      <c r="O27" s="3">
        <f t="shared" si="15"/>
        <v>-6337.1341764305644</v>
      </c>
      <c r="P27" s="3">
        <f t="shared" si="15"/>
        <v>-7353.3341964410311</v>
      </c>
      <c r="Q27" s="3">
        <f t="shared" ref="Q27:W27" si="16">P28*Q$66</f>
        <v>-5948.2958516850249</v>
      </c>
      <c r="R27" s="3">
        <f t="shared" si="16"/>
        <v>-5965.5459096549112</v>
      </c>
      <c r="S27" s="3">
        <f t="shared" si="16"/>
        <v>-5776.5409585586722</v>
      </c>
      <c r="T27" s="3">
        <f t="shared" si="16"/>
        <v>-5792.7152732426366</v>
      </c>
      <c r="U27" s="3">
        <f t="shared" si="16"/>
        <v>-5601.4729161502983</v>
      </c>
      <c r="V27" s="3">
        <f t="shared" si="16"/>
        <v>-5824.6190001729365</v>
      </c>
      <c r="W27" s="3">
        <f t="shared" si="16"/>
        <v>-5840.9279333734212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 customHeight="1">
      <c r="B28" s="61" t="s">
        <v>38</v>
      </c>
      <c r="C28" s="56">
        <v>4</v>
      </c>
      <c r="D28" s="72" t="s">
        <v>4</v>
      </c>
      <c r="E28" s="5">
        <v>13753.055433827341</v>
      </c>
      <c r="F28" s="3">
        <f>E28+SUM(F26:F27)</f>
        <v>-181467.65035475773</v>
      </c>
      <c r="G28" s="3">
        <f t="shared" ref="G28" si="17">F28+SUM(G26:G27)</f>
        <v>-207647.058582617</v>
      </c>
      <c r="H28" s="3">
        <f t="shared" ref="H28" si="18">G28+SUM(H26:H27)</f>
        <v>-414235.74461043905</v>
      </c>
      <c r="I28" s="3">
        <f t="shared" ref="I28" si="19">H28+SUM(I26:I27)</f>
        <v>-468205.49662343052</v>
      </c>
      <c r="J28" s="3">
        <f t="shared" ref="J28" si="20">I28+SUM(J26:J27)</f>
        <v>-719770.25536381279</v>
      </c>
      <c r="K28" s="3">
        <f t="shared" ref="K28" si="21">J28+SUM(K26:K27)</f>
        <v>-924633.68291664962</v>
      </c>
      <c r="L28" s="3">
        <f>K28+SUM(L26:L27)</f>
        <v>-1101633.2785735193</v>
      </c>
      <c r="M28" s="3">
        <f>L28+SUM(M26:M27)</f>
        <v>-1205357.821642281</v>
      </c>
      <c r="N28" s="3">
        <f t="shared" ref="N28" si="22">M28+SUM(N26:N27)</f>
        <v>-1447746.7752168113</v>
      </c>
      <c r="O28" s="3">
        <f t="shared" ref="O28" si="23">N28+SUM(O26:O27)</f>
        <v>-1727157.4471749011</v>
      </c>
      <c r="P28" s="3">
        <f t="shared" ref="P28" si="24">O28+SUM(P26:P27)</f>
        <v>-2051136.5005810431</v>
      </c>
      <c r="Q28" s="3">
        <f t="shared" ref="Q28" si="25">P28+Q27</f>
        <v>-2057084.7964327282</v>
      </c>
      <c r="R28" s="3">
        <f t="shared" ref="R28" si="26">Q28+R27</f>
        <v>-2063050.342342383</v>
      </c>
      <c r="S28" s="3">
        <f t="shared" ref="S28" si="27">R28+S27</f>
        <v>-2068826.8833009417</v>
      </c>
      <c r="T28" s="3">
        <f t="shared" ref="T28" si="28">S28+T27</f>
        <v>-2074619.5985741843</v>
      </c>
      <c r="U28" s="3">
        <f t="shared" ref="U28" si="29">T28+U27</f>
        <v>-2080221.0714903346</v>
      </c>
      <c r="V28" s="3">
        <f t="shared" ref="V28" si="30">U28+V27</f>
        <v>-2086045.6904905075</v>
      </c>
      <c r="W28" s="3">
        <f t="shared" ref="W28" si="31">V28+W27</f>
        <v>-2091886.618423881</v>
      </c>
      <c r="X28" s="11">
        <f>W28</f>
        <v>-2091886.618423881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.75" customHeight="1">
      <c r="B29" s="61" t="s">
        <v>38</v>
      </c>
      <c r="C29" s="56">
        <v>4</v>
      </c>
      <c r="D29" s="53" t="s">
        <v>6</v>
      </c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8">
        <f>X70</f>
        <v>2470.1919443197453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.75" customHeight="1">
      <c r="B30" s="61" t="s">
        <v>38</v>
      </c>
      <c r="C30" s="56">
        <v>4</v>
      </c>
      <c r="D30" s="53" t="s">
        <v>7</v>
      </c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1">
        <f>SUM(X28:X29)</f>
        <v>-2089416.4264795613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.75" customHeight="1">
      <c r="B31" s="61"/>
      <c r="C31" s="57"/>
      <c r="D31" s="5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23" customFormat="1" ht="15.75" customHeight="1">
      <c r="A32" s="13"/>
      <c r="B32" s="62" t="s">
        <v>38</v>
      </c>
      <c r="C32" s="64" t="s">
        <v>27</v>
      </c>
      <c r="D32" s="53" t="s">
        <v>8</v>
      </c>
      <c r="E32" s="16">
        <f>SUMIFS(B!18:18,B!$5:$5,E$4)</f>
        <v>-88941.329439503461</v>
      </c>
      <c r="F32" s="11">
        <f>SUMIFS(B!18:18,B!$5:$5,F$4)</f>
        <v>-95541.722169503468</v>
      </c>
      <c r="G32" s="11">
        <f>SUMIFS(B!18:18,B!$5:$5,G$4)</f>
        <v>-94119.457859503469</v>
      </c>
      <c r="H32" s="11">
        <f>SUMIFS(B!18:18,B!$5:$5,H$4)</f>
        <v>-79059.245379503467</v>
      </c>
      <c r="I32" s="11">
        <f>SUMIFS(B!18:18,B!$5:$5,I$4)</f>
        <v>-81870.917455726129</v>
      </c>
      <c r="J32" s="11">
        <f>SUMIFS(B!18:18,B!$5:$5,J$4)</f>
        <v>-99544.469059503463</v>
      </c>
      <c r="K32" s="11">
        <f>SUMIFS(B!18:18,B!$5:$5,K$4)</f>
        <v>-97518.911093743664</v>
      </c>
      <c r="L32" s="11">
        <f>SUMIFS(B!18:18,B!$5:$5,L$4)</f>
        <v>-117777.22816782084</v>
      </c>
      <c r="M32" s="11">
        <f>SUMIFS(B!18:18,B!$5:$5,M$4)</f>
        <v>-142858.66398153565</v>
      </c>
      <c r="N32" s="11">
        <f>SUMIFS(B!18:18,B!$5:$5,N$4)</f>
        <v>-124822.43074153566</v>
      </c>
      <c r="O32" s="11">
        <f>SUMIFS(B!18:18,B!$5:$5,O$4)</f>
        <v>-117544.24419153566</v>
      </c>
      <c r="P32" s="11">
        <f>SUMIFS(B!18:18,B!$5:$5,P$4)</f>
        <v>-127426.50634153566</v>
      </c>
      <c r="Q32" s="11">
        <f>SUMIFS(B!18:18,B!$5:$5,Q$4)</f>
        <v>-143530.04344153564</v>
      </c>
      <c r="R32" s="11">
        <f>SUMIFS(B!18:18,B!$5:$5,R$4)</f>
        <v>-165060.45659153565</v>
      </c>
      <c r="S32" s="11">
        <f>SUMIFS(B!18:18,B!$5:$5,S$4)</f>
        <v>-158458.21294153566</v>
      </c>
      <c r="T32" s="11">
        <f>SUMIFS(B!18:18,B!$5:$5,T$4)</f>
        <v>-138251.60254153566</v>
      </c>
      <c r="U32" s="11">
        <f>SUMIFS(B!18:18,B!$5:$5,U$4)</f>
        <v>-142188.70679153566</v>
      </c>
      <c r="V32" s="11">
        <f>SUMIFS(B!18:18,B!$5:$5,V$4)</f>
        <v>-169020.19344153567</v>
      </c>
      <c r="W32" s="11">
        <f>SUMIFS(B!18:18,B!$5:$5,W$4)</f>
        <v>-167662.28374624508</v>
      </c>
      <c r="X32" s="11">
        <f>SUMIFS(B!18:18,B!$5:$5,X$4)</f>
        <v>-51777.681518530269</v>
      </c>
      <c r="Y32" s="11">
        <f>SUMIFS(B!18:18,B!$5:$5,Y$4)</f>
        <v>77689.143233353097</v>
      </c>
      <c r="Z32" s="11">
        <f>SUMIFS(B!18:18,B!$5:$5,Z$4)</f>
        <v>71494.210823353089</v>
      </c>
      <c r="AA32" s="11">
        <f>SUMIFS(B!18:18,B!$5:$5,AA$4)</f>
        <v>69423.568863353081</v>
      </c>
      <c r="AB32" s="11">
        <f>SUMIFS(B!18:18,B!$5:$5,AB$4)</f>
        <v>76967.22488335309</v>
      </c>
      <c r="AC32" s="11">
        <f>SUMIFS(B!18:18,B!$5:$5,AC$4)</f>
        <v>94809.366383353088</v>
      </c>
      <c r="AD32" s="11">
        <f>SUMIFS(B!18:18,B!$5:$5,AD$4)</f>
        <v>99222.550643353083</v>
      </c>
      <c r="AE32" s="11">
        <f>SUMIFS(B!18:18,B!$5:$5,AE$4)</f>
        <v>82171.866563353091</v>
      </c>
      <c r="AF32" s="11">
        <f>SUMIFS(B!18:18,B!$5:$5,AF$4)</f>
        <v>72739.922463353083</v>
      </c>
      <c r="AG32" s="11">
        <f>SUMIFS(B!18:18,B!$5:$5,AG$4)</f>
        <v>75551.014354905506</v>
      </c>
      <c r="AH32" s="11">
        <f>SUMIFS(B!18:18,B!$5:$5,AH$4)</f>
        <v>89807.744574905504</v>
      </c>
      <c r="AI32" s="11">
        <f>SUMIFS(B!18:18,B!$5:$5,AI$4)</f>
        <v>89086.228378601852</v>
      </c>
    </row>
    <row r="33" spans="2:35" ht="15.75" customHeight="1">
      <c r="B33" s="61" t="s">
        <v>38</v>
      </c>
      <c r="C33" s="64" t="s">
        <v>27</v>
      </c>
      <c r="D33" s="53" t="s">
        <v>9</v>
      </c>
      <c r="E33" s="5">
        <v>2971.5952023156601</v>
      </c>
      <c r="F33" s="3">
        <f t="shared" ref="F33:AI33" si="32">(E34+F24+F30+F32/2)*F$66</f>
        <v>2552.0265264054119</v>
      </c>
      <c r="G33" s="3">
        <f t="shared" si="32"/>
        <v>2028.176117244911</v>
      </c>
      <c r="H33" s="3">
        <f t="shared" si="32"/>
        <v>1684.265290317742</v>
      </c>
      <c r="I33" s="3">
        <f t="shared" si="32"/>
        <v>1293.1371549119108</v>
      </c>
      <c r="J33" s="3">
        <f t="shared" si="32"/>
        <v>910.56657805974237</v>
      </c>
      <c r="K33" s="3">
        <f t="shared" si="32"/>
        <v>421.37815692579676</v>
      </c>
      <c r="L33" s="3">
        <f t="shared" si="32"/>
        <v>6746.302836079054</v>
      </c>
      <c r="M33" s="3">
        <f t="shared" si="32"/>
        <v>6746.2483064830203</v>
      </c>
      <c r="N33" s="3">
        <f t="shared" si="32"/>
        <v>5768.705661133813</v>
      </c>
      <c r="O33" s="3">
        <f t="shared" si="32"/>
        <v>5454.962663684867</v>
      </c>
      <c r="P33" s="3">
        <f t="shared" si="32"/>
        <v>4862.1699879416274</v>
      </c>
      <c r="Q33" s="3">
        <f t="shared" si="32"/>
        <v>3236.6730304028392</v>
      </c>
      <c r="R33" s="3">
        <f t="shared" si="32"/>
        <v>2798.603157143054</v>
      </c>
      <c r="S33" s="3">
        <f t="shared" si="32"/>
        <v>2257.0095514938907</v>
      </c>
      <c r="T33" s="3">
        <f t="shared" si="32"/>
        <v>1847.9354365617739</v>
      </c>
      <c r="U33" s="3">
        <f t="shared" si="32"/>
        <v>1408.3327504779243</v>
      </c>
      <c r="V33" s="3">
        <f t="shared" si="32"/>
        <v>1028.7440940928857</v>
      </c>
      <c r="W33" s="3">
        <f t="shared" si="32"/>
        <v>560.26910949345279</v>
      </c>
      <c r="X33" s="3">
        <f t="shared" si="32"/>
        <v>-4996.2000736726986</v>
      </c>
      <c r="Y33" s="3">
        <f t="shared" si="32"/>
        <v>-5573.4573963189541</v>
      </c>
      <c r="Z33" s="3">
        <f t="shared" si="32"/>
        <v>-5188.0561534439285</v>
      </c>
      <c r="AA33" s="3">
        <f t="shared" si="32"/>
        <v>-5197.4480470175122</v>
      </c>
      <c r="AB33" s="3">
        <f t="shared" si="32"/>
        <v>-4828.2304406500671</v>
      </c>
      <c r="AC33" s="3">
        <f t="shared" si="32"/>
        <v>-4780.0856077642047</v>
      </c>
      <c r="AD33" s="3">
        <f t="shared" si="32"/>
        <v>-4521.8251636285559</v>
      </c>
      <c r="AE33" s="3">
        <f t="shared" si="32"/>
        <v>-4127.6578724974233</v>
      </c>
      <c r="AF33" s="3">
        <f t="shared" si="32"/>
        <v>-4075.2150274029314</v>
      </c>
      <c r="AG33" s="3">
        <f t="shared" si="32"/>
        <v>-3740.4819494364515</v>
      </c>
      <c r="AH33" s="3">
        <f t="shared" si="32"/>
        <v>-3657.9894048907845</v>
      </c>
      <c r="AI33" s="3">
        <f t="shared" si="32"/>
        <v>0</v>
      </c>
    </row>
    <row r="34" spans="2:35" ht="15.75" customHeight="1">
      <c r="B34" s="63" t="s">
        <v>38</v>
      </c>
      <c r="C34" s="65" t="s">
        <v>27</v>
      </c>
      <c r="D34" s="73" t="s">
        <v>10</v>
      </c>
      <c r="E34" s="24">
        <v>590755.22840505221</v>
      </c>
      <c r="F34" s="6">
        <f t="shared" ref="F34:AI34" si="33">E34+F24+F30+F32+F33</f>
        <v>497765.53276195418</v>
      </c>
      <c r="G34" s="6">
        <f t="shared" si="33"/>
        <v>405674.25101969566</v>
      </c>
      <c r="H34" s="6">
        <f t="shared" si="33"/>
        <v>328299.27093050996</v>
      </c>
      <c r="I34" s="6">
        <f t="shared" si="33"/>
        <v>247721.49062969573</v>
      </c>
      <c r="J34" s="6">
        <f t="shared" si="33"/>
        <v>149087.58814825202</v>
      </c>
      <c r="K34" s="6">
        <f t="shared" si="33"/>
        <v>51990.055211434155</v>
      </c>
      <c r="L34" s="6">
        <f t="shared" si="33"/>
        <v>1677678.9287724392</v>
      </c>
      <c r="M34" s="6">
        <f t="shared" si="33"/>
        <v>1541566.5130973866</v>
      </c>
      <c r="N34" s="6">
        <f t="shared" si="33"/>
        <v>1422512.7880169847</v>
      </c>
      <c r="O34" s="6">
        <f t="shared" si="33"/>
        <v>1310423.5064891339</v>
      </c>
      <c r="P34" s="6">
        <f t="shared" si="33"/>
        <v>1187859.17013554</v>
      </c>
      <c r="Q34" s="6">
        <f t="shared" si="33"/>
        <v>1047565.7997244071</v>
      </c>
      <c r="R34" s="6">
        <f t="shared" si="33"/>
        <v>885303.94629001454</v>
      </c>
      <c r="S34" s="6">
        <f t="shared" si="33"/>
        <v>729102.74289997283</v>
      </c>
      <c r="T34" s="6">
        <f t="shared" si="33"/>
        <v>592699.07579499902</v>
      </c>
      <c r="U34" s="6">
        <f t="shared" si="33"/>
        <v>451918.70175394131</v>
      </c>
      <c r="V34" s="6">
        <f t="shared" si="33"/>
        <v>283927.25240649853</v>
      </c>
      <c r="W34" s="6">
        <f t="shared" si="33"/>
        <v>116825.23776974691</v>
      </c>
      <c r="X34" s="6">
        <f t="shared" si="33"/>
        <v>-2029365.0703020173</v>
      </c>
      <c r="Y34" s="6">
        <f t="shared" si="33"/>
        <v>-1957249.3844649831</v>
      </c>
      <c r="Z34" s="6">
        <f t="shared" si="33"/>
        <v>-1890943.2297950739</v>
      </c>
      <c r="AA34" s="6">
        <f t="shared" si="33"/>
        <v>-1826717.1089787383</v>
      </c>
      <c r="AB34" s="6">
        <f t="shared" si="33"/>
        <v>-1754578.1145360353</v>
      </c>
      <c r="AC34" s="6">
        <f t="shared" si="33"/>
        <v>-1664548.8337604466</v>
      </c>
      <c r="AD34" s="6">
        <f t="shared" si="33"/>
        <v>-1569848.1082807221</v>
      </c>
      <c r="AE34" s="6">
        <f t="shared" si="33"/>
        <v>-1491803.8995898664</v>
      </c>
      <c r="AF34" s="6">
        <f t="shared" si="33"/>
        <v>-1423139.1921539162</v>
      </c>
      <c r="AG34" s="6">
        <f t="shared" si="33"/>
        <v>-1351328.6597484471</v>
      </c>
      <c r="AH34" s="6">
        <f t="shared" si="33"/>
        <v>-1265178.9045784322</v>
      </c>
      <c r="AI34" s="6">
        <f t="shared" si="33"/>
        <v>-1176092.6761998304</v>
      </c>
    </row>
    <row r="35" spans="2:35" ht="15.75" customHeight="1">
      <c r="B35" s="61"/>
      <c r="C35" s="58"/>
      <c r="D35" s="5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15.75" customHeight="1">
      <c r="B36" s="61" t="s">
        <v>37</v>
      </c>
      <c r="C36" s="56">
        <v>3</v>
      </c>
      <c r="D36" s="53" t="s">
        <v>3</v>
      </c>
      <c r="E36" s="5">
        <v>6030.8618799708001</v>
      </c>
      <c r="F36" s="3">
        <f t="shared" ref="F36:K36" si="34">E37*F$66</f>
        <v>6059.206930806663</v>
      </c>
      <c r="G36" s="3">
        <f t="shared" si="34"/>
        <v>5828.6347691950086</v>
      </c>
      <c r="H36" s="3">
        <f t="shared" si="34"/>
        <v>5984.9717062265281</v>
      </c>
      <c r="I36" s="3">
        <f t="shared" si="34"/>
        <v>5881.7959983344053</v>
      </c>
      <c r="J36" s="3">
        <f t="shared" si="34"/>
        <v>6039.5588376675087</v>
      </c>
      <c r="K36" s="3">
        <f t="shared" si="34"/>
        <v>5539.7459554233201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5.75" customHeight="1">
      <c r="B37" s="61" t="s">
        <v>37</v>
      </c>
      <c r="C37" s="56">
        <v>3</v>
      </c>
      <c r="D37" s="72" t="s">
        <v>4</v>
      </c>
      <c r="E37" s="5">
        <v>1289192.9640014176</v>
      </c>
      <c r="F37" s="3">
        <f t="shared" ref="F37" si="35">E37+F36</f>
        <v>1295252.1709322243</v>
      </c>
      <c r="G37" s="3">
        <f t="shared" ref="G37" si="36">F37+G36</f>
        <v>1301080.8057014192</v>
      </c>
      <c r="H37" s="3">
        <f t="shared" ref="H37" si="37">G37+H36</f>
        <v>1307065.7774076457</v>
      </c>
      <c r="I37" s="3">
        <f t="shared" ref="I37" si="38">H37+I36</f>
        <v>1312947.5734059801</v>
      </c>
      <c r="J37" s="3">
        <f>I37+J36</f>
        <v>1318987.1322436477</v>
      </c>
      <c r="K37" s="3">
        <f>J37+K36</f>
        <v>1324526.8781990709</v>
      </c>
      <c r="L37" s="3">
        <f>K37</f>
        <v>1324526.8781990709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5.75" customHeight="1">
      <c r="B38" s="61" t="s">
        <v>37</v>
      </c>
      <c r="C38" s="56">
        <v>3</v>
      </c>
      <c r="D38" s="53" t="s">
        <v>32</v>
      </c>
      <c r="E38" s="5"/>
      <c r="F38" s="3"/>
      <c r="G38" s="3"/>
      <c r="H38" s="3"/>
      <c r="I38" s="3"/>
      <c r="J38" s="3"/>
      <c r="K38" s="3"/>
      <c r="L38" s="6">
        <v>3086387.5929386057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5.75" customHeight="1">
      <c r="B39" s="61" t="s">
        <v>37</v>
      </c>
      <c r="C39" s="56">
        <v>3</v>
      </c>
      <c r="D39" s="53" t="s">
        <v>5</v>
      </c>
      <c r="E39" s="5"/>
      <c r="F39" s="3"/>
      <c r="G39" s="3"/>
      <c r="H39" s="3"/>
      <c r="I39" s="3"/>
      <c r="J39" s="3"/>
      <c r="K39" s="3"/>
      <c r="L39" s="3">
        <f>SUM(L37:L38)</f>
        <v>4410914.4711376764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5.75" customHeight="1">
      <c r="B40" s="61"/>
      <c r="C40" s="57"/>
      <c r="D40" s="5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5.75" customHeight="1">
      <c r="B41" s="61" t="s">
        <v>37</v>
      </c>
      <c r="C41" s="56">
        <v>4</v>
      </c>
      <c r="D41" s="72" t="s">
        <v>33</v>
      </c>
      <c r="E41" s="16">
        <f>A!I43</f>
        <v>537089.46337882848</v>
      </c>
      <c r="F41" s="11">
        <f>A!J43</f>
        <v>84506.454132199753</v>
      </c>
      <c r="G41" s="11">
        <f>A!K43</f>
        <v>296944.49705085298</v>
      </c>
      <c r="H41" s="11">
        <f>A!L43</f>
        <v>-277255.79634380667</v>
      </c>
      <c r="I41" s="11">
        <f>A!M43</f>
        <v>-91255.421103514731</v>
      </c>
      <c r="J41" s="11">
        <f>A!N43</f>
        <v>-114294.73987076338</v>
      </c>
      <c r="K41" s="11">
        <f>A!O43</f>
        <v>39500.194620790891</v>
      </c>
      <c r="L41" s="11">
        <f>A!P43</f>
        <v>278393.37651263876</v>
      </c>
      <c r="M41" s="11">
        <f>A!Q43</f>
        <v>513.4797421968542</v>
      </c>
      <c r="N41" s="11">
        <f>A!R43</f>
        <v>-83246.264199567959</v>
      </c>
      <c r="O41" s="11">
        <f>A!S43</f>
        <v>-174737.20485293167</v>
      </c>
      <c r="P41" s="11">
        <f>A!T43</f>
        <v>-122827.73108505178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5.75" customHeight="1">
      <c r="B42" s="61" t="s">
        <v>37</v>
      </c>
      <c r="C42" s="56">
        <v>4</v>
      </c>
      <c r="D42" s="53" t="s">
        <v>3</v>
      </c>
      <c r="E42" s="5">
        <v>1262.1602389402458</v>
      </c>
      <c r="F42" s="3">
        <f t="shared" ref="F42:P42" si="39">(E43+F41/2)*F$66</f>
        <v>2728.8427982141807</v>
      </c>
      <c r="G42" s="3">
        <f t="shared" si="39"/>
        <v>3483.2662608312389</v>
      </c>
      <c r="H42" s="3">
        <f t="shared" si="39"/>
        <v>3621.9792141646303</v>
      </c>
      <c r="I42" s="3">
        <f t="shared" si="39"/>
        <v>2730.3892028031014</v>
      </c>
      <c r="J42" s="3">
        <f t="shared" si="39"/>
        <v>2330.8589385130026</v>
      </c>
      <c r="K42" s="3">
        <f t="shared" si="39"/>
        <v>1980.8966150721626</v>
      </c>
      <c r="L42" s="3">
        <f t="shared" si="39"/>
        <v>2467.0219602188345</v>
      </c>
      <c r="M42" s="3">
        <f t="shared" si="39"/>
        <v>3252.8587706037415</v>
      </c>
      <c r="N42" s="3">
        <f t="shared" si="39"/>
        <v>2871.8689350740983</v>
      </c>
      <c r="O42" s="3">
        <f t="shared" si="39"/>
        <v>2441.0271377112954</v>
      </c>
      <c r="P42" s="3">
        <f t="shared" si="39"/>
        <v>1809.2698400265192</v>
      </c>
      <c r="Q42" s="3">
        <f t="shared" ref="Q42:W42" si="40">P43*Q$66</f>
        <v>1172.5011688927277</v>
      </c>
      <c r="R42" s="3">
        <f t="shared" si="40"/>
        <v>1175.9014222825165</v>
      </c>
      <c r="S42" s="3">
        <f t="shared" si="40"/>
        <v>1138.6456213586139</v>
      </c>
      <c r="T42" s="3">
        <f t="shared" si="40"/>
        <v>1141.8338290984179</v>
      </c>
      <c r="U42" s="3">
        <f t="shared" si="40"/>
        <v>1104.1370008263261</v>
      </c>
      <c r="V42" s="3">
        <f t="shared" si="40"/>
        <v>1148.1225474222072</v>
      </c>
      <c r="W42" s="3">
        <f t="shared" si="40"/>
        <v>1151.3372905549893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5.75" customHeight="1">
      <c r="B43" s="61" t="s">
        <v>37</v>
      </c>
      <c r="C43" s="56">
        <v>4</v>
      </c>
      <c r="D43" s="72" t="s">
        <v>4</v>
      </c>
      <c r="E43" s="5">
        <v>538351.62361776829</v>
      </c>
      <c r="F43" s="3">
        <f>E43+SUM(F41:F42)</f>
        <v>625586.92054818221</v>
      </c>
      <c r="G43" s="3">
        <f t="shared" ref="G43" si="41">F43+SUM(G41:G42)</f>
        <v>926014.68385986646</v>
      </c>
      <c r="H43" s="3">
        <f t="shared" ref="H43" si="42">G43+SUM(H41:H42)</f>
        <v>652380.86673022434</v>
      </c>
      <c r="I43" s="3">
        <f t="shared" ref="I43" si="43">H43+SUM(I41:I42)</f>
        <v>563855.83482951275</v>
      </c>
      <c r="J43" s="3">
        <f t="shared" ref="J43" si="44">I43+SUM(J41:J42)</f>
        <v>451891.95389726234</v>
      </c>
      <c r="K43" s="3">
        <f t="shared" ref="K43" si="45">J43+SUM(K41:K42)</f>
        <v>493373.04513312539</v>
      </c>
      <c r="L43" s="3">
        <f>K43+SUM(L41:L42)</f>
        <v>774233.44360598293</v>
      </c>
      <c r="M43" s="3">
        <f>L43+SUM(M41:M42)</f>
        <v>777999.78211878357</v>
      </c>
      <c r="N43" s="3">
        <f t="shared" ref="N43" si="46">M43+SUM(N41:N42)</f>
        <v>697625.38685428968</v>
      </c>
      <c r="O43" s="3">
        <f t="shared" ref="O43" si="47">N43+SUM(O41:O42)</f>
        <v>525329.20913906931</v>
      </c>
      <c r="P43" s="3">
        <f t="shared" ref="P43" si="48">O43+SUM(P41:P42)</f>
        <v>404310.74789404403</v>
      </c>
      <c r="Q43" s="3">
        <f t="shared" ref="Q43" si="49">P43+Q42</f>
        <v>405483.24906293675</v>
      </c>
      <c r="R43" s="3">
        <f t="shared" ref="R43" si="50">Q43+R42</f>
        <v>406659.15048521926</v>
      </c>
      <c r="S43" s="3">
        <f t="shared" ref="S43" si="51">R43+S42</f>
        <v>407797.79610657785</v>
      </c>
      <c r="T43" s="3">
        <f t="shared" ref="T43" si="52">S43+T42</f>
        <v>408939.62993567629</v>
      </c>
      <c r="U43" s="3">
        <f t="shared" ref="U43" si="53">T43+U42</f>
        <v>410043.76693650259</v>
      </c>
      <c r="V43" s="3">
        <f t="shared" ref="V43" si="54">U43+V42</f>
        <v>411191.88948392478</v>
      </c>
      <c r="W43" s="3">
        <f t="shared" ref="W43" si="55">V43+W42</f>
        <v>412343.22677447979</v>
      </c>
      <c r="X43" s="11">
        <f>W43</f>
        <v>412343.22677447979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5.75" customHeight="1">
      <c r="B44" s="61" t="s">
        <v>37</v>
      </c>
      <c r="C44" s="56">
        <v>4</v>
      </c>
      <c r="D44" s="53" t="s">
        <v>6</v>
      </c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8">
        <f>X71</f>
        <v>3441.255654262276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15.75" customHeight="1">
      <c r="B45" s="61" t="s">
        <v>37</v>
      </c>
      <c r="C45" s="56">
        <v>4</v>
      </c>
      <c r="D45" s="53" t="s">
        <v>7</v>
      </c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1">
        <f>SUM(X43:X44)</f>
        <v>415784.48242874205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15.75" customHeight="1">
      <c r="B46" s="61"/>
      <c r="C46" s="57"/>
      <c r="D46" s="53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5.75" customHeight="1">
      <c r="B47" s="61" t="s">
        <v>37</v>
      </c>
      <c r="C47" s="64" t="s">
        <v>27</v>
      </c>
      <c r="D47" s="53" t="s">
        <v>8</v>
      </c>
      <c r="E47" s="16">
        <f>SUMIFS(B!19:19,B!$5:$5,E$4)</f>
        <v>-141942.63433999999</v>
      </c>
      <c r="F47" s="11">
        <f>SUMIFS(B!19:19,B!$5:$5,F$4)</f>
        <v>-136542.90466</v>
      </c>
      <c r="G47" s="11">
        <f>SUMIFS(B!19:19,B!$5:$5,G$4)</f>
        <v>-160464.51155999998</v>
      </c>
      <c r="H47" s="11">
        <f>SUMIFS(B!19:19,B!$5:$5,H$4)</f>
        <v>-151464.4008</v>
      </c>
      <c r="I47" s="11">
        <f>SUMIFS(B!19:19,B!$5:$5,I$4)</f>
        <v>-150280.57264</v>
      </c>
      <c r="J47" s="11">
        <f>SUMIFS(B!19:19,B!$5:$5,J$4)</f>
        <v>-155197.66065999999</v>
      </c>
      <c r="K47" s="11">
        <f>SUMIFS(B!19:19,B!$5:$5,K$4)</f>
        <v>-146206.55744</v>
      </c>
      <c r="L47" s="11">
        <f>SUMIFS(B!19:19,B!$5:$5,L$4)</f>
        <v>-254318.45752</v>
      </c>
      <c r="M47" s="11">
        <f>SUMIFS(B!19:19,B!$5:$5,M$4)</f>
        <v>-337429.70131999999</v>
      </c>
      <c r="N47" s="11">
        <f>SUMIFS(B!19:19,B!$5:$5,N$4)</f>
        <v>-318203.96561999997</v>
      </c>
      <c r="O47" s="11">
        <f>SUMIFS(B!19:19,B!$5:$5,O$4)</f>
        <v>-296536.02983999997</v>
      </c>
      <c r="P47" s="11">
        <f>SUMIFS(B!19:19,B!$5:$5,P$4)</f>
        <v>-322323.16067999997</v>
      </c>
      <c r="Q47" s="11">
        <f>SUMIFS(B!19:19,B!$5:$5,Q$4)</f>
        <v>-354655.15632000001</v>
      </c>
      <c r="R47" s="11">
        <f>SUMIFS(B!19:19,B!$5:$5,R$4)</f>
        <v>-367069.41395999998</v>
      </c>
      <c r="S47" s="11">
        <f>SUMIFS(B!19:19,B!$5:$5,S$4)</f>
        <v>-401946.98525999999</v>
      </c>
      <c r="T47" s="11">
        <f>SUMIFS(B!19:19,B!$5:$5,T$4)</f>
        <v>-418846.49802</v>
      </c>
      <c r="U47" s="11">
        <f>SUMIFS(B!19:19,B!$5:$5,U$4)</f>
        <v>-412561.96398</v>
      </c>
      <c r="V47" s="11">
        <f>SUMIFS(B!19:19,B!$5:$5,V$4)</f>
        <v>-381186.38231999998</v>
      </c>
      <c r="W47" s="11">
        <f>SUMIFS(B!19:19,B!$5:$5,W$4)</f>
        <v>-390780.87281999999</v>
      </c>
      <c r="X47" s="11">
        <f>SUMIFS(B!19:19,B!$5:$5,X$4)</f>
        <v>-182953.14479999998</v>
      </c>
      <c r="Y47" s="11">
        <f>SUMIFS(B!19:19,B!$5:$5,Y$4)</f>
        <v>-3805.5306599999999</v>
      </c>
      <c r="Z47" s="11">
        <f>SUMIFS(B!19:19,B!$5:$5,Z$4)</f>
        <v>0</v>
      </c>
      <c r="AA47" s="11">
        <f>SUMIFS(B!19:19,B!$5:$5,AA$4)</f>
        <v>0</v>
      </c>
      <c r="AB47" s="11">
        <f>SUMIFS(B!19:19,B!$5:$5,AB$4)</f>
        <v>0</v>
      </c>
      <c r="AC47" s="11">
        <f>SUMIFS(B!19:19,B!$5:$5,AC$4)</f>
        <v>0</v>
      </c>
      <c r="AD47" s="11">
        <f>SUMIFS(B!19:19,B!$5:$5,AD$4)</f>
        <v>0</v>
      </c>
      <c r="AE47" s="11">
        <f>SUMIFS(B!19:19,B!$5:$5,AE$4)</f>
        <v>0</v>
      </c>
      <c r="AF47" s="11">
        <f>SUMIFS(B!19:19,B!$5:$5,AF$4)</f>
        <v>0</v>
      </c>
      <c r="AG47" s="11">
        <f>SUMIFS(B!19:19,B!$5:$5,AG$4)</f>
        <v>0</v>
      </c>
      <c r="AH47" s="11">
        <f>SUMIFS(B!19:19,B!$5:$5,AH$4)</f>
        <v>0</v>
      </c>
      <c r="AI47" s="11">
        <f>SUMIFS(B!19:19,B!$5:$5,AI$4)</f>
        <v>0</v>
      </c>
    </row>
    <row r="48" spans="2:35" ht="15.75" customHeight="1">
      <c r="B48" s="61" t="s">
        <v>37</v>
      </c>
      <c r="C48" s="64" t="s">
        <v>27</v>
      </c>
      <c r="D48" s="53" t="s">
        <v>9</v>
      </c>
      <c r="E48" s="5">
        <v>4938.6120709146353</v>
      </c>
      <c r="F48" s="3">
        <f t="shared" ref="F48:AI48" si="56">(E49+F39+F45+F47/2)*F$66</f>
        <v>4307.3825309979638</v>
      </c>
      <c r="G48" s="3">
        <f t="shared" si="56"/>
        <v>3475.2061922329663</v>
      </c>
      <c r="H48" s="3">
        <f t="shared" si="56"/>
        <v>2850.9824465610823</v>
      </c>
      <c r="I48" s="3">
        <f t="shared" si="56"/>
        <v>2122.9077980575398</v>
      </c>
      <c r="J48" s="3">
        <f t="shared" si="56"/>
        <v>1477.2489661843274</v>
      </c>
      <c r="K48" s="3">
        <f t="shared" si="56"/>
        <v>722.04812199018625</v>
      </c>
      <c r="L48" s="3">
        <f t="shared" si="56"/>
        <v>17094.831902074442</v>
      </c>
      <c r="M48" s="3">
        <f t="shared" si="56"/>
        <v>17238.946131889501</v>
      </c>
      <c r="N48" s="3">
        <f t="shared" si="56"/>
        <v>14796.339076135906</v>
      </c>
      <c r="O48" s="3">
        <f t="shared" si="56"/>
        <v>14005.43775116496</v>
      </c>
      <c r="P48" s="3">
        <f t="shared" si="56"/>
        <v>12503.147593101379</v>
      </c>
      <c r="Q48" s="3">
        <f t="shared" si="56"/>
        <v>8351.8528811889682</v>
      </c>
      <c r="R48" s="3">
        <f t="shared" si="56"/>
        <v>7329.5726276384175</v>
      </c>
      <c r="S48" s="3">
        <f t="shared" si="56"/>
        <v>6020.7285883761351</v>
      </c>
      <c r="T48" s="3">
        <f t="shared" si="56"/>
        <v>4888.4757518315892</v>
      </c>
      <c r="U48" s="3">
        <f t="shared" si="56"/>
        <v>3604.6847929532637</v>
      </c>
      <c r="V48" s="3">
        <f t="shared" si="56"/>
        <v>2637.0370697369872</v>
      </c>
      <c r="W48" s="3">
        <f t="shared" si="56"/>
        <v>1563.6666163362504</v>
      </c>
      <c r="X48" s="3">
        <f t="shared" si="56"/>
        <v>1722.3337580307766</v>
      </c>
      <c r="Y48" s="3">
        <f t="shared" si="56"/>
        <v>1672.3741978729558</v>
      </c>
      <c r="Z48" s="3">
        <f t="shared" si="56"/>
        <v>1612.0244918921785</v>
      </c>
      <c r="AA48" s="3">
        <f t="shared" si="56"/>
        <v>1676.242771280298</v>
      </c>
      <c r="AB48" s="3">
        <f t="shared" si="56"/>
        <v>1620.9028135027443</v>
      </c>
      <c r="AC48" s="3">
        <f t="shared" si="56"/>
        <v>1685.4747789176904</v>
      </c>
      <c r="AD48" s="3">
        <f t="shared" si="56"/>
        <v>1690.1941082986602</v>
      </c>
      <c r="AE48" s="3">
        <f t="shared" si="56"/>
        <v>1634.3935570946858</v>
      </c>
      <c r="AF48" s="3">
        <f t="shared" si="56"/>
        <v>1699.5029537617615</v>
      </c>
      <c r="AG48" s="3">
        <f t="shared" si="56"/>
        <v>1643.3950776739982</v>
      </c>
      <c r="AH48" s="3">
        <f t="shared" si="56"/>
        <v>1708.8630682497815</v>
      </c>
      <c r="AI48" s="3">
        <f t="shared" si="56"/>
        <v>0</v>
      </c>
    </row>
    <row r="49" spans="2:35" ht="15.75" customHeight="1">
      <c r="B49" s="63" t="s">
        <v>37</v>
      </c>
      <c r="C49" s="65" t="s">
        <v>27</v>
      </c>
      <c r="D49" s="73" t="s">
        <v>10</v>
      </c>
      <c r="E49" s="24">
        <v>984735.82062743907</v>
      </c>
      <c r="F49" s="6">
        <f t="shared" ref="F49:AI49" si="57">E49+F39+F45+F47+F48</f>
        <v>852500.29849843704</v>
      </c>
      <c r="G49" s="6">
        <f t="shared" si="57"/>
        <v>695510.99313067005</v>
      </c>
      <c r="H49" s="6">
        <f t="shared" si="57"/>
        <v>546897.57477723109</v>
      </c>
      <c r="I49" s="6">
        <f t="shared" si="57"/>
        <v>398739.9099352886</v>
      </c>
      <c r="J49" s="6">
        <f t="shared" si="57"/>
        <v>245019.49824147293</v>
      </c>
      <c r="K49" s="6">
        <f t="shared" si="57"/>
        <v>99534.988923463112</v>
      </c>
      <c r="L49" s="6">
        <f t="shared" si="57"/>
        <v>4273225.8344432143</v>
      </c>
      <c r="M49" s="6">
        <f t="shared" si="57"/>
        <v>3953035.0792551041</v>
      </c>
      <c r="N49" s="6">
        <f t="shared" si="57"/>
        <v>3649627.4527112399</v>
      </c>
      <c r="O49" s="6">
        <f t="shared" si="57"/>
        <v>3367096.8606224051</v>
      </c>
      <c r="P49" s="6">
        <f t="shared" si="57"/>
        <v>3057276.8475355068</v>
      </c>
      <c r="Q49" s="6">
        <f t="shared" si="57"/>
        <v>2710973.5440966957</v>
      </c>
      <c r="R49" s="6">
        <f t="shared" si="57"/>
        <v>2351233.7027643342</v>
      </c>
      <c r="S49" s="6">
        <f t="shared" si="57"/>
        <v>1955307.4460927104</v>
      </c>
      <c r="T49" s="6">
        <f t="shared" si="57"/>
        <v>1541349.423824542</v>
      </c>
      <c r="U49" s="6">
        <f t="shared" si="57"/>
        <v>1132392.1446374953</v>
      </c>
      <c r="V49" s="6">
        <f t="shared" si="57"/>
        <v>753842.79938723228</v>
      </c>
      <c r="W49" s="6">
        <f t="shared" si="57"/>
        <v>364625.59318356856</v>
      </c>
      <c r="X49" s="6">
        <f t="shared" si="57"/>
        <v>599179.26457034133</v>
      </c>
      <c r="Y49" s="6">
        <f t="shared" si="57"/>
        <v>597046.10810821422</v>
      </c>
      <c r="Z49" s="6">
        <f t="shared" si="57"/>
        <v>598658.13260010642</v>
      </c>
      <c r="AA49" s="6">
        <f t="shared" si="57"/>
        <v>600334.37537138676</v>
      </c>
      <c r="AB49" s="6">
        <f t="shared" si="57"/>
        <v>601955.27818488947</v>
      </c>
      <c r="AC49" s="6">
        <f t="shared" si="57"/>
        <v>603640.7529638072</v>
      </c>
      <c r="AD49" s="6">
        <f t="shared" si="57"/>
        <v>605330.94707210583</v>
      </c>
      <c r="AE49" s="6">
        <f t="shared" si="57"/>
        <v>606965.34062920057</v>
      </c>
      <c r="AF49" s="6">
        <f t="shared" si="57"/>
        <v>608664.84358296229</v>
      </c>
      <c r="AG49" s="6">
        <f t="shared" si="57"/>
        <v>610308.23866063624</v>
      </c>
      <c r="AH49" s="6">
        <f t="shared" si="57"/>
        <v>612017.10172888602</v>
      </c>
      <c r="AI49" s="6">
        <f t="shared" si="57"/>
        <v>612017.10172888602</v>
      </c>
    </row>
    <row r="50" spans="2:35" ht="15.75" customHeight="1">
      <c r="B50" s="60"/>
      <c r="C50" s="55"/>
      <c r="D50" s="53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5.75" customHeight="1">
      <c r="B51" s="61" t="s">
        <v>39</v>
      </c>
      <c r="C51" s="56">
        <v>3</v>
      </c>
      <c r="D51" s="53" t="s">
        <v>3</v>
      </c>
      <c r="E51" s="5">
        <v>-165.13504714777005</v>
      </c>
      <c r="F51" s="3">
        <f t="shared" ref="F51:K51" si="58">E52*F$66</f>
        <v>-165.91118186936455</v>
      </c>
      <c r="G51" s="3">
        <f t="shared" si="58"/>
        <v>-159.59773189546331</v>
      </c>
      <c r="H51" s="3">
        <f t="shared" si="58"/>
        <v>-163.87849772652606</v>
      </c>
      <c r="I51" s="3">
        <f t="shared" si="58"/>
        <v>-161.05337492876222</v>
      </c>
      <c r="J51" s="3">
        <f t="shared" si="58"/>
        <v>-165.37318434074038</v>
      </c>
      <c r="K51" s="3">
        <f t="shared" si="58"/>
        <v>-151.68747481577665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5.75" customHeight="1">
      <c r="B52" s="61" t="s">
        <v>39</v>
      </c>
      <c r="C52" s="56">
        <v>3</v>
      </c>
      <c r="D52" s="72" t="s">
        <v>4</v>
      </c>
      <c r="E52" s="5">
        <v>-35300.251461566928</v>
      </c>
      <c r="F52" s="3">
        <f t="shared" ref="F52" si="59">E52+F51</f>
        <v>-35466.162643436292</v>
      </c>
      <c r="G52" s="3">
        <f t="shared" ref="G52" si="60">F52+G51</f>
        <v>-35625.760375331753</v>
      </c>
      <c r="H52" s="3">
        <f t="shared" ref="H52" si="61">G52+H51</f>
        <v>-35789.638873058277</v>
      </c>
      <c r="I52" s="3">
        <f t="shared" ref="I52" si="62">H52+I51</f>
        <v>-35950.692247987041</v>
      </c>
      <c r="J52" s="3">
        <f>I52+J51</f>
        <v>-36116.065432327778</v>
      </c>
      <c r="K52" s="3">
        <f>J52+K51</f>
        <v>-36267.752907143557</v>
      </c>
      <c r="L52" s="3">
        <f>K52</f>
        <v>-36267.752907143557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5.75" customHeight="1">
      <c r="B53" s="61" t="s">
        <v>39</v>
      </c>
      <c r="C53" s="56">
        <v>3</v>
      </c>
      <c r="D53" s="53" t="s">
        <v>32</v>
      </c>
      <c r="E53" s="5"/>
      <c r="F53" s="3"/>
      <c r="G53" s="3"/>
      <c r="H53" s="3"/>
      <c r="I53" s="3"/>
      <c r="J53" s="3"/>
      <c r="K53" s="3"/>
      <c r="L53" s="6">
        <v>636197.2250434017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15.75" customHeight="1">
      <c r="B54" s="61" t="s">
        <v>39</v>
      </c>
      <c r="C54" s="56">
        <v>3</v>
      </c>
      <c r="D54" s="53" t="s">
        <v>5</v>
      </c>
      <c r="E54" s="5"/>
      <c r="F54" s="3"/>
      <c r="G54" s="3"/>
      <c r="H54" s="3"/>
      <c r="I54" s="3"/>
      <c r="J54" s="3"/>
      <c r="K54" s="3"/>
      <c r="L54" s="3">
        <f>SUM(L52:L53)</f>
        <v>599929.47213625815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5.75" customHeight="1">
      <c r="B55" s="61"/>
      <c r="C55" s="57"/>
      <c r="D55" s="5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15.75" customHeight="1">
      <c r="B56" s="61" t="s">
        <v>39</v>
      </c>
      <c r="C56" s="56">
        <v>4</v>
      </c>
      <c r="D56" s="72" t="s">
        <v>33</v>
      </c>
      <c r="E56" s="16">
        <f>A!I56</f>
        <v>255613.48468294227</v>
      </c>
      <c r="F56" s="11">
        <f>A!J56</f>
        <v>47536.403955873568</v>
      </c>
      <c r="G56" s="11">
        <f>A!K56</f>
        <v>130103.1222460072</v>
      </c>
      <c r="H56" s="11">
        <f>A!L56</f>
        <v>-118291.08122711501</v>
      </c>
      <c r="I56" s="11">
        <f>A!M56</f>
        <v>139130.01859289675</v>
      </c>
      <c r="J56" s="11">
        <f>A!N56</f>
        <v>55351.431989637946</v>
      </c>
      <c r="K56" s="11">
        <f>A!O56</f>
        <v>11098.070810471309</v>
      </c>
      <c r="L56" s="11">
        <f>A!P56</f>
        <v>5657.1794298133282</v>
      </c>
      <c r="M56" s="11">
        <f>A!Q56</f>
        <v>-33056.302816397947</v>
      </c>
      <c r="N56" s="11">
        <f>A!R56</f>
        <v>-122201.28146768076</v>
      </c>
      <c r="O56" s="11">
        <f>A!S56</f>
        <v>35917.514211418806</v>
      </c>
      <c r="P56" s="11">
        <f>A!T56</f>
        <v>123918.03813997027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15.75" customHeight="1">
      <c r="B57" s="61" t="s">
        <v>39</v>
      </c>
      <c r="C57" s="56">
        <v>4</v>
      </c>
      <c r="D57" s="53" t="s">
        <v>3</v>
      </c>
      <c r="E57" s="5">
        <v>600.69168900491377</v>
      </c>
      <c r="F57" s="3">
        <f t="shared" ref="F57:P57" si="63">(E58+F56/2)*F$66</f>
        <v>1315.9171782444535</v>
      </c>
      <c r="G57" s="3">
        <f t="shared" si="63"/>
        <v>1665.5312638308085</v>
      </c>
      <c r="H57" s="3">
        <f t="shared" si="63"/>
        <v>1737.3722078507892</v>
      </c>
      <c r="I57" s="3">
        <f t="shared" si="63"/>
        <v>1754.3090308188921</v>
      </c>
      <c r="J57" s="3">
        <f t="shared" si="63"/>
        <v>2248.6708338297972</v>
      </c>
      <c r="K57" s="3">
        <f t="shared" si="63"/>
        <v>2202.1226129660427</v>
      </c>
      <c r="L57" s="3">
        <f t="shared" si="63"/>
        <v>2086.089156770448</v>
      </c>
      <c r="M57" s="3">
        <f t="shared" si="63"/>
        <v>2197.7809687917061</v>
      </c>
      <c r="N57" s="3">
        <f t="shared" si="63"/>
        <v>1746.6156703023471</v>
      </c>
      <c r="O57" s="3">
        <f t="shared" si="63"/>
        <v>1625.8196156582724</v>
      </c>
      <c r="P57" s="3">
        <f t="shared" si="63"/>
        <v>1903.1941488530913</v>
      </c>
      <c r="Q57" s="3">
        <f t="shared" ref="Q57:W57" si="64">P58*Q$66</f>
        <v>1600.3960674818013</v>
      </c>
      <c r="R57" s="3">
        <f t="shared" si="64"/>
        <v>1605.0372160774987</v>
      </c>
      <c r="S57" s="3">
        <f t="shared" si="64"/>
        <v>1554.1852093832915</v>
      </c>
      <c r="T57" s="3">
        <f t="shared" si="64"/>
        <v>1558.5369279695647</v>
      </c>
      <c r="U57" s="3">
        <f t="shared" si="64"/>
        <v>1507.0829445333125</v>
      </c>
      <c r="V57" s="3">
        <f t="shared" si="64"/>
        <v>1567.1206636125728</v>
      </c>
      <c r="W57" s="3">
        <f t="shared" si="64"/>
        <v>1571.5086014706881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15.75" customHeight="1">
      <c r="B58" s="61" t="s">
        <v>39</v>
      </c>
      <c r="C58" s="56">
        <v>4</v>
      </c>
      <c r="D58" s="72" t="s">
        <v>4</v>
      </c>
      <c r="E58" s="5">
        <v>256214.17637194696</v>
      </c>
      <c r="F58" s="3">
        <f>E58+SUM(F56:F57)</f>
        <v>305066.497506065</v>
      </c>
      <c r="G58" s="3">
        <f t="shared" ref="G58" si="65">F58+SUM(G56:G57)</f>
        <v>436835.15101590299</v>
      </c>
      <c r="H58" s="3">
        <f t="shared" ref="H58" si="66">G58+SUM(H56:H57)</f>
        <v>320281.44199663878</v>
      </c>
      <c r="I58" s="3">
        <f t="shared" ref="I58" si="67">H58+SUM(I56:I57)</f>
        <v>461165.7696203544</v>
      </c>
      <c r="J58" s="3">
        <f t="shared" ref="J58" si="68">I58+SUM(J56:J57)</f>
        <v>518765.87244382215</v>
      </c>
      <c r="K58" s="3">
        <f t="shared" ref="K58" si="69">J58+SUM(K56:K57)</f>
        <v>532066.06586725952</v>
      </c>
      <c r="L58" s="3">
        <f>K58+SUM(L56:L57)</f>
        <v>539809.3344538433</v>
      </c>
      <c r="M58" s="3">
        <f>L58+SUM(M56:M57)</f>
        <v>508950.81260623707</v>
      </c>
      <c r="N58" s="3">
        <f t="shared" ref="N58" si="70">M58+SUM(N56:N57)</f>
        <v>388496.14680885867</v>
      </c>
      <c r="O58" s="3">
        <f t="shared" ref="O58" si="71">N58+SUM(O56:O57)</f>
        <v>426039.48063593573</v>
      </c>
      <c r="P58" s="3">
        <f t="shared" ref="P58" si="72">O58+SUM(P56:P57)</f>
        <v>551860.71292475914</v>
      </c>
      <c r="Q58" s="3">
        <f t="shared" ref="Q58" si="73">P58+Q57</f>
        <v>553461.10899224097</v>
      </c>
      <c r="R58" s="3">
        <f t="shared" ref="R58" si="74">Q58+R57</f>
        <v>555066.14620831842</v>
      </c>
      <c r="S58" s="3">
        <f t="shared" ref="S58" si="75">R58+S57</f>
        <v>556620.33141770167</v>
      </c>
      <c r="T58" s="3">
        <f t="shared" ref="T58" si="76">S58+T57</f>
        <v>558178.86834567122</v>
      </c>
      <c r="U58" s="3">
        <f t="shared" ref="U58" si="77">T58+U57</f>
        <v>559685.95129020454</v>
      </c>
      <c r="V58" s="3">
        <f t="shared" ref="V58" si="78">U58+V57</f>
        <v>561253.07195381715</v>
      </c>
      <c r="W58" s="3">
        <f t="shared" ref="W58" si="79">V58+W57</f>
        <v>562824.58055528789</v>
      </c>
      <c r="X58" s="11">
        <f>W58</f>
        <v>562824.58055528789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5.75" customHeight="1">
      <c r="B59" s="61" t="s">
        <v>39</v>
      </c>
      <c r="C59" s="56">
        <v>4</v>
      </c>
      <c r="D59" s="53" t="s">
        <v>6</v>
      </c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8">
        <f>X72</f>
        <v>710.65121207624543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15.75" customHeight="1">
      <c r="B60" s="61" t="s">
        <v>39</v>
      </c>
      <c r="C60" s="56">
        <v>4</v>
      </c>
      <c r="D60" s="53" t="s">
        <v>7</v>
      </c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1">
        <f>SUM(X58:X59)</f>
        <v>563535.23176736408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5.75" customHeight="1">
      <c r="B61" s="61"/>
      <c r="C61" s="57"/>
      <c r="D61" s="5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15.75" customHeight="1">
      <c r="B62" s="61" t="s">
        <v>39</v>
      </c>
      <c r="C62" s="64" t="s">
        <v>27</v>
      </c>
      <c r="D62" s="53" t="s">
        <v>8</v>
      </c>
      <c r="E62" s="16">
        <f>SUMIFS(B!20:20,B!$5:$5,E$4)</f>
        <v>-106583.5768</v>
      </c>
      <c r="F62" s="11">
        <f>SUMIFS(B!20:20,B!$5:$5,F$4)</f>
        <v>-107463.1786</v>
      </c>
      <c r="G62" s="11">
        <f>SUMIFS(B!20:20,B!$5:$5,G$4)</f>
        <v>-92102.314320000005</v>
      </c>
      <c r="H62" s="11">
        <f>SUMIFS(B!20:20,B!$5:$5,H$4)</f>
        <v>-44200.83496</v>
      </c>
      <c r="I62" s="11">
        <f>SUMIFS(B!20:20,B!$5:$5,I$4)</f>
        <v>-22508.84116</v>
      </c>
      <c r="J62" s="11">
        <f>SUMIFS(B!20:20,B!$5:$5,J$4)</f>
        <v>-5360.2732400000004</v>
      </c>
      <c r="K62" s="11">
        <f>SUMIFS(B!20:20,B!$5:$5,K$4)</f>
        <v>-1938.2808</v>
      </c>
      <c r="L62" s="11">
        <f>SUMIFS(B!20:20,B!$5:$5,L$4)</f>
        <v>-1908.146</v>
      </c>
      <c r="M62" s="11">
        <f>SUMIFS(B!20:20,B!$5:$5,M$4)</f>
        <v>-10261.144200000001</v>
      </c>
      <c r="N62" s="11">
        <f>SUMIFS(B!20:20,B!$5:$5,N$4)</f>
        <v>-31896.114879999997</v>
      </c>
      <c r="O62" s="11">
        <f>SUMIFS(B!20:20,B!$5:$5,O$4)</f>
        <v>-63942.220719999998</v>
      </c>
      <c r="P62" s="11">
        <f>SUMIFS(B!20:20,B!$5:$5,P$4)</f>
        <v>-80296.817439999999</v>
      </c>
      <c r="Q62" s="11">
        <f>SUMIFS(B!20:20,B!$5:$5,Q$4)</f>
        <v>-122859.90695999999</v>
      </c>
      <c r="R62" s="11">
        <f>SUMIFS(B!20:20,B!$5:$5,R$4)</f>
        <v>-143798.48895999999</v>
      </c>
      <c r="S62" s="11">
        <f>SUMIFS(B!20:20,B!$5:$5,S$4)</f>
        <v>-117105.26071999999</v>
      </c>
      <c r="T62" s="11">
        <f>SUMIFS(B!20:20,B!$5:$5,T$4)</f>
        <v>-77656.73272</v>
      </c>
      <c r="U62" s="11">
        <f>SUMIFS(B!20:20,B!$5:$5,U$4)</f>
        <v>-31926.68304</v>
      </c>
      <c r="V62" s="11">
        <f>SUMIFS(B!20:20,B!$5:$5,V$4)</f>
        <v>-7823.1557599999996</v>
      </c>
      <c r="W62" s="11">
        <f>SUMIFS(B!20:20,B!$5:$5,W$4)</f>
        <v>-1856.2179999999998</v>
      </c>
      <c r="X62" s="11">
        <f>SUMIFS(B!20:20,B!$5:$5,X$4)</f>
        <v>-1954.69911</v>
      </c>
      <c r="Y62" s="11">
        <f>SUMIFS(B!20:20,B!$5:$5,Y$4)</f>
        <v>-3800.19346</v>
      </c>
      <c r="Z62" s="11">
        <f>SUMIFS(B!20:20,B!$5:$5,Z$4)</f>
        <v>-24904.596150000001</v>
      </c>
      <c r="AA62" s="11">
        <f>SUMIFS(B!20:20,B!$5:$5,AA$4)</f>
        <v>-57106.998899999999</v>
      </c>
      <c r="AB62" s="11">
        <f>SUMIFS(B!20:20,B!$5:$5,AB$4)</f>
        <v>-88573.016700000007</v>
      </c>
      <c r="AC62" s="11">
        <f>SUMIFS(B!20:20,B!$5:$5,AC$4)</f>
        <v>-116111.49795</v>
      </c>
      <c r="AD62" s="11">
        <f>SUMIFS(B!20:20,B!$5:$5,AD$4)</f>
        <v>-123367.83795</v>
      </c>
      <c r="AE62" s="11">
        <f>SUMIFS(B!20:20,B!$5:$5,AE$4)</f>
        <v>-81146.838149999996</v>
      </c>
      <c r="AF62" s="11">
        <f>SUMIFS(B!20:20,B!$5:$5,AF$4)</f>
        <v>-52333.841699999997</v>
      </c>
      <c r="AG62" s="11">
        <f>SUMIFS(B!20:20,B!$5:$5,AG$4)</f>
        <v>-25655.370299999999</v>
      </c>
      <c r="AH62" s="11">
        <f>SUMIFS(B!20:20,B!$5:$5,AH$4)</f>
        <v>-6286.4644500000004</v>
      </c>
      <c r="AI62" s="11">
        <f>SUMIFS(B!20:20,B!$5:$5,AI$4)</f>
        <v>-1491.60375</v>
      </c>
    </row>
    <row r="63" spans="2:35" ht="15.75" customHeight="1">
      <c r="B63" s="61" t="s">
        <v>39</v>
      </c>
      <c r="C63" s="64" t="s">
        <v>27</v>
      </c>
      <c r="D63" s="53" t="s">
        <v>9</v>
      </c>
      <c r="E63" s="5">
        <v>1657.1489458978604</v>
      </c>
      <c r="F63" s="3">
        <f t="shared" ref="F63:AI63" si="80">(E64+F54+F60+F62/2)*F$66</f>
        <v>1161.9276707535807</v>
      </c>
      <c r="G63" s="3">
        <f t="shared" si="80"/>
        <v>668.69025553160657</v>
      </c>
      <c r="H63" s="3">
        <f t="shared" si="80"/>
        <v>373.12877081930992</v>
      </c>
      <c r="I63" s="3">
        <f t="shared" si="80"/>
        <v>216.59958400018576</v>
      </c>
      <c r="J63" s="3">
        <f t="shared" si="80"/>
        <v>158.31030305547964</v>
      </c>
      <c r="K63" s="3">
        <f t="shared" si="80"/>
        <v>129.88212953514048</v>
      </c>
      <c r="L63" s="3">
        <f t="shared" si="80"/>
        <v>2453.3357839449386</v>
      </c>
      <c r="M63" s="3">
        <f t="shared" si="80"/>
        <v>2626.8024220440411</v>
      </c>
      <c r="N63" s="3">
        <f t="shared" si="80"/>
        <v>2367.2115518522955</v>
      </c>
      <c r="O63" s="3">
        <f t="shared" si="80"/>
        <v>2245.7014589584815</v>
      </c>
      <c r="P63" s="3">
        <f t="shared" si="80"/>
        <v>1917.0510337624576</v>
      </c>
      <c r="Q63" s="3">
        <f t="shared" si="80"/>
        <v>1136.4816842617897</v>
      </c>
      <c r="R63" s="3">
        <f t="shared" si="80"/>
        <v>753.12280706214904</v>
      </c>
      <c r="S63" s="3">
        <f t="shared" si="80"/>
        <v>363.99654940226281</v>
      </c>
      <c r="T63" s="3">
        <f t="shared" si="80"/>
        <v>92.34894892458918</v>
      </c>
      <c r="U63" s="3">
        <f t="shared" si="80"/>
        <v>-58.63749693662119</v>
      </c>
      <c r="V63" s="3">
        <f t="shared" si="80"/>
        <v>-116.6232153938445</v>
      </c>
      <c r="W63" s="3">
        <f t="shared" si="80"/>
        <v>-130.5008836609473</v>
      </c>
      <c r="X63" s="3">
        <f t="shared" si="80"/>
        <v>1287.229534695912</v>
      </c>
      <c r="Y63" s="3">
        <f t="shared" si="80"/>
        <v>1437.2444719585701</v>
      </c>
      <c r="Z63" s="3">
        <f t="shared" si="80"/>
        <v>1351.0434063465523</v>
      </c>
      <c r="AA63" s="3">
        <f t="shared" si="80"/>
        <v>1290.0487394938245</v>
      </c>
      <c r="AB63" s="3">
        <f t="shared" si="80"/>
        <v>1050.7906807628212</v>
      </c>
      <c r="AC63" s="3">
        <f t="shared" si="80"/>
        <v>806.0927475205433</v>
      </c>
      <c r="AD63" s="3">
        <f t="shared" si="80"/>
        <v>473.07873695360075</v>
      </c>
      <c r="AE63" s="3">
        <f t="shared" si="80"/>
        <v>181.3655676314612</v>
      </c>
      <c r="AF63" s="3">
        <f t="shared" si="80"/>
        <v>1.7176826764389668</v>
      </c>
      <c r="AG63" s="3">
        <f t="shared" si="80"/>
        <v>-103.62446159020747</v>
      </c>
      <c r="AH63" s="3">
        <f t="shared" si="80"/>
        <v>-152.47112175451957</v>
      </c>
      <c r="AI63" s="3">
        <f t="shared" si="80"/>
        <v>0</v>
      </c>
    </row>
    <row r="64" spans="2:35" ht="15.75" customHeight="1">
      <c r="B64" s="63" t="s">
        <v>39</v>
      </c>
      <c r="C64" s="65" t="s">
        <v>27</v>
      </c>
      <c r="D64" s="73" t="s">
        <v>10</v>
      </c>
      <c r="E64" s="24">
        <v>300950.24265182565</v>
      </c>
      <c r="F64" s="6">
        <f t="shared" ref="F64:AI64" si="81">E64+F54+F60+F62+F63</f>
        <v>194648.99172257926</v>
      </c>
      <c r="G64" s="6">
        <f t="shared" si="81"/>
        <v>103215.36765811086</v>
      </c>
      <c r="H64" s="6">
        <f t="shared" si="81"/>
        <v>59387.661468930171</v>
      </c>
      <c r="I64" s="6">
        <f t="shared" si="81"/>
        <v>37095.419892930353</v>
      </c>
      <c r="J64" s="6">
        <f t="shared" si="81"/>
        <v>31893.456955985832</v>
      </c>
      <c r="K64" s="6">
        <f t="shared" si="81"/>
        <v>30085.058285520972</v>
      </c>
      <c r="L64" s="6">
        <f t="shared" si="81"/>
        <v>630559.72020572412</v>
      </c>
      <c r="M64" s="6">
        <f t="shared" si="81"/>
        <v>622925.37842776813</v>
      </c>
      <c r="N64" s="6">
        <f t="shared" si="81"/>
        <v>593396.47509962041</v>
      </c>
      <c r="O64" s="6">
        <f t="shared" si="81"/>
        <v>531699.95583857887</v>
      </c>
      <c r="P64" s="6">
        <f t="shared" si="81"/>
        <v>453320.18943234131</v>
      </c>
      <c r="Q64" s="6">
        <f t="shared" si="81"/>
        <v>331596.76415660314</v>
      </c>
      <c r="R64" s="6">
        <f t="shared" si="81"/>
        <v>188551.39800366529</v>
      </c>
      <c r="S64" s="6">
        <f t="shared" si="81"/>
        <v>71810.133833067564</v>
      </c>
      <c r="T64" s="6">
        <f t="shared" si="81"/>
        <v>-5754.2499380078461</v>
      </c>
      <c r="U64" s="6">
        <f t="shared" si="81"/>
        <v>-37739.57047494447</v>
      </c>
      <c r="V64" s="6">
        <f t="shared" si="81"/>
        <v>-45679.349450338319</v>
      </c>
      <c r="W64" s="6">
        <f t="shared" si="81"/>
        <v>-47666.068333999268</v>
      </c>
      <c r="X64" s="6">
        <f t="shared" si="81"/>
        <v>515201.69385806075</v>
      </c>
      <c r="Y64" s="6">
        <f t="shared" si="81"/>
        <v>512838.74487001932</v>
      </c>
      <c r="Z64" s="6">
        <f t="shared" si="81"/>
        <v>489285.1921263659</v>
      </c>
      <c r="AA64" s="6">
        <f t="shared" si="81"/>
        <v>433468.24196585972</v>
      </c>
      <c r="AB64" s="6">
        <f t="shared" si="81"/>
        <v>345946.01594662259</v>
      </c>
      <c r="AC64" s="6">
        <f t="shared" si="81"/>
        <v>230640.61074414314</v>
      </c>
      <c r="AD64" s="6">
        <f t="shared" si="81"/>
        <v>107745.85153109673</v>
      </c>
      <c r="AE64" s="6">
        <f t="shared" si="81"/>
        <v>26780.378948728201</v>
      </c>
      <c r="AF64" s="6">
        <f t="shared" si="81"/>
        <v>-25551.745068595355</v>
      </c>
      <c r="AG64" s="6">
        <f t="shared" si="81"/>
        <v>-51310.739830185565</v>
      </c>
      <c r="AH64" s="6">
        <f t="shared" si="81"/>
        <v>-57749.675401940083</v>
      </c>
      <c r="AI64" s="6">
        <f t="shared" si="81"/>
        <v>-59241.279151940085</v>
      </c>
    </row>
    <row r="65" spans="1:35" ht="15.75" customHeight="1">
      <c r="B65" s="60"/>
      <c r="C65" s="55"/>
      <c r="D65" s="53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30" customFormat="1" ht="15.75" customHeight="1">
      <c r="A66" s="25"/>
      <c r="B66" s="66" t="s">
        <v>27</v>
      </c>
      <c r="C66" s="54" t="s">
        <v>27</v>
      </c>
      <c r="D66" s="73" t="s">
        <v>12</v>
      </c>
      <c r="E66" s="67">
        <v>4.7000000000000002E-3</v>
      </c>
      <c r="F66" s="68">
        <v>4.7000000000000002E-3</v>
      </c>
      <c r="G66" s="68">
        <v>4.4999999999999997E-3</v>
      </c>
      <c r="H66" s="68">
        <v>4.5999999999999999E-3</v>
      </c>
      <c r="I66" s="68">
        <v>4.4999999999999997E-3</v>
      </c>
      <c r="J66" s="68">
        <v>4.5999999999999999E-3</v>
      </c>
      <c r="K66" s="68">
        <v>4.1999999999999997E-3</v>
      </c>
      <c r="L66" s="68">
        <v>3.8999999999999998E-3</v>
      </c>
      <c r="M66" s="68">
        <v>4.1999999999999997E-3</v>
      </c>
      <c r="N66" s="68">
        <v>3.8999999999999998E-3</v>
      </c>
      <c r="O66" s="68">
        <v>4.0000000000000001E-3</v>
      </c>
      <c r="P66" s="68">
        <v>3.8999999999999998E-3</v>
      </c>
      <c r="Q66" s="68">
        <v>2.8999999999999998E-3</v>
      </c>
      <c r="R66" s="68">
        <v>2.8999999999999998E-3</v>
      </c>
      <c r="S66" s="68">
        <v>2.8E-3</v>
      </c>
      <c r="T66" s="68">
        <v>2.8E-3</v>
      </c>
      <c r="U66" s="68">
        <v>2.7000000000000001E-3</v>
      </c>
      <c r="V66" s="68">
        <v>2.8E-3</v>
      </c>
      <c r="W66" s="68">
        <v>2.8E-3</v>
      </c>
      <c r="X66" s="68">
        <v>2.5000000000000001E-3</v>
      </c>
      <c r="Y66" s="68">
        <v>2.8E-3</v>
      </c>
      <c r="Z66" s="68">
        <v>2.7000000000000001E-3</v>
      </c>
      <c r="AA66" s="68">
        <v>2.8E-3</v>
      </c>
      <c r="AB66" s="68">
        <v>2.7000000000000001E-3</v>
      </c>
      <c r="AC66" s="68">
        <v>2.8E-3</v>
      </c>
      <c r="AD66" s="68">
        <v>2.8E-3</v>
      </c>
      <c r="AE66" s="68">
        <v>2.7000000000000001E-3</v>
      </c>
      <c r="AF66" s="68">
        <v>2.8E-3</v>
      </c>
      <c r="AG66" s="68">
        <v>2.7000000000000001E-3</v>
      </c>
      <c r="AH66" s="68">
        <v>2.8E-3</v>
      </c>
      <c r="AI66" s="29"/>
    </row>
    <row r="67" spans="1:35" ht="15.75" customHeight="1">
      <c r="B67" s="60"/>
      <c r="C67" s="55"/>
      <c r="D67" s="53"/>
      <c r="E67" s="37"/>
      <c r="F67" s="7"/>
      <c r="G67" s="7"/>
      <c r="H67" s="7"/>
      <c r="I67" s="7"/>
      <c r="J67" s="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.75" customHeight="1">
      <c r="B68" s="60" t="s">
        <v>11</v>
      </c>
      <c r="C68" s="56">
        <v>4</v>
      </c>
      <c r="D68" s="53" t="s">
        <v>13</v>
      </c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13198.73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5.75" customHeight="1">
      <c r="B69" s="61" t="s">
        <v>36</v>
      </c>
      <c r="C69" s="56">
        <v>4</v>
      </c>
      <c r="D69" s="53" t="s">
        <v>14</v>
      </c>
      <c r="E69" s="5">
        <f>A!I16</f>
        <v>5003658.9265008466</v>
      </c>
      <c r="F69" s="3">
        <f>A!J16</f>
        <v>6685276.6684967121</v>
      </c>
      <c r="G69" s="3">
        <f>A!K16</f>
        <v>6162270.194122307</v>
      </c>
      <c r="H69" s="3">
        <f>A!L16</f>
        <v>5865829.8095315062</v>
      </c>
      <c r="I69" s="3">
        <f>A!M16</f>
        <v>6367822.5379861249</v>
      </c>
      <c r="J69" s="3">
        <f>A!N16</f>
        <v>11763868.712054795</v>
      </c>
      <c r="K69" s="3">
        <f>A!O16</f>
        <v>11389763.052544439</v>
      </c>
      <c r="L69" s="3">
        <f>A!P16</f>
        <v>9949143.6994773205</v>
      </c>
      <c r="M69" s="3">
        <f>A!Q16</f>
        <v>8029874.0672163879</v>
      </c>
      <c r="N69" s="3">
        <f>A!R16</f>
        <v>5995327.189172131</v>
      </c>
      <c r="O69" s="3">
        <f>A!S16</f>
        <v>4855903.1105535412</v>
      </c>
      <c r="P69" s="3">
        <f>A!T16</f>
        <v>3986169.8851897349</v>
      </c>
      <c r="Q69" s="3"/>
      <c r="R69" s="3"/>
      <c r="S69" s="3"/>
      <c r="T69" s="3"/>
      <c r="U69" s="3"/>
      <c r="V69" s="3"/>
      <c r="W69" s="3"/>
      <c r="X69" s="3">
        <f>IFERROR(SUM(E69:P69)/SUM($E$69:$P$72)*$X$68,0)</f>
        <v>6576.6311893417342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.75" customHeight="1">
      <c r="B70" s="61" t="s">
        <v>38</v>
      </c>
      <c r="C70" s="56">
        <v>4</v>
      </c>
      <c r="D70" s="53" t="s">
        <v>14</v>
      </c>
      <c r="E70" s="5">
        <f>A!I29</f>
        <v>2636526.6421903055</v>
      </c>
      <c r="F70" s="3">
        <f>A!J29</f>
        <v>3041751.5106298458</v>
      </c>
      <c r="G70" s="3">
        <f>A!K29</f>
        <v>2829849.6639987668</v>
      </c>
      <c r="H70" s="3">
        <f>A!L29</f>
        <v>2560945.6741366307</v>
      </c>
      <c r="I70" s="3">
        <f>A!M29</f>
        <v>2491554.12673464</v>
      </c>
      <c r="J70" s="3">
        <f>A!N29</f>
        <v>3215035.3638346149</v>
      </c>
      <c r="K70" s="3">
        <f>A!O29</f>
        <v>3107237.3365242286</v>
      </c>
      <c r="L70" s="3">
        <f>A!P29</f>
        <v>2803863.5880667334</v>
      </c>
      <c r="M70" s="3">
        <f>A!Q29</f>
        <v>2526188.2863854035</v>
      </c>
      <c r="N70" s="3">
        <f>A!R29</f>
        <v>2357851.0966244359</v>
      </c>
      <c r="O70" s="3">
        <f>A!S29</f>
        <v>2270049.0429150071</v>
      </c>
      <c r="P70" s="3">
        <f>A!T29</f>
        <v>2481492.3498047027</v>
      </c>
      <c r="Q70" s="3"/>
      <c r="R70" s="3"/>
      <c r="S70" s="3"/>
      <c r="T70" s="3"/>
      <c r="U70" s="3"/>
      <c r="V70" s="3"/>
      <c r="W70" s="3"/>
      <c r="X70" s="3">
        <f>IFERROR(SUM(E70:P70)/SUM($E$69:$P$72)*$X$68,0)</f>
        <v>2470.1919443197453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5.75" customHeight="1">
      <c r="B71" s="61" t="s">
        <v>37</v>
      </c>
      <c r="C71" s="56">
        <v>4</v>
      </c>
      <c r="D71" s="53" t="s">
        <v>14</v>
      </c>
      <c r="E71" s="5">
        <f>A!I42</f>
        <v>3365220.9171033404</v>
      </c>
      <c r="F71" s="3">
        <f>A!J42</f>
        <v>3669353.6648761076</v>
      </c>
      <c r="G71" s="3">
        <f>A!K42</f>
        <v>4114572.3954683687</v>
      </c>
      <c r="H71" s="3">
        <f>A!L42</f>
        <v>4441340.1552374354</v>
      </c>
      <c r="I71" s="3">
        <f>A!M42</f>
        <v>4222793.7804181203</v>
      </c>
      <c r="J71" s="3">
        <f>A!N42</f>
        <v>4381014.4963139361</v>
      </c>
      <c r="K71" s="3">
        <f>A!O42</f>
        <v>3977983.3920393744</v>
      </c>
      <c r="L71" s="3">
        <f>A!P42</f>
        <v>3629353.9464227203</v>
      </c>
      <c r="M71" s="3">
        <f>A!Q42</f>
        <v>3410796.7541300878</v>
      </c>
      <c r="N71" s="3">
        <f>A!R42</f>
        <v>3287288.7694004285</v>
      </c>
      <c r="O71" s="3">
        <f>A!S42</f>
        <v>3160602.0795399412</v>
      </c>
      <c r="P71" s="3">
        <f>A!T42</f>
        <v>3368347.0168588315</v>
      </c>
      <c r="Q71" s="3"/>
      <c r="R71" s="3"/>
      <c r="S71" s="3"/>
      <c r="T71" s="3"/>
      <c r="U71" s="3"/>
      <c r="V71" s="3"/>
      <c r="W71" s="3"/>
      <c r="X71" s="3">
        <f>IFERROR(SUM(E71:P71)/SUM($E$69:$P$72)*$X$68,0)</f>
        <v>3441.255654262276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5.75" customHeight="1">
      <c r="B72" s="63" t="s">
        <v>39</v>
      </c>
      <c r="C72" s="54">
        <v>4</v>
      </c>
      <c r="D72" s="73" t="s">
        <v>14</v>
      </c>
      <c r="E72" s="24">
        <f>A!I55</f>
        <v>1713426.614078203</v>
      </c>
      <c r="F72" s="6">
        <f>A!J55</f>
        <v>1937753.5830820787</v>
      </c>
      <c r="G72" s="6">
        <f>A!K55</f>
        <v>1571408.0817276132</v>
      </c>
      <c r="H72" s="6">
        <f>A!L55</f>
        <v>934863.56873405969</v>
      </c>
      <c r="I72" s="6">
        <f>A!M55</f>
        <v>276701.50209111662</v>
      </c>
      <c r="J72" s="6">
        <f>A!N55</f>
        <v>43675.015299531311</v>
      </c>
      <c r="K72" s="6">
        <f>A!O55</f>
        <v>24710.003307931063</v>
      </c>
      <c r="L72" s="6">
        <f>A!P55</f>
        <v>25564.754784015091</v>
      </c>
      <c r="M72" s="6">
        <f>A!Q55</f>
        <v>185289.88909443919</v>
      </c>
      <c r="N72" s="6">
        <f>A!R55</f>
        <v>597211.63132575923</v>
      </c>
      <c r="O72" s="6">
        <f>A!S55</f>
        <v>916336.91392756312</v>
      </c>
      <c r="P72" s="6">
        <f>A!T55</f>
        <v>1071895.9187686478</v>
      </c>
      <c r="Q72" s="6"/>
      <c r="R72" s="6"/>
      <c r="S72" s="6"/>
      <c r="T72" s="6"/>
      <c r="U72" s="6"/>
      <c r="V72" s="6"/>
      <c r="W72" s="6"/>
      <c r="X72" s="6">
        <f>IFERROR(SUM(E72:P72)/SUM($E$69:$P$72)*$X$68,0)</f>
        <v>710.65121207624543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.75" customHeight="1">
      <c r="A73" s="36"/>
      <c r="B73" s="69"/>
      <c r="C73" s="4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3"/>
      <c r="AI73" s="3"/>
    </row>
    <row r="74" spans="1:35" s="8" customFormat="1">
      <c r="A74" s="36"/>
      <c r="B74" s="69"/>
      <c r="D74" s="9"/>
      <c r="AA74" s="70"/>
    </row>
    <row r="79" spans="1:35">
      <c r="X79" s="8"/>
    </row>
  </sheetData>
  <phoneticPr fontId="10" type="noConversion"/>
  <conditionalFormatting sqref="K66:M66 K67:Y67 Q11:Y13 E66:J67 E14:Y15 E12:P13 E73:Y73 E20:Y20 E35:Y35 AA20:AI20 AA35:AI35 E65:AI65 Q69:Y72 Z5:AI15 E5:Y10 E50:AI50 AA65:AI73 Z67:Z73 E68:Y68 E69:P71 E18:E19 B6:B49 B51:B64 E16:AI17">
    <cfRule type="cellIs" dxfId="29" priority="287" operator="lessThan">
      <formula>0</formula>
    </cfRule>
  </conditionalFormatting>
  <conditionalFormatting sqref="W66:Y66">
    <cfRule type="cellIs" dxfId="28" priority="254" operator="lessThan">
      <formula>0</formula>
    </cfRule>
  </conditionalFormatting>
  <conditionalFormatting sqref="N66">
    <cfRule type="cellIs" dxfId="27" priority="212" operator="lessThan">
      <formula>0</formula>
    </cfRule>
  </conditionalFormatting>
  <conditionalFormatting sqref="P66:S66">
    <cfRule type="cellIs" dxfId="26" priority="211" operator="lessThan">
      <formula>0</formula>
    </cfRule>
  </conditionalFormatting>
  <conditionalFormatting sqref="O66">
    <cfRule type="cellIs" dxfId="25" priority="210" operator="lessThan">
      <formula>0</formula>
    </cfRule>
  </conditionalFormatting>
  <conditionalFormatting sqref="T66">
    <cfRule type="cellIs" dxfId="24" priority="200" operator="lessThan">
      <formula>0</formula>
    </cfRule>
  </conditionalFormatting>
  <conditionalFormatting sqref="U66">
    <cfRule type="cellIs" dxfId="23" priority="199" operator="lessThan">
      <formula>0</formula>
    </cfRule>
  </conditionalFormatting>
  <conditionalFormatting sqref="V66">
    <cfRule type="cellIs" dxfId="22" priority="198" operator="lessThan">
      <formula>0</formula>
    </cfRule>
  </conditionalFormatting>
  <conditionalFormatting sqref="Z20">
    <cfRule type="cellIs" dxfId="21" priority="161" operator="lessThan">
      <formula>0</formula>
    </cfRule>
  </conditionalFormatting>
  <conditionalFormatting sqref="Z35">
    <cfRule type="cellIs" dxfId="20" priority="152" operator="lessThan">
      <formula>0</formula>
    </cfRule>
  </conditionalFormatting>
  <conditionalFormatting sqref="Z35">
    <cfRule type="cellIs" dxfId="19" priority="151" operator="lessThan">
      <formula>0</formula>
    </cfRule>
  </conditionalFormatting>
  <conditionalFormatting sqref="Z66">
    <cfRule type="cellIs" dxfId="18" priority="150" operator="lessThan">
      <formula>0</formula>
    </cfRule>
  </conditionalFormatting>
  <conditionalFormatting sqref="B69">
    <cfRule type="cellIs" dxfId="17" priority="122" operator="lessThan">
      <formula>0</formula>
    </cfRule>
  </conditionalFormatting>
  <conditionalFormatting sqref="B70">
    <cfRule type="cellIs" dxfId="16" priority="121" operator="lessThan">
      <formula>0</formula>
    </cfRule>
  </conditionalFormatting>
  <conditionalFormatting sqref="B71">
    <cfRule type="cellIs" dxfId="15" priority="119" operator="lessThan">
      <formula>0</formula>
    </cfRule>
  </conditionalFormatting>
  <conditionalFormatting sqref="B72">
    <cfRule type="cellIs" dxfId="14" priority="117" operator="lessThan">
      <formula>0</formula>
    </cfRule>
  </conditionalFormatting>
  <conditionalFormatting sqref="E11:P11">
    <cfRule type="cellIs" dxfId="13" priority="108" operator="lessThan">
      <formula>0</formula>
    </cfRule>
  </conditionalFormatting>
  <conditionalFormatting sqref="E72:P72">
    <cfRule type="cellIs" dxfId="12" priority="33" operator="lessThan">
      <formula>0</formula>
    </cfRule>
  </conditionalFormatting>
  <conditionalFormatting sqref="F18:AI19">
    <cfRule type="cellIs" dxfId="11" priority="10" operator="lessThan">
      <formula>0</formula>
    </cfRule>
  </conditionalFormatting>
  <conditionalFormatting sqref="Q26:Y28 E29:Y30 E27:P28 Z21:AI30 E21:Y25 E33:E34 E31:AI32">
    <cfRule type="cellIs" dxfId="10" priority="9" operator="lessThan">
      <formula>0</formula>
    </cfRule>
  </conditionalFormatting>
  <conditionalFormatting sqref="E26:P26">
    <cfRule type="cellIs" dxfId="9" priority="8" operator="lessThan">
      <formula>0</formula>
    </cfRule>
  </conditionalFormatting>
  <conditionalFormatting sqref="F33:AI34">
    <cfRule type="cellIs" dxfId="8" priority="7" operator="lessThan">
      <formula>0</formula>
    </cfRule>
  </conditionalFormatting>
  <conditionalFormatting sqref="Q41:Y43 E44:Y45 E42:P43 Z36:AI45 E36:Y40 E48:E49 E46:AI47">
    <cfRule type="cellIs" dxfId="7" priority="6" operator="lessThan">
      <formula>0</formula>
    </cfRule>
  </conditionalFormatting>
  <conditionalFormatting sqref="E41:P41">
    <cfRule type="cellIs" dxfId="6" priority="5" operator="lessThan">
      <formula>0</formula>
    </cfRule>
  </conditionalFormatting>
  <conditionalFormatting sqref="F48:AI49">
    <cfRule type="cellIs" dxfId="5" priority="4" operator="lessThan">
      <formula>0</formula>
    </cfRule>
  </conditionalFormatting>
  <conditionalFormatting sqref="Q56:Y58 E59:Y60 E57:P58 Z51:AI60 E51:Y55 E63:E64 E61:AI62">
    <cfRule type="cellIs" dxfId="4" priority="3" operator="lessThan">
      <formula>0</formula>
    </cfRule>
  </conditionalFormatting>
  <conditionalFormatting sqref="E56:P56">
    <cfRule type="cellIs" dxfId="3" priority="2" operator="lessThan">
      <formula>0</formula>
    </cfRule>
  </conditionalFormatting>
  <conditionalFormatting sqref="F63:AI64">
    <cfRule type="cellIs" dxfId="2" priority="1" operator="lessThan">
      <formula>0</formula>
    </cfRule>
  </conditionalFormatting>
  <pageMargins left="0.25" right="0.25" top="0.75" bottom="0.75" header="0.3" footer="0.3"/>
  <pageSetup scale="44" fitToWidth="0" pageOrder="overThenDown" orientation="landscape" r:id="rId1"/>
  <headerFooter>
    <oddFooter>Page &amp;P of &amp;N</oddFooter>
  </headerFooter>
  <colBreaks count="1" manualBreakCount="1">
    <brk id="1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8DF1-DC6E-4646-9F8F-B1BD20C70407}">
  <dimension ref="A1:T29"/>
  <sheetViews>
    <sheetView tabSelected="1" view="pageBreakPreview" zoomScaleNormal="70" zoomScaleSheetLayoutView="100" workbookViewId="0"/>
  </sheetViews>
  <sheetFormatPr defaultColWidth="9" defaultRowHeight="15.6"/>
  <cols>
    <col min="1" max="1" width="0.8984375" style="23" customWidth="1"/>
    <col min="2" max="2" width="15.8984375" style="20" bestFit="1" customWidth="1"/>
    <col min="3" max="5" width="9.5" style="23" customWidth="1"/>
    <col min="6" max="6" width="11.8984375" style="23" customWidth="1"/>
    <col min="7" max="9" width="9.5" style="23" customWidth="1"/>
    <col min="10" max="10" width="11.8984375" style="23" customWidth="1"/>
    <col min="11" max="13" width="9.5" style="23" customWidth="1"/>
    <col min="14" max="15" width="11.8984375" style="23" customWidth="1"/>
    <col min="16" max="18" width="9.5" style="23" customWidth="1"/>
    <col min="19" max="19" width="0.8984375" style="23" customWidth="1"/>
    <col min="20" max="24" width="15.5" style="23" customWidth="1"/>
    <col min="25" max="57" width="15.09765625" style="23" customWidth="1"/>
    <col min="58" max="68" width="13.3984375" style="23" customWidth="1"/>
    <col min="69" max="16384" width="9" style="23"/>
  </cols>
  <sheetData>
    <row r="1" spans="1:20" ht="15.75" customHeight="1">
      <c r="A1" s="98" t="s">
        <v>76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5.75" customHeight="1">
      <c r="A2" s="98" t="s">
        <v>91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0" ht="15.75" customHeight="1">
      <c r="A3" s="19"/>
      <c r="C3" s="103"/>
      <c r="D3" s="103"/>
      <c r="E3" s="103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0" ht="15.75" customHeight="1">
      <c r="A4" s="19"/>
      <c r="B4" s="90"/>
      <c r="C4" s="131"/>
      <c r="D4" s="119"/>
      <c r="E4" s="118"/>
      <c r="F4" s="44"/>
      <c r="G4" s="117" t="s">
        <v>92</v>
      </c>
      <c r="H4" s="119"/>
      <c r="I4" s="119"/>
      <c r="J4" s="118"/>
      <c r="K4" s="119"/>
      <c r="L4" s="119"/>
      <c r="M4" s="119"/>
      <c r="N4" s="119"/>
      <c r="O4" s="119"/>
      <c r="P4" s="119"/>
      <c r="Q4" s="119"/>
      <c r="R4" s="118"/>
      <c r="S4" s="19"/>
    </row>
    <row r="5" spans="1:20" ht="15.75" customHeight="1">
      <c r="A5" s="19"/>
      <c r="B5" s="104"/>
      <c r="C5" s="147"/>
      <c r="D5" s="103"/>
      <c r="E5" s="109"/>
      <c r="F5" s="104" t="s">
        <v>82</v>
      </c>
      <c r="G5" s="131"/>
      <c r="H5" s="119"/>
      <c r="I5" s="118"/>
      <c r="J5" s="94" t="s">
        <v>86</v>
      </c>
      <c r="K5" s="117"/>
      <c r="L5" s="119"/>
      <c r="M5" s="120"/>
      <c r="N5" s="152"/>
      <c r="O5" s="94" t="s">
        <v>63</v>
      </c>
      <c r="P5" s="131"/>
      <c r="Q5" s="129"/>
      <c r="R5" s="120"/>
    </row>
    <row r="6" spans="1:20" ht="15.75" customHeight="1">
      <c r="A6" s="19"/>
      <c r="B6" s="104"/>
      <c r="C6" s="38"/>
      <c r="D6" s="9"/>
      <c r="E6" s="115"/>
      <c r="F6" s="104" t="s">
        <v>83</v>
      </c>
      <c r="G6" s="108"/>
      <c r="H6" s="103"/>
      <c r="I6" s="109"/>
      <c r="J6" s="114" t="s">
        <v>83</v>
      </c>
      <c r="K6" s="108"/>
      <c r="L6" s="103"/>
      <c r="M6" s="109"/>
      <c r="N6" s="114" t="s">
        <v>104</v>
      </c>
      <c r="O6" s="114" t="s">
        <v>0</v>
      </c>
      <c r="P6" s="108" t="s">
        <v>101</v>
      </c>
      <c r="Q6" s="103"/>
      <c r="R6" s="109"/>
    </row>
    <row r="7" spans="1:20" ht="15.75" customHeight="1">
      <c r="B7" s="104"/>
      <c r="C7" s="38"/>
      <c r="D7" s="9"/>
      <c r="E7" s="115"/>
      <c r="F7" s="104" t="s">
        <v>84</v>
      </c>
      <c r="G7" s="130"/>
      <c r="H7" s="103"/>
      <c r="I7" s="109"/>
      <c r="J7" s="114" t="s">
        <v>84</v>
      </c>
      <c r="K7" s="108"/>
      <c r="L7" s="103"/>
      <c r="M7" s="109"/>
      <c r="N7" s="114" t="s">
        <v>105</v>
      </c>
      <c r="O7" s="114" t="s">
        <v>70</v>
      </c>
      <c r="P7" s="108" t="s">
        <v>89</v>
      </c>
      <c r="Q7" s="103"/>
      <c r="R7" s="109"/>
    </row>
    <row r="8" spans="1:20" ht="15.75" customHeight="1">
      <c r="B8" s="104"/>
      <c r="C8" s="111" t="s">
        <v>77</v>
      </c>
      <c r="D8" s="113"/>
      <c r="E8" s="112"/>
      <c r="F8" s="104" t="s">
        <v>90</v>
      </c>
      <c r="G8" s="107" t="s">
        <v>103</v>
      </c>
      <c r="H8" s="103"/>
      <c r="I8" s="109"/>
      <c r="J8" s="114" t="s">
        <v>90</v>
      </c>
      <c r="K8" s="111" t="s">
        <v>100</v>
      </c>
      <c r="L8" s="113"/>
      <c r="M8" s="112"/>
      <c r="N8" s="114" t="s">
        <v>99</v>
      </c>
      <c r="O8" s="170" t="s">
        <v>64</v>
      </c>
      <c r="P8" s="111" t="s">
        <v>64</v>
      </c>
      <c r="Q8" s="113"/>
      <c r="R8" s="112"/>
    </row>
    <row r="9" spans="1:20" ht="15.75" customHeight="1">
      <c r="B9" s="38" t="s">
        <v>59</v>
      </c>
      <c r="C9" s="104" t="s">
        <v>79</v>
      </c>
      <c r="D9" s="89" t="s">
        <v>60</v>
      </c>
      <c r="E9" s="106" t="s">
        <v>78</v>
      </c>
      <c r="F9" s="158" t="s">
        <v>61</v>
      </c>
      <c r="G9" s="90" t="s">
        <v>79</v>
      </c>
      <c r="H9" s="134" t="s">
        <v>60</v>
      </c>
      <c r="I9" s="151" t="s">
        <v>78</v>
      </c>
      <c r="J9" s="166" t="s">
        <v>61</v>
      </c>
      <c r="K9" s="90" t="s">
        <v>79</v>
      </c>
      <c r="L9" s="134" t="s">
        <v>60</v>
      </c>
      <c r="M9" s="151" t="s">
        <v>78</v>
      </c>
      <c r="N9" s="169" t="s">
        <v>85</v>
      </c>
      <c r="O9" s="169" t="s">
        <v>85</v>
      </c>
      <c r="P9" s="104" t="s">
        <v>79</v>
      </c>
      <c r="Q9" s="89" t="s">
        <v>60</v>
      </c>
      <c r="R9" s="106" t="s">
        <v>78</v>
      </c>
    </row>
    <row r="10" spans="1:20" ht="15.75" customHeight="1">
      <c r="B10" s="131"/>
      <c r="C10" s="90" t="s">
        <v>42</v>
      </c>
      <c r="D10" s="134" t="s">
        <v>18</v>
      </c>
      <c r="E10" s="151" t="s">
        <v>43</v>
      </c>
      <c r="F10" s="90" t="s">
        <v>44</v>
      </c>
      <c r="G10" s="90" t="s">
        <v>45</v>
      </c>
      <c r="H10" s="134" t="s">
        <v>46</v>
      </c>
      <c r="I10" s="151" t="s">
        <v>47</v>
      </c>
      <c r="J10" s="94" t="s">
        <v>48</v>
      </c>
      <c r="K10" s="90" t="s">
        <v>49</v>
      </c>
      <c r="L10" s="134" t="s">
        <v>50</v>
      </c>
      <c r="M10" s="151" t="s">
        <v>51</v>
      </c>
      <c r="N10" s="94" t="s">
        <v>52</v>
      </c>
      <c r="O10" s="94" t="s">
        <v>80</v>
      </c>
      <c r="P10" s="90" t="s">
        <v>81</v>
      </c>
      <c r="Q10" s="134" t="s">
        <v>87</v>
      </c>
      <c r="R10" s="151" t="s">
        <v>102</v>
      </c>
    </row>
    <row r="11" spans="1:20" ht="15.75" customHeight="1">
      <c r="B11" s="91"/>
      <c r="C11" s="110"/>
      <c r="D11" s="105"/>
      <c r="E11" s="150" t="s">
        <v>98</v>
      </c>
      <c r="F11" s="110"/>
      <c r="G11" s="168" t="s">
        <v>93</v>
      </c>
      <c r="H11" s="162" t="s">
        <v>88</v>
      </c>
      <c r="I11" s="150" t="s">
        <v>94</v>
      </c>
      <c r="J11" s="155"/>
      <c r="K11" s="168" t="s">
        <v>95</v>
      </c>
      <c r="L11" s="162" t="s">
        <v>96</v>
      </c>
      <c r="M11" s="150" t="s">
        <v>97</v>
      </c>
      <c r="N11" s="132"/>
      <c r="O11" s="155"/>
      <c r="P11" s="168" t="s">
        <v>106</v>
      </c>
      <c r="Q11" s="162" t="s">
        <v>107</v>
      </c>
      <c r="R11" s="150" t="s">
        <v>108</v>
      </c>
    </row>
    <row r="12" spans="1:20" ht="15.75" customHeight="1">
      <c r="B12" s="163" t="s">
        <v>36</v>
      </c>
      <c r="C12" s="159">
        <v>0.13900000000000001</v>
      </c>
      <c r="D12" s="160">
        <v>0.13900000000000001</v>
      </c>
      <c r="E12" s="161">
        <f>D12-C12</f>
        <v>0</v>
      </c>
      <c r="F12" s="33">
        <v>1524718.2118738799</v>
      </c>
      <c r="G12" s="33">
        <f t="shared" ref="G12:I16" si="0">C12*$F12/100</f>
        <v>2119.3583145046932</v>
      </c>
      <c r="H12" s="34">
        <f t="shared" si="0"/>
        <v>2119.3583145046932</v>
      </c>
      <c r="I12" s="35">
        <f t="shared" si="0"/>
        <v>0</v>
      </c>
      <c r="J12" s="154">
        <v>148455.83006268702</v>
      </c>
      <c r="K12" s="137">
        <f>IFERROR(G12/$J12,0)</f>
        <v>1.4276019430222256E-2</v>
      </c>
      <c r="L12" s="138">
        <f t="shared" ref="L12:M12" si="1">IFERROR(H12/$J12,0)</f>
        <v>1.4276019430222256E-2</v>
      </c>
      <c r="M12" s="139">
        <f t="shared" si="1"/>
        <v>0</v>
      </c>
      <c r="N12" s="154">
        <f>2.5%*A!I9/1000</f>
        <v>2080.0942070272695</v>
      </c>
      <c r="O12" s="154">
        <f>-'C'!AI19/1000</f>
        <v>2467.5668036813477</v>
      </c>
      <c r="P12" s="137">
        <f t="shared" ref="P12:R17" si="2">IFERROR(G12/$O12,0)</f>
        <v>0.85888589169818452</v>
      </c>
      <c r="Q12" s="138">
        <f t="shared" si="2"/>
        <v>0.85888589169818452</v>
      </c>
      <c r="R12" s="139">
        <f t="shared" si="2"/>
        <v>0</v>
      </c>
      <c r="T12" s="149"/>
    </row>
    <row r="13" spans="1:20" ht="15.75" customHeight="1">
      <c r="B13" s="164" t="s">
        <v>38</v>
      </c>
      <c r="C13" s="123">
        <v>0.17799999999999999</v>
      </c>
      <c r="D13" s="124">
        <v>0.17799999999999999</v>
      </c>
      <c r="E13" s="125">
        <f t="shared" ref="E13:E16" si="3">D13-C13</f>
        <v>0</v>
      </c>
      <c r="F13" s="16">
        <v>554739.13183022395</v>
      </c>
      <c r="G13" s="16">
        <f t="shared" si="0"/>
        <v>987.43565465779864</v>
      </c>
      <c r="H13" s="11">
        <f t="shared" si="0"/>
        <v>987.43565465779864</v>
      </c>
      <c r="I13" s="12">
        <f t="shared" si="0"/>
        <v>0</v>
      </c>
      <c r="J13" s="121">
        <v>52559.234199139384</v>
      </c>
      <c r="K13" s="135">
        <f t="shared" ref="K13:K17" si="4">IFERROR(G13/$J13,0)</f>
        <v>1.8787101252589544E-2</v>
      </c>
      <c r="L13" s="136">
        <f t="shared" ref="L13:L17" si="5">IFERROR(H13/$J13,0)</f>
        <v>1.8787101252589544E-2</v>
      </c>
      <c r="M13" s="140">
        <f t="shared" ref="M13:M17" si="6">IFERROR(I13/$J13,0)</f>
        <v>0</v>
      </c>
      <c r="N13" s="121">
        <f>2.5%*A!I22/1000</f>
        <v>763.02178019054372</v>
      </c>
      <c r="O13" s="121">
        <f>-'C'!AI34/1000</f>
        <v>1176.0926761998303</v>
      </c>
      <c r="P13" s="135">
        <f t="shared" si="2"/>
        <v>0.83959000395137495</v>
      </c>
      <c r="Q13" s="136">
        <f t="shared" si="2"/>
        <v>0.83959000395137495</v>
      </c>
      <c r="R13" s="140">
        <f t="shared" si="2"/>
        <v>0</v>
      </c>
      <c r="T13" s="157"/>
    </row>
    <row r="14" spans="1:20" ht="15.75" customHeight="1">
      <c r="B14" s="164" t="s">
        <v>37</v>
      </c>
      <c r="C14" s="123">
        <v>0</v>
      </c>
      <c r="D14" s="124">
        <v>0</v>
      </c>
      <c r="E14" s="125">
        <f t="shared" si="3"/>
        <v>0</v>
      </c>
      <c r="F14" s="16">
        <v>950741.26118410204</v>
      </c>
      <c r="G14" s="16">
        <f t="shared" si="0"/>
        <v>0</v>
      </c>
      <c r="H14" s="11">
        <f t="shared" si="0"/>
        <v>0</v>
      </c>
      <c r="I14" s="12">
        <f t="shared" si="0"/>
        <v>0</v>
      </c>
      <c r="J14" s="121">
        <v>76324.918432145074</v>
      </c>
      <c r="K14" s="135">
        <f t="shared" si="4"/>
        <v>0</v>
      </c>
      <c r="L14" s="136">
        <f t="shared" si="5"/>
        <v>0</v>
      </c>
      <c r="M14" s="140">
        <f t="shared" si="6"/>
        <v>0</v>
      </c>
      <c r="N14" s="121">
        <f>2.5%*A!I35/1000</f>
        <v>1136.0677260732007</v>
      </c>
      <c r="O14" s="121">
        <f>-'C'!AI49/1000</f>
        <v>-612.01710172888602</v>
      </c>
      <c r="P14" s="135">
        <f t="shared" si="2"/>
        <v>0</v>
      </c>
      <c r="Q14" s="136">
        <f t="shared" si="2"/>
        <v>0</v>
      </c>
      <c r="R14" s="140">
        <f t="shared" si="2"/>
        <v>0</v>
      </c>
      <c r="T14" s="149"/>
    </row>
    <row r="15" spans="1:20" ht="15.75" customHeight="1">
      <c r="B15" s="164" t="s">
        <v>39</v>
      </c>
      <c r="C15" s="123">
        <v>-0.315</v>
      </c>
      <c r="D15" s="124">
        <v>0</v>
      </c>
      <c r="E15" s="125">
        <f t="shared" si="3"/>
        <v>0.315</v>
      </c>
      <c r="F15" s="16">
        <v>164795.79784019999</v>
      </c>
      <c r="G15" s="16">
        <f t="shared" si="0"/>
        <v>-519.10676319663003</v>
      </c>
      <c r="H15" s="11">
        <f t="shared" si="0"/>
        <v>0</v>
      </c>
      <c r="I15" s="12">
        <f t="shared" si="0"/>
        <v>519.10676319663003</v>
      </c>
      <c r="J15" s="121">
        <v>15181.736999999999</v>
      </c>
      <c r="K15" s="135">
        <f t="shared" si="4"/>
        <v>-3.4192843888458224E-2</v>
      </c>
      <c r="L15" s="136">
        <f t="shared" si="5"/>
        <v>0</v>
      </c>
      <c r="M15" s="140">
        <f t="shared" si="6"/>
        <v>3.4192843888458224E-2</v>
      </c>
      <c r="N15" s="121">
        <f>2.5%*A!I48/1000</f>
        <v>234.78998893845662</v>
      </c>
      <c r="O15" s="121">
        <f>-'C'!AI64/1000</f>
        <v>59.241279151940084</v>
      </c>
      <c r="P15" s="135">
        <f t="shared" si="2"/>
        <v>-8.7625853227315034</v>
      </c>
      <c r="Q15" s="136">
        <f t="shared" si="2"/>
        <v>0</v>
      </c>
      <c r="R15" s="140">
        <f t="shared" si="2"/>
        <v>8.7625853227315034</v>
      </c>
      <c r="T15" s="149"/>
    </row>
    <row r="16" spans="1:20" ht="15.75" customHeight="1">
      <c r="B16" s="165" t="s">
        <v>69</v>
      </c>
      <c r="C16" s="126">
        <v>0</v>
      </c>
      <c r="D16" s="128">
        <v>0</v>
      </c>
      <c r="E16" s="127">
        <f t="shared" si="3"/>
        <v>0</v>
      </c>
      <c r="F16" s="31">
        <v>886612.41586615227</v>
      </c>
      <c r="G16" s="31">
        <f t="shared" si="0"/>
        <v>0</v>
      </c>
      <c r="H16" s="18">
        <f t="shared" si="0"/>
        <v>0</v>
      </c>
      <c r="I16" s="32">
        <f t="shared" si="0"/>
        <v>0</v>
      </c>
      <c r="J16" s="122">
        <v>59385.598003682418</v>
      </c>
      <c r="K16" s="141">
        <f t="shared" si="4"/>
        <v>0</v>
      </c>
      <c r="L16" s="142">
        <f t="shared" si="5"/>
        <v>0</v>
      </c>
      <c r="M16" s="143">
        <f t="shared" si="6"/>
        <v>0</v>
      </c>
      <c r="N16" s="122"/>
      <c r="O16" s="122">
        <v>0</v>
      </c>
      <c r="P16" s="141">
        <f t="shared" si="2"/>
        <v>0</v>
      </c>
      <c r="Q16" s="142">
        <f t="shared" si="2"/>
        <v>0</v>
      </c>
      <c r="R16" s="143">
        <f t="shared" si="2"/>
        <v>0</v>
      </c>
      <c r="T16" s="149"/>
    </row>
    <row r="17" spans="2:20" ht="15.75" customHeight="1">
      <c r="B17" s="165" t="s">
        <v>11</v>
      </c>
      <c r="C17" s="31"/>
      <c r="D17" s="18"/>
      <c r="E17" s="32"/>
      <c r="F17" s="144">
        <f>F12+F13+F14+F15+F16</f>
        <v>4081606.8185945582</v>
      </c>
      <c r="G17" s="144">
        <f>G12+G13+G14+G15+G16</f>
        <v>2587.6872059658617</v>
      </c>
      <c r="H17" s="146">
        <f t="shared" ref="H17:I17" si="7">H12+H13+H14+H15+H16</f>
        <v>3106.793969162492</v>
      </c>
      <c r="I17" s="145">
        <f t="shared" si="7"/>
        <v>519.10676319663003</v>
      </c>
      <c r="J17" s="167">
        <f>J12+J13+J14+J15+J16</f>
        <v>351907.3176976539</v>
      </c>
      <c r="K17" s="141">
        <f t="shared" si="4"/>
        <v>7.3533202517519387E-3</v>
      </c>
      <c r="L17" s="142">
        <f t="shared" si="5"/>
        <v>8.8284437774372674E-3</v>
      </c>
      <c r="M17" s="143">
        <f t="shared" si="6"/>
        <v>1.475123525685328E-3</v>
      </c>
      <c r="N17" s="153"/>
      <c r="O17" s="122">
        <f>O12+O13+O14+O15+O16</f>
        <v>3090.8836573042317</v>
      </c>
      <c r="P17" s="141">
        <f t="shared" si="2"/>
        <v>0.83719980849190501</v>
      </c>
      <c r="Q17" s="142">
        <f t="shared" si="2"/>
        <v>1.0051474961927673</v>
      </c>
      <c r="R17" s="143">
        <f t="shared" si="2"/>
        <v>0.16794768770086224</v>
      </c>
      <c r="T17" s="156"/>
    </row>
    <row r="18" spans="2:20" ht="15.75" customHeight="1">
      <c r="B18" s="89"/>
      <c r="C18" s="13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20" ht="15.75" customHeight="1">
      <c r="B19" s="89"/>
      <c r="K19" s="149"/>
      <c r="L19" s="149"/>
      <c r="M19" s="149"/>
      <c r="N19" s="149"/>
    </row>
    <row r="20" spans="2:20" ht="15.75" customHeight="1">
      <c r="K20" s="149"/>
      <c r="L20" s="149"/>
      <c r="M20" s="149"/>
      <c r="N20" s="149"/>
    </row>
    <row r="21" spans="2:20" ht="15.75" customHeight="1">
      <c r="B21" s="101"/>
      <c r="K21" s="149"/>
      <c r="L21" s="149"/>
      <c r="M21" s="149"/>
      <c r="N21" s="149"/>
      <c r="O21" s="102"/>
    </row>
    <row r="22" spans="2:20">
      <c r="K22" s="149"/>
      <c r="L22" s="149"/>
      <c r="M22" s="149"/>
      <c r="N22" s="149"/>
    </row>
    <row r="23" spans="2:20">
      <c r="K23" s="149"/>
      <c r="L23" s="149"/>
      <c r="M23" s="149"/>
      <c r="N23" s="149"/>
    </row>
    <row r="24" spans="2:20">
      <c r="D24" s="9"/>
      <c r="K24" s="149"/>
      <c r="L24" s="149"/>
      <c r="M24" s="149"/>
      <c r="N24" s="149"/>
    </row>
    <row r="29" spans="2:20">
      <c r="C29" s="9"/>
    </row>
  </sheetData>
  <phoneticPr fontId="10" type="noConversion"/>
  <conditionalFormatting sqref="B12:O17">
    <cfRule type="cellIs" dxfId="1" priority="7" operator="lessThan">
      <formula>0</formula>
    </cfRule>
  </conditionalFormatting>
  <conditionalFormatting sqref="P12:R17">
    <cfRule type="cellIs" dxfId="0" priority="1" operator="lessThan">
      <formula>0</formula>
    </cfRule>
  </conditionalFormatting>
  <printOptions horizontalCentered="1"/>
  <pageMargins left="0.2" right="0.2" top="0.75" bottom="0.75" header="0.3" footer="0.3"/>
  <pageSetup scale="59" orientation="landscape" r:id="rId1"/>
  <headerFooter>
    <oddFooter>Page &amp;P of &amp;N</oddFooter>
  </headerFooter>
  <ignoredErrors>
    <ignoredError sqref="N9:O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76B5547D9EF46AA014DF4BD44A6A2" ma:contentTypeVersion="36" ma:contentTypeDescription="" ma:contentTypeScope="" ma:versionID="56c8ec3e3516667b6bbc78df1d68387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2021-12-16T08:00:00+00:00</OpenedDate>
    <SignificantOrder xmlns="dc463f71-b30c-4ab2-9473-d307f9d35888">false</SignificantOrder>
    <Date1 xmlns="dc463f71-b30c-4ab2-9473-d307f9d35888">2021-12-16T08:00:00+00:00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210966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47B50D-966B-4A24-B2D4-92F252FC763E}"/>
</file>

<file path=customXml/itemProps2.xml><?xml version="1.0" encoding="utf-8"?>
<ds:datastoreItem xmlns:ds="http://schemas.openxmlformats.org/officeDocument/2006/customXml" ds:itemID="{D81E3458-1D51-44B3-8064-33DC9A996AFE}"/>
</file>

<file path=customXml/itemProps3.xml><?xml version="1.0" encoding="utf-8"?>
<ds:datastoreItem xmlns:ds="http://schemas.openxmlformats.org/officeDocument/2006/customXml" ds:itemID="{232D5CBE-4335-4811-8753-8DF9288CE9AB}"/>
</file>

<file path=customXml/itemProps4.xml><?xml version="1.0" encoding="utf-8"?>
<ds:datastoreItem xmlns:ds="http://schemas.openxmlformats.org/officeDocument/2006/customXml" ds:itemID="{72B68B1B-1609-4800-B88F-010345BC9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Attachments&gt;</vt:lpstr>
      <vt:lpstr>A</vt:lpstr>
      <vt:lpstr>B</vt:lpstr>
      <vt:lpstr>C</vt:lpstr>
      <vt:lpstr>D</vt:lpstr>
      <vt:lpstr>A!Print_Area</vt:lpstr>
      <vt:lpstr>B!Print_Area</vt:lpstr>
      <vt:lpstr>'C'!Print_Area</vt:lpstr>
      <vt:lpstr>D!Print_Area</vt:lpstr>
      <vt:lpstr>A!Print_Titles</vt:lpstr>
      <vt:lpstr>B!Print_Titles</vt:lpstr>
      <vt:lpstr>'C'!Print_Titles</vt:lpstr>
      <vt:lpstr>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2021-11-30T23:17:05Z</cp:lastPrinted>
  <dcterms:created xsi:type="dcterms:W3CDTF">2021-02-04T17:45:20Z</dcterms:created>
  <dcterms:modified xsi:type="dcterms:W3CDTF">2021-11-30T23:17:12Z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0x0101006E56B4D1795A2E4DB2F0B01679ED314A003A176B5547D9EF46AA014DF4BD44A6A2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