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wyer 1\Documents\MyFiles\USEcology\2022 Preliminary Rate Filing\"/>
    </mc:Choice>
  </mc:AlternateContent>
  <xr:revisionPtr revIDLastSave="0" documentId="8_{0A7FA728-B13C-4723-9537-4D54EE6AF299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2021 SAC PROJECTIONS" sheetId="1" r:id="rId1"/>
  </sheets>
  <definedNames>
    <definedName name="_xlnm.Print_Titles" localSheetId="0">'2021 SAC PROJECTIONS'!$5:$8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06" i="1" l="1"/>
  <c r="G108" i="1"/>
  <c r="F108" i="1"/>
  <c r="D41" i="1"/>
  <c r="D66" i="1"/>
  <c r="D54" i="1"/>
  <c r="D52" i="1"/>
  <c r="D19" i="1"/>
  <c r="D18" i="1"/>
  <c r="D14" i="1"/>
  <c r="D13" i="1"/>
  <c r="D103" i="1" l="1"/>
  <c r="F85" i="1"/>
  <c r="H85" i="1" s="1"/>
  <c r="F84" i="1"/>
  <c r="H84" i="1" s="1"/>
  <c r="F83" i="1"/>
  <c r="H83" i="1" s="1"/>
  <c r="F78" i="1"/>
  <c r="H78" i="1" s="1"/>
  <c r="F56" i="1"/>
  <c r="H56" i="1" s="1"/>
  <c r="F47" i="1"/>
  <c r="H47" i="1" s="1"/>
  <c r="F44" i="1"/>
  <c r="H44" i="1" s="1"/>
  <c r="F43" i="1"/>
  <c r="H43" i="1" s="1"/>
  <c r="F36" i="1"/>
  <c r="H36" i="1" s="1"/>
  <c r="F103" i="1" l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2" i="1"/>
  <c r="F81" i="1"/>
  <c r="F80" i="1"/>
  <c r="F79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5" i="1"/>
  <c r="F54" i="1"/>
  <c r="F53" i="1"/>
  <c r="F52" i="1"/>
  <c r="F51" i="1"/>
  <c r="F50" i="1"/>
  <c r="F49" i="1"/>
  <c r="F48" i="1"/>
  <c r="F46" i="1"/>
  <c r="F45" i="1"/>
  <c r="F42" i="1"/>
  <c r="F41" i="1"/>
  <c r="F40" i="1"/>
  <c r="F39" i="1"/>
  <c r="F38" i="1"/>
  <c r="F37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J66" i="1" l="1"/>
  <c r="J54" i="1"/>
  <c r="J26" i="1"/>
  <c r="J48" i="1"/>
  <c r="J53" i="1"/>
  <c r="J103" i="1" l="1"/>
  <c r="J101" i="1"/>
  <c r="J99" i="1"/>
  <c r="J82" i="1"/>
  <c r="J81" i="1"/>
  <c r="J42" i="1"/>
  <c r="J39" i="1"/>
  <c r="J37" i="1"/>
  <c r="J33" i="1"/>
  <c r="J27" i="1"/>
  <c r="J22" i="1"/>
  <c r="J21" i="1"/>
  <c r="J16" i="1"/>
  <c r="J108" i="1" l="1"/>
  <c r="H42" i="1" l="1"/>
  <c r="H81" i="1" l="1"/>
  <c r="H41" i="1"/>
  <c r="H40" i="1"/>
  <c r="D108" i="1" l="1"/>
  <c r="H19" i="1" l="1"/>
  <c r="H103" i="1" l="1"/>
  <c r="H88" i="1" l="1"/>
  <c r="H66" i="1"/>
  <c r="H46" i="1" l="1"/>
  <c r="H11" i="1"/>
  <c r="H82" i="1"/>
  <c r="H102" i="1" l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7" i="1"/>
  <c r="H86" i="1"/>
  <c r="H80" i="1"/>
  <c r="H79" i="1"/>
  <c r="H77" i="1"/>
  <c r="H76" i="1"/>
  <c r="H75" i="1"/>
  <c r="H74" i="1"/>
  <c r="H73" i="1"/>
  <c r="H72" i="1"/>
  <c r="H71" i="1"/>
  <c r="H70" i="1"/>
  <c r="H69" i="1"/>
  <c r="H68" i="1"/>
  <c r="H67" i="1"/>
  <c r="H65" i="1"/>
  <c r="H64" i="1"/>
  <c r="H63" i="1"/>
  <c r="H62" i="1"/>
  <c r="H61" i="1"/>
  <c r="H60" i="1"/>
  <c r="H59" i="1"/>
  <c r="H58" i="1"/>
  <c r="H57" i="1"/>
  <c r="H55" i="1"/>
  <c r="H54" i="1"/>
  <c r="H53" i="1"/>
  <c r="H52" i="1"/>
  <c r="H51" i="1"/>
  <c r="H50" i="1"/>
  <c r="H49" i="1"/>
  <c r="H48" i="1"/>
  <c r="H45" i="1"/>
  <c r="H39" i="1"/>
  <c r="H38" i="1"/>
  <c r="H37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8" i="1"/>
  <c r="H17" i="1"/>
  <c r="H16" i="1"/>
  <c r="H15" i="1"/>
  <c r="H14" i="1"/>
  <c r="H13" i="1"/>
  <c r="H12" i="1"/>
  <c r="H10" i="1"/>
  <c r="C108" i="1" l="1"/>
  <c r="H108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Tray Caldwell</author>
  </authors>
  <commentList>
    <comment ref="D41" authorId="0" shapeId="0" xr:uid="{585CCB11-29DB-4031-A7AF-F47B5509848E}">
      <text>
        <r>
          <rPr>
            <b/>
            <sz val="9"/>
            <color indexed="81"/>
            <rFont val="Tahoma"/>
            <charset val="1"/>
          </rPr>
          <t>Tray Caldwell:</t>
        </r>
        <r>
          <rPr>
            <sz val="9"/>
            <color indexed="81"/>
            <rFont val="Tahoma"/>
            <charset val="1"/>
          </rPr>
          <t xml:space="preserve">
Added 8.91 cu. ft. noted by Perma-Fix as from Chemtrade but no permit</t>
        </r>
      </text>
    </comment>
    <comment ref="D103" authorId="0" shapeId="0" xr:uid="{C894BBD4-D9CE-402D-AB61-BB888CACD885}">
      <text>
        <r>
          <rPr>
            <b/>
            <sz val="9"/>
            <color indexed="81"/>
            <rFont val="Tahoma"/>
            <family val="2"/>
          </rPr>
          <t>Tray Caldwell:</t>
        </r>
        <r>
          <rPr>
            <sz val="9"/>
            <color indexed="81"/>
            <rFont val="Tahoma"/>
            <family val="2"/>
          </rPr>
          <t xml:space="preserve">
Added .6 void space</t>
        </r>
      </text>
    </comment>
  </commentList>
</comments>
</file>

<file path=xl/sharedStrings.xml><?xml version="1.0" encoding="utf-8"?>
<sst xmlns="http://schemas.openxmlformats.org/spreadsheetml/2006/main" count="214" uniqueCount="212">
  <si>
    <t>VOLUME</t>
  </si>
  <si>
    <t>CHARGES</t>
  </si>
  <si>
    <t>SITE USE</t>
  </si>
  <si>
    <t>CU FT YTD</t>
  </si>
  <si>
    <t>ESTIMATED</t>
  </si>
  <si>
    <t>SAC</t>
  </si>
  <si>
    <t>DUE OR</t>
  </si>
  <si>
    <t>PERMIT #</t>
  </si>
  <si>
    <t>GENERATOR NAME</t>
  </si>
  <si>
    <t>BLOCK</t>
  </si>
  <si>
    <t>RECALCULATED</t>
  </si>
  <si>
    <t>INVOICED</t>
  </si>
  <si>
    <t>REFUND (-)</t>
  </si>
  <si>
    <t>COMMENTS</t>
  </si>
  <si>
    <t>G1004</t>
  </si>
  <si>
    <t>G1006</t>
  </si>
  <si>
    <t>G1008</t>
  </si>
  <si>
    <t>FRED HUTCHINSON CANCER RESEARCH CENTER</t>
  </si>
  <si>
    <t>G1015</t>
  </si>
  <si>
    <t>G1018</t>
  </si>
  <si>
    <t>G1022</t>
  </si>
  <si>
    <t>BOEING COMPANY, THE</t>
  </si>
  <si>
    <t>G1027</t>
  </si>
  <si>
    <t>BENAROYA RESEARCH INSTITUTE AT VIRGINIA MASON</t>
  </si>
  <si>
    <t>G1028</t>
  </si>
  <si>
    <t>G1029</t>
  </si>
  <si>
    <t>G1032</t>
  </si>
  <si>
    <t>G1033</t>
  </si>
  <si>
    <t>WASHINGTON STATE UNIVERSITY</t>
  </si>
  <si>
    <t>G1044</t>
  </si>
  <si>
    <t>WASHINGTON STATE DEPARTMENT OF HEALTH</t>
  </si>
  <si>
    <t>G1045</t>
  </si>
  <si>
    <t>VA PUGET SOUND HEALTH CARE SYSTEM</t>
  </si>
  <si>
    <t>G1048</t>
  </si>
  <si>
    <t>US AIR FORCE (WASHINGTON SITES)</t>
  </si>
  <si>
    <t>G1076</t>
  </si>
  <si>
    <t>US NAVY (WASHINGTON SITES)</t>
  </si>
  <si>
    <t>G1080</t>
  </si>
  <si>
    <t>US ARMY (WASHINGTON SITES)</t>
  </si>
  <si>
    <t>G1096</t>
  </si>
  <si>
    <t>G1108</t>
  </si>
  <si>
    <t>DENDREON CORPORATION</t>
  </si>
  <si>
    <t>G1126</t>
  </si>
  <si>
    <t>G1137</t>
  </si>
  <si>
    <t>G1149</t>
  </si>
  <si>
    <t>ISORAY MEDICAL INC.</t>
  </si>
  <si>
    <t>G1150</t>
  </si>
  <si>
    <t>G1154</t>
  </si>
  <si>
    <t>G2012</t>
  </si>
  <si>
    <t>G2016</t>
  </si>
  <si>
    <t>OREGON HEALTH &amp; SCIENCE UNIVERSITY</t>
  </si>
  <si>
    <t>G2017</t>
  </si>
  <si>
    <t>G2020</t>
  </si>
  <si>
    <t>G2021</t>
  </si>
  <si>
    <t>G2022</t>
  </si>
  <si>
    <t>OREGON STATE UNIVERSITY</t>
  </si>
  <si>
    <t>G2031</t>
  </si>
  <si>
    <t>VA MEDICAL CENTER - PORTLAND</t>
  </si>
  <si>
    <t>G2032</t>
  </si>
  <si>
    <t>G2035</t>
  </si>
  <si>
    <t>G2042</t>
  </si>
  <si>
    <t>US ARMY (ALASKA SITES)</t>
  </si>
  <si>
    <t>G2049</t>
  </si>
  <si>
    <t>G2050</t>
  </si>
  <si>
    <t>US ARMY (IDAHO SITES)</t>
  </si>
  <si>
    <t>G2051</t>
  </si>
  <si>
    <t>US ARMY (WYOMING SITES)</t>
  </si>
  <si>
    <t>G2052</t>
  </si>
  <si>
    <t>US AIR FORCE (OREGON SITES)</t>
  </si>
  <si>
    <t>G2053</t>
  </si>
  <si>
    <t>US AIR FORCE (UTAH SITES)</t>
  </si>
  <si>
    <t>G2054</t>
  </si>
  <si>
    <t>US AIR FORCE (MONTANA SITES)</t>
  </si>
  <si>
    <t>G2055</t>
  </si>
  <si>
    <t>US AIR FORCE (WYOMING SITES)</t>
  </si>
  <si>
    <t>G2064</t>
  </si>
  <si>
    <t>US ARMY (HAWAII SITES)</t>
  </si>
  <si>
    <t>G2067</t>
  </si>
  <si>
    <t>US ARMY (OREGON SITES)</t>
  </si>
  <si>
    <t>G2068</t>
  </si>
  <si>
    <t>US AIR FORCE (IDAHO SITES)</t>
  </si>
  <si>
    <t>G2082</t>
  </si>
  <si>
    <t>PORTLAND STATE UNIVERSITY</t>
  </si>
  <si>
    <t>G2087</t>
  </si>
  <si>
    <t>US NAVY (HAWAII SITES)</t>
  </si>
  <si>
    <t>G2091</t>
  </si>
  <si>
    <t>US ARMY (MONTANA SITES)</t>
  </si>
  <si>
    <t>G2106</t>
  </si>
  <si>
    <t>G2122</t>
  </si>
  <si>
    <t>SCHNITZER STEEL PRODUCTS COMPANY</t>
  </si>
  <si>
    <t>G2124</t>
  </si>
  <si>
    <t>REED COLLEGE</t>
  </si>
  <si>
    <t>G2130</t>
  </si>
  <si>
    <t>G2131</t>
  </si>
  <si>
    <t>G2140</t>
  </si>
  <si>
    <t>G2155</t>
  </si>
  <si>
    <t>BYU - IDAHO</t>
  </si>
  <si>
    <t>G2167</t>
  </si>
  <si>
    <t>G3007</t>
  </si>
  <si>
    <t>G3028</t>
  </si>
  <si>
    <t>UNIVERSITY OF NEVADA - LAS VEGAS</t>
  </si>
  <si>
    <t>G3046</t>
  </si>
  <si>
    <t>US ARMY (NEVADA SITES)</t>
  </si>
  <si>
    <t>G3047</t>
  </si>
  <si>
    <t>US ARMY (COLORADO SITES)</t>
  </si>
  <si>
    <t>G3048</t>
  </si>
  <si>
    <t>US AIR FORCE (COLORADO SITES)</t>
  </si>
  <si>
    <t>G3049</t>
  </si>
  <si>
    <t>US AIR FORCE (NEW MEXICO SITES)</t>
  </si>
  <si>
    <t>G3050</t>
  </si>
  <si>
    <t>US AIR FORCE (NEVADA SITES)</t>
  </si>
  <si>
    <t>G3058</t>
  </si>
  <si>
    <t>NEW MEXICO STATE UNIVERSITY</t>
  </si>
  <si>
    <t>G3059</t>
  </si>
  <si>
    <t>G3095</t>
  </si>
  <si>
    <t>THERMO MF PHYSICS CORP</t>
  </si>
  <si>
    <t>G3124</t>
  </si>
  <si>
    <t>US NAVY (NEVADA SITES)</t>
  </si>
  <si>
    <t>G3150</t>
  </si>
  <si>
    <t>PARTICLE MEASURING SYSTEMS INC.</t>
  </si>
  <si>
    <t>G3006</t>
  </si>
  <si>
    <t>ACTUAL VOLUME THROUGH OCTOBER 31, ESTIMATES FOR REST OF YEAR</t>
  </si>
  <si>
    <t>= EDUCATIONAL RESEARCH INSTITUTION</t>
  </si>
  <si>
    <t>G1156</t>
  </si>
  <si>
    <t>SEATTLE CHILDREN'S HOSPITAL</t>
  </si>
  <si>
    <t>G1191</t>
  </si>
  <si>
    <t>R.J. LEE GROUP, INC.</t>
  </si>
  <si>
    <t>UNIVERSITY OF COLORADO - DENVER</t>
  </si>
  <si>
    <t>G1200</t>
  </si>
  <si>
    <t>G3062</t>
  </si>
  <si>
    <t>US NAVY (NEW MEXICO SITES)</t>
  </si>
  <si>
    <t>ENERGY NORTHWEST</t>
  </si>
  <si>
    <t>PERMA-FIX NORTHWEST, INC.</t>
  </si>
  <si>
    <t>G1166</t>
  </si>
  <si>
    <t>DAWN MINING COMPANY</t>
  </si>
  <si>
    <t>G2034</t>
  </si>
  <si>
    <t>G3035</t>
  </si>
  <si>
    <t>G3183</t>
  </si>
  <si>
    <t>MONTANA STATE UNIVERSITY</t>
  </si>
  <si>
    <t>COLORADO STATE UNIVERSITY</t>
  </si>
  <si>
    <t>UNIVERSITY OF NORTHERN COLORADO</t>
  </si>
  <si>
    <t>US ECOLOGY WASHINGTON, INC.</t>
  </si>
  <si>
    <t>WASHINGTON, UNIVERSITY OF</t>
  </si>
  <si>
    <t>UNITECH SERVICES GROUP</t>
  </si>
  <si>
    <t>MORAVEK BIOCHEMICALS INC.</t>
  </si>
  <si>
    <t>SEATTLE GENETICS, INC.</t>
  </si>
  <si>
    <t>G1207</t>
  </si>
  <si>
    <t>ALLEN INSTITUTE</t>
  </si>
  <si>
    <t>G1210</t>
  </si>
  <si>
    <t>MONTANA, UNIVERSITY OF</t>
  </si>
  <si>
    <t>UTAH, UNIVERSITY OF</t>
  </si>
  <si>
    <t>US ARMY (UTAH SITES) TOOELE</t>
  </si>
  <si>
    <t>ROCKY MOUNTAIN LABORATORIES, NIAD, NIH</t>
  </si>
  <si>
    <t>US AIR FORCE (ALASKA SITES)</t>
  </si>
  <si>
    <t>US AIR FORCE (HAWAII SITES)</t>
  </si>
  <si>
    <t>U.S. D.O.E., NETL- ALBANY</t>
  </si>
  <si>
    <t>INTERMOUNTAIN HEALTHCARE, INC.</t>
  </si>
  <si>
    <t>UNIVERSITY OF NEVADA - RENO</t>
  </si>
  <si>
    <t>US ARMY (NEW MEXICO SITES)</t>
  </si>
  <si>
    <t>PUGET SOUND NAVAL SHIPYARD</t>
  </si>
  <si>
    <t>PEARL HARBOR NAVAL SHIPYARD</t>
  </si>
  <si>
    <t>G2003</t>
  </si>
  <si>
    <t>BRIGHAM YOUNG UNIVERSITY</t>
  </si>
  <si>
    <t>HAWAII, UNIVERSITY OF</t>
  </si>
  <si>
    <t>APTEVO RESEARCH &amp; DEVELOPMENT LLC</t>
  </si>
  <si>
    <t>NOAA NATIONAL MARINE FISHERIES</t>
  </si>
  <si>
    <t>G1225</t>
  </si>
  <si>
    <t>UNIVERSITY OF OREGON</t>
  </si>
  <si>
    <t>FRAMATOME</t>
  </si>
  <si>
    <t>IDAHO STATE UNIVERSITY</t>
  </si>
  <si>
    <t>G2065</t>
  </si>
  <si>
    <t>OMEROS CORPORATION</t>
  </si>
  <si>
    <t>G3016</t>
  </si>
  <si>
    <t>UNIVERSITY OF COLORADO - BOULDER</t>
  </si>
  <si>
    <t>G1226</t>
  </si>
  <si>
    <t>VEOLIA NUCLEAR SOLUTIONS, INC. (FORMERLY KURION INC.)</t>
  </si>
  <si>
    <t>GENERAL METALS OF TACOMA</t>
  </si>
  <si>
    <t>G1231</t>
  </si>
  <si>
    <t>TRIAD NATIONAL SECURITY LLC (LOS ALAMOS NATIONAL LAB-HARBORVIEW)</t>
  </si>
  <si>
    <t>G1235</t>
  </si>
  <si>
    <t>PEACEHEALTH ST. JOHN MEDICAL CENTER</t>
  </si>
  <si>
    <t>G2008</t>
  </si>
  <si>
    <t>HAWAII AGRICULTURE RESEARCH CENTER</t>
  </si>
  <si>
    <t>TERRAPOWER, LLC</t>
  </si>
  <si>
    <t>SITE AVAILABILITY CHARGES FOR JANUARY, 2022 RATE FILING</t>
  </si>
  <si>
    <t>SITE USE PERMIT LIST AUGUST 16, 2021</t>
  </si>
  <si>
    <t>FOR 2021</t>
  </si>
  <si>
    <t>2021 SAC</t>
  </si>
  <si>
    <t>Dose</t>
  </si>
  <si>
    <t>CARDINAL HEALTH 414, LLC (FORMERLY PET MANUFACTURING)</t>
  </si>
  <si>
    <t>G1236</t>
  </si>
  <si>
    <t>SEATTLE CANCER CARE ALLIANCE</t>
  </si>
  <si>
    <t>G1237</t>
  </si>
  <si>
    <t>PHOENIX CENTRAL LABORATORY</t>
  </si>
  <si>
    <t>G2014</t>
  </si>
  <si>
    <t>UTAH STATE UNIVERSITY</t>
  </si>
  <si>
    <t>ARUP, INC. (ASSOC. REGIONAL UNIV PATHOLOGY)</t>
  </si>
  <si>
    <t>G2151</t>
  </si>
  <si>
    <t>INTERNATIONAL ISOTOPES INC.</t>
  </si>
  <si>
    <t>G2235</t>
  </si>
  <si>
    <t>ST. LUKE'S HEALTH SYSTEM</t>
  </si>
  <si>
    <t>G2245</t>
  </si>
  <si>
    <t>ADVANCED ISOTOPES OF IDAHO</t>
  </si>
  <si>
    <t>G2246</t>
  </si>
  <si>
    <t>TETON CANCER INSTITUTE</t>
  </si>
  <si>
    <t>G2247</t>
  </si>
  <si>
    <t>ST. CHARLES MEDICAL CENTER</t>
  </si>
  <si>
    <t>G2248</t>
  </si>
  <si>
    <t>QUANTEL USA</t>
  </si>
  <si>
    <t>G3195</t>
  </si>
  <si>
    <t>NEVADA DPHBH RADIATION CONTROL PROGRAM</t>
  </si>
  <si>
    <t>NON RENEWALS AS OF 11/23/21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</si>
</sst>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3" formatCode="_(* #,##0.00_);_(* \(#,##0.00\);_(* &quot;-&quot;??_);_(@_)"/>
    <numFmt numFmtId="164" formatCode="_(* #,##0_);_(* \(#,##0\);_(* &quot;-&quot;??_);_(@_)"/>
  </numFmts>
  <fonts count="17" x14ac:knownFonts="1">
    <font>
      <sz val="10"/>
      <name val="Helv"/>
    </font>
    <font>
      <sz val="10"/>
      <name val="Helv"/>
    </font>
    <font>
      <sz val="10"/>
      <name val="MS Sans Serif"/>
      <family val="2"/>
    </font>
    <font>
      <sz val="8"/>
      <name val="MS Sans Serif"/>
      <family val="2"/>
    </font>
    <font>
      <b/>
      <sz val="10"/>
      <name val="MS Sans Serif"/>
      <family val="2"/>
    </font>
    <font>
      <b/>
      <sz val="10"/>
      <color indexed="10"/>
      <name val="MS Sans Serif"/>
      <family val="2"/>
    </font>
    <font>
      <b/>
      <sz val="11"/>
      <name val="Univers"/>
      <family val="2"/>
    </font>
    <font>
      <b/>
      <sz val="10"/>
      <color indexed="8"/>
      <name val="MS Sans Serif"/>
      <family val="2"/>
    </font>
    <font>
      <b/>
      <sz val="11"/>
      <color indexed="8"/>
      <name val="Univers"/>
      <family val="2"/>
    </font>
    <font>
      <b/>
      <sz val="10"/>
      <color rgb="FFFF0000"/>
      <name val="MS Sans Serif"/>
      <family val="2"/>
    </font>
    <font>
      <b/>
      <sz val="9"/>
      <name val="MS Sans Serif"/>
      <family val="2"/>
    </font>
    <font>
      <sz val="7.2"/>
      <color indexed="8"/>
      <name val="Arial"/>
      <family val="2"/>
    </font>
    <font>
      <sz val="10"/>
      <color indexed="8"/>
      <name val="MS Sans Serif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0" fontId="2" fillId="0" borderId="0"/>
    <xf numFmtId="0" fontId="2" fillId="0" borderId="0"/>
    <xf numFmtId="43" fontId="11" fillId="0" borderId="0" applyFont="0" applyFill="0" applyBorder="0" applyAlignment="0" applyProtection="0"/>
    <xf numFmtId="0" fontId="12" fillId="0" borderId="0"/>
  </cellStyleXfs>
  <cellXfs count="68">
    <xf numFmtId="0" fontId="0" fillId="0" borderId="0" xfId="0"/>
    <xf numFmtId="38" fontId="4" fillId="0" borderId="0" xfId="3" applyNumberFormat="1" applyFont="1" applyFill="1" applyAlignment="1">
      <alignment horizontal="center"/>
    </xf>
    <xf numFmtId="38" fontId="4" fillId="0" borderId="0" xfId="3" applyNumberFormat="1" applyFont="1" applyAlignment="1">
      <alignment horizontal="right"/>
    </xf>
    <xf numFmtId="0" fontId="4" fillId="0" borderId="0" xfId="6" applyFont="1"/>
    <xf numFmtId="0" fontId="4" fillId="0" borderId="0" xfId="6" applyFont="1" applyBorder="1" applyAlignment="1">
      <alignment horizontal="left"/>
    </xf>
    <xf numFmtId="0" fontId="4" fillId="0" borderId="0" xfId="6" applyFont="1" applyBorder="1" applyAlignment="1">
      <alignment horizontal="centerContinuous"/>
    </xf>
    <xf numFmtId="0" fontId="4" fillId="0" borderId="0" xfId="6" applyFont="1" applyBorder="1" applyAlignment="1"/>
    <xf numFmtId="0" fontId="4" fillId="0" borderId="0" xfId="6" quotePrefix="1" applyFont="1" applyBorder="1" applyAlignment="1">
      <alignment horizontal="left"/>
    </xf>
    <xf numFmtId="0" fontId="4" fillId="0" borderId="0" xfId="6" applyFont="1" applyBorder="1" applyAlignment="1">
      <alignment horizontal="center"/>
    </xf>
    <xf numFmtId="38" fontId="4" fillId="0" borderId="1" xfId="3" applyNumberFormat="1" applyFont="1" applyBorder="1" applyAlignment="1">
      <alignment horizontal="center"/>
    </xf>
    <xf numFmtId="38" fontId="4" fillId="0" borderId="0" xfId="3" applyNumberFormat="1" applyFont="1" applyBorder="1" applyAlignment="1">
      <alignment horizontal="center"/>
    </xf>
    <xf numFmtId="38" fontId="4" fillId="0" borderId="0" xfId="3" applyNumberFormat="1" applyFont="1" applyAlignment="1">
      <alignment horizontal="center"/>
    </xf>
    <xf numFmtId="0" fontId="4" fillId="0" borderId="1" xfId="6" applyFont="1" applyBorder="1" applyAlignment="1">
      <alignment horizontal="center"/>
    </xf>
    <xf numFmtId="38" fontId="4" fillId="0" borderId="1" xfId="3" applyNumberFormat="1" applyFont="1" applyFill="1" applyBorder="1" applyAlignment="1">
      <alignment horizontal="center"/>
    </xf>
    <xf numFmtId="0" fontId="2" fillId="0" borderId="0" xfId="6" applyAlignment="1">
      <alignment horizontal="center"/>
    </xf>
    <xf numFmtId="0" fontId="2" fillId="0" borderId="0" xfId="6" applyAlignment="1">
      <alignment horizontal="left"/>
    </xf>
    <xf numFmtId="38" fontId="4" fillId="0" borderId="0" xfId="3" applyNumberFormat="1" applyFont="1" applyFill="1" applyAlignment="1">
      <alignment horizontal="right"/>
    </xf>
    <xf numFmtId="38" fontId="4" fillId="0" borderId="0" xfId="4" applyNumberFormat="1" applyFont="1" applyAlignment="1">
      <alignment horizontal="right"/>
    </xf>
    <xf numFmtId="38" fontId="4" fillId="0" borderId="0" xfId="5" applyNumberFormat="1" applyFont="1" applyFill="1" applyBorder="1" applyAlignment="1">
      <alignment horizontal="right"/>
    </xf>
    <xf numFmtId="38" fontId="4" fillId="0" borderId="0" xfId="2" applyNumberFormat="1" applyFont="1" applyAlignment="1">
      <alignment horizontal="right"/>
    </xf>
    <xf numFmtId="38" fontId="4" fillId="0" borderId="0" xfId="2" applyNumberFormat="1" applyFont="1"/>
    <xf numFmtId="38" fontId="4" fillId="0" borderId="0" xfId="5" applyNumberFormat="1" applyFont="1" applyFill="1" applyAlignment="1">
      <alignment horizontal="right"/>
    </xf>
    <xf numFmtId="38" fontId="4" fillId="0" borderId="0" xfId="5" applyNumberFormat="1" applyFont="1" applyFill="1"/>
    <xf numFmtId="0" fontId="6" fillId="0" borderId="0" xfId="6" applyFont="1" applyBorder="1"/>
    <xf numFmtId="4" fontId="4" fillId="0" borderId="0" xfId="6" applyNumberFormat="1" applyFont="1"/>
    <xf numFmtId="0" fontId="8" fillId="0" borderId="0" xfId="6" applyFont="1" applyFill="1" applyBorder="1" applyAlignment="1">
      <alignment horizontal="center"/>
    </xf>
    <xf numFmtId="38" fontId="4" fillId="0" borderId="0" xfId="6" applyNumberFormat="1" applyFont="1" applyFill="1" applyAlignment="1">
      <alignment horizontal="right"/>
    </xf>
    <xf numFmtId="0" fontId="4" fillId="0" borderId="0" xfId="6" applyFont="1" applyBorder="1"/>
    <xf numFmtId="38" fontId="4" fillId="0" borderId="0" xfId="3" applyNumberFormat="1" applyFont="1" applyFill="1" applyBorder="1" applyAlignment="1">
      <alignment horizontal="center"/>
    </xf>
    <xf numFmtId="38" fontId="4" fillId="0" borderId="0" xfId="3" applyNumberFormat="1" applyFont="1" applyBorder="1" applyAlignment="1">
      <alignment horizontal="right"/>
    </xf>
    <xf numFmtId="0" fontId="4" fillId="0" borderId="0" xfId="6" applyFont="1" applyAlignment="1">
      <alignment horizontal="center"/>
    </xf>
    <xf numFmtId="0" fontId="4" fillId="0" borderId="0" xfId="6" applyFont="1" applyAlignment="1">
      <alignment horizontal="left"/>
    </xf>
    <xf numFmtId="0" fontId="4" fillId="0" borderId="0" xfId="0" applyFont="1" applyFill="1" applyBorder="1" applyAlignment="1">
      <alignment horizontal="left"/>
    </xf>
    <xf numFmtId="0" fontId="9" fillId="0" borderId="0" xfId="6" applyFont="1"/>
    <xf numFmtId="164" fontId="4" fillId="0" borderId="0" xfId="1" applyNumberFormat="1" applyFont="1" applyAlignment="1">
      <alignment horizontal="right"/>
    </xf>
    <xf numFmtId="4" fontId="6" fillId="0" borderId="0" xfId="0" applyNumberFormat="1" applyFont="1" applyFill="1" applyAlignment="1">
      <alignment horizontal="center"/>
    </xf>
    <xf numFmtId="4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6" fillId="0" borderId="0" xfId="0" applyFont="1" applyFill="1" applyBorder="1"/>
    <xf numFmtId="4" fontId="6" fillId="0" borderId="0" xfId="0" applyNumberFormat="1" applyFont="1" applyFill="1"/>
    <xf numFmtId="4" fontId="6" fillId="0" borderId="0" xfId="0" applyNumberFormat="1" applyFont="1" applyFill="1" applyBorder="1"/>
    <xf numFmtId="4" fontId="6" fillId="0" borderId="0" xfId="0" applyNumberFormat="1" applyFont="1" applyAlignment="1">
      <alignment horizontal="center"/>
    </xf>
    <xf numFmtId="0" fontId="6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4" fontId="6" fillId="0" borderId="0" xfId="0" applyNumberFormat="1" applyFont="1" applyBorder="1" applyAlignment="1">
      <alignment horizontal="center"/>
    </xf>
    <xf numFmtId="0" fontId="4" fillId="2" borderId="0" xfId="6" applyFont="1" applyFill="1" applyBorder="1" applyAlignment="1">
      <alignment horizontal="left"/>
    </xf>
    <xf numFmtId="4" fontId="6" fillId="2" borderId="0" xfId="0" applyNumberFormat="1" applyFont="1" applyFill="1"/>
    <xf numFmtId="0" fontId="6" fillId="2" borderId="0" xfId="0" applyFont="1" applyFill="1" applyBorder="1"/>
    <xf numFmtId="4" fontId="6" fillId="2" borderId="0" xfId="0" applyNumberFormat="1" applyFont="1" applyFill="1" applyBorder="1"/>
    <xf numFmtId="0" fontId="8" fillId="2" borderId="0" xfId="0" applyFont="1" applyFill="1" applyBorder="1" applyAlignment="1">
      <alignment horizontal="left"/>
    </xf>
    <xf numFmtId="0" fontId="10" fillId="0" borderId="0" xfId="6" applyFont="1"/>
    <xf numFmtId="40" fontId="4" fillId="0" borderId="0" xfId="1" applyNumberFormat="1" applyFont="1" applyAlignment="1">
      <alignment horizontal="right"/>
    </xf>
    <xf numFmtId="40" fontId="4" fillId="0" borderId="0" xfId="3" applyNumberFormat="1" applyFont="1" applyFill="1" applyAlignment="1">
      <alignment horizontal="center"/>
    </xf>
    <xf numFmtId="40" fontId="4" fillId="0" borderId="0" xfId="3" applyNumberFormat="1" applyFont="1" applyAlignment="1">
      <alignment horizontal="right"/>
    </xf>
    <xf numFmtId="40" fontId="5" fillId="0" borderId="0" xfId="3" applyNumberFormat="1" applyFont="1" applyAlignment="1">
      <alignment horizontal="center"/>
    </xf>
    <xf numFmtId="40" fontId="4" fillId="0" borderId="0" xfId="3" applyNumberFormat="1" applyFont="1" applyAlignment="1">
      <alignment horizontal="center"/>
    </xf>
    <xf numFmtId="40" fontId="4" fillId="0" borderId="1" xfId="3" applyNumberFormat="1" applyFont="1" applyFill="1" applyBorder="1" applyAlignment="1">
      <alignment horizontal="center"/>
    </xf>
    <xf numFmtId="40" fontId="9" fillId="0" borderId="0" xfId="3" applyNumberFormat="1" applyFont="1" applyFill="1" applyAlignment="1">
      <alignment horizontal="right"/>
    </xf>
    <xf numFmtId="40" fontId="4" fillId="0" borderId="0" xfId="2" applyNumberFormat="1" applyFont="1" applyAlignment="1">
      <alignment horizontal="right"/>
    </xf>
    <xf numFmtId="40" fontId="4" fillId="0" borderId="0" xfId="2" applyNumberFormat="1" applyFont="1" applyFill="1" applyAlignment="1">
      <alignment horizontal="right"/>
    </xf>
    <xf numFmtId="40" fontId="7" fillId="0" borderId="0" xfId="2" applyNumberFormat="1" applyFont="1" applyAlignment="1">
      <alignment horizontal="right"/>
    </xf>
    <xf numFmtId="40" fontId="4" fillId="0" borderId="0" xfId="3" applyNumberFormat="1" applyFont="1" applyFill="1" applyAlignment="1">
      <alignment horizontal="right"/>
    </xf>
    <xf numFmtId="40" fontId="4" fillId="0" borderId="0" xfId="3" applyNumberFormat="1" applyFont="1" applyFill="1" applyBorder="1" applyAlignment="1">
      <alignment horizontal="center"/>
    </xf>
    <xf numFmtId="40" fontId="4" fillId="0" borderId="0" xfId="3" applyNumberFormat="1" applyFont="1" applyBorder="1" applyAlignment="1">
      <alignment horizontal="right"/>
    </xf>
    <xf numFmtId="14" fontId="4" fillId="0" borderId="1" xfId="3" applyNumberFormat="1" applyFont="1" applyBorder="1" applyAlignment="1">
      <alignment horizontal="center"/>
    </xf>
    <xf numFmtId="40" fontId="4" fillId="0" borderId="1" xfId="3" applyNumberFormat="1" applyFont="1" applyBorder="1" applyAlignment="1">
      <alignment horizontal="center"/>
    </xf>
    <xf numFmtId="38" fontId="4" fillId="0" borderId="1" xfId="3" applyNumberFormat="1" applyFont="1" applyBorder="1" applyAlignment="1">
      <alignment horizontal="center"/>
    </xf>
  </cellXfs>
  <cellStyles count="9">
    <cellStyle name="Comma" xfId="1" builtinId="3"/>
    <cellStyle name="Comma 2" xfId="7" xr:uid="{00000000-0005-0000-0000-000001000000}"/>
    <cellStyle name="Comma_Site Availability Charges for Jan 2008 Rate Filing" xfId="2" xr:uid="{00000000-0005-0000-0000-000002000000}"/>
    <cellStyle name="Comma_Site Availability Charges for Jan 2010 Rate Filing" xfId="3" xr:uid="{00000000-0005-0000-0000-000003000000}"/>
    <cellStyle name="Currency_Site Availability Charges for Jan 2010 Rate Filing" xfId="4" xr:uid="{00000000-0005-0000-0000-000004000000}"/>
    <cellStyle name="Normal" xfId="0" builtinId="0"/>
    <cellStyle name="Normal 16" xfId="8" xr:uid="{00000000-0005-0000-0000-000006000000}"/>
    <cellStyle name="Normal_Site Availability Charges for Jan 2008 Rate Filing" xfId="5" xr:uid="{00000000-0005-0000-0000-000007000000}"/>
    <cellStyle name="Normal_Site Availability Charges for Jan 2010 Rate Filing" xfId="6" xr:uid="{00000000-0005-0000-0000-000008000000}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27"/>
  <sheetViews>
    <sheetView tabSelected="1" zoomScaleNormal="100" workbookViewId="0">
      <pane ySplit="2595" topLeftCell="A14" activePane="bottomLeft"/>
      <selection pane="bottomLeft" activeCell="D104" sqref="D104"/>
    </sheetView>
  </sheetViews>
  <sheetFormatPr defaultColWidth="9.140625" defaultRowHeight="12.75" x14ac:dyDescent="0.2"/>
  <cols>
    <col min="1" max="1" width="13.7109375" style="30" customWidth="1"/>
    <col min="2" max="2" width="62.28515625" style="3" customWidth="1"/>
    <col min="3" max="3" width="14.7109375" style="54" customWidth="1"/>
    <col min="4" max="4" width="15.85546875" style="53" customWidth="1"/>
    <col min="5" max="5" width="8.7109375" style="1" customWidth="1"/>
    <col min="6" max="6" width="20" style="2" customWidth="1"/>
    <col min="7" max="8" width="15.7109375" style="2" customWidth="1"/>
    <col min="9" max="9" width="16.140625" style="3" customWidth="1"/>
    <col min="10" max="10" width="9.85546875" style="3" hidden="1" customWidth="1"/>
    <col min="11" max="16384" width="9.140625" style="3"/>
  </cols>
  <sheetData>
    <row r="1" spans="1:10" x14ac:dyDescent="0.2">
      <c r="A1" s="32" t="s">
        <v>184</v>
      </c>
      <c r="B1" s="32"/>
      <c r="C1" s="52"/>
    </row>
    <row r="2" spans="1:10" x14ac:dyDescent="0.2">
      <c r="A2" s="4" t="s">
        <v>185</v>
      </c>
      <c r="B2" s="5"/>
    </row>
    <row r="3" spans="1:10" x14ac:dyDescent="0.2">
      <c r="A3" s="6" t="s">
        <v>121</v>
      </c>
      <c r="B3" s="5"/>
    </row>
    <row r="4" spans="1:10" x14ac:dyDescent="0.2">
      <c r="A4" s="4"/>
      <c r="B4" s="5"/>
      <c r="C4" s="55"/>
    </row>
    <row r="6" spans="1:10" ht="13.5" thickBot="1" x14ac:dyDescent="0.25">
      <c r="A6" s="46"/>
      <c r="B6" s="7" t="s">
        <v>122</v>
      </c>
      <c r="C6" s="66" t="s">
        <v>0</v>
      </c>
      <c r="D6" s="66"/>
      <c r="E6" s="9"/>
      <c r="F6" s="67" t="s">
        <v>1</v>
      </c>
      <c r="G6" s="67"/>
      <c r="H6" s="10"/>
    </row>
    <row r="7" spans="1:10" ht="13.5" customHeight="1" x14ac:dyDescent="0.2">
      <c r="A7" s="8" t="s">
        <v>2</v>
      </c>
      <c r="B7" s="6"/>
      <c r="C7" s="56" t="s">
        <v>3</v>
      </c>
      <c r="D7" s="53" t="s">
        <v>4</v>
      </c>
      <c r="E7" s="1" t="s">
        <v>5</v>
      </c>
      <c r="F7" s="11" t="s">
        <v>187</v>
      </c>
      <c r="G7" s="11" t="s">
        <v>187</v>
      </c>
      <c r="H7" s="11" t="s">
        <v>6</v>
      </c>
    </row>
    <row r="8" spans="1:10" ht="15" customHeight="1" thickBot="1" x14ac:dyDescent="0.25">
      <c r="A8" s="12" t="s">
        <v>7</v>
      </c>
      <c r="B8" s="12" t="s">
        <v>8</v>
      </c>
      <c r="C8" s="65">
        <v>44500</v>
      </c>
      <c r="D8" s="57" t="s">
        <v>186</v>
      </c>
      <c r="E8" s="13" t="s">
        <v>9</v>
      </c>
      <c r="F8" s="9" t="s">
        <v>10</v>
      </c>
      <c r="G8" s="9" t="s">
        <v>11</v>
      </c>
      <c r="H8" s="9" t="s">
        <v>12</v>
      </c>
      <c r="I8" s="12" t="s">
        <v>13</v>
      </c>
    </row>
    <row r="9" spans="1:10" x14ac:dyDescent="0.2">
      <c r="A9" s="14"/>
      <c r="B9" s="15"/>
      <c r="D9" s="58"/>
      <c r="E9" s="16"/>
      <c r="G9" s="17"/>
      <c r="H9" s="17"/>
    </row>
    <row r="10" spans="1:10" ht="15" x14ac:dyDescent="0.25">
      <c r="A10" s="35" t="s">
        <v>14</v>
      </c>
      <c r="B10" s="41" t="s">
        <v>141</v>
      </c>
      <c r="C10" s="59">
        <v>0</v>
      </c>
      <c r="D10" s="60">
        <v>0</v>
      </c>
      <c r="E10" s="21">
        <v>0</v>
      </c>
      <c r="F10" s="19">
        <f>SUM(IF(E10=0,332),IF(E10=1,635),IF(E10=2,1219),IF(E10=3,2339),IF(E10=4,4492),IF(E10=5,8626),IF(E10=6,16543),IF(E10=7,31766),IF(E10=8,60982),IF(E10=9,117085),IF(E10=10,152963),IF(E10=11,152963))</f>
        <v>332</v>
      </c>
      <c r="G10" s="20">
        <v>332</v>
      </c>
      <c r="H10" s="19">
        <f t="shared" ref="H10:H12" si="0">F10-G10</f>
        <v>0</v>
      </c>
    </row>
    <row r="11" spans="1:10" ht="15" x14ac:dyDescent="0.25">
      <c r="A11" s="35" t="s">
        <v>15</v>
      </c>
      <c r="B11" s="41" t="s">
        <v>165</v>
      </c>
      <c r="C11" s="59">
        <v>0</v>
      </c>
      <c r="D11" s="60">
        <v>0</v>
      </c>
      <c r="E11" s="21">
        <v>0</v>
      </c>
      <c r="F11" s="19">
        <f t="shared" ref="F11:F68" si="1">SUM(IF(E11=0,332),IF(E11=1,635),IF(E11=2,1219),IF(E11=3,2339),IF(E11=4,4492),IF(E11=5,8626),IF(E11=6,16543),IF(E11=7,31766),IF(E11=8,60982),IF(E11=9,117085),IF(E11=10,152963),IF(E11=11,152963))</f>
        <v>332</v>
      </c>
      <c r="G11" s="20">
        <v>1218</v>
      </c>
      <c r="H11" s="19">
        <f t="shared" si="0"/>
        <v>-886</v>
      </c>
    </row>
    <row r="12" spans="1:10" ht="15" x14ac:dyDescent="0.25">
      <c r="A12" s="36" t="s">
        <v>16</v>
      </c>
      <c r="B12" s="41" t="s">
        <v>17</v>
      </c>
      <c r="C12" s="59">
        <v>0</v>
      </c>
      <c r="D12" s="60">
        <v>11.54</v>
      </c>
      <c r="E12" s="21">
        <v>2</v>
      </c>
      <c r="F12" s="19">
        <f t="shared" si="1"/>
        <v>1219</v>
      </c>
      <c r="G12" s="20">
        <v>4488</v>
      </c>
      <c r="H12" s="19">
        <f t="shared" si="0"/>
        <v>-3269</v>
      </c>
    </row>
    <row r="13" spans="1:10" ht="15" x14ac:dyDescent="0.25">
      <c r="A13" s="35" t="s">
        <v>18</v>
      </c>
      <c r="B13" s="47" t="s">
        <v>142</v>
      </c>
      <c r="C13" s="59">
        <v>31.67</v>
      </c>
      <c r="D13" s="60">
        <f>31.67+7.65</f>
        <v>39.32</v>
      </c>
      <c r="E13" s="21">
        <v>2</v>
      </c>
      <c r="F13" s="19">
        <f t="shared" si="1"/>
        <v>1219</v>
      </c>
      <c r="G13" s="20">
        <v>1218</v>
      </c>
      <c r="H13" s="19">
        <f t="shared" ref="H13:H42" si="2">F13-G13</f>
        <v>1</v>
      </c>
    </row>
    <row r="14" spans="1:10" ht="15" x14ac:dyDescent="0.25">
      <c r="A14" s="45" t="s">
        <v>19</v>
      </c>
      <c r="B14" s="41" t="s">
        <v>131</v>
      </c>
      <c r="C14" s="59">
        <v>6046.3</v>
      </c>
      <c r="D14" s="60">
        <f>6046.3+120.3+120.3+170.8+170.8+288</f>
        <v>6916.5000000000009</v>
      </c>
      <c r="E14" s="21">
        <v>11</v>
      </c>
      <c r="F14" s="19">
        <f t="shared" si="1"/>
        <v>152963</v>
      </c>
      <c r="G14" s="20">
        <v>152888</v>
      </c>
      <c r="H14" s="19">
        <f t="shared" si="2"/>
        <v>75</v>
      </c>
    </row>
    <row r="15" spans="1:10" ht="15" x14ac:dyDescent="0.25">
      <c r="A15" s="35" t="s">
        <v>20</v>
      </c>
      <c r="B15" s="40" t="s">
        <v>21</v>
      </c>
      <c r="C15" s="59">
        <v>0</v>
      </c>
      <c r="D15" s="60">
        <v>0</v>
      </c>
      <c r="E15" s="22">
        <v>0</v>
      </c>
      <c r="F15" s="19">
        <f t="shared" si="1"/>
        <v>332</v>
      </c>
      <c r="G15" s="20">
        <v>635</v>
      </c>
      <c r="H15" s="19">
        <f t="shared" si="2"/>
        <v>-303</v>
      </c>
    </row>
    <row r="16" spans="1:10" ht="15" x14ac:dyDescent="0.25">
      <c r="A16" s="35" t="s">
        <v>22</v>
      </c>
      <c r="B16" s="41" t="s">
        <v>23</v>
      </c>
      <c r="C16" s="59">
        <v>0</v>
      </c>
      <c r="D16" s="60">
        <v>0</v>
      </c>
      <c r="E16" s="21">
        <v>0</v>
      </c>
      <c r="F16" s="19">
        <f t="shared" si="1"/>
        <v>332</v>
      </c>
      <c r="G16" s="20">
        <v>1218</v>
      </c>
      <c r="H16" s="19">
        <f t="shared" si="2"/>
        <v>-886</v>
      </c>
      <c r="J16" s="3">
        <f>-620+324</f>
        <v>-296</v>
      </c>
    </row>
    <row r="17" spans="1:10" ht="15" x14ac:dyDescent="0.25">
      <c r="A17" s="35" t="s">
        <v>24</v>
      </c>
      <c r="B17" s="40" t="s">
        <v>143</v>
      </c>
      <c r="C17" s="59">
        <v>0</v>
      </c>
      <c r="D17" s="60">
        <v>0</v>
      </c>
      <c r="E17" s="21">
        <v>0</v>
      </c>
      <c r="F17" s="19">
        <f t="shared" si="1"/>
        <v>332</v>
      </c>
      <c r="G17" s="20">
        <v>332</v>
      </c>
      <c r="H17" s="19">
        <f t="shared" si="2"/>
        <v>0</v>
      </c>
    </row>
    <row r="18" spans="1:10" ht="15" x14ac:dyDescent="0.25">
      <c r="A18" s="42" t="s">
        <v>25</v>
      </c>
      <c r="B18" s="41" t="s">
        <v>159</v>
      </c>
      <c r="C18" s="59">
        <v>3897</v>
      </c>
      <c r="D18" s="60">
        <f>3897+288.2+195</f>
        <v>4380.2</v>
      </c>
      <c r="E18" s="21">
        <v>11</v>
      </c>
      <c r="F18" s="19">
        <f t="shared" si="1"/>
        <v>152963</v>
      </c>
      <c r="G18" s="20">
        <v>152888</v>
      </c>
      <c r="H18" s="19">
        <f t="shared" si="2"/>
        <v>75</v>
      </c>
      <c r="I18" s="3" t="s">
        <v>188</v>
      </c>
    </row>
    <row r="19" spans="1:10" ht="15" x14ac:dyDescent="0.25">
      <c r="A19" s="42" t="s">
        <v>26</v>
      </c>
      <c r="B19" s="41" t="s">
        <v>168</v>
      </c>
      <c r="C19" s="59">
        <v>2697</v>
      </c>
      <c r="D19" s="60">
        <f>2697+465+465</f>
        <v>3627</v>
      </c>
      <c r="E19" s="22">
        <v>10</v>
      </c>
      <c r="F19" s="19">
        <f t="shared" si="1"/>
        <v>152963</v>
      </c>
      <c r="G19" s="20">
        <v>152888</v>
      </c>
      <c r="H19" s="19">
        <f t="shared" si="2"/>
        <v>75</v>
      </c>
    </row>
    <row r="20" spans="1:10" ht="15" x14ac:dyDescent="0.25">
      <c r="A20" s="35" t="s">
        <v>27</v>
      </c>
      <c r="B20" s="47" t="s">
        <v>28</v>
      </c>
      <c r="C20" s="59">
        <v>0</v>
      </c>
      <c r="D20" s="60">
        <v>0</v>
      </c>
      <c r="E20" s="22">
        <v>0</v>
      </c>
      <c r="F20" s="19">
        <f t="shared" si="1"/>
        <v>332</v>
      </c>
      <c r="G20" s="20">
        <v>2336</v>
      </c>
      <c r="H20" s="19">
        <f t="shared" si="2"/>
        <v>-2004</v>
      </c>
      <c r="I20" s="33"/>
    </row>
    <row r="21" spans="1:10" ht="15" x14ac:dyDescent="0.25">
      <c r="A21" s="35" t="s">
        <v>29</v>
      </c>
      <c r="B21" s="41" t="s">
        <v>30</v>
      </c>
      <c r="C21" s="59">
        <v>0</v>
      </c>
      <c r="D21" s="60">
        <v>0</v>
      </c>
      <c r="E21" s="22">
        <v>0</v>
      </c>
      <c r="F21" s="19">
        <f t="shared" si="1"/>
        <v>332</v>
      </c>
      <c r="G21" s="20">
        <v>332</v>
      </c>
      <c r="H21" s="19">
        <f t="shared" si="2"/>
        <v>0</v>
      </c>
      <c r="J21" s="3">
        <f>-620+324</f>
        <v>-296</v>
      </c>
    </row>
    <row r="22" spans="1:10" ht="15" x14ac:dyDescent="0.25">
      <c r="A22" s="35" t="s">
        <v>31</v>
      </c>
      <c r="B22" s="40" t="s">
        <v>32</v>
      </c>
      <c r="C22" s="59">
        <v>0</v>
      </c>
      <c r="D22" s="60">
        <v>5.49</v>
      </c>
      <c r="E22" s="21">
        <v>1</v>
      </c>
      <c r="F22" s="19">
        <f t="shared" si="1"/>
        <v>635</v>
      </c>
      <c r="G22" s="20">
        <v>2336</v>
      </c>
      <c r="H22" s="19">
        <f t="shared" si="2"/>
        <v>-1701</v>
      </c>
      <c r="J22" s="3">
        <f>-620+324</f>
        <v>-296</v>
      </c>
    </row>
    <row r="23" spans="1:10" ht="15" x14ac:dyDescent="0.25">
      <c r="A23" s="35" t="s">
        <v>33</v>
      </c>
      <c r="B23" s="39" t="s">
        <v>34</v>
      </c>
      <c r="C23" s="59">
        <v>0</v>
      </c>
      <c r="D23" s="60">
        <v>0</v>
      </c>
      <c r="E23" s="21">
        <v>0</v>
      </c>
      <c r="F23" s="19">
        <f t="shared" si="1"/>
        <v>332</v>
      </c>
      <c r="G23" s="20">
        <v>332</v>
      </c>
      <c r="H23" s="19">
        <f t="shared" si="2"/>
        <v>0</v>
      </c>
    </row>
    <row r="24" spans="1:10" ht="15" x14ac:dyDescent="0.25">
      <c r="A24" s="35" t="s">
        <v>35</v>
      </c>
      <c r="B24" s="39" t="s">
        <v>36</v>
      </c>
      <c r="C24" s="59">
        <v>0</v>
      </c>
      <c r="D24" s="60">
        <v>1.2450000000000001</v>
      </c>
      <c r="E24" s="21">
        <v>1</v>
      </c>
      <c r="F24" s="19">
        <f t="shared" si="1"/>
        <v>635</v>
      </c>
      <c r="G24" s="20">
        <v>8618</v>
      </c>
      <c r="H24" s="19">
        <f t="shared" si="2"/>
        <v>-7983</v>
      </c>
    </row>
    <row r="25" spans="1:10" ht="15" x14ac:dyDescent="0.25">
      <c r="A25" s="35" t="s">
        <v>37</v>
      </c>
      <c r="B25" s="39" t="s">
        <v>38</v>
      </c>
      <c r="C25" s="59">
        <v>0</v>
      </c>
      <c r="D25" s="60">
        <v>0</v>
      </c>
      <c r="E25" s="21">
        <v>0</v>
      </c>
      <c r="F25" s="19">
        <f t="shared" si="1"/>
        <v>332</v>
      </c>
      <c r="G25" s="20">
        <v>635</v>
      </c>
      <c r="H25" s="19">
        <f t="shared" si="2"/>
        <v>-303</v>
      </c>
    </row>
    <row r="26" spans="1:10" ht="15" x14ac:dyDescent="0.25">
      <c r="A26" s="36" t="s">
        <v>39</v>
      </c>
      <c r="B26" s="41" t="s">
        <v>144</v>
      </c>
      <c r="C26" s="59">
        <v>0</v>
      </c>
      <c r="D26" s="60">
        <v>210</v>
      </c>
      <c r="E26" s="18">
        <v>6</v>
      </c>
      <c r="F26" s="19">
        <f t="shared" si="1"/>
        <v>16543</v>
      </c>
      <c r="G26" s="20">
        <v>16528</v>
      </c>
      <c r="H26" s="19">
        <f t="shared" si="2"/>
        <v>15</v>
      </c>
      <c r="J26" s="3">
        <f>-16150+324</f>
        <v>-15826</v>
      </c>
    </row>
    <row r="27" spans="1:10" ht="15" x14ac:dyDescent="0.25">
      <c r="A27" s="35" t="s">
        <v>40</v>
      </c>
      <c r="B27" s="40" t="s">
        <v>41</v>
      </c>
      <c r="C27" s="59">
        <v>0</v>
      </c>
      <c r="D27" s="60">
        <v>0</v>
      </c>
      <c r="E27" s="18">
        <v>0</v>
      </c>
      <c r="F27" s="19">
        <f t="shared" si="1"/>
        <v>332</v>
      </c>
      <c r="G27" s="20">
        <v>1218</v>
      </c>
      <c r="H27" s="19">
        <f t="shared" si="2"/>
        <v>-886</v>
      </c>
      <c r="J27" s="3">
        <f>-620+324</f>
        <v>-296</v>
      </c>
    </row>
    <row r="28" spans="1:10" ht="15" x14ac:dyDescent="0.25">
      <c r="A28" s="36" t="s">
        <v>42</v>
      </c>
      <c r="B28" s="41" t="s">
        <v>145</v>
      </c>
      <c r="C28" s="59">
        <v>0</v>
      </c>
      <c r="D28" s="60">
        <v>0</v>
      </c>
      <c r="E28" s="21">
        <v>0</v>
      </c>
      <c r="F28" s="19">
        <f t="shared" si="1"/>
        <v>332</v>
      </c>
      <c r="G28" s="20">
        <v>1219</v>
      </c>
      <c r="H28" s="19">
        <f t="shared" si="2"/>
        <v>-887</v>
      </c>
    </row>
    <row r="29" spans="1:10" ht="15" x14ac:dyDescent="0.25">
      <c r="A29" s="42" t="s">
        <v>43</v>
      </c>
      <c r="B29" s="41" t="s">
        <v>132</v>
      </c>
      <c r="C29" s="59">
        <v>0</v>
      </c>
      <c r="D29" s="60">
        <v>0</v>
      </c>
      <c r="E29" s="21">
        <v>0</v>
      </c>
      <c r="F29" s="19">
        <f t="shared" si="1"/>
        <v>332</v>
      </c>
      <c r="G29" s="20">
        <v>31737</v>
      </c>
      <c r="H29" s="19">
        <f t="shared" si="2"/>
        <v>-31405</v>
      </c>
    </row>
    <row r="30" spans="1:10" ht="15" x14ac:dyDescent="0.25">
      <c r="A30" s="37" t="s">
        <v>44</v>
      </c>
      <c r="B30" s="39" t="s">
        <v>45</v>
      </c>
      <c r="C30" s="59">
        <v>0</v>
      </c>
      <c r="D30" s="60">
        <v>0</v>
      </c>
      <c r="E30" s="18">
        <v>0</v>
      </c>
      <c r="F30" s="19">
        <f t="shared" si="1"/>
        <v>332</v>
      </c>
      <c r="G30" s="20">
        <v>635</v>
      </c>
      <c r="H30" s="19">
        <f t="shared" si="2"/>
        <v>-303</v>
      </c>
    </row>
    <row r="31" spans="1:10" ht="15" x14ac:dyDescent="0.25">
      <c r="A31" s="37" t="s">
        <v>46</v>
      </c>
      <c r="B31" s="39" t="s">
        <v>176</v>
      </c>
      <c r="C31" s="59">
        <v>0</v>
      </c>
      <c r="D31" s="60">
        <v>0</v>
      </c>
      <c r="E31" s="21">
        <v>0</v>
      </c>
      <c r="F31" s="19">
        <f t="shared" si="1"/>
        <v>332</v>
      </c>
      <c r="G31" s="20">
        <v>635</v>
      </c>
      <c r="H31" s="19">
        <f t="shared" si="2"/>
        <v>-303</v>
      </c>
    </row>
    <row r="32" spans="1:10" ht="15" x14ac:dyDescent="0.25">
      <c r="A32" s="37" t="s">
        <v>47</v>
      </c>
      <c r="B32" s="39" t="s">
        <v>164</v>
      </c>
      <c r="C32" s="59">
        <v>0</v>
      </c>
      <c r="D32" s="60">
        <v>0</v>
      </c>
      <c r="E32" s="21">
        <v>0</v>
      </c>
      <c r="F32" s="19">
        <f t="shared" si="1"/>
        <v>332</v>
      </c>
      <c r="G32" s="20">
        <v>635</v>
      </c>
      <c r="H32" s="19">
        <f t="shared" si="2"/>
        <v>-303</v>
      </c>
    </row>
    <row r="33" spans="1:10" ht="15" x14ac:dyDescent="0.25">
      <c r="A33" s="37" t="s">
        <v>123</v>
      </c>
      <c r="B33" s="39" t="s">
        <v>124</v>
      </c>
      <c r="C33" s="61">
        <v>0</v>
      </c>
      <c r="D33" s="60">
        <v>0</v>
      </c>
      <c r="E33" s="18">
        <v>0</v>
      </c>
      <c r="F33" s="19">
        <f t="shared" si="1"/>
        <v>332</v>
      </c>
      <c r="G33" s="20">
        <v>635</v>
      </c>
      <c r="H33" s="19">
        <f t="shared" si="2"/>
        <v>-303</v>
      </c>
      <c r="J33" s="3">
        <f>-620+324</f>
        <v>-296</v>
      </c>
    </row>
    <row r="34" spans="1:10" ht="15" x14ac:dyDescent="0.25">
      <c r="A34" s="37" t="s">
        <v>133</v>
      </c>
      <c r="B34" s="39" t="s">
        <v>134</v>
      </c>
      <c r="C34" s="61">
        <v>0</v>
      </c>
      <c r="D34" s="60">
        <v>0</v>
      </c>
      <c r="E34" s="18">
        <v>0</v>
      </c>
      <c r="F34" s="19">
        <f t="shared" si="1"/>
        <v>332</v>
      </c>
      <c r="G34" s="20">
        <v>332</v>
      </c>
      <c r="H34" s="19">
        <f t="shared" si="2"/>
        <v>0</v>
      </c>
    </row>
    <row r="35" spans="1:10" ht="15" x14ac:dyDescent="0.25">
      <c r="A35" s="37" t="s">
        <v>125</v>
      </c>
      <c r="B35" s="39" t="s">
        <v>126</v>
      </c>
      <c r="C35" s="61">
        <v>0</v>
      </c>
      <c r="D35" s="60">
        <v>0</v>
      </c>
      <c r="E35" s="18">
        <v>0</v>
      </c>
      <c r="F35" s="19">
        <f t="shared" si="1"/>
        <v>332</v>
      </c>
      <c r="G35" s="20">
        <v>2339</v>
      </c>
      <c r="H35" s="19">
        <f t="shared" si="2"/>
        <v>-2007</v>
      </c>
    </row>
    <row r="36" spans="1:10" ht="15" x14ac:dyDescent="0.25">
      <c r="A36" s="37" t="s">
        <v>128</v>
      </c>
      <c r="B36" s="39" t="s">
        <v>189</v>
      </c>
      <c r="C36" s="61">
        <v>0</v>
      </c>
      <c r="D36" s="60">
        <v>0</v>
      </c>
      <c r="E36" s="18">
        <v>0</v>
      </c>
      <c r="F36" s="19">
        <f t="shared" si="1"/>
        <v>332</v>
      </c>
      <c r="G36" s="20">
        <v>332</v>
      </c>
      <c r="H36" s="19">
        <f t="shared" si="2"/>
        <v>0</v>
      </c>
    </row>
    <row r="37" spans="1:10" ht="15" x14ac:dyDescent="0.25">
      <c r="A37" s="37" t="s">
        <v>146</v>
      </c>
      <c r="B37" s="39" t="s">
        <v>147</v>
      </c>
      <c r="C37" s="61">
        <v>0</v>
      </c>
      <c r="D37" s="60">
        <v>0</v>
      </c>
      <c r="E37" s="18">
        <v>0</v>
      </c>
      <c r="F37" s="19">
        <f t="shared" si="1"/>
        <v>332</v>
      </c>
      <c r="G37" s="20">
        <v>635</v>
      </c>
      <c r="H37" s="19">
        <f t="shared" si="2"/>
        <v>-303</v>
      </c>
      <c r="J37" s="3">
        <f>-620+324</f>
        <v>-296</v>
      </c>
    </row>
    <row r="38" spans="1:10" ht="15" x14ac:dyDescent="0.25">
      <c r="A38" s="37" t="s">
        <v>148</v>
      </c>
      <c r="B38" s="39" t="s">
        <v>175</v>
      </c>
      <c r="C38" s="61">
        <v>0</v>
      </c>
      <c r="D38" s="60">
        <v>0</v>
      </c>
      <c r="E38" s="18">
        <v>0</v>
      </c>
      <c r="F38" s="19">
        <f t="shared" si="1"/>
        <v>332</v>
      </c>
      <c r="G38" s="20">
        <v>332</v>
      </c>
      <c r="H38" s="19">
        <f t="shared" si="2"/>
        <v>0</v>
      </c>
    </row>
    <row r="39" spans="1:10" ht="15" x14ac:dyDescent="0.25">
      <c r="A39" s="37" t="s">
        <v>166</v>
      </c>
      <c r="B39" s="39" t="s">
        <v>183</v>
      </c>
      <c r="C39" s="61">
        <v>0</v>
      </c>
      <c r="D39" s="60">
        <v>1.3</v>
      </c>
      <c r="E39" s="18">
        <v>1</v>
      </c>
      <c r="F39" s="19">
        <f t="shared" si="1"/>
        <v>635</v>
      </c>
      <c r="G39" s="20">
        <v>2336</v>
      </c>
      <c r="H39" s="19">
        <f t="shared" si="2"/>
        <v>-1701</v>
      </c>
      <c r="J39" s="3">
        <f>-620+324</f>
        <v>-296</v>
      </c>
    </row>
    <row r="40" spans="1:10" ht="15" x14ac:dyDescent="0.25">
      <c r="A40" s="37" t="s">
        <v>174</v>
      </c>
      <c r="B40" s="41" t="s">
        <v>171</v>
      </c>
      <c r="C40" s="59">
        <v>0</v>
      </c>
      <c r="D40" s="60">
        <v>0</v>
      </c>
      <c r="E40" s="18">
        <v>0</v>
      </c>
      <c r="F40" s="19">
        <f t="shared" si="1"/>
        <v>332</v>
      </c>
      <c r="G40" s="2">
        <v>332</v>
      </c>
      <c r="H40" s="19">
        <f t="shared" si="2"/>
        <v>0</v>
      </c>
    </row>
    <row r="41" spans="1:10" ht="15" x14ac:dyDescent="0.25">
      <c r="A41" s="37" t="s">
        <v>177</v>
      </c>
      <c r="B41" s="41" t="s">
        <v>178</v>
      </c>
      <c r="C41" s="59">
        <v>3176.78</v>
      </c>
      <c r="D41" s="60">
        <f>3176.78+209.63+8.91</f>
        <v>3395.32</v>
      </c>
      <c r="E41" s="18">
        <v>10</v>
      </c>
      <c r="F41" s="19">
        <f t="shared" si="1"/>
        <v>152963</v>
      </c>
      <c r="G41" s="2">
        <v>152888</v>
      </c>
      <c r="H41" s="19">
        <f t="shared" si="2"/>
        <v>75</v>
      </c>
    </row>
    <row r="42" spans="1:10" ht="15" x14ac:dyDescent="0.25">
      <c r="A42" s="37" t="s">
        <v>179</v>
      </c>
      <c r="B42" s="41" t="s">
        <v>180</v>
      </c>
      <c r="C42" s="61">
        <v>0</v>
      </c>
      <c r="D42" s="60">
        <v>1.905</v>
      </c>
      <c r="E42" s="18">
        <v>1</v>
      </c>
      <c r="F42" s="19">
        <f t="shared" si="1"/>
        <v>635</v>
      </c>
      <c r="G42" s="20">
        <v>635</v>
      </c>
      <c r="H42" s="19">
        <f t="shared" si="2"/>
        <v>0</v>
      </c>
      <c r="J42" s="3">
        <f>-620+324</f>
        <v>-296</v>
      </c>
    </row>
    <row r="43" spans="1:10" ht="15" x14ac:dyDescent="0.25">
      <c r="A43" s="37" t="s">
        <v>190</v>
      </c>
      <c r="B43" s="41" t="s">
        <v>191</v>
      </c>
      <c r="C43" s="61">
        <v>0</v>
      </c>
      <c r="D43" s="60">
        <v>0.5</v>
      </c>
      <c r="E43" s="18">
        <v>1</v>
      </c>
      <c r="F43" s="19">
        <f t="shared" si="1"/>
        <v>635</v>
      </c>
      <c r="G43" s="20">
        <v>635</v>
      </c>
      <c r="H43" s="19">
        <f t="shared" ref="H43:H44" si="3">F43-G43</f>
        <v>0</v>
      </c>
    </row>
    <row r="44" spans="1:10" ht="15" x14ac:dyDescent="0.25">
      <c r="A44" s="37" t="s">
        <v>192</v>
      </c>
      <c r="B44" s="41" t="s">
        <v>193</v>
      </c>
      <c r="C44" s="61">
        <v>0</v>
      </c>
      <c r="D44" s="60">
        <v>0.66</v>
      </c>
      <c r="E44" s="18">
        <v>1</v>
      </c>
      <c r="F44" s="19">
        <f t="shared" si="1"/>
        <v>635</v>
      </c>
      <c r="G44" s="20">
        <v>635</v>
      </c>
      <c r="H44" s="19">
        <f t="shared" si="3"/>
        <v>0</v>
      </c>
    </row>
    <row r="45" spans="1:10" ht="15" x14ac:dyDescent="0.25">
      <c r="A45" s="37" t="s">
        <v>161</v>
      </c>
      <c r="B45" s="48" t="s">
        <v>162</v>
      </c>
      <c r="C45" s="61">
        <v>0</v>
      </c>
      <c r="D45" s="60">
        <v>3</v>
      </c>
      <c r="E45" s="21">
        <v>0</v>
      </c>
      <c r="F45" s="19">
        <f t="shared" si="1"/>
        <v>332</v>
      </c>
      <c r="G45" s="20">
        <v>332</v>
      </c>
      <c r="H45" s="19">
        <f t="shared" ref="H45:H82" si="4">F45-G45</f>
        <v>0</v>
      </c>
    </row>
    <row r="46" spans="1:10" ht="15" x14ac:dyDescent="0.25">
      <c r="A46" s="37" t="s">
        <v>48</v>
      </c>
      <c r="B46" s="48" t="s">
        <v>167</v>
      </c>
      <c r="C46" s="61">
        <v>0</v>
      </c>
      <c r="D46" s="60">
        <v>0</v>
      </c>
      <c r="E46" s="21">
        <v>0</v>
      </c>
      <c r="F46" s="19">
        <f t="shared" si="1"/>
        <v>332</v>
      </c>
      <c r="G46" s="20">
        <v>332</v>
      </c>
      <c r="H46" s="19">
        <f t="shared" si="4"/>
        <v>0</v>
      </c>
    </row>
    <row r="47" spans="1:10" ht="15" x14ac:dyDescent="0.25">
      <c r="A47" s="37" t="s">
        <v>194</v>
      </c>
      <c r="B47" s="48" t="s">
        <v>195</v>
      </c>
      <c r="C47" s="61">
        <v>0</v>
      </c>
      <c r="D47" s="60">
        <v>0</v>
      </c>
      <c r="E47" s="21">
        <v>0</v>
      </c>
      <c r="F47" s="19">
        <f t="shared" si="1"/>
        <v>332</v>
      </c>
      <c r="G47" s="20">
        <v>332</v>
      </c>
      <c r="H47" s="19">
        <f t="shared" si="4"/>
        <v>0</v>
      </c>
    </row>
    <row r="48" spans="1:10" ht="15" x14ac:dyDescent="0.25">
      <c r="A48" s="36" t="s">
        <v>49</v>
      </c>
      <c r="B48" s="49" t="s">
        <v>50</v>
      </c>
      <c r="C48" s="59">
        <v>0</v>
      </c>
      <c r="D48" s="60">
        <v>0</v>
      </c>
      <c r="E48" s="21">
        <v>0</v>
      </c>
      <c r="F48" s="19">
        <f t="shared" si="1"/>
        <v>332</v>
      </c>
      <c r="G48" s="20">
        <v>2336</v>
      </c>
      <c r="H48" s="19">
        <f t="shared" si="4"/>
        <v>-2004</v>
      </c>
      <c r="J48" s="3">
        <f>-1190+324</f>
        <v>-866</v>
      </c>
    </row>
    <row r="49" spans="1:10" ht="15" x14ac:dyDescent="0.25">
      <c r="A49" s="35" t="s">
        <v>51</v>
      </c>
      <c r="B49" s="47" t="s">
        <v>149</v>
      </c>
      <c r="C49" s="59">
        <v>0</v>
      </c>
      <c r="D49" s="60">
        <v>59.85</v>
      </c>
      <c r="E49" s="21">
        <v>3</v>
      </c>
      <c r="F49" s="19">
        <f t="shared" si="1"/>
        <v>2339</v>
      </c>
      <c r="G49" s="20">
        <v>4488</v>
      </c>
      <c r="H49" s="19">
        <f t="shared" si="4"/>
        <v>-2149</v>
      </c>
    </row>
    <row r="50" spans="1:10" ht="15" x14ac:dyDescent="0.25">
      <c r="A50" s="35" t="s">
        <v>52</v>
      </c>
      <c r="B50" s="49" t="s">
        <v>150</v>
      </c>
      <c r="C50" s="59">
        <v>0</v>
      </c>
      <c r="D50" s="60">
        <v>0</v>
      </c>
      <c r="E50" s="18">
        <v>0</v>
      </c>
      <c r="F50" s="19">
        <f t="shared" si="1"/>
        <v>332</v>
      </c>
      <c r="G50" s="20">
        <v>2336</v>
      </c>
      <c r="H50" s="19">
        <f t="shared" si="4"/>
        <v>-2004</v>
      </c>
    </row>
    <row r="51" spans="1:10" ht="15" x14ac:dyDescent="0.25">
      <c r="A51" s="35" t="s">
        <v>53</v>
      </c>
      <c r="B51" s="49" t="s">
        <v>163</v>
      </c>
      <c r="C51" s="59">
        <v>0</v>
      </c>
      <c r="D51" s="60">
        <v>0</v>
      </c>
      <c r="E51" s="18">
        <v>0</v>
      </c>
      <c r="F51" s="19">
        <f t="shared" si="1"/>
        <v>332</v>
      </c>
      <c r="G51" s="20">
        <v>635</v>
      </c>
      <c r="H51" s="19">
        <f t="shared" si="4"/>
        <v>-303</v>
      </c>
    </row>
    <row r="52" spans="1:10" ht="15" x14ac:dyDescent="0.25">
      <c r="A52" s="35" t="s">
        <v>54</v>
      </c>
      <c r="B52" s="49" t="s">
        <v>55</v>
      </c>
      <c r="C52" s="59">
        <v>31.51</v>
      </c>
      <c r="D52" s="60">
        <f>31.51+61</f>
        <v>92.51</v>
      </c>
      <c r="E52" s="21">
        <v>4</v>
      </c>
      <c r="F52" s="19">
        <f t="shared" si="1"/>
        <v>4492</v>
      </c>
      <c r="G52" s="20">
        <v>2336</v>
      </c>
      <c r="H52" s="19">
        <f t="shared" si="4"/>
        <v>2156</v>
      </c>
    </row>
    <row r="53" spans="1:10" ht="15" x14ac:dyDescent="0.25">
      <c r="A53" s="35" t="s">
        <v>56</v>
      </c>
      <c r="B53" s="41" t="s">
        <v>57</v>
      </c>
      <c r="C53" s="59">
        <v>0</v>
      </c>
      <c r="D53" s="60">
        <v>1.83</v>
      </c>
      <c r="E53" s="21">
        <v>1</v>
      </c>
      <c r="F53" s="19">
        <f t="shared" si="1"/>
        <v>635</v>
      </c>
      <c r="G53" s="20">
        <v>1218</v>
      </c>
      <c r="H53" s="19">
        <f t="shared" si="4"/>
        <v>-583</v>
      </c>
      <c r="J53" s="3">
        <f>-2283+324</f>
        <v>-1959</v>
      </c>
    </row>
    <row r="54" spans="1:10" ht="15" x14ac:dyDescent="0.25">
      <c r="A54" s="35" t="s">
        <v>58</v>
      </c>
      <c r="B54" s="41" t="s">
        <v>160</v>
      </c>
      <c r="C54" s="59">
        <v>787.39</v>
      </c>
      <c r="D54" s="60">
        <f>787.39+25.9</f>
        <v>813.29</v>
      </c>
      <c r="E54" s="21">
        <v>10</v>
      </c>
      <c r="F54" s="19">
        <f t="shared" si="1"/>
        <v>152963</v>
      </c>
      <c r="G54" s="20">
        <v>116978</v>
      </c>
      <c r="H54" s="19">
        <f t="shared" si="4"/>
        <v>35985</v>
      </c>
      <c r="I54" s="3" t="s">
        <v>188</v>
      </c>
      <c r="J54" s="3">
        <f>-59532+16150</f>
        <v>-43382</v>
      </c>
    </row>
    <row r="55" spans="1:10" ht="15" x14ac:dyDescent="0.25">
      <c r="A55" s="35" t="s">
        <v>135</v>
      </c>
      <c r="B55" s="47" t="s">
        <v>138</v>
      </c>
      <c r="C55" s="61">
        <v>0</v>
      </c>
      <c r="D55" s="60">
        <v>24.414999999999999</v>
      </c>
      <c r="E55" s="18">
        <v>2</v>
      </c>
      <c r="F55" s="19">
        <f t="shared" si="1"/>
        <v>1219</v>
      </c>
      <c r="G55" s="20">
        <v>1218</v>
      </c>
      <c r="H55" s="19">
        <f t="shared" si="4"/>
        <v>1</v>
      </c>
    </row>
    <row r="56" spans="1:10" ht="15" x14ac:dyDescent="0.25">
      <c r="A56" s="35" t="s">
        <v>59</v>
      </c>
      <c r="B56" s="40" t="s">
        <v>196</v>
      </c>
      <c r="C56" s="59">
        <v>0</v>
      </c>
      <c r="D56" s="60">
        <v>28.75</v>
      </c>
      <c r="E56" s="22">
        <v>3</v>
      </c>
      <c r="F56" s="19">
        <f t="shared" si="1"/>
        <v>2339</v>
      </c>
      <c r="G56" s="20">
        <v>1218</v>
      </c>
      <c r="H56" s="19">
        <f t="shared" si="4"/>
        <v>1121</v>
      </c>
    </row>
    <row r="57" spans="1:10" ht="15" x14ac:dyDescent="0.25">
      <c r="A57" s="35" t="s">
        <v>60</v>
      </c>
      <c r="B57" s="39" t="s">
        <v>61</v>
      </c>
      <c r="C57" s="59">
        <v>0</v>
      </c>
      <c r="D57" s="60">
        <v>0</v>
      </c>
      <c r="E57" s="22">
        <v>0</v>
      </c>
      <c r="F57" s="19">
        <f t="shared" si="1"/>
        <v>332</v>
      </c>
      <c r="G57" s="20">
        <v>332</v>
      </c>
      <c r="H57" s="19">
        <f t="shared" si="4"/>
        <v>0</v>
      </c>
    </row>
    <row r="58" spans="1:10" ht="15" x14ac:dyDescent="0.25">
      <c r="A58" s="35" t="s">
        <v>62</v>
      </c>
      <c r="B58" s="39" t="s">
        <v>151</v>
      </c>
      <c r="C58" s="59">
        <v>0</v>
      </c>
      <c r="D58" s="60">
        <v>0</v>
      </c>
      <c r="E58" s="18">
        <v>0</v>
      </c>
      <c r="F58" s="19">
        <f t="shared" si="1"/>
        <v>332</v>
      </c>
      <c r="G58" s="20">
        <v>332</v>
      </c>
      <c r="H58" s="19">
        <f t="shared" si="4"/>
        <v>0</v>
      </c>
    </row>
    <row r="59" spans="1:10" ht="15" x14ac:dyDescent="0.25">
      <c r="A59" s="35" t="s">
        <v>63</v>
      </c>
      <c r="B59" s="39" t="s">
        <v>64</v>
      </c>
      <c r="C59" s="59">
        <v>0</v>
      </c>
      <c r="D59" s="60">
        <v>0</v>
      </c>
      <c r="E59" s="21">
        <v>0</v>
      </c>
      <c r="F59" s="19">
        <f t="shared" si="1"/>
        <v>332</v>
      </c>
      <c r="G59" s="20">
        <v>332</v>
      </c>
      <c r="H59" s="19">
        <f t="shared" si="4"/>
        <v>0</v>
      </c>
    </row>
    <row r="60" spans="1:10" ht="15" x14ac:dyDescent="0.25">
      <c r="A60" s="35" t="s">
        <v>65</v>
      </c>
      <c r="B60" s="39" t="s">
        <v>66</v>
      </c>
      <c r="C60" s="59">
        <v>0</v>
      </c>
      <c r="D60" s="60">
        <v>0</v>
      </c>
      <c r="E60" s="21">
        <v>0</v>
      </c>
      <c r="F60" s="19">
        <f t="shared" si="1"/>
        <v>332</v>
      </c>
      <c r="G60" s="20">
        <v>332</v>
      </c>
      <c r="H60" s="19">
        <f t="shared" si="4"/>
        <v>0</v>
      </c>
    </row>
    <row r="61" spans="1:10" ht="15" x14ac:dyDescent="0.25">
      <c r="A61" s="35" t="s">
        <v>67</v>
      </c>
      <c r="B61" s="39" t="s">
        <v>68</v>
      </c>
      <c r="C61" s="59">
        <v>0</v>
      </c>
      <c r="D61" s="60">
        <v>0</v>
      </c>
      <c r="E61" s="18">
        <v>0</v>
      </c>
      <c r="F61" s="19">
        <f t="shared" si="1"/>
        <v>332</v>
      </c>
      <c r="G61" s="20">
        <v>332</v>
      </c>
      <c r="H61" s="19">
        <f t="shared" si="4"/>
        <v>0</v>
      </c>
      <c r="I61" s="24"/>
    </row>
    <row r="62" spans="1:10" ht="15" x14ac:dyDescent="0.25">
      <c r="A62" s="35" t="s">
        <v>69</v>
      </c>
      <c r="B62" s="39" t="s">
        <v>70</v>
      </c>
      <c r="C62" s="59">
        <v>0</v>
      </c>
      <c r="D62" s="60">
        <v>0</v>
      </c>
      <c r="E62" s="18">
        <v>0</v>
      </c>
      <c r="F62" s="19">
        <f t="shared" si="1"/>
        <v>332</v>
      </c>
      <c r="G62" s="20">
        <v>332</v>
      </c>
      <c r="H62" s="19">
        <f t="shared" si="4"/>
        <v>0</v>
      </c>
    </row>
    <row r="63" spans="1:10" ht="15" x14ac:dyDescent="0.25">
      <c r="A63" s="35" t="s">
        <v>71</v>
      </c>
      <c r="B63" s="39" t="s">
        <v>72</v>
      </c>
      <c r="C63" s="59">
        <v>0</v>
      </c>
      <c r="D63" s="60">
        <v>0</v>
      </c>
      <c r="E63" s="18">
        <v>0</v>
      </c>
      <c r="F63" s="19">
        <f t="shared" si="1"/>
        <v>332</v>
      </c>
      <c r="G63" s="20">
        <v>332</v>
      </c>
      <c r="H63" s="19">
        <f t="shared" si="4"/>
        <v>0</v>
      </c>
    </row>
    <row r="64" spans="1:10" ht="15" x14ac:dyDescent="0.25">
      <c r="A64" s="35" t="s">
        <v>73</v>
      </c>
      <c r="B64" s="39" t="s">
        <v>74</v>
      </c>
      <c r="C64" s="59">
        <v>0</v>
      </c>
      <c r="D64" s="60">
        <v>0</v>
      </c>
      <c r="E64" s="18">
        <v>0</v>
      </c>
      <c r="F64" s="19">
        <f t="shared" si="1"/>
        <v>332</v>
      </c>
      <c r="G64" s="20">
        <v>332</v>
      </c>
      <c r="H64" s="19">
        <f t="shared" si="4"/>
        <v>0</v>
      </c>
    </row>
    <row r="65" spans="1:10" ht="15" x14ac:dyDescent="0.25">
      <c r="A65" s="35" t="s">
        <v>75</v>
      </c>
      <c r="B65" s="39" t="s">
        <v>76</v>
      </c>
      <c r="C65" s="59">
        <v>0</v>
      </c>
      <c r="D65" s="60">
        <v>0</v>
      </c>
      <c r="E65" s="18">
        <v>0</v>
      </c>
      <c r="F65" s="19">
        <f t="shared" si="1"/>
        <v>332</v>
      </c>
      <c r="G65" s="20">
        <v>332</v>
      </c>
      <c r="H65" s="19">
        <f t="shared" si="4"/>
        <v>0</v>
      </c>
    </row>
    <row r="66" spans="1:10" ht="15" x14ac:dyDescent="0.25">
      <c r="A66" s="35" t="s">
        <v>170</v>
      </c>
      <c r="B66" s="47" t="s">
        <v>169</v>
      </c>
      <c r="C66" s="59">
        <v>3.54</v>
      </c>
      <c r="D66" s="60">
        <f>3.54+3.865+5.17</f>
        <v>12.574999999999999</v>
      </c>
      <c r="E66" s="18">
        <v>1</v>
      </c>
      <c r="F66" s="19">
        <f t="shared" si="1"/>
        <v>635</v>
      </c>
      <c r="G66" s="20">
        <v>2336</v>
      </c>
      <c r="H66" s="19">
        <f t="shared" si="4"/>
        <v>-1701</v>
      </c>
      <c r="J66" s="3">
        <f>-2283+324</f>
        <v>-1959</v>
      </c>
    </row>
    <row r="67" spans="1:10" ht="15" x14ac:dyDescent="0.25">
      <c r="A67" s="35" t="s">
        <v>77</v>
      </c>
      <c r="B67" s="39" t="s">
        <v>78</v>
      </c>
      <c r="C67" s="59">
        <v>0</v>
      </c>
      <c r="D67" s="60">
        <v>0</v>
      </c>
      <c r="E67" s="18">
        <v>0</v>
      </c>
      <c r="F67" s="19">
        <f t="shared" si="1"/>
        <v>332</v>
      </c>
      <c r="G67" s="20">
        <v>332</v>
      </c>
      <c r="H67" s="19">
        <f t="shared" si="4"/>
        <v>0</v>
      </c>
    </row>
    <row r="68" spans="1:10" ht="15" x14ac:dyDescent="0.25">
      <c r="A68" s="35" t="s">
        <v>79</v>
      </c>
      <c r="B68" s="39" t="s">
        <v>80</v>
      </c>
      <c r="C68" s="59">
        <v>0</v>
      </c>
      <c r="D68" s="60">
        <v>0</v>
      </c>
      <c r="E68" s="18">
        <v>0</v>
      </c>
      <c r="F68" s="19">
        <f t="shared" si="1"/>
        <v>332</v>
      </c>
      <c r="G68" s="20">
        <v>332</v>
      </c>
      <c r="H68" s="19">
        <f t="shared" si="4"/>
        <v>0</v>
      </c>
    </row>
    <row r="69" spans="1:10" ht="15" x14ac:dyDescent="0.25">
      <c r="A69" s="35" t="s">
        <v>81</v>
      </c>
      <c r="B69" s="47" t="s">
        <v>82</v>
      </c>
      <c r="C69" s="59">
        <v>0</v>
      </c>
      <c r="D69" s="60">
        <v>0</v>
      </c>
      <c r="E69" s="18">
        <v>0</v>
      </c>
      <c r="F69" s="19">
        <f t="shared" ref="F69:F103" si="5">SUM(IF(E69=0,332),IF(E69=1,635),IF(E69=2,1219),IF(E69=3,2339),IF(E69=4,4492),IF(E69=5,8626),IF(E69=6,16543),IF(E69=7,31766),IF(E69=8,60982),IF(E69=9,117085),IF(E69=10,152963),IF(E69=11,152963))</f>
        <v>332</v>
      </c>
      <c r="G69" s="20">
        <v>332</v>
      </c>
      <c r="H69" s="19">
        <f t="shared" si="4"/>
        <v>0</v>
      </c>
    </row>
    <row r="70" spans="1:10" ht="15" x14ac:dyDescent="0.25">
      <c r="A70" s="35" t="s">
        <v>83</v>
      </c>
      <c r="B70" s="39" t="s">
        <v>84</v>
      </c>
      <c r="C70" s="59">
        <v>0</v>
      </c>
      <c r="D70" s="60">
        <v>0</v>
      </c>
      <c r="E70" s="18">
        <v>0</v>
      </c>
      <c r="F70" s="19">
        <f t="shared" si="5"/>
        <v>332</v>
      </c>
      <c r="G70" s="20">
        <v>1218</v>
      </c>
      <c r="H70" s="19">
        <f t="shared" si="4"/>
        <v>-886</v>
      </c>
    </row>
    <row r="71" spans="1:10" ht="15" x14ac:dyDescent="0.25">
      <c r="A71" s="35" t="s">
        <v>85</v>
      </c>
      <c r="B71" s="43" t="s">
        <v>86</v>
      </c>
      <c r="C71" s="59">
        <v>0</v>
      </c>
      <c r="D71" s="60">
        <v>0</v>
      </c>
      <c r="E71" s="18">
        <v>0</v>
      </c>
      <c r="F71" s="19">
        <f t="shared" si="5"/>
        <v>332</v>
      </c>
      <c r="G71" s="2">
        <v>332</v>
      </c>
      <c r="H71" s="19">
        <f t="shared" si="4"/>
        <v>0</v>
      </c>
    </row>
    <row r="72" spans="1:10" ht="15" x14ac:dyDescent="0.25">
      <c r="A72" s="35" t="s">
        <v>87</v>
      </c>
      <c r="B72" s="40" t="s">
        <v>152</v>
      </c>
      <c r="C72" s="59">
        <v>0</v>
      </c>
      <c r="D72" s="60">
        <v>0</v>
      </c>
      <c r="E72" s="18">
        <v>0</v>
      </c>
      <c r="F72" s="19">
        <f t="shared" si="5"/>
        <v>332</v>
      </c>
      <c r="G72" s="20">
        <v>1218</v>
      </c>
      <c r="H72" s="19">
        <f t="shared" si="4"/>
        <v>-886</v>
      </c>
    </row>
    <row r="73" spans="1:10" ht="15" x14ac:dyDescent="0.25">
      <c r="A73" s="35" t="s">
        <v>88</v>
      </c>
      <c r="B73" s="40" t="s">
        <v>89</v>
      </c>
      <c r="C73" s="59">
        <v>0</v>
      </c>
      <c r="D73" s="60">
        <v>0</v>
      </c>
      <c r="E73" s="18">
        <v>0</v>
      </c>
      <c r="F73" s="19">
        <f t="shared" si="5"/>
        <v>332</v>
      </c>
      <c r="G73" s="20">
        <v>635</v>
      </c>
      <c r="H73" s="19">
        <f t="shared" si="4"/>
        <v>-303</v>
      </c>
    </row>
    <row r="74" spans="1:10" ht="15" x14ac:dyDescent="0.25">
      <c r="A74" s="35" t="s">
        <v>90</v>
      </c>
      <c r="B74" s="47" t="s">
        <v>91</v>
      </c>
      <c r="C74" s="59">
        <v>0</v>
      </c>
      <c r="D74" s="60">
        <v>2.9449999999999998</v>
      </c>
      <c r="E74" s="18">
        <v>0</v>
      </c>
      <c r="F74" s="19">
        <f t="shared" si="5"/>
        <v>332</v>
      </c>
      <c r="G74" s="20">
        <v>635</v>
      </c>
      <c r="H74" s="19">
        <f t="shared" si="4"/>
        <v>-303</v>
      </c>
    </row>
    <row r="75" spans="1:10" ht="15" x14ac:dyDescent="0.25">
      <c r="A75" s="38" t="s">
        <v>92</v>
      </c>
      <c r="B75" s="44" t="s">
        <v>153</v>
      </c>
      <c r="C75" s="59">
        <v>0</v>
      </c>
      <c r="D75" s="60">
        <v>0</v>
      </c>
      <c r="E75" s="18">
        <v>0</v>
      </c>
      <c r="F75" s="19">
        <f t="shared" si="5"/>
        <v>332</v>
      </c>
      <c r="G75" s="20">
        <v>332</v>
      </c>
      <c r="H75" s="19">
        <f t="shared" si="4"/>
        <v>0</v>
      </c>
    </row>
    <row r="76" spans="1:10" ht="15" x14ac:dyDescent="0.25">
      <c r="A76" s="38" t="s">
        <v>93</v>
      </c>
      <c r="B76" s="44" t="s">
        <v>154</v>
      </c>
      <c r="C76" s="59">
        <v>0</v>
      </c>
      <c r="D76" s="60">
        <v>0</v>
      </c>
      <c r="E76" s="18">
        <v>0</v>
      </c>
      <c r="F76" s="19">
        <f t="shared" si="5"/>
        <v>332</v>
      </c>
      <c r="G76" s="20">
        <v>332</v>
      </c>
      <c r="H76" s="19">
        <f t="shared" si="4"/>
        <v>0</v>
      </c>
    </row>
    <row r="77" spans="1:10" ht="15" x14ac:dyDescent="0.25">
      <c r="A77" s="37" t="s">
        <v>94</v>
      </c>
      <c r="B77" s="39" t="s">
        <v>155</v>
      </c>
      <c r="C77" s="59">
        <v>0</v>
      </c>
      <c r="D77" s="60">
        <v>0</v>
      </c>
      <c r="E77" s="18">
        <v>0</v>
      </c>
      <c r="F77" s="19">
        <f t="shared" si="5"/>
        <v>332</v>
      </c>
      <c r="G77" s="20">
        <v>2336</v>
      </c>
      <c r="H77" s="19">
        <f t="shared" si="4"/>
        <v>-2004</v>
      </c>
    </row>
    <row r="78" spans="1:10" ht="15" x14ac:dyDescent="0.25">
      <c r="A78" s="37" t="s">
        <v>197</v>
      </c>
      <c r="B78" s="39" t="s">
        <v>198</v>
      </c>
      <c r="C78" s="59">
        <v>0</v>
      </c>
      <c r="D78" s="60">
        <v>0</v>
      </c>
      <c r="E78" s="18">
        <v>0</v>
      </c>
      <c r="F78" s="19">
        <f t="shared" si="5"/>
        <v>332</v>
      </c>
      <c r="G78" s="20">
        <v>31766</v>
      </c>
      <c r="H78" s="19">
        <f t="shared" si="4"/>
        <v>-31434</v>
      </c>
    </row>
    <row r="79" spans="1:10" ht="15" x14ac:dyDescent="0.25">
      <c r="A79" s="37" t="s">
        <v>95</v>
      </c>
      <c r="B79" s="48" t="s">
        <v>96</v>
      </c>
      <c r="C79" s="59">
        <v>0</v>
      </c>
      <c r="D79" s="60">
        <v>0</v>
      </c>
      <c r="E79" s="18">
        <v>0</v>
      </c>
      <c r="F79" s="19">
        <f t="shared" si="5"/>
        <v>332</v>
      </c>
      <c r="G79" s="20">
        <v>332</v>
      </c>
      <c r="H79" s="19">
        <f t="shared" si="4"/>
        <v>0</v>
      </c>
    </row>
    <row r="80" spans="1:10" ht="15" x14ac:dyDescent="0.25">
      <c r="A80" s="37" t="s">
        <v>97</v>
      </c>
      <c r="B80" s="39" t="s">
        <v>156</v>
      </c>
      <c r="C80" s="59">
        <v>0</v>
      </c>
      <c r="D80" s="60">
        <v>0</v>
      </c>
      <c r="E80" s="18">
        <v>0</v>
      </c>
      <c r="F80" s="19">
        <f t="shared" si="5"/>
        <v>332</v>
      </c>
      <c r="G80" s="20">
        <v>332</v>
      </c>
      <c r="H80" s="19">
        <f t="shared" si="4"/>
        <v>0</v>
      </c>
    </row>
    <row r="81" spans="1:10" ht="15" x14ac:dyDescent="0.25">
      <c r="A81" s="37" t="s">
        <v>199</v>
      </c>
      <c r="B81" s="39" t="s">
        <v>200</v>
      </c>
      <c r="C81" s="59">
        <v>0</v>
      </c>
      <c r="D81" s="60">
        <v>0</v>
      </c>
      <c r="E81" s="18">
        <v>0</v>
      </c>
      <c r="F81" s="19">
        <f t="shared" si="5"/>
        <v>332</v>
      </c>
      <c r="G81" s="20">
        <v>635</v>
      </c>
      <c r="H81" s="19">
        <f t="shared" si="4"/>
        <v>-303</v>
      </c>
      <c r="J81" s="3">
        <f>-620+324</f>
        <v>-296</v>
      </c>
    </row>
    <row r="82" spans="1:10" ht="15" x14ac:dyDescent="0.25">
      <c r="A82" s="37" t="s">
        <v>201</v>
      </c>
      <c r="B82" s="39" t="s">
        <v>202</v>
      </c>
      <c r="C82" s="59">
        <v>0</v>
      </c>
      <c r="D82" s="60">
        <v>0.66</v>
      </c>
      <c r="E82" s="18">
        <v>1</v>
      </c>
      <c r="F82" s="19">
        <f t="shared" si="5"/>
        <v>635</v>
      </c>
      <c r="G82" s="20">
        <v>635</v>
      </c>
      <c r="H82" s="19">
        <f t="shared" si="4"/>
        <v>0</v>
      </c>
      <c r="J82" s="3">
        <f>-620+324</f>
        <v>-296</v>
      </c>
    </row>
    <row r="83" spans="1:10" ht="15" x14ac:dyDescent="0.25">
      <c r="A83" s="37" t="s">
        <v>203</v>
      </c>
      <c r="B83" s="39" t="s">
        <v>204</v>
      </c>
      <c r="C83" s="59">
        <v>0</v>
      </c>
      <c r="D83" s="60">
        <v>0.31</v>
      </c>
      <c r="E83" s="18">
        <v>1</v>
      </c>
      <c r="F83" s="19">
        <f t="shared" si="5"/>
        <v>635</v>
      </c>
      <c r="G83" s="20">
        <v>635</v>
      </c>
      <c r="H83" s="19">
        <f t="shared" ref="H83:H85" si="6">F83-G83</f>
        <v>0</v>
      </c>
    </row>
    <row r="84" spans="1:10" ht="15" x14ac:dyDescent="0.25">
      <c r="A84" s="37" t="s">
        <v>205</v>
      </c>
      <c r="B84" s="39" t="s">
        <v>206</v>
      </c>
      <c r="C84" s="59">
        <v>0</v>
      </c>
      <c r="D84" s="60">
        <v>1.905</v>
      </c>
      <c r="E84" s="18">
        <v>1</v>
      </c>
      <c r="F84" s="19">
        <f t="shared" si="5"/>
        <v>635</v>
      </c>
      <c r="G84" s="20">
        <v>635</v>
      </c>
      <c r="H84" s="19">
        <f t="shared" si="6"/>
        <v>0</v>
      </c>
    </row>
    <row r="85" spans="1:10" ht="15" x14ac:dyDescent="0.25">
      <c r="A85" s="37" t="s">
        <v>207</v>
      </c>
      <c r="B85" s="39" t="s">
        <v>208</v>
      </c>
      <c r="C85" s="59">
        <v>0</v>
      </c>
      <c r="D85" s="60">
        <v>0.22</v>
      </c>
      <c r="E85" s="18">
        <v>1</v>
      </c>
      <c r="F85" s="19">
        <f t="shared" si="5"/>
        <v>635</v>
      </c>
      <c r="G85" s="20">
        <v>635</v>
      </c>
      <c r="H85" s="19">
        <f t="shared" si="6"/>
        <v>0</v>
      </c>
    </row>
    <row r="86" spans="1:10" ht="15" x14ac:dyDescent="0.25">
      <c r="A86" s="35" t="s">
        <v>120</v>
      </c>
      <c r="B86" s="47" t="s">
        <v>127</v>
      </c>
      <c r="C86" s="59">
        <v>0</v>
      </c>
      <c r="D86" s="60">
        <v>0</v>
      </c>
      <c r="E86" s="18">
        <v>0</v>
      </c>
      <c r="F86" s="19">
        <f t="shared" si="5"/>
        <v>332</v>
      </c>
      <c r="G86" s="2">
        <v>332</v>
      </c>
      <c r="H86" s="19">
        <f t="shared" ref="H86:H103" si="7">F86-G86</f>
        <v>0</v>
      </c>
    </row>
    <row r="87" spans="1:10" ht="15" x14ac:dyDescent="0.25">
      <c r="A87" s="36" t="s">
        <v>98</v>
      </c>
      <c r="B87" s="49" t="s">
        <v>157</v>
      </c>
      <c r="C87" s="59">
        <v>0</v>
      </c>
      <c r="D87" s="60">
        <v>1.43</v>
      </c>
      <c r="E87" s="18">
        <v>0</v>
      </c>
      <c r="F87" s="19">
        <f t="shared" si="5"/>
        <v>332</v>
      </c>
      <c r="G87" s="2">
        <v>332</v>
      </c>
      <c r="H87" s="19">
        <f t="shared" si="7"/>
        <v>0</v>
      </c>
    </row>
    <row r="88" spans="1:10" ht="15" x14ac:dyDescent="0.25">
      <c r="A88" s="36" t="s">
        <v>172</v>
      </c>
      <c r="B88" s="49" t="s">
        <v>173</v>
      </c>
      <c r="C88" s="59">
        <v>0</v>
      </c>
      <c r="D88" s="60">
        <v>0</v>
      </c>
      <c r="E88" s="18">
        <v>0</v>
      </c>
      <c r="F88" s="19">
        <f t="shared" si="5"/>
        <v>332</v>
      </c>
      <c r="G88" s="2">
        <v>1218</v>
      </c>
      <c r="H88" s="19">
        <f t="shared" si="7"/>
        <v>-886</v>
      </c>
    </row>
    <row r="89" spans="1:10" ht="15" x14ac:dyDescent="0.25">
      <c r="A89" s="35" t="s">
        <v>99</v>
      </c>
      <c r="B89" s="47" t="s">
        <v>100</v>
      </c>
      <c r="C89" s="59">
        <v>0</v>
      </c>
      <c r="D89" s="60">
        <v>0</v>
      </c>
      <c r="E89" s="18">
        <v>0</v>
      </c>
      <c r="F89" s="19">
        <f t="shared" si="5"/>
        <v>332</v>
      </c>
      <c r="G89" s="2">
        <v>332</v>
      </c>
      <c r="H89" s="19">
        <f t="shared" si="7"/>
        <v>0</v>
      </c>
    </row>
    <row r="90" spans="1:10" ht="15" x14ac:dyDescent="0.25">
      <c r="A90" s="36" t="s">
        <v>136</v>
      </c>
      <c r="B90" s="49" t="s">
        <v>139</v>
      </c>
      <c r="C90" s="59">
        <v>0</v>
      </c>
      <c r="D90" s="60">
        <v>0</v>
      </c>
      <c r="E90" s="18">
        <v>0</v>
      </c>
      <c r="F90" s="19">
        <f t="shared" si="5"/>
        <v>332</v>
      </c>
      <c r="G90" s="2">
        <v>635</v>
      </c>
      <c r="H90" s="19">
        <f t="shared" si="7"/>
        <v>-303</v>
      </c>
    </row>
    <row r="91" spans="1:10" ht="15" x14ac:dyDescent="0.25">
      <c r="A91" s="35" t="s">
        <v>101</v>
      </c>
      <c r="B91" s="39" t="s">
        <v>102</v>
      </c>
      <c r="C91" s="61">
        <v>0</v>
      </c>
      <c r="D91" s="60">
        <v>0</v>
      </c>
      <c r="E91" s="18">
        <v>0</v>
      </c>
      <c r="F91" s="19">
        <f t="shared" si="5"/>
        <v>332</v>
      </c>
      <c r="G91" s="2">
        <v>332</v>
      </c>
      <c r="H91" s="19">
        <f t="shared" si="7"/>
        <v>0</v>
      </c>
    </row>
    <row r="92" spans="1:10" ht="15" x14ac:dyDescent="0.25">
      <c r="A92" s="35" t="s">
        <v>103</v>
      </c>
      <c r="B92" s="39" t="s">
        <v>104</v>
      </c>
      <c r="C92" s="61">
        <v>0</v>
      </c>
      <c r="D92" s="60">
        <v>0</v>
      </c>
      <c r="E92" s="18">
        <v>0</v>
      </c>
      <c r="F92" s="19">
        <f t="shared" si="5"/>
        <v>332</v>
      </c>
      <c r="G92" s="2">
        <v>332</v>
      </c>
      <c r="H92" s="19">
        <f t="shared" si="7"/>
        <v>0</v>
      </c>
    </row>
    <row r="93" spans="1:10" ht="15" x14ac:dyDescent="0.25">
      <c r="A93" s="35" t="s">
        <v>105</v>
      </c>
      <c r="B93" s="39" t="s">
        <v>106</v>
      </c>
      <c r="C93" s="59">
        <v>0</v>
      </c>
      <c r="D93" s="60">
        <v>0</v>
      </c>
      <c r="E93" s="18">
        <v>0</v>
      </c>
      <c r="F93" s="19">
        <f t="shared" si="5"/>
        <v>332</v>
      </c>
      <c r="G93" s="2">
        <v>332</v>
      </c>
      <c r="H93" s="19">
        <f t="shared" si="7"/>
        <v>0</v>
      </c>
    </row>
    <row r="94" spans="1:10" ht="15" x14ac:dyDescent="0.25">
      <c r="A94" s="35" t="s">
        <v>107</v>
      </c>
      <c r="B94" s="39" t="s">
        <v>108</v>
      </c>
      <c r="C94" s="59">
        <v>0</v>
      </c>
      <c r="D94" s="60">
        <v>0</v>
      </c>
      <c r="E94" s="18">
        <v>0</v>
      </c>
      <c r="F94" s="19">
        <f t="shared" si="5"/>
        <v>332</v>
      </c>
      <c r="G94" s="2">
        <v>332</v>
      </c>
      <c r="H94" s="19">
        <f t="shared" si="7"/>
        <v>0</v>
      </c>
    </row>
    <row r="95" spans="1:10" ht="15" x14ac:dyDescent="0.25">
      <c r="A95" s="35" t="s">
        <v>109</v>
      </c>
      <c r="B95" s="43" t="s">
        <v>110</v>
      </c>
      <c r="C95" s="59">
        <v>0</v>
      </c>
      <c r="D95" s="60">
        <v>0</v>
      </c>
      <c r="E95" s="18">
        <v>0</v>
      </c>
      <c r="F95" s="19">
        <f t="shared" si="5"/>
        <v>332</v>
      </c>
      <c r="G95" s="2">
        <v>332</v>
      </c>
      <c r="H95" s="19">
        <f t="shared" si="7"/>
        <v>0</v>
      </c>
    </row>
    <row r="96" spans="1:10" ht="15" x14ac:dyDescent="0.25">
      <c r="A96" s="35" t="s">
        <v>111</v>
      </c>
      <c r="B96" s="47" t="s">
        <v>112</v>
      </c>
      <c r="C96" s="59">
        <v>0</v>
      </c>
      <c r="D96" s="60">
        <v>0</v>
      </c>
      <c r="E96" s="18">
        <v>0</v>
      </c>
      <c r="F96" s="19">
        <f t="shared" si="5"/>
        <v>332</v>
      </c>
      <c r="G96" s="2">
        <v>332</v>
      </c>
      <c r="H96" s="19">
        <f t="shared" si="7"/>
        <v>0</v>
      </c>
    </row>
    <row r="97" spans="1:10" ht="15" x14ac:dyDescent="0.25">
      <c r="A97" s="35" t="s">
        <v>113</v>
      </c>
      <c r="B97" s="39" t="s">
        <v>158</v>
      </c>
      <c r="C97" s="59">
        <v>0</v>
      </c>
      <c r="D97" s="60">
        <v>0</v>
      </c>
      <c r="E97" s="18">
        <v>0</v>
      </c>
      <c r="F97" s="19">
        <f t="shared" si="5"/>
        <v>332</v>
      </c>
      <c r="G97" s="2">
        <v>332</v>
      </c>
      <c r="H97" s="19">
        <f t="shared" si="7"/>
        <v>0</v>
      </c>
    </row>
    <row r="98" spans="1:10" ht="15" x14ac:dyDescent="0.25">
      <c r="A98" s="35" t="s">
        <v>129</v>
      </c>
      <c r="B98" s="39" t="s">
        <v>130</v>
      </c>
      <c r="C98" s="59">
        <v>0</v>
      </c>
      <c r="D98" s="60">
        <v>0</v>
      </c>
      <c r="E98" s="18">
        <v>0</v>
      </c>
      <c r="F98" s="19">
        <f t="shared" si="5"/>
        <v>332</v>
      </c>
      <c r="G98" s="2">
        <v>332</v>
      </c>
      <c r="H98" s="19">
        <f t="shared" si="7"/>
        <v>0</v>
      </c>
    </row>
    <row r="99" spans="1:10" ht="15" x14ac:dyDescent="0.25">
      <c r="A99" s="35" t="s">
        <v>114</v>
      </c>
      <c r="B99" s="40" t="s">
        <v>115</v>
      </c>
      <c r="C99" s="59">
        <v>0</v>
      </c>
      <c r="D99" s="60">
        <v>0</v>
      </c>
      <c r="E99" s="18">
        <v>0</v>
      </c>
      <c r="F99" s="19">
        <f t="shared" si="5"/>
        <v>332</v>
      </c>
      <c r="G99" s="2">
        <v>1219</v>
      </c>
      <c r="H99" s="19">
        <f t="shared" si="7"/>
        <v>-887</v>
      </c>
      <c r="J99" s="3">
        <f>-620+324</f>
        <v>-296</v>
      </c>
    </row>
    <row r="100" spans="1:10" ht="15" x14ac:dyDescent="0.25">
      <c r="A100" s="36" t="s">
        <v>116</v>
      </c>
      <c r="B100" s="41" t="s">
        <v>117</v>
      </c>
      <c r="C100" s="59">
        <v>0</v>
      </c>
      <c r="D100" s="60">
        <v>0</v>
      </c>
      <c r="E100" s="18">
        <v>0</v>
      </c>
      <c r="F100" s="19">
        <f t="shared" si="5"/>
        <v>332</v>
      </c>
      <c r="G100" s="2">
        <v>332</v>
      </c>
      <c r="H100" s="19">
        <f t="shared" si="7"/>
        <v>0</v>
      </c>
    </row>
    <row r="101" spans="1:10" ht="15" x14ac:dyDescent="0.25">
      <c r="A101" s="38" t="s">
        <v>118</v>
      </c>
      <c r="B101" s="44" t="s">
        <v>119</v>
      </c>
      <c r="C101" s="59">
        <v>0</v>
      </c>
      <c r="D101" s="60">
        <v>0</v>
      </c>
      <c r="E101" s="18">
        <v>0</v>
      </c>
      <c r="F101" s="19">
        <f t="shared" si="5"/>
        <v>332</v>
      </c>
      <c r="G101" s="2">
        <v>1218</v>
      </c>
      <c r="H101" s="19">
        <f t="shared" si="7"/>
        <v>-886</v>
      </c>
      <c r="J101" s="3">
        <f>-620+324</f>
        <v>-296</v>
      </c>
    </row>
    <row r="102" spans="1:10" ht="15" x14ac:dyDescent="0.25">
      <c r="A102" s="38" t="s">
        <v>137</v>
      </c>
      <c r="B102" s="50" t="s">
        <v>140</v>
      </c>
      <c r="C102" s="59">
        <v>0</v>
      </c>
      <c r="D102" s="60">
        <v>0</v>
      </c>
      <c r="E102" s="18">
        <v>0</v>
      </c>
      <c r="F102" s="19">
        <f t="shared" si="5"/>
        <v>332</v>
      </c>
      <c r="G102" s="2">
        <v>332</v>
      </c>
      <c r="H102" s="19">
        <f t="shared" si="7"/>
        <v>0</v>
      </c>
    </row>
    <row r="103" spans="1:10" ht="15" x14ac:dyDescent="0.25">
      <c r="A103" s="38" t="s">
        <v>209</v>
      </c>
      <c r="B103" s="41" t="s">
        <v>210</v>
      </c>
      <c r="C103" s="59">
        <v>0</v>
      </c>
      <c r="D103" s="60">
        <f>0.72+0.6</f>
        <v>1.3199999999999998</v>
      </c>
      <c r="E103" s="18">
        <v>1</v>
      </c>
      <c r="F103" s="19">
        <f t="shared" si="5"/>
        <v>635</v>
      </c>
      <c r="G103" s="2">
        <v>635</v>
      </c>
      <c r="H103" s="19">
        <f t="shared" si="7"/>
        <v>0</v>
      </c>
      <c r="J103" s="3">
        <f>-620+324</f>
        <v>-296</v>
      </c>
    </row>
    <row r="104" spans="1:10" ht="15" x14ac:dyDescent="0.25">
      <c r="A104" s="38"/>
      <c r="B104" s="44"/>
      <c r="C104" s="59"/>
      <c r="D104" s="60"/>
      <c r="E104" s="18"/>
      <c r="F104" s="19"/>
      <c r="H104" s="19"/>
    </row>
    <row r="105" spans="1:10" ht="15" x14ac:dyDescent="0.25">
      <c r="A105" s="38"/>
      <c r="B105" s="23" t="s">
        <v>211</v>
      </c>
      <c r="C105" s="59"/>
      <c r="D105" s="60"/>
      <c r="E105" s="18"/>
      <c r="F105" s="19"/>
      <c r="H105" s="19"/>
      <c r="I105" s="51"/>
    </row>
    <row r="106" spans="1:10" ht="15" x14ac:dyDescent="0.25">
      <c r="A106" s="37" t="s">
        <v>181</v>
      </c>
      <c r="B106" s="39" t="s">
        <v>182</v>
      </c>
      <c r="C106" s="59">
        <v>0</v>
      </c>
      <c r="D106" s="60">
        <v>0</v>
      </c>
      <c r="E106" s="18">
        <v>0</v>
      </c>
      <c r="F106" s="19">
        <v>0</v>
      </c>
      <c r="G106" s="20">
        <v>4488</v>
      </c>
      <c r="H106" s="19">
        <f t="shared" ref="H106" si="8">F106-G106</f>
        <v>-4488</v>
      </c>
      <c r="I106" s="51"/>
    </row>
    <row r="107" spans="1:10" ht="15" x14ac:dyDescent="0.25">
      <c r="A107" s="25"/>
      <c r="B107" s="23"/>
      <c r="D107" s="62"/>
      <c r="E107" s="26"/>
    </row>
    <row r="108" spans="1:10" x14ac:dyDescent="0.2">
      <c r="A108" s="8"/>
      <c r="B108" s="27"/>
      <c r="C108" s="54">
        <f>SUM(C9:C107)</f>
        <v>16671.190000000002</v>
      </c>
      <c r="D108" s="54">
        <f>SUM(D9:D107)</f>
        <v>19635.990000000002</v>
      </c>
      <c r="E108" s="16"/>
      <c r="F108" s="34">
        <f>SUM(F9:F107)</f>
        <v>825348</v>
      </c>
      <c r="G108" s="34">
        <f>SUM(G9:G107)</f>
        <v>893818</v>
      </c>
      <c r="H108" s="19">
        <f>SUM(H9:H107)</f>
        <v>-68470</v>
      </c>
      <c r="J108" s="19">
        <f>SUM(J9:J107)</f>
        <v>-67840</v>
      </c>
    </row>
    <row r="109" spans="1:10" x14ac:dyDescent="0.2">
      <c r="A109" s="8"/>
      <c r="B109" s="27"/>
    </row>
    <row r="110" spans="1:10" x14ac:dyDescent="0.2">
      <c r="A110" s="8"/>
      <c r="B110" s="27"/>
    </row>
    <row r="111" spans="1:10" x14ac:dyDescent="0.2">
      <c r="A111" s="8"/>
      <c r="B111" s="27"/>
    </row>
    <row r="112" spans="1:10" x14ac:dyDescent="0.2">
      <c r="A112" s="8"/>
      <c r="B112" s="27"/>
    </row>
    <row r="113" spans="1:2" x14ac:dyDescent="0.2">
      <c r="A113" s="8"/>
      <c r="B113" s="27"/>
    </row>
    <row r="114" spans="1:2" x14ac:dyDescent="0.2">
      <c r="A114" s="8"/>
      <c r="B114" s="27"/>
    </row>
    <row r="115" spans="1:2" x14ac:dyDescent="0.2">
      <c r="A115" s="8"/>
      <c r="B115" s="27"/>
    </row>
    <row r="116" spans="1:2" x14ac:dyDescent="0.2">
      <c r="A116" s="8"/>
      <c r="B116" s="27"/>
    </row>
    <row r="117" spans="1:2" x14ac:dyDescent="0.2">
      <c r="A117" s="8"/>
      <c r="B117" s="27"/>
    </row>
    <row r="120" spans="1:2" ht="15" customHeight="1" x14ac:dyDescent="0.2">
      <c r="A120" s="8"/>
      <c r="B120" s="27"/>
    </row>
    <row r="121" spans="1:2" ht="14.25" customHeight="1" x14ac:dyDescent="0.2"/>
    <row r="122" spans="1:2" x14ac:dyDescent="0.2">
      <c r="A122" s="8"/>
      <c r="B122" s="27"/>
    </row>
    <row r="123" spans="1:2" x14ac:dyDescent="0.2">
      <c r="A123" s="8"/>
      <c r="B123" s="27"/>
    </row>
    <row r="124" spans="1:2" x14ac:dyDescent="0.2">
      <c r="A124" s="8"/>
      <c r="B124" s="27"/>
    </row>
    <row r="125" spans="1:2" x14ac:dyDescent="0.2">
      <c r="A125" s="8"/>
      <c r="B125" s="27"/>
    </row>
    <row r="126" spans="1:2" x14ac:dyDescent="0.2">
      <c r="A126" s="8"/>
      <c r="B126" s="27"/>
    </row>
    <row r="127" spans="1:2" x14ac:dyDescent="0.2">
      <c r="A127" s="8"/>
      <c r="B127" s="27"/>
    </row>
    <row r="128" spans="1:2" x14ac:dyDescent="0.2">
      <c r="A128" s="8"/>
      <c r="B128" s="27"/>
    </row>
    <row r="131" spans="1:2" x14ac:dyDescent="0.2">
      <c r="A131" s="8"/>
      <c r="B131" s="27"/>
    </row>
    <row r="132" spans="1:2" x14ac:dyDescent="0.2">
      <c r="A132" s="8"/>
      <c r="B132" s="27"/>
    </row>
    <row r="133" spans="1:2" x14ac:dyDescent="0.2">
      <c r="A133" s="8"/>
      <c r="B133" s="27"/>
    </row>
    <row r="134" spans="1:2" x14ac:dyDescent="0.2">
      <c r="A134" s="8"/>
      <c r="B134" s="27"/>
    </row>
    <row r="135" spans="1:2" x14ac:dyDescent="0.2">
      <c r="A135" s="8"/>
      <c r="B135" s="27"/>
    </row>
    <row r="136" spans="1:2" x14ac:dyDescent="0.2">
      <c r="A136" s="8"/>
      <c r="B136" s="27"/>
    </row>
    <row r="138" spans="1:2" x14ac:dyDescent="0.2">
      <c r="A138" s="8"/>
      <c r="B138" s="27"/>
    </row>
    <row r="139" spans="1:2" x14ac:dyDescent="0.2">
      <c r="A139" s="8"/>
      <c r="B139" s="27"/>
    </row>
    <row r="140" spans="1:2" x14ac:dyDescent="0.2">
      <c r="A140" s="8"/>
      <c r="B140" s="27"/>
    </row>
    <row r="141" spans="1:2" x14ac:dyDescent="0.2">
      <c r="A141" s="8"/>
      <c r="B141" s="27"/>
    </row>
    <row r="142" spans="1:2" x14ac:dyDescent="0.2">
      <c r="A142" s="8"/>
      <c r="B142" s="27"/>
    </row>
    <row r="144" spans="1:2" x14ac:dyDescent="0.2">
      <c r="A144" s="8"/>
      <c r="B144" s="27"/>
    </row>
    <row r="145" spans="1:2" x14ac:dyDescent="0.2">
      <c r="A145" s="8"/>
      <c r="B145" s="27"/>
    </row>
    <row r="146" spans="1:2" x14ac:dyDescent="0.2">
      <c r="A146" s="8"/>
      <c r="B146" s="27"/>
    </row>
    <row r="147" spans="1:2" x14ac:dyDescent="0.2">
      <c r="A147" s="8"/>
      <c r="B147" s="27"/>
    </row>
    <row r="148" spans="1:2" x14ac:dyDescent="0.2">
      <c r="A148" s="8"/>
      <c r="B148" s="27"/>
    </row>
    <row r="152" spans="1:2" x14ac:dyDescent="0.2">
      <c r="A152" s="8"/>
      <c r="B152" s="27"/>
    </row>
    <row r="153" spans="1:2" x14ac:dyDescent="0.2">
      <c r="A153" s="8"/>
      <c r="B153" s="27"/>
    </row>
    <row r="154" spans="1:2" x14ac:dyDescent="0.2">
      <c r="A154" s="8"/>
      <c r="B154" s="27"/>
    </row>
    <row r="156" spans="1:2" x14ac:dyDescent="0.2">
      <c r="A156" s="8"/>
      <c r="B156" s="27"/>
    </row>
    <row r="157" spans="1:2" x14ac:dyDescent="0.2">
      <c r="A157" s="8"/>
      <c r="B157" s="27"/>
    </row>
    <row r="159" spans="1:2" x14ac:dyDescent="0.2">
      <c r="A159" s="8"/>
      <c r="B159" s="27"/>
    </row>
    <row r="160" spans="1:2" x14ac:dyDescent="0.2">
      <c r="A160" s="8"/>
      <c r="B160" s="27"/>
    </row>
    <row r="161" spans="1:2" x14ac:dyDescent="0.2">
      <c r="A161" s="8"/>
      <c r="B161" s="27"/>
    </row>
    <row r="162" spans="1:2" x14ac:dyDescent="0.2">
      <c r="A162" s="8"/>
      <c r="B162" s="27"/>
    </row>
    <row r="163" spans="1:2" x14ac:dyDescent="0.2">
      <c r="A163" s="8"/>
      <c r="B163" s="27"/>
    </row>
    <row r="164" spans="1:2" x14ac:dyDescent="0.2">
      <c r="A164" s="8"/>
      <c r="B164" s="27"/>
    </row>
    <row r="165" spans="1:2" x14ac:dyDescent="0.2">
      <c r="A165" s="8"/>
      <c r="B165" s="27"/>
    </row>
    <row r="166" spans="1:2" x14ac:dyDescent="0.2">
      <c r="A166" s="8"/>
      <c r="B166" s="27"/>
    </row>
    <row r="167" spans="1:2" x14ac:dyDescent="0.2">
      <c r="A167" s="8"/>
      <c r="B167" s="27"/>
    </row>
    <row r="168" spans="1:2" x14ac:dyDescent="0.2">
      <c r="A168" s="8"/>
      <c r="B168" s="27"/>
    </row>
    <row r="169" spans="1:2" x14ac:dyDescent="0.2">
      <c r="A169" s="8"/>
      <c r="B169" s="27"/>
    </row>
    <row r="170" spans="1:2" x14ac:dyDescent="0.2">
      <c r="A170" s="8"/>
      <c r="B170" s="27"/>
    </row>
    <row r="171" spans="1:2" x14ac:dyDescent="0.2">
      <c r="A171" s="8"/>
      <c r="B171" s="27"/>
    </row>
    <row r="174" spans="1:2" x14ac:dyDescent="0.2">
      <c r="A174" s="8"/>
      <c r="B174" s="27"/>
    </row>
    <row r="175" spans="1:2" x14ac:dyDescent="0.2">
      <c r="A175" s="8"/>
      <c r="B175" s="27"/>
    </row>
    <row r="176" spans="1:2" x14ac:dyDescent="0.2">
      <c r="A176" s="8"/>
      <c r="B176" s="27"/>
    </row>
    <row r="177" spans="1:2" x14ac:dyDescent="0.2">
      <c r="A177" s="8"/>
      <c r="B177" s="27"/>
    </row>
    <row r="178" spans="1:2" x14ac:dyDescent="0.2">
      <c r="A178" s="8"/>
      <c r="B178" s="27"/>
    </row>
    <row r="179" spans="1:2" x14ac:dyDescent="0.2">
      <c r="A179" s="8"/>
      <c r="B179" s="27"/>
    </row>
    <row r="180" spans="1:2" x14ac:dyDescent="0.2">
      <c r="A180" s="8"/>
      <c r="B180" s="27"/>
    </row>
    <row r="184" spans="1:2" x14ac:dyDescent="0.2">
      <c r="A184" s="8"/>
      <c r="B184" s="27"/>
    </row>
    <row r="185" spans="1:2" x14ac:dyDescent="0.2">
      <c r="A185" s="8"/>
      <c r="B185" s="27"/>
    </row>
    <row r="187" spans="1:2" x14ac:dyDescent="0.2">
      <c r="A187" s="8"/>
      <c r="B187" s="27"/>
    </row>
    <row r="188" spans="1:2" x14ac:dyDescent="0.2">
      <c r="A188" s="8"/>
      <c r="B188" s="27"/>
    </row>
    <row r="189" spans="1:2" x14ac:dyDescent="0.2">
      <c r="A189" s="8"/>
      <c r="B189" s="27"/>
    </row>
    <row r="192" spans="1:2" x14ac:dyDescent="0.2">
      <c r="A192" s="8"/>
      <c r="B192" s="27"/>
    </row>
    <row r="193" spans="1:2" x14ac:dyDescent="0.2">
      <c r="A193" s="8"/>
      <c r="B193" s="27"/>
    </row>
    <row r="197" spans="1:2" x14ac:dyDescent="0.2">
      <c r="A197" s="8"/>
      <c r="B197" s="27"/>
    </row>
    <row r="199" spans="1:2" x14ac:dyDescent="0.2">
      <c r="A199" s="8"/>
      <c r="B199" s="27"/>
    </row>
    <row r="200" spans="1:2" x14ac:dyDescent="0.2">
      <c r="A200" s="8"/>
      <c r="B200" s="27"/>
    </row>
    <row r="207" spans="1:2" x14ac:dyDescent="0.2">
      <c r="A207" s="8"/>
      <c r="B207" s="27"/>
    </row>
    <row r="208" spans="1:2" x14ac:dyDescent="0.2">
      <c r="A208" s="8"/>
      <c r="B208" s="27"/>
    </row>
    <row r="209" spans="1:2" x14ac:dyDescent="0.2">
      <c r="A209" s="8"/>
      <c r="B209" s="27"/>
    </row>
    <row r="210" spans="1:2" x14ac:dyDescent="0.2">
      <c r="A210" s="8"/>
      <c r="B210" s="27"/>
    </row>
    <row r="211" spans="1:2" x14ac:dyDescent="0.2">
      <c r="A211" s="8"/>
      <c r="B211" s="27"/>
    </row>
    <row r="212" spans="1:2" x14ac:dyDescent="0.2">
      <c r="A212" s="8"/>
      <c r="B212" s="27"/>
    </row>
    <row r="213" spans="1:2" x14ac:dyDescent="0.2">
      <c r="A213" s="8"/>
      <c r="B213" s="27"/>
    </row>
    <row r="214" spans="1:2" x14ac:dyDescent="0.2">
      <c r="A214" s="8"/>
      <c r="B214" s="27"/>
    </row>
    <row r="216" spans="1:2" x14ac:dyDescent="0.2">
      <c r="A216" s="8"/>
    </row>
    <row r="217" spans="1:2" x14ac:dyDescent="0.2">
      <c r="A217" s="8"/>
      <c r="B217" s="27"/>
    </row>
    <row r="218" spans="1:2" x14ac:dyDescent="0.2">
      <c r="A218" s="8"/>
      <c r="B218" s="27"/>
    </row>
    <row r="219" spans="1:2" x14ac:dyDescent="0.2">
      <c r="A219" s="8"/>
      <c r="B219" s="27"/>
    </row>
    <row r="220" spans="1:2" x14ac:dyDescent="0.2">
      <c r="A220" s="8"/>
      <c r="B220" s="27"/>
    </row>
    <row r="221" spans="1:2" x14ac:dyDescent="0.2">
      <c r="A221" s="8"/>
      <c r="B221" s="27"/>
    </row>
    <row r="222" spans="1:2" x14ac:dyDescent="0.2">
      <c r="A222" s="8"/>
      <c r="B222" s="27"/>
    </row>
    <row r="229" spans="1:1" x14ac:dyDescent="0.2">
      <c r="A229" s="8"/>
    </row>
    <row r="231" spans="1:1" x14ac:dyDescent="0.2">
      <c r="A231" s="8"/>
    </row>
    <row r="233" spans="1:1" x14ac:dyDescent="0.2">
      <c r="A233" s="8"/>
    </row>
    <row r="237" spans="1:1" x14ac:dyDescent="0.2">
      <c r="A237" s="8"/>
    </row>
    <row r="238" spans="1:1" x14ac:dyDescent="0.2">
      <c r="A238" s="8"/>
    </row>
    <row r="239" spans="1:1" x14ac:dyDescent="0.2">
      <c r="A239" s="8"/>
    </row>
    <row r="240" spans="1:1" x14ac:dyDescent="0.2">
      <c r="A240" s="8"/>
    </row>
    <row r="241" spans="1:1" x14ac:dyDescent="0.2">
      <c r="A241" s="8"/>
    </row>
    <row r="242" spans="1:1" x14ac:dyDescent="0.2">
      <c r="A242" s="8"/>
    </row>
    <row r="243" spans="1:1" x14ac:dyDescent="0.2">
      <c r="A243" s="8"/>
    </row>
    <row r="244" spans="1:1" x14ac:dyDescent="0.2">
      <c r="A244" s="8"/>
    </row>
    <row r="245" spans="1:1" x14ac:dyDescent="0.2">
      <c r="A245" s="8"/>
    </row>
    <row r="246" spans="1:1" x14ac:dyDescent="0.2">
      <c r="A246" s="8"/>
    </row>
    <row r="247" spans="1:1" x14ac:dyDescent="0.2">
      <c r="A247" s="8"/>
    </row>
    <row r="248" spans="1:1" x14ac:dyDescent="0.2">
      <c r="A248" s="8"/>
    </row>
    <row r="249" spans="1:1" x14ac:dyDescent="0.2">
      <c r="A249" s="8"/>
    </row>
    <row r="250" spans="1:1" x14ac:dyDescent="0.2">
      <c r="A250" s="8"/>
    </row>
    <row r="251" spans="1:1" x14ac:dyDescent="0.2">
      <c r="A251" s="8"/>
    </row>
    <row r="252" spans="1:1" x14ac:dyDescent="0.2">
      <c r="A252" s="8"/>
    </row>
    <row r="253" spans="1:1" x14ac:dyDescent="0.2">
      <c r="A253" s="8"/>
    </row>
    <row r="254" spans="1:1" x14ac:dyDescent="0.2">
      <c r="A254" s="8"/>
    </row>
    <row r="255" spans="1:1" x14ac:dyDescent="0.2">
      <c r="A255" s="8"/>
    </row>
    <row r="256" spans="1:1" x14ac:dyDescent="0.2">
      <c r="A256" s="8"/>
    </row>
    <row r="257" spans="1:1" x14ac:dyDescent="0.2">
      <c r="A257" s="8"/>
    </row>
    <row r="258" spans="1:1" x14ac:dyDescent="0.2">
      <c r="A258" s="8"/>
    </row>
    <row r="259" spans="1:1" x14ac:dyDescent="0.2">
      <c r="A259" s="8"/>
    </row>
    <row r="260" spans="1:1" x14ac:dyDescent="0.2">
      <c r="A260" s="8"/>
    </row>
    <row r="261" spans="1:1" x14ac:dyDescent="0.2">
      <c r="A261" s="8"/>
    </row>
    <row r="262" spans="1:1" x14ac:dyDescent="0.2">
      <c r="A262" s="8"/>
    </row>
    <row r="263" spans="1:1" x14ac:dyDescent="0.2">
      <c r="A263" s="8"/>
    </row>
    <row r="264" spans="1:1" x14ac:dyDescent="0.2">
      <c r="A264" s="8"/>
    </row>
    <row r="265" spans="1:1" x14ac:dyDescent="0.2">
      <c r="A265" s="8"/>
    </row>
    <row r="266" spans="1:1" x14ac:dyDescent="0.2">
      <c r="A266" s="8"/>
    </row>
    <row r="267" spans="1:1" x14ac:dyDescent="0.2">
      <c r="A267" s="8"/>
    </row>
    <row r="268" spans="1:1" x14ac:dyDescent="0.2">
      <c r="A268" s="8"/>
    </row>
    <row r="269" spans="1:1" x14ac:dyDescent="0.2">
      <c r="A269" s="8"/>
    </row>
    <row r="270" spans="1:1" x14ac:dyDescent="0.2">
      <c r="A270" s="8"/>
    </row>
    <row r="271" spans="1:1" x14ac:dyDescent="0.2">
      <c r="A271" s="8"/>
    </row>
    <row r="272" spans="1:1" x14ac:dyDescent="0.2">
      <c r="A272" s="8"/>
    </row>
    <row r="273" spans="1:1" x14ac:dyDescent="0.2">
      <c r="A273" s="8"/>
    </row>
    <row r="274" spans="1:1" x14ac:dyDescent="0.2">
      <c r="A274" s="8"/>
    </row>
    <row r="275" spans="1:1" x14ac:dyDescent="0.2">
      <c r="A275" s="8"/>
    </row>
    <row r="276" spans="1:1" x14ac:dyDescent="0.2">
      <c r="A276" s="8"/>
    </row>
    <row r="277" spans="1:1" x14ac:dyDescent="0.2">
      <c r="A277" s="8"/>
    </row>
    <row r="278" spans="1:1" x14ac:dyDescent="0.2">
      <c r="A278" s="8"/>
    </row>
    <row r="279" spans="1:1" x14ac:dyDescent="0.2">
      <c r="A279" s="8"/>
    </row>
    <row r="280" spans="1:1" x14ac:dyDescent="0.2">
      <c r="A280" s="8"/>
    </row>
    <row r="281" spans="1:1" x14ac:dyDescent="0.2">
      <c r="A281" s="8"/>
    </row>
    <row r="282" spans="1:1" x14ac:dyDescent="0.2">
      <c r="A282" s="8"/>
    </row>
    <row r="283" spans="1:1" x14ac:dyDescent="0.2">
      <c r="A283" s="8"/>
    </row>
    <row r="284" spans="1:1" x14ac:dyDescent="0.2">
      <c r="A284" s="8"/>
    </row>
    <row r="285" spans="1:1" x14ac:dyDescent="0.2">
      <c r="A285" s="8"/>
    </row>
    <row r="286" spans="1:1" x14ac:dyDescent="0.2">
      <c r="A286" s="8"/>
    </row>
    <row r="287" spans="1:1" x14ac:dyDescent="0.2">
      <c r="A287" s="8"/>
    </row>
    <row r="288" spans="1:1" x14ac:dyDescent="0.2">
      <c r="A288" s="8"/>
    </row>
    <row r="289" spans="1:1" x14ac:dyDescent="0.2">
      <c r="A289" s="8"/>
    </row>
    <row r="290" spans="1:1" x14ac:dyDescent="0.2">
      <c r="A290" s="8"/>
    </row>
    <row r="291" spans="1:1" x14ac:dyDescent="0.2">
      <c r="A291" s="8"/>
    </row>
    <row r="292" spans="1:1" x14ac:dyDescent="0.2">
      <c r="A292" s="8"/>
    </row>
    <row r="293" spans="1:1" x14ac:dyDescent="0.2">
      <c r="A293" s="8"/>
    </row>
    <row r="294" spans="1:1" x14ac:dyDescent="0.2">
      <c r="A294" s="8"/>
    </row>
    <row r="295" spans="1:1" x14ac:dyDescent="0.2">
      <c r="A295" s="8"/>
    </row>
    <row r="296" spans="1:1" x14ac:dyDescent="0.2">
      <c r="A296" s="8"/>
    </row>
    <row r="297" spans="1:1" x14ac:dyDescent="0.2">
      <c r="A297" s="8"/>
    </row>
    <row r="298" spans="1:1" x14ac:dyDescent="0.2">
      <c r="A298" s="8"/>
    </row>
    <row r="299" spans="1:1" x14ac:dyDescent="0.2">
      <c r="A299" s="8"/>
    </row>
    <row r="300" spans="1:1" x14ac:dyDescent="0.2">
      <c r="A300" s="8"/>
    </row>
    <row r="301" spans="1:1" x14ac:dyDescent="0.2">
      <c r="A301" s="8"/>
    </row>
    <row r="302" spans="1:1" x14ac:dyDescent="0.2">
      <c r="A302" s="8"/>
    </row>
    <row r="303" spans="1:1" x14ac:dyDescent="0.2">
      <c r="A303" s="8"/>
    </row>
    <row r="304" spans="1:1" x14ac:dyDescent="0.2">
      <c r="A304" s="8"/>
    </row>
    <row r="305" spans="1:1" x14ac:dyDescent="0.2">
      <c r="A305" s="8"/>
    </row>
    <row r="306" spans="1:1" x14ac:dyDescent="0.2">
      <c r="A306" s="8"/>
    </row>
    <row r="307" spans="1:1" x14ac:dyDescent="0.2">
      <c r="A307" s="8"/>
    </row>
    <row r="308" spans="1:1" x14ac:dyDescent="0.2">
      <c r="A308" s="8"/>
    </row>
    <row r="309" spans="1:1" x14ac:dyDescent="0.2">
      <c r="A309" s="8"/>
    </row>
    <row r="310" spans="1:1" x14ac:dyDescent="0.2">
      <c r="A310" s="8"/>
    </row>
    <row r="311" spans="1:1" x14ac:dyDescent="0.2">
      <c r="A311" s="8"/>
    </row>
    <row r="312" spans="1:1" x14ac:dyDescent="0.2">
      <c r="A312" s="8"/>
    </row>
    <row r="313" spans="1:1" x14ac:dyDescent="0.2">
      <c r="A313" s="8"/>
    </row>
    <row r="314" spans="1:1" x14ac:dyDescent="0.2">
      <c r="A314" s="8"/>
    </row>
    <row r="315" spans="1:1" x14ac:dyDescent="0.2">
      <c r="A315" s="8"/>
    </row>
    <row r="316" spans="1:1" x14ac:dyDescent="0.2">
      <c r="A316" s="8"/>
    </row>
    <row r="317" spans="1:1" x14ac:dyDescent="0.2">
      <c r="A317" s="8"/>
    </row>
    <row r="318" spans="1:1" ht="12" customHeight="1" x14ac:dyDescent="0.2">
      <c r="A318" s="8"/>
    </row>
    <row r="319" spans="1:1" ht="12" customHeight="1" x14ac:dyDescent="0.2">
      <c r="A319" s="8"/>
    </row>
    <row r="320" spans="1:1" ht="12" customHeight="1" x14ac:dyDescent="0.2">
      <c r="A320" s="8"/>
    </row>
    <row r="321" spans="1:1" x14ac:dyDescent="0.2">
      <c r="A321" s="8"/>
    </row>
    <row r="322" spans="1:1" x14ac:dyDescent="0.2">
      <c r="A322" s="8"/>
    </row>
    <row r="323" spans="1:1" x14ac:dyDescent="0.2">
      <c r="A323" s="8"/>
    </row>
    <row r="324" spans="1:1" x14ac:dyDescent="0.2">
      <c r="A324" s="8"/>
    </row>
    <row r="325" spans="1:1" x14ac:dyDescent="0.2">
      <c r="A325" s="8"/>
    </row>
    <row r="326" spans="1:1" x14ac:dyDescent="0.2">
      <c r="A326" s="8"/>
    </row>
    <row r="327" spans="1:1" x14ac:dyDescent="0.2">
      <c r="A327" s="8"/>
    </row>
    <row r="328" spans="1:1" x14ac:dyDescent="0.2">
      <c r="A328" s="8"/>
    </row>
    <row r="329" spans="1:1" x14ac:dyDescent="0.2">
      <c r="A329" s="8"/>
    </row>
    <row r="330" spans="1:1" x14ac:dyDescent="0.2">
      <c r="A330" s="8"/>
    </row>
    <row r="331" spans="1:1" x14ac:dyDescent="0.2">
      <c r="A331" s="8"/>
    </row>
    <row r="332" spans="1:1" x14ac:dyDescent="0.2">
      <c r="A332" s="8"/>
    </row>
    <row r="333" spans="1:1" x14ac:dyDescent="0.2">
      <c r="A333" s="8"/>
    </row>
    <row r="334" spans="1:1" x14ac:dyDescent="0.2">
      <c r="A334" s="8"/>
    </row>
    <row r="335" spans="1:1" x14ac:dyDescent="0.2">
      <c r="A335" s="8"/>
    </row>
    <row r="336" spans="1:1" x14ac:dyDescent="0.2">
      <c r="A336" s="8"/>
    </row>
    <row r="337" spans="1:1" x14ac:dyDescent="0.2">
      <c r="A337" s="8"/>
    </row>
    <row r="338" spans="1:1" x14ac:dyDescent="0.2">
      <c r="A338" s="8"/>
    </row>
    <row r="339" spans="1:1" x14ac:dyDescent="0.2">
      <c r="A339" s="8"/>
    </row>
    <row r="340" spans="1:1" x14ac:dyDescent="0.2">
      <c r="A340" s="8"/>
    </row>
    <row r="341" spans="1:1" x14ac:dyDescent="0.2">
      <c r="A341" s="8"/>
    </row>
    <row r="342" spans="1:1" x14ac:dyDescent="0.2">
      <c r="A342" s="8"/>
    </row>
    <row r="343" spans="1:1" x14ac:dyDescent="0.2">
      <c r="A343" s="8"/>
    </row>
    <row r="344" spans="1:1" x14ac:dyDescent="0.2">
      <c r="A344" s="8"/>
    </row>
    <row r="345" spans="1:1" x14ac:dyDescent="0.2">
      <c r="A345" s="8"/>
    </row>
    <row r="346" spans="1:1" x14ac:dyDescent="0.2">
      <c r="A346" s="8"/>
    </row>
    <row r="347" spans="1:1" x14ac:dyDescent="0.2">
      <c r="A347" s="8"/>
    </row>
    <row r="348" spans="1:1" x14ac:dyDescent="0.2">
      <c r="A348" s="8"/>
    </row>
    <row r="349" spans="1:1" x14ac:dyDescent="0.2">
      <c r="A349" s="8"/>
    </row>
    <row r="350" spans="1:1" x14ac:dyDescent="0.2">
      <c r="A350" s="8"/>
    </row>
    <row r="351" spans="1:1" x14ac:dyDescent="0.2">
      <c r="A351" s="8"/>
    </row>
    <row r="352" spans="1:1" x14ac:dyDescent="0.2">
      <c r="A352" s="8"/>
    </row>
    <row r="353" spans="1:1" x14ac:dyDescent="0.2">
      <c r="A353" s="8"/>
    </row>
    <row r="354" spans="1:1" x14ac:dyDescent="0.2">
      <c r="A354" s="8"/>
    </row>
    <row r="355" spans="1:1" x14ac:dyDescent="0.2">
      <c r="A355" s="8"/>
    </row>
    <row r="356" spans="1:1" x14ac:dyDescent="0.2">
      <c r="A356" s="8"/>
    </row>
    <row r="357" spans="1:1" x14ac:dyDescent="0.2">
      <c r="A357" s="8"/>
    </row>
    <row r="358" spans="1:1" x14ac:dyDescent="0.2">
      <c r="A358" s="8"/>
    </row>
    <row r="359" spans="1:1" x14ac:dyDescent="0.2">
      <c r="A359" s="8"/>
    </row>
    <row r="360" spans="1:1" x14ac:dyDescent="0.2">
      <c r="A360" s="8"/>
    </row>
    <row r="361" spans="1:1" x14ac:dyDescent="0.2">
      <c r="A361" s="8"/>
    </row>
    <row r="362" spans="1:1" x14ac:dyDescent="0.2">
      <c r="A362" s="8"/>
    </row>
    <row r="363" spans="1:1" x14ac:dyDescent="0.2">
      <c r="A363" s="8"/>
    </row>
    <row r="364" spans="1:1" x14ac:dyDescent="0.2">
      <c r="A364" s="8"/>
    </row>
    <row r="365" spans="1:1" x14ac:dyDescent="0.2">
      <c r="A365" s="8"/>
    </row>
    <row r="366" spans="1:1" x14ac:dyDescent="0.2">
      <c r="A366" s="8"/>
    </row>
    <row r="367" spans="1:1" x14ac:dyDescent="0.2">
      <c r="A367" s="8"/>
    </row>
    <row r="368" spans="1:1" x14ac:dyDescent="0.2">
      <c r="A368" s="8"/>
    </row>
    <row r="369" spans="1:1" x14ac:dyDescent="0.2">
      <c r="A369" s="8"/>
    </row>
    <row r="370" spans="1:1" x14ac:dyDescent="0.2">
      <c r="A370" s="8"/>
    </row>
    <row r="371" spans="1:1" x14ac:dyDescent="0.2">
      <c r="A371" s="8"/>
    </row>
    <row r="372" spans="1:1" x14ac:dyDescent="0.2">
      <c r="A372" s="8"/>
    </row>
    <row r="373" spans="1:1" x14ac:dyDescent="0.2">
      <c r="A373" s="8"/>
    </row>
    <row r="374" spans="1:1" x14ac:dyDescent="0.2">
      <c r="A374" s="8"/>
    </row>
    <row r="375" spans="1:1" x14ac:dyDescent="0.2">
      <c r="A375" s="8"/>
    </row>
    <row r="376" spans="1:1" x14ac:dyDescent="0.2">
      <c r="A376" s="8"/>
    </row>
    <row r="377" spans="1:1" x14ac:dyDescent="0.2">
      <c r="A377" s="8"/>
    </row>
    <row r="378" spans="1:1" x14ac:dyDescent="0.2">
      <c r="A378" s="8"/>
    </row>
    <row r="379" spans="1:1" x14ac:dyDescent="0.2">
      <c r="A379" s="8"/>
    </row>
    <row r="380" spans="1:1" x14ac:dyDescent="0.2">
      <c r="A380" s="8"/>
    </row>
    <row r="381" spans="1:1" x14ac:dyDescent="0.2">
      <c r="A381" s="8"/>
    </row>
    <row r="382" spans="1:1" x14ac:dyDescent="0.2">
      <c r="A382" s="8"/>
    </row>
    <row r="383" spans="1:1" x14ac:dyDescent="0.2">
      <c r="A383" s="8"/>
    </row>
    <row r="384" spans="1:1" x14ac:dyDescent="0.2">
      <c r="A384" s="8"/>
    </row>
    <row r="385" spans="1:1" x14ac:dyDescent="0.2">
      <c r="A385" s="8"/>
    </row>
    <row r="386" spans="1:1" x14ac:dyDescent="0.2">
      <c r="A386" s="8"/>
    </row>
    <row r="387" spans="1:1" x14ac:dyDescent="0.2">
      <c r="A387" s="8"/>
    </row>
    <row r="388" spans="1:1" x14ac:dyDescent="0.2">
      <c r="A388" s="8"/>
    </row>
    <row r="389" spans="1:1" x14ac:dyDescent="0.2">
      <c r="A389" s="8"/>
    </row>
    <row r="390" spans="1:1" x14ac:dyDescent="0.2">
      <c r="A390" s="8"/>
    </row>
    <row r="391" spans="1:1" x14ac:dyDescent="0.2">
      <c r="A391" s="8"/>
    </row>
    <row r="392" spans="1:1" x14ac:dyDescent="0.2">
      <c r="A392" s="8"/>
    </row>
    <row r="393" spans="1:1" x14ac:dyDescent="0.2">
      <c r="A393" s="8"/>
    </row>
    <row r="394" spans="1:1" x14ac:dyDescent="0.2">
      <c r="A394" s="8"/>
    </row>
    <row r="395" spans="1:1" x14ac:dyDescent="0.2">
      <c r="A395" s="8"/>
    </row>
    <row r="396" spans="1:1" x14ac:dyDescent="0.2">
      <c r="A396" s="8"/>
    </row>
    <row r="397" spans="1:1" x14ac:dyDescent="0.2">
      <c r="A397" s="8"/>
    </row>
    <row r="398" spans="1:1" x14ac:dyDescent="0.2">
      <c r="A398" s="8"/>
    </row>
    <row r="399" spans="1:1" x14ac:dyDescent="0.2">
      <c r="A399" s="8"/>
    </row>
    <row r="400" spans="1:1" x14ac:dyDescent="0.2">
      <c r="A400" s="8"/>
    </row>
    <row r="401" spans="1:1" x14ac:dyDescent="0.2">
      <c r="A401" s="8"/>
    </row>
    <row r="402" spans="1:1" x14ac:dyDescent="0.2">
      <c r="A402" s="8"/>
    </row>
    <row r="403" spans="1:1" x14ac:dyDescent="0.2">
      <c r="A403" s="8"/>
    </row>
    <row r="404" spans="1:1" x14ac:dyDescent="0.2">
      <c r="A404" s="8"/>
    </row>
    <row r="405" spans="1:1" x14ac:dyDescent="0.2">
      <c r="A405" s="8"/>
    </row>
    <row r="406" spans="1:1" x14ac:dyDescent="0.2">
      <c r="A406" s="8"/>
    </row>
    <row r="407" spans="1:1" x14ac:dyDescent="0.2">
      <c r="A407" s="8"/>
    </row>
    <row r="408" spans="1:1" x14ac:dyDescent="0.2">
      <c r="A408" s="8"/>
    </row>
    <row r="409" spans="1:1" x14ac:dyDescent="0.2">
      <c r="A409" s="8"/>
    </row>
    <row r="410" spans="1:1" x14ac:dyDescent="0.2">
      <c r="A410" s="8"/>
    </row>
    <row r="411" spans="1:1" x14ac:dyDescent="0.2">
      <c r="A411" s="8"/>
    </row>
    <row r="412" spans="1:1" x14ac:dyDescent="0.2">
      <c r="A412" s="8"/>
    </row>
    <row r="413" spans="1:1" x14ac:dyDescent="0.2">
      <c r="A413" s="8"/>
    </row>
    <row r="414" spans="1:1" x14ac:dyDescent="0.2">
      <c r="A414" s="8"/>
    </row>
    <row r="415" spans="1:1" x14ac:dyDescent="0.2">
      <c r="A415" s="8"/>
    </row>
    <row r="416" spans="1:1" x14ac:dyDescent="0.2">
      <c r="A416" s="8"/>
    </row>
    <row r="417" spans="1:7" x14ac:dyDescent="0.2">
      <c r="A417" s="8"/>
    </row>
    <row r="418" spans="1:7" x14ac:dyDescent="0.2">
      <c r="A418" s="8"/>
    </row>
    <row r="419" spans="1:7" x14ac:dyDescent="0.2">
      <c r="A419" s="8"/>
    </row>
    <row r="420" spans="1:7" x14ac:dyDescent="0.2">
      <c r="A420" s="8"/>
    </row>
    <row r="421" spans="1:7" x14ac:dyDescent="0.2">
      <c r="A421" s="8"/>
    </row>
    <row r="422" spans="1:7" x14ac:dyDescent="0.2">
      <c r="A422" s="8"/>
    </row>
    <row r="423" spans="1:7" x14ac:dyDescent="0.2">
      <c r="A423" s="8"/>
    </row>
    <row r="424" spans="1:7" x14ac:dyDescent="0.2">
      <c r="A424" s="8"/>
    </row>
    <row r="425" spans="1:7" x14ac:dyDescent="0.2">
      <c r="A425" s="8"/>
    </row>
    <row r="426" spans="1:7" x14ac:dyDescent="0.2">
      <c r="A426" s="8"/>
    </row>
    <row r="427" spans="1:7" x14ac:dyDescent="0.2">
      <c r="A427" s="8"/>
    </row>
    <row r="428" spans="1:7" x14ac:dyDescent="0.2">
      <c r="A428" s="8"/>
    </row>
    <row r="429" spans="1:7" x14ac:dyDescent="0.2">
      <c r="A429" s="8"/>
    </row>
    <row r="430" spans="1:7" x14ac:dyDescent="0.2">
      <c r="A430" s="8"/>
      <c r="G430" s="29"/>
    </row>
    <row r="431" spans="1:7" x14ac:dyDescent="0.2">
      <c r="A431" s="8"/>
      <c r="G431" s="29"/>
    </row>
    <row r="432" spans="1:7" x14ac:dyDescent="0.2">
      <c r="A432" s="8"/>
      <c r="G432" s="29"/>
    </row>
    <row r="433" spans="1:7" x14ac:dyDescent="0.2">
      <c r="A433" s="8"/>
      <c r="G433" s="29"/>
    </row>
    <row r="434" spans="1:7" x14ac:dyDescent="0.2">
      <c r="A434" s="8"/>
      <c r="G434" s="29"/>
    </row>
    <row r="435" spans="1:7" x14ac:dyDescent="0.2">
      <c r="A435" s="8"/>
      <c r="G435" s="29"/>
    </row>
    <row r="436" spans="1:7" x14ac:dyDescent="0.2">
      <c r="A436" s="8"/>
      <c r="G436" s="29"/>
    </row>
    <row r="437" spans="1:7" x14ac:dyDescent="0.2">
      <c r="A437" s="8"/>
      <c r="G437" s="29"/>
    </row>
    <row r="438" spans="1:7" x14ac:dyDescent="0.2">
      <c r="A438" s="8"/>
      <c r="G438" s="29"/>
    </row>
    <row r="439" spans="1:7" x14ac:dyDescent="0.2">
      <c r="A439" s="8"/>
      <c r="G439" s="29"/>
    </row>
    <row r="440" spans="1:7" x14ac:dyDescent="0.2">
      <c r="A440" s="8"/>
      <c r="G440" s="29"/>
    </row>
    <row r="441" spans="1:7" x14ac:dyDescent="0.2">
      <c r="A441" s="8"/>
      <c r="G441" s="29"/>
    </row>
    <row r="442" spans="1:7" x14ac:dyDescent="0.2">
      <c r="A442" s="8"/>
      <c r="G442" s="29"/>
    </row>
    <row r="443" spans="1:7" x14ac:dyDescent="0.2">
      <c r="A443" s="8"/>
      <c r="G443" s="29"/>
    </row>
    <row r="444" spans="1:7" x14ac:dyDescent="0.2">
      <c r="A444" s="8"/>
      <c r="G444" s="29"/>
    </row>
    <row r="445" spans="1:7" x14ac:dyDescent="0.2">
      <c r="A445" s="8"/>
      <c r="G445" s="29"/>
    </row>
    <row r="446" spans="1:7" x14ac:dyDescent="0.2">
      <c r="A446" s="8"/>
      <c r="G446" s="29"/>
    </row>
    <row r="447" spans="1:7" x14ac:dyDescent="0.2">
      <c r="A447" s="8"/>
      <c r="G447" s="29"/>
    </row>
    <row r="448" spans="1:7" x14ac:dyDescent="0.2">
      <c r="A448" s="8"/>
      <c r="G448" s="29"/>
    </row>
    <row r="449" spans="1:9" x14ac:dyDescent="0.2">
      <c r="A449" s="8"/>
      <c r="G449" s="29"/>
    </row>
    <row r="450" spans="1:9" x14ac:dyDescent="0.2">
      <c r="A450" s="8"/>
      <c r="G450" s="29"/>
    </row>
    <row r="451" spans="1:9" x14ac:dyDescent="0.2">
      <c r="A451" s="8"/>
      <c r="G451" s="29"/>
    </row>
    <row r="452" spans="1:9" x14ac:dyDescent="0.2">
      <c r="A452" s="8"/>
      <c r="G452" s="29"/>
    </row>
    <row r="453" spans="1:9" x14ac:dyDescent="0.2">
      <c r="A453" s="8"/>
      <c r="G453" s="29"/>
    </row>
    <row r="454" spans="1:9" x14ac:dyDescent="0.2">
      <c r="A454" s="8"/>
      <c r="D454" s="63"/>
      <c r="E454" s="28"/>
      <c r="G454" s="29"/>
      <c r="I454" s="27"/>
    </row>
    <row r="455" spans="1:9" x14ac:dyDescent="0.2">
      <c r="A455" s="8"/>
      <c r="D455" s="63"/>
      <c r="E455" s="28"/>
      <c r="G455" s="29"/>
      <c r="I455" s="27"/>
    </row>
    <row r="456" spans="1:9" x14ac:dyDescent="0.2">
      <c r="A456" s="8"/>
      <c r="B456" s="27"/>
      <c r="D456" s="63"/>
      <c r="E456" s="28"/>
      <c r="G456" s="29"/>
      <c r="I456" s="27"/>
    </row>
    <row r="457" spans="1:9" x14ac:dyDescent="0.2">
      <c r="A457" s="8"/>
      <c r="B457" s="27"/>
      <c r="D457" s="63"/>
      <c r="E457" s="28"/>
      <c r="G457" s="29"/>
      <c r="I457" s="27"/>
    </row>
    <row r="458" spans="1:9" x14ac:dyDescent="0.2">
      <c r="A458" s="8"/>
      <c r="B458" s="27"/>
      <c r="D458" s="63"/>
      <c r="E458" s="28"/>
      <c r="G458" s="29"/>
      <c r="I458" s="27"/>
    </row>
    <row r="459" spans="1:9" x14ac:dyDescent="0.2">
      <c r="A459" s="8"/>
      <c r="B459" s="27"/>
      <c r="D459" s="63"/>
      <c r="E459" s="28"/>
      <c r="G459" s="29"/>
      <c r="I459" s="27"/>
    </row>
    <row r="460" spans="1:9" x14ac:dyDescent="0.2">
      <c r="A460" s="8"/>
      <c r="B460" s="27"/>
      <c r="D460" s="63"/>
      <c r="E460" s="28"/>
      <c r="G460" s="29"/>
      <c r="I460" s="27"/>
    </row>
    <row r="461" spans="1:9" x14ac:dyDescent="0.2">
      <c r="A461" s="8"/>
      <c r="B461" s="27"/>
      <c r="C461" s="64"/>
      <c r="D461" s="63"/>
      <c r="E461" s="28"/>
      <c r="G461" s="29"/>
      <c r="I461" s="27"/>
    </row>
    <row r="462" spans="1:9" x14ac:dyDescent="0.2">
      <c r="A462" s="8"/>
      <c r="B462" s="27"/>
      <c r="C462" s="64"/>
      <c r="D462" s="63"/>
      <c r="E462" s="28"/>
      <c r="F462" s="29"/>
      <c r="G462" s="29"/>
      <c r="H462" s="29"/>
      <c r="I462" s="27"/>
    </row>
    <row r="463" spans="1:9" x14ac:dyDescent="0.2">
      <c r="A463" s="8"/>
      <c r="B463" s="27"/>
      <c r="C463" s="64"/>
      <c r="D463" s="63"/>
      <c r="E463" s="28"/>
      <c r="F463" s="29"/>
      <c r="G463" s="29"/>
      <c r="H463" s="29"/>
      <c r="I463" s="27"/>
    </row>
    <row r="464" spans="1:9" x14ac:dyDescent="0.2">
      <c r="A464" s="8"/>
      <c r="B464" s="27"/>
      <c r="C464" s="64"/>
      <c r="D464" s="63"/>
      <c r="E464" s="28"/>
      <c r="F464" s="29"/>
      <c r="G464" s="29"/>
      <c r="H464" s="29"/>
      <c r="I464" s="27"/>
    </row>
    <row r="465" spans="1:9" x14ac:dyDescent="0.2">
      <c r="A465" s="8"/>
      <c r="B465" s="27"/>
      <c r="C465" s="64"/>
      <c r="D465" s="63"/>
      <c r="E465" s="28"/>
      <c r="F465" s="29"/>
      <c r="G465" s="29"/>
      <c r="H465" s="29"/>
      <c r="I465" s="27"/>
    </row>
    <row r="466" spans="1:9" s="27" customFormat="1" x14ac:dyDescent="0.2">
      <c r="A466" s="8"/>
      <c r="C466" s="64"/>
      <c r="D466" s="63"/>
      <c r="E466" s="28"/>
      <c r="F466" s="29"/>
      <c r="G466" s="29"/>
      <c r="H466" s="29"/>
    </row>
    <row r="467" spans="1:9" s="27" customFormat="1" x14ac:dyDescent="0.2">
      <c r="A467" s="8"/>
      <c r="C467" s="64"/>
      <c r="D467" s="63"/>
      <c r="E467" s="28"/>
      <c r="F467" s="29"/>
      <c r="G467" s="29"/>
      <c r="H467" s="29"/>
    </row>
    <row r="468" spans="1:9" s="27" customFormat="1" x14ac:dyDescent="0.2">
      <c r="A468" s="8"/>
      <c r="C468" s="64"/>
      <c r="D468" s="63"/>
      <c r="E468" s="28"/>
      <c r="F468" s="29"/>
      <c r="G468" s="29"/>
      <c r="H468" s="29"/>
    </row>
    <row r="469" spans="1:9" s="27" customFormat="1" x14ac:dyDescent="0.2">
      <c r="A469" s="8"/>
      <c r="C469" s="64"/>
      <c r="D469" s="63"/>
      <c r="E469" s="28"/>
      <c r="F469" s="29"/>
      <c r="G469" s="29"/>
      <c r="H469" s="29"/>
    </row>
    <row r="470" spans="1:9" s="27" customFormat="1" x14ac:dyDescent="0.2">
      <c r="A470" s="8"/>
      <c r="C470" s="64"/>
      <c r="D470" s="63"/>
      <c r="E470" s="28"/>
      <c r="F470" s="29"/>
      <c r="G470" s="29"/>
      <c r="H470" s="29"/>
    </row>
    <row r="471" spans="1:9" s="27" customFormat="1" x14ac:dyDescent="0.2">
      <c r="A471" s="8"/>
      <c r="C471" s="64"/>
      <c r="D471" s="63"/>
      <c r="E471" s="28"/>
      <c r="F471" s="29"/>
      <c r="G471" s="29"/>
      <c r="H471" s="29"/>
    </row>
    <row r="472" spans="1:9" s="27" customFormat="1" x14ac:dyDescent="0.2">
      <c r="A472" s="8"/>
      <c r="C472" s="64"/>
      <c r="D472" s="63"/>
      <c r="E472" s="28"/>
      <c r="F472" s="29"/>
      <c r="G472" s="29"/>
      <c r="H472" s="29"/>
    </row>
    <row r="473" spans="1:9" s="27" customFormat="1" x14ac:dyDescent="0.2">
      <c r="A473" s="8"/>
      <c r="C473" s="64"/>
      <c r="D473" s="63"/>
      <c r="E473" s="28"/>
      <c r="F473" s="29"/>
      <c r="G473" s="29"/>
      <c r="H473" s="29"/>
    </row>
    <row r="474" spans="1:9" s="27" customFormat="1" x14ac:dyDescent="0.2">
      <c r="A474" s="8"/>
      <c r="C474" s="64"/>
      <c r="D474" s="63"/>
      <c r="E474" s="28"/>
      <c r="F474" s="29"/>
      <c r="G474" s="29"/>
      <c r="H474" s="29"/>
    </row>
    <row r="475" spans="1:9" s="27" customFormat="1" x14ac:dyDescent="0.2">
      <c r="A475" s="8"/>
      <c r="C475" s="64"/>
      <c r="D475" s="63"/>
      <c r="E475" s="28"/>
      <c r="F475" s="29"/>
      <c r="G475" s="29"/>
      <c r="H475" s="29"/>
    </row>
    <row r="476" spans="1:9" s="27" customFormat="1" x14ac:dyDescent="0.2">
      <c r="A476" s="8"/>
      <c r="C476" s="64"/>
      <c r="D476" s="63"/>
      <c r="E476" s="28"/>
      <c r="F476" s="29"/>
      <c r="G476" s="29"/>
      <c r="H476" s="29"/>
    </row>
    <row r="477" spans="1:9" s="27" customFormat="1" x14ac:dyDescent="0.2">
      <c r="A477" s="8"/>
      <c r="C477" s="64"/>
      <c r="D477" s="63"/>
      <c r="E477" s="28"/>
      <c r="F477" s="29"/>
      <c r="G477" s="29"/>
      <c r="H477" s="29"/>
    </row>
    <row r="478" spans="1:9" s="27" customFormat="1" x14ac:dyDescent="0.2">
      <c r="A478" s="8"/>
      <c r="C478" s="64"/>
      <c r="D478" s="63"/>
      <c r="E478" s="28"/>
      <c r="F478" s="29"/>
      <c r="G478" s="29"/>
      <c r="H478" s="29"/>
    </row>
    <row r="479" spans="1:9" s="27" customFormat="1" x14ac:dyDescent="0.2">
      <c r="A479" s="8"/>
      <c r="C479" s="64"/>
      <c r="D479" s="63"/>
      <c r="E479" s="28"/>
      <c r="F479" s="29"/>
      <c r="G479" s="29"/>
      <c r="H479" s="29"/>
    </row>
    <row r="480" spans="1:9" s="27" customFormat="1" x14ac:dyDescent="0.2">
      <c r="A480" s="8"/>
      <c r="C480" s="64"/>
      <c r="D480" s="63"/>
      <c r="E480" s="28"/>
      <c r="F480" s="29"/>
      <c r="G480" s="29"/>
      <c r="H480" s="29"/>
    </row>
    <row r="481" spans="1:8" s="27" customFormat="1" x14ac:dyDescent="0.2">
      <c r="A481" s="8"/>
      <c r="C481" s="64"/>
      <c r="D481" s="63"/>
      <c r="E481" s="28"/>
      <c r="F481" s="29"/>
      <c r="G481" s="29"/>
      <c r="H481" s="29"/>
    </row>
    <row r="482" spans="1:8" s="27" customFormat="1" x14ac:dyDescent="0.2">
      <c r="A482" s="8"/>
      <c r="C482" s="64"/>
      <c r="D482" s="63"/>
      <c r="E482" s="28"/>
      <c r="F482" s="29"/>
      <c r="G482" s="29"/>
      <c r="H482" s="29"/>
    </row>
    <row r="483" spans="1:8" s="27" customFormat="1" x14ac:dyDescent="0.2">
      <c r="A483" s="8"/>
      <c r="C483" s="64"/>
      <c r="D483" s="63"/>
      <c r="E483" s="28"/>
      <c r="F483" s="29"/>
      <c r="G483" s="2"/>
      <c r="H483" s="29"/>
    </row>
    <row r="484" spans="1:8" s="27" customFormat="1" x14ac:dyDescent="0.2">
      <c r="A484" s="8"/>
      <c r="C484" s="64"/>
      <c r="D484" s="63"/>
      <c r="E484" s="28"/>
      <c r="F484" s="29"/>
      <c r="G484" s="2"/>
      <c r="H484" s="29"/>
    </row>
    <row r="485" spans="1:8" s="27" customFormat="1" x14ac:dyDescent="0.2">
      <c r="A485" s="8"/>
      <c r="C485" s="64"/>
      <c r="D485" s="63"/>
      <c r="E485" s="28"/>
      <c r="F485" s="29"/>
      <c r="G485" s="2"/>
      <c r="H485" s="29"/>
    </row>
    <row r="486" spans="1:8" s="27" customFormat="1" x14ac:dyDescent="0.2">
      <c r="A486" s="8"/>
      <c r="C486" s="64"/>
      <c r="D486" s="63"/>
      <c r="E486" s="28"/>
      <c r="F486" s="29"/>
      <c r="G486" s="2"/>
      <c r="H486" s="29"/>
    </row>
    <row r="487" spans="1:8" s="27" customFormat="1" x14ac:dyDescent="0.2">
      <c r="A487" s="8"/>
      <c r="C487" s="64"/>
      <c r="D487" s="63"/>
      <c r="E487" s="28"/>
      <c r="F487" s="29"/>
      <c r="G487" s="2"/>
      <c r="H487" s="29"/>
    </row>
    <row r="488" spans="1:8" s="27" customFormat="1" x14ac:dyDescent="0.2">
      <c r="A488" s="8"/>
      <c r="C488" s="64"/>
      <c r="D488" s="63"/>
      <c r="E488" s="28"/>
      <c r="F488" s="29"/>
      <c r="G488" s="2"/>
      <c r="H488" s="29"/>
    </row>
    <row r="489" spans="1:8" s="27" customFormat="1" x14ac:dyDescent="0.2">
      <c r="A489" s="8"/>
      <c r="C489" s="64"/>
      <c r="D489" s="63"/>
      <c r="E489" s="28"/>
      <c r="F489" s="29"/>
      <c r="G489" s="2"/>
      <c r="H489" s="29"/>
    </row>
    <row r="490" spans="1:8" s="27" customFormat="1" x14ac:dyDescent="0.2">
      <c r="A490" s="8"/>
      <c r="C490" s="64"/>
      <c r="D490" s="63"/>
      <c r="E490" s="28"/>
      <c r="F490" s="29"/>
      <c r="G490" s="2"/>
      <c r="H490" s="29"/>
    </row>
    <row r="491" spans="1:8" s="27" customFormat="1" x14ac:dyDescent="0.2">
      <c r="A491" s="8"/>
      <c r="C491" s="64"/>
      <c r="D491" s="63"/>
      <c r="E491" s="28"/>
      <c r="F491" s="29"/>
      <c r="G491" s="2"/>
      <c r="H491" s="29"/>
    </row>
    <row r="492" spans="1:8" s="27" customFormat="1" x14ac:dyDescent="0.2">
      <c r="A492" s="8"/>
      <c r="C492" s="64"/>
      <c r="D492" s="63"/>
      <c r="E492" s="28"/>
      <c r="F492" s="29"/>
      <c r="G492" s="2"/>
      <c r="H492" s="29"/>
    </row>
    <row r="493" spans="1:8" s="27" customFormat="1" x14ac:dyDescent="0.2">
      <c r="A493" s="8"/>
      <c r="C493" s="64"/>
      <c r="D493" s="63"/>
      <c r="E493" s="28"/>
      <c r="F493" s="29"/>
      <c r="G493" s="2"/>
      <c r="H493" s="29"/>
    </row>
    <row r="494" spans="1:8" s="27" customFormat="1" x14ac:dyDescent="0.2">
      <c r="A494" s="8"/>
      <c r="C494" s="64"/>
      <c r="D494" s="63"/>
      <c r="E494" s="28"/>
      <c r="F494" s="29"/>
      <c r="G494" s="2"/>
      <c r="H494" s="29"/>
    </row>
    <row r="495" spans="1:8" s="27" customFormat="1" x14ac:dyDescent="0.2">
      <c r="A495" s="8"/>
      <c r="C495" s="64"/>
      <c r="D495" s="63"/>
      <c r="E495" s="28"/>
      <c r="F495" s="29"/>
      <c r="G495" s="2"/>
      <c r="H495" s="29"/>
    </row>
    <row r="496" spans="1:8" s="27" customFormat="1" x14ac:dyDescent="0.2">
      <c r="A496" s="8"/>
      <c r="C496" s="64"/>
      <c r="D496" s="63"/>
      <c r="E496" s="28"/>
      <c r="F496" s="29"/>
      <c r="G496" s="2"/>
      <c r="H496" s="29"/>
    </row>
    <row r="497" spans="1:9" s="27" customFormat="1" x14ac:dyDescent="0.2">
      <c r="A497" s="8"/>
      <c r="C497" s="64"/>
      <c r="D497" s="63"/>
      <c r="E497" s="28"/>
      <c r="F497" s="29"/>
      <c r="G497" s="2"/>
      <c r="H497" s="29"/>
    </row>
    <row r="498" spans="1:9" s="27" customFormat="1" x14ac:dyDescent="0.2">
      <c r="A498" s="8"/>
      <c r="C498" s="64"/>
      <c r="D498" s="63"/>
      <c r="E498" s="28"/>
      <c r="F498" s="29"/>
      <c r="G498" s="2"/>
      <c r="H498" s="29"/>
    </row>
    <row r="499" spans="1:9" s="27" customFormat="1" x14ac:dyDescent="0.2">
      <c r="A499" s="8"/>
      <c r="C499" s="64"/>
      <c r="D499" s="63"/>
      <c r="E499" s="28"/>
      <c r="F499" s="29"/>
      <c r="G499" s="2"/>
      <c r="H499" s="29"/>
    </row>
    <row r="500" spans="1:9" s="27" customFormat="1" x14ac:dyDescent="0.2">
      <c r="A500" s="8"/>
      <c r="C500" s="64"/>
      <c r="D500" s="63"/>
      <c r="E500" s="28"/>
      <c r="F500" s="29"/>
      <c r="G500" s="2"/>
      <c r="H500" s="29"/>
    </row>
    <row r="501" spans="1:9" s="27" customFormat="1" x14ac:dyDescent="0.2">
      <c r="A501" s="8"/>
      <c r="C501" s="64"/>
      <c r="D501" s="63"/>
      <c r="E501" s="28"/>
      <c r="F501" s="29"/>
      <c r="G501" s="2"/>
      <c r="H501" s="29"/>
    </row>
    <row r="502" spans="1:9" s="27" customFormat="1" x14ac:dyDescent="0.2">
      <c r="A502" s="8"/>
      <c r="C502" s="64"/>
      <c r="D502" s="63"/>
      <c r="E502" s="28"/>
      <c r="F502" s="29"/>
      <c r="G502" s="2"/>
      <c r="H502" s="29"/>
    </row>
    <row r="503" spans="1:9" s="27" customFormat="1" x14ac:dyDescent="0.2">
      <c r="A503" s="8"/>
      <c r="C503" s="64"/>
      <c r="D503" s="63"/>
      <c r="E503" s="28"/>
      <c r="F503" s="29"/>
      <c r="G503" s="2"/>
      <c r="H503" s="29"/>
    </row>
    <row r="504" spans="1:9" s="27" customFormat="1" x14ac:dyDescent="0.2">
      <c r="A504" s="8"/>
      <c r="C504" s="64"/>
      <c r="D504" s="63"/>
      <c r="E504" s="28"/>
      <c r="F504" s="29"/>
      <c r="G504" s="2"/>
      <c r="H504" s="29"/>
    </row>
    <row r="505" spans="1:9" s="27" customFormat="1" x14ac:dyDescent="0.2">
      <c r="A505" s="8"/>
      <c r="C505" s="64"/>
      <c r="D505" s="63"/>
      <c r="E505" s="28"/>
      <c r="F505" s="29"/>
      <c r="G505" s="2"/>
      <c r="H505" s="29"/>
    </row>
    <row r="506" spans="1:9" s="27" customFormat="1" x14ac:dyDescent="0.2">
      <c r="A506" s="8"/>
      <c r="C506" s="64"/>
      <c r="D506" s="63"/>
      <c r="E506" s="28"/>
      <c r="F506" s="29"/>
      <c r="G506" s="2"/>
      <c r="H506" s="29"/>
    </row>
    <row r="507" spans="1:9" s="27" customFormat="1" x14ac:dyDescent="0.2">
      <c r="A507" s="8"/>
      <c r="C507" s="64"/>
      <c r="D507" s="53"/>
      <c r="E507" s="1"/>
      <c r="F507" s="29"/>
      <c r="G507" s="2"/>
      <c r="H507" s="29"/>
      <c r="I507" s="3"/>
    </row>
    <row r="508" spans="1:9" s="27" customFormat="1" x14ac:dyDescent="0.2">
      <c r="A508" s="8"/>
      <c r="C508" s="64"/>
      <c r="D508" s="53"/>
      <c r="E508" s="1"/>
      <c r="F508" s="29"/>
      <c r="G508" s="2"/>
      <c r="H508" s="29"/>
      <c r="I508" s="3"/>
    </row>
    <row r="509" spans="1:9" s="27" customFormat="1" x14ac:dyDescent="0.2">
      <c r="A509" s="30"/>
      <c r="B509" s="3"/>
      <c r="C509" s="64"/>
      <c r="D509" s="53"/>
      <c r="E509" s="1"/>
      <c r="F509" s="29"/>
      <c r="G509" s="2"/>
      <c r="H509" s="29"/>
      <c r="I509" s="3"/>
    </row>
    <row r="510" spans="1:9" s="27" customFormat="1" x14ac:dyDescent="0.2">
      <c r="A510" s="30"/>
      <c r="B510" s="30"/>
      <c r="C510" s="64"/>
      <c r="D510" s="53"/>
      <c r="E510" s="1"/>
      <c r="F510" s="29"/>
      <c r="G510" s="2"/>
      <c r="H510" s="29"/>
      <c r="I510" s="3"/>
    </row>
    <row r="511" spans="1:9" s="27" customFormat="1" x14ac:dyDescent="0.2">
      <c r="A511" s="30"/>
      <c r="B511" s="3"/>
      <c r="C511" s="64"/>
      <c r="D511" s="53"/>
      <c r="E511" s="1"/>
      <c r="F511" s="29"/>
      <c r="G511" s="2"/>
      <c r="H511" s="29"/>
      <c r="I511" s="3"/>
    </row>
    <row r="512" spans="1:9" s="27" customFormat="1" x14ac:dyDescent="0.2">
      <c r="A512" s="30"/>
      <c r="B512" s="3"/>
      <c r="C512" s="64"/>
      <c r="D512" s="53"/>
      <c r="E512" s="1"/>
      <c r="F512" s="29"/>
      <c r="G512" s="2"/>
      <c r="H512" s="29"/>
      <c r="I512" s="3"/>
    </row>
    <row r="513" spans="1:9" s="27" customFormat="1" x14ac:dyDescent="0.2">
      <c r="A513" s="30"/>
      <c r="B513" s="31"/>
      <c r="C513" s="64"/>
      <c r="D513" s="53"/>
      <c r="E513" s="1"/>
      <c r="F513" s="29"/>
      <c r="G513" s="2"/>
      <c r="H513" s="29"/>
      <c r="I513" s="3"/>
    </row>
    <row r="514" spans="1:9" s="27" customFormat="1" x14ac:dyDescent="0.2">
      <c r="A514" s="30"/>
      <c r="B514" s="31"/>
      <c r="C514" s="54"/>
      <c r="D514" s="53"/>
      <c r="E514" s="1"/>
      <c r="F514" s="29"/>
      <c r="G514" s="2"/>
      <c r="H514" s="29"/>
      <c r="I514" s="3"/>
    </row>
    <row r="515" spans="1:9" s="27" customFormat="1" x14ac:dyDescent="0.2">
      <c r="A515" s="30"/>
      <c r="B515" s="3"/>
      <c r="C515" s="54"/>
      <c r="D515" s="53"/>
      <c r="E515" s="1"/>
      <c r="F515" s="2"/>
      <c r="G515" s="2"/>
      <c r="H515" s="2"/>
      <c r="I515" s="3"/>
    </row>
    <row r="516" spans="1:9" s="27" customFormat="1" x14ac:dyDescent="0.2">
      <c r="A516" s="30"/>
      <c r="B516" s="31"/>
      <c r="C516" s="54"/>
      <c r="D516" s="53"/>
      <c r="E516" s="1"/>
      <c r="F516" s="2"/>
      <c r="G516" s="2"/>
      <c r="H516" s="2"/>
      <c r="I516" s="3"/>
    </row>
    <row r="517" spans="1:9" s="27" customFormat="1" x14ac:dyDescent="0.2">
      <c r="A517" s="30"/>
      <c r="B517" s="3"/>
      <c r="C517" s="54"/>
      <c r="D517" s="53"/>
      <c r="E517" s="1"/>
      <c r="F517" s="2"/>
      <c r="G517" s="2"/>
      <c r="H517" s="2"/>
      <c r="I517" s="3"/>
    </row>
    <row r="518" spans="1:9" s="27" customFormat="1" x14ac:dyDescent="0.2">
      <c r="A518" s="30"/>
      <c r="B518" s="3"/>
      <c r="C518" s="54"/>
      <c r="D518" s="53"/>
      <c r="E518" s="1"/>
      <c r="F518" s="2"/>
      <c r="G518" s="2"/>
      <c r="H518" s="2"/>
      <c r="I518" s="3"/>
    </row>
    <row r="519" spans="1:9" x14ac:dyDescent="0.2">
      <c r="B519" s="31"/>
    </row>
    <row r="520" spans="1:9" x14ac:dyDescent="0.2">
      <c r="B520" s="31"/>
    </row>
    <row r="521" spans="1:9" x14ac:dyDescent="0.2">
      <c r="B521" s="31"/>
    </row>
    <row r="523" spans="1:9" x14ac:dyDescent="0.2">
      <c r="B523" s="31"/>
    </row>
    <row r="524" spans="1:9" x14ac:dyDescent="0.2">
      <c r="B524" s="31"/>
    </row>
    <row r="525" spans="1:9" x14ac:dyDescent="0.2">
      <c r="B525" s="31"/>
    </row>
    <row r="526" spans="1:9" x14ac:dyDescent="0.2">
      <c r="B526" s="31"/>
    </row>
    <row r="527" spans="1:9" x14ac:dyDescent="0.2">
      <c r="B527" s="31"/>
    </row>
  </sheetData>
  <mergeCells count="2">
    <mergeCell ref="C6:D6"/>
    <mergeCell ref="F6:G6"/>
  </mergeCells>
  <phoneticPr fontId="3" type="noConversion"/>
  <printOptions horizontalCentered="1"/>
  <pageMargins left="0.75" right="0.75" top="0.75" bottom="1.25" header="0.5" footer="0.5"/>
  <pageSetup scale="67" fitToHeight="4" pageOrder="overThenDown" orientation="landscape" horizontalDpi="300" verticalDpi="300" r:id="rId1"/>
  <headerFooter alignWithMargins="0">
    <oddFooter>&amp;L&amp;"Univers,Bold"US ECOLOGY WASHINGTON, INC.
2022 PRELIMINARY RATES
EXHIBIT 2
PAGE &amp;P OF &amp;N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9942A6DEE90484BB0DEAB17D79A8204" ma:contentTypeVersion="36" ma:contentTypeDescription="" ma:contentTypeScope="" ma:versionID="a83b5a63549de9d4b1eb561181676b3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TL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219</IndustryCode>
    <CaseStatus xmlns="dc463f71-b30c-4ab2-9473-d307f9d35888">Closed</CaseStatus>
    <OpenedDate xmlns="dc463f71-b30c-4ab2-9473-d307f9d35888">2021-11-30T08:00:00+00:00</OpenedDate>
    <SignificantOrder xmlns="dc463f71-b30c-4ab2-9473-d307f9d35888">false</SignificantOrder>
    <Date1 xmlns="dc463f71-b30c-4ab2-9473-d307f9d35888">2021-11-30T08:00:00+00:00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US Ecology Washington, Inc.</CaseCompanyNames>
    <Nickname xmlns="http://schemas.microsoft.com/sharepoint/v3" xsi:nil="true"/>
    <DocketNumber xmlns="dc463f71-b30c-4ab2-9473-d307f9d35888">210930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E3A21A98-6242-4034-B4DB-B8BE11855AF9}"/>
</file>

<file path=customXml/itemProps2.xml><?xml version="1.0" encoding="utf-8"?>
<ds:datastoreItem xmlns:ds="http://schemas.openxmlformats.org/officeDocument/2006/customXml" ds:itemID="{62BB0ADE-86A5-4259-929D-301884A3DA3E}"/>
</file>

<file path=customXml/itemProps3.xml><?xml version="1.0" encoding="utf-8"?>
<ds:datastoreItem xmlns:ds="http://schemas.openxmlformats.org/officeDocument/2006/customXml" ds:itemID="{B09C7BEB-985F-4E17-8209-743A02C41E78}"/>
</file>

<file path=customXml/itemProps4.xml><?xml version="1.0" encoding="utf-8"?>
<ds:datastoreItem xmlns:ds="http://schemas.openxmlformats.org/officeDocument/2006/customXml" ds:itemID="{12A12002-04FB-4B12-9EE8-DD74E3244C4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2021 SAC PROJECTIONS</vt:lpstr>
      <vt:lpstr>'2021 SAC PROJECTIONS'!Print_Titles</vt:lpstr>
    </vt:vector>
  </TitlesOfParts>
  <Company>American Ecology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Tray Caldwell</dc:creator>
  <cp:lastModifiedBy>Richard Finnigan</cp:lastModifiedBy>
  <cp:lastPrinted>2021-11-23T17:59:46Z</cp:lastPrinted>
  <dcterms:created xsi:type="dcterms:W3CDTF">2010-11-18T17:31:58Z</dcterms:created>
  <dcterms:modified xsi:type="dcterms:W3CDTF">2021-11-23T18:00:07Z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0x0101006E56B4D1795A2E4DB2F0B01679ED314A00E9942A6DEE90484BB0DEAB17D79A8204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