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-15" yWindow="105" windowWidth="14520" windowHeight="12180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Fill" hidden="1">#REF!</definedName>
    <definedName name="_Order1" hidden="1">255</definedName>
    <definedName name="_Order2" hidden="1">255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3" hidden="1">{#N/A,#N/A,FALSE,"Coversheet";#N/A,#N/A,FALSE,"QA"}</definedName>
    <definedName name="CBWorkbookPriority" hidden="1">-2060790043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D18" i="19" l="1"/>
  <c r="C16" i="44"/>
  <c r="C10" i="44"/>
  <c r="B15" i="44" l="1"/>
  <c r="B10" i="44"/>
  <c r="D6" i="44"/>
  <c r="C6" i="44"/>
  <c r="B13" i="38" l="1"/>
  <c r="D25" i="23"/>
  <c r="D4" i="23"/>
  <c r="B9" i="44"/>
  <c r="B8" i="44"/>
  <c r="B11" i="44" s="1"/>
  <c r="B10" i="26"/>
  <c r="B6" i="26"/>
  <c r="B13" i="26" s="1"/>
  <c r="B14" i="38"/>
  <c r="B17" i="38" s="1"/>
  <c r="B9" i="38"/>
  <c r="B8" i="38"/>
  <c r="B7" i="38"/>
  <c r="B6" i="38"/>
  <c r="B10" i="38" s="1"/>
  <c r="H14" i="38"/>
  <c r="G14" i="38"/>
  <c r="F14" i="38"/>
  <c r="E14" i="38"/>
  <c r="D14" i="38"/>
  <c r="C14" i="38"/>
  <c r="H10" i="38"/>
  <c r="D6" i="23" l="1"/>
  <c r="D9" i="23" s="1"/>
  <c r="D15" i="44" l="1"/>
  <c r="C15" i="44"/>
  <c r="B26" i="44" l="1"/>
  <c r="G10" i="38"/>
  <c r="B16" i="44" l="1"/>
  <c r="C8" i="44" l="1"/>
  <c r="C9" i="44"/>
  <c r="D19" i="23"/>
  <c r="D21" i="23"/>
  <c r="C11" i="44" l="1"/>
  <c r="D10" i="38"/>
  <c r="C10" i="38" l="1"/>
  <c r="E10" i="38"/>
  <c r="F10" i="38"/>
  <c r="D14" i="44" l="1"/>
  <c r="C13" i="44"/>
  <c r="C14" i="44"/>
  <c r="D13" i="44" l="1"/>
  <c r="D16" i="44" l="1"/>
  <c r="D23" i="23"/>
  <c r="D18" i="20" l="1"/>
  <c r="D19" i="19"/>
  <c r="A8" i="20" l="1"/>
  <c r="A7" i="20"/>
  <c r="D26" i="19" l="1"/>
  <c r="A14" i="20" l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3" i="19" l="1"/>
  <c r="D11" i="23"/>
  <c r="D13" i="23" s="1"/>
  <c r="D25" i="19" l="1"/>
  <c r="D27" i="19" s="1"/>
  <c r="E27" i="19" s="1"/>
  <c r="D15" i="20" l="1"/>
  <c r="D17" i="20" s="1"/>
  <c r="D16" i="19"/>
  <c r="D20" i="19" l="1"/>
  <c r="E20" i="19" s="1"/>
  <c r="E29" i="19" s="1"/>
  <c r="D19" i="20" l="1"/>
  <c r="E31" i="19" l="1"/>
  <c r="E19" i="20"/>
  <c r="E22" i="20" l="1"/>
  <c r="E24" i="20" l="1"/>
  <c r="E25" i="20" s="1"/>
  <c r="E32" i="19" l="1"/>
</calcChain>
</file>

<file path=xl/sharedStrings.xml><?xml version="1.0" encoding="utf-8"?>
<sst xmlns="http://schemas.openxmlformats.org/spreadsheetml/2006/main" count="92" uniqueCount="73">
  <si>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</si>
  <si>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</si>
  <si>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</si>
  <si>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</si>
  <si>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</si>
  <si>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</si>
  <si>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</si>
  <si>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</si>
  <si>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</si>
  <si>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</si>
  <si>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</si>
  <si>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</si>
  <si>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</si>
  <si>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</si>
  <si>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</si>
  <si>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</si>
  <si>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</si>
  <si>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</si>
  <si>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</si>
  <si>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</si>
  <si>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</si>
  <si>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</si>
  <si>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Act. Costs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</si>
  <si>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</si>
  <si>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</si>
  <si>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</si>
  <si>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</si>
  <si>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</si>
  <si>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</si>
  <si>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</si>
  <si>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</si>
  <si>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</si>
  <si>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</si>
  <si>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</si>
  <si>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</si>
  <si>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</si>
  <si>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</si>
  <si>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</si>
  <si>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</si>
  <si>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</si>
  <si>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</si>
  <si>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</si>
  <si>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ANNUAL NORMALIZATION (LINE 11 / 4)</t>
  </si>
  <si>
    <t>ANNUAL NORMALIZATION (LINE 4 / 2)</t>
  </si>
  <si>
    <t>COMMISSION BASIS REPORT</t>
  </si>
  <si>
    <t>GRC Costs</t>
  </si>
  <si>
    <t>Total 2017 GRC Cost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</si>
  <si>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</si>
  <si>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</si>
  <si>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</si>
  <si>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</si>
  <si>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</si>
  <si>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</si>
  <si>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</si>
  <si>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</si>
  <si>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>Total GRC direct charges</t>
  </si>
  <si>
    <t xml:space="preserve">  ZO12                      Orders: Actual 12 Month Ended</t>
  </si>
  <si>
    <t>*   Common Regulatory Comm Exp</t>
  </si>
  <si>
    <t xml:space="preserve">    92800613  1900– 2019 General Rate Case - Common</t>
  </si>
  <si>
    <t>92800613  1900– 2019 General Rate Case - Common</t>
  </si>
  <si>
    <t>FOR THE TWELVE MONTHS ENDED DECEMBER 31, 2020</t>
  </si>
  <si>
    <t>2019 GRC</t>
  </si>
  <si>
    <t>order 92800613 GRC (Common)</t>
  </si>
  <si>
    <t>SUMMARY PCORC:  Cumulative Expenditures through 12/31/2020</t>
  </si>
  <si>
    <t>SUMMARY GRC:  Cumulative Expenditures through 12/31/2020</t>
  </si>
  <si>
    <t xml:space="preserve">    92800621  1900– 2021 Power Cost Only Rate Case - Common</t>
  </si>
  <si>
    <t>12ME Dec 31, 2020</t>
  </si>
  <si>
    <t>2019 GRC cost</t>
  </si>
  <si>
    <t>EXPENSES OF LAST 2 COMPLETED GRCS (2017 GRC AND 2019 GRC) TO BE NORMALIZED</t>
  </si>
  <si>
    <t xml:space="preserve">      2017 AND 2019 GRC EXPENSES TO BE NORMALIZED</t>
  </si>
  <si>
    <t xml:space="preserve"> Run Date:                     02/1/2021</t>
  </si>
  <si>
    <t>92800621  1900 - Regulatory Exp State - 2021 PCORC</t>
  </si>
  <si>
    <r>
      <t xml:space="preserve">Run </t>
    </r>
    <r>
      <rPr>
        <b/>
        <i/>
        <sz val="9"/>
        <color rgb="FF0000FF"/>
        <rFont val="Arial"/>
        <family val="2"/>
      </rPr>
      <t>Order Group 928 by order</t>
    </r>
    <r>
      <rPr>
        <i/>
        <sz val="10"/>
        <color rgb="FF0000FF"/>
        <rFont val="Arial"/>
        <family val="2"/>
      </rPr>
      <t xml:space="preserve"> to check for new rate case orders.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</si>
</sst>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\-yy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(* ###0_);_(* \(###0\);_(* &quot;-&quot;_);_(@_)"/>
    <numFmt numFmtId="174" formatCode="0000000"/>
    <numFmt numFmtId="175" formatCode="0.0%"/>
    <numFmt numFmtId="176" formatCode="_(* #,##0.0_);_(* \(#,##0.0\);_(* &quot;-&quot;_);_(@_)"/>
    <numFmt numFmtId="177" formatCode="mmmm\ d\,\ yyyy"/>
    <numFmt numFmtId="178" formatCode="#."/>
    <numFmt numFmtId="179" formatCode="_(&quot;$&quot;* #,##0.0000_);_(&quot;$&quot;* \(#,##0.0000\);_(&quot;$&quot;* &quot;-&quot;????_);_(@_)"/>
    <numFmt numFmtId="180" formatCode="#,##0.00_-;#,##0.00\-;&quot; &quot;"/>
    <numFmt numFmtId="181" formatCode="0000"/>
    <numFmt numFmtId="182" formatCode="000000"/>
    <numFmt numFmtId="183" formatCode="#,##0_-;#,##0\-;&quot; &quot;"/>
  </numFmts>
  <fonts count="79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b/>
      <sz val="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Geneva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i/>
      <sz val="9"/>
      <color rgb="FF0000FF"/>
      <name val="Arial"/>
      <family val="2"/>
    </font>
    <font>
      <b/>
      <sz val="10"/>
      <color rgb="FF0000FF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169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1" fillId="0" borderId="0"/>
    <xf numFmtId="181" fontId="38" fillId="0" borderId="0">
      <alignment horizontal="left"/>
    </xf>
    <xf numFmtId="182" fontId="39" fillId="0" borderId="0">
      <alignment horizontal="left"/>
    </xf>
    <xf numFmtId="0" fontId="49" fillId="36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49" fillId="37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49" fillId="38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9" fillId="39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0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9" fillId="41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9" fillId="42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3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9" fillId="4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9" fillId="4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9" fillId="4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9" fillId="47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50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50" fillId="59" borderId="0" applyNumberFormat="0" applyBorder="0" applyAlignment="0" applyProtection="0"/>
    <xf numFmtId="0" fontId="51" fillId="60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2" fontId="12" fillId="0" borderId="0" applyFill="0" applyBorder="0" applyAlignment="0"/>
    <xf numFmtId="0" fontId="52" fillId="61" borderId="24" applyNumberFormat="0" applyAlignment="0" applyProtection="0"/>
    <xf numFmtId="0" fontId="53" fillId="62" borderId="25" applyNumberFormat="0" applyAlignment="0" applyProtection="0"/>
    <xf numFmtId="41" fontId="8" fillId="16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28" fillId="0" borderId="0"/>
    <xf numFmtId="178" fontId="29" fillId="0" borderId="0">
      <protection locked="0"/>
    </xf>
    <xf numFmtId="0" fontId="28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4" fillId="0" borderId="0"/>
    <xf numFmtId="0" fontId="28" fillId="0" borderId="0"/>
    <xf numFmtId="0" fontId="14" fillId="0" borderId="0"/>
    <xf numFmtId="0" fontId="28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8" fillId="0" borderId="0"/>
    <xf numFmtId="0" fontId="54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55" fillId="63" borderId="0" applyNumberFormat="0" applyBorder="0" applyAlignment="0" applyProtection="0"/>
    <xf numFmtId="38" fontId="6" fillId="16" borderId="0" applyNumberFormat="0" applyBorder="0" applyAlignment="0" applyProtection="0"/>
    <xf numFmtId="167" fontId="37" fillId="0" borderId="0" applyNumberFormat="0" applyFill="0" applyBorder="0" applyProtection="0">
      <alignment horizontal="right"/>
    </xf>
    <xf numFmtId="0" fontId="4" fillId="0" borderId="1" applyNumberFormat="0" applyAlignment="0" applyProtection="0">
      <alignment horizontal="left"/>
    </xf>
    <xf numFmtId="0" fontId="4" fillId="0" borderId="2">
      <alignment horizontal="left"/>
    </xf>
    <xf numFmtId="14" fontId="5" fillId="17" borderId="3">
      <alignment horizontal="center" vertical="center" wrapText="1"/>
    </xf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8" fillId="0" borderId="28" applyNumberFormat="0" applyFill="0" applyAlignment="0" applyProtection="0"/>
    <xf numFmtId="0" fontId="58" fillId="0" borderId="0" applyNumberFormat="0" applyFill="0" applyBorder="0" applyAlignment="0" applyProtection="0"/>
    <xf numFmtId="38" fontId="17" fillId="0" borderId="0"/>
    <xf numFmtId="40" fontId="17" fillId="0" borderId="0"/>
    <xf numFmtId="0" fontId="59" fillId="64" borderId="24" applyNumberFormat="0" applyAlignment="0" applyProtection="0"/>
    <xf numFmtId="10" fontId="6" fillId="18" borderId="4" applyNumberFormat="0" applyBorder="0" applyAlignment="0" applyProtection="0"/>
    <xf numFmtId="41" fontId="18" fillId="19" borderId="5">
      <alignment horizontal="left"/>
      <protection locked="0"/>
    </xf>
    <xf numFmtId="10" fontId="18" fillId="19" borderId="5">
      <alignment horizontal="right"/>
      <protection locked="0"/>
    </xf>
    <xf numFmtId="41" fontId="18" fillId="19" borderId="5">
      <alignment horizontal="left"/>
      <protection locked="0"/>
    </xf>
    <xf numFmtId="0" fontId="6" fillId="16" borderId="0"/>
    <xf numFmtId="3" fontId="30" fillId="0" borderId="0" applyFill="0" applyBorder="0" applyAlignment="0" applyProtection="0"/>
    <xf numFmtId="0" fontId="60" fillId="0" borderId="29" applyNumberFormat="0" applyFill="0" applyAlignment="0" applyProtection="0"/>
    <xf numFmtId="44" fontId="5" fillId="0" borderId="6" applyNumberFormat="0" applyFont="0" applyAlignment="0">
      <alignment horizontal="center"/>
    </xf>
    <xf numFmtId="44" fontId="5" fillId="0" borderId="7" applyNumberFormat="0" applyFont="0" applyAlignment="0">
      <alignment horizontal="center"/>
    </xf>
    <xf numFmtId="0" fontId="61" fillId="65" borderId="0" applyNumberFormat="0" applyBorder="0" applyAlignment="0" applyProtection="0"/>
    <xf numFmtId="37" fontId="19" fillId="0" borderId="0"/>
    <xf numFmtId="174" fontId="20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7" fillId="0" borderId="0"/>
    <xf numFmtId="177" fontId="8" fillId="0" borderId="0">
      <alignment horizontal="left" wrapText="1"/>
    </xf>
    <xf numFmtId="0" fontId="26" fillId="0" borderId="0"/>
    <xf numFmtId="0" fontId="26" fillId="0" borderId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49" fillId="66" borderId="30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26" fillId="21" borderId="8" applyNumberFormat="0" applyFont="0" applyAlignment="0" applyProtection="0"/>
    <xf numFmtId="0" fontId="62" fillId="61" borderId="31" applyNumberFormat="0" applyAlignment="0" applyProtection="0"/>
    <xf numFmtId="0" fontId="14" fillId="0" borderId="0"/>
    <xf numFmtId="0" fontId="14" fillId="0" borderId="0"/>
    <xf numFmtId="0" fontId="28" fillId="0" borderId="0"/>
    <xf numFmtId="17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41" fontId="8" fillId="22" borderId="5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21" fillId="0" borderId="3">
      <alignment horizontal="center"/>
    </xf>
    <xf numFmtId="3" fontId="10" fillId="0" borderId="0" applyFont="0" applyFill="0" applyBorder="0" applyAlignment="0" applyProtection="0"/>
    <xf numFmtId="0" fontId="10" fillId="23" borderId="0" applyNumberFormat="0" applyFont="0" applyBorder="0" applyAlignment="0" applyProtection="0"/>
    <xf numFmtId="0" fontId="28" fillId="0" borderId="0"/>
    <xf numFmtId="3" fontId="31" fillId="0" borderId="0" applyFill="0" applyBorder="0" applyAlignment="0" applyProtection="0"/>
    <xf numFmtId="0" fontId="32" fillId="0" borderId="0"/>
    <xf numFmtId="42" fontId="8" fillId="18" borderId="0"/>
    <xf numFmtId="42" fontId="8" fillId="18" borderId="9">
      <alignment vertical="center"/>
    </xf>
    <xf numFmtId="0" fontId="5" fillId="18" borderId="10" applyNumberFormat="0">
      <alignment horizontal="center" vertical="center" wrapText="1"/>
    </xf>
    <xf numFmtId="10" fontId="8" fillId="18" borderId="0"/>
    <xf numFmtId="179" fontId="8" fillId="18" borderId="0"/>
    <xf numFmtId="166" fontId="17" fillId="0" borderId="0" applyBorder="0" applyAlignment="0"/>
    <xf numFmtId="42" fontId="8" fillId="18" borderId="11">
      <alignment horizontal="left"/>
    </xf>
    <xf numFmtId="179" fontId="33" fillId="18" borderId="11">
      <alignment horizontal="left"/>
    </xf>
    <xf numFmtId="14" fontId="22" fillId="0" borderId="0" applyNumberFormat="0" applyFill="0" applyBorder="0" applyAlignment="0" applyProtection="0">
      <alignment horizontal="left"/>
    </xf>
    <xf numFmtId="176" fontId="8" fillId="0" borderId="0" applyFont="0" applyFill="0" applyAlignment="0">
      <alignment horizontal="right"/>
    </xf>
    <xf numFmtId="4" fontId="41" fillId="20" borderId="12" applyNumberFormat="0" applyProtection="0">
      <alignment vertical="center"/>
    </xf>
    <xf numFmtId="4" fontId="42" fillId="19" borderId="12" applyNumberFormat="0" applyProtection="0">
      <alignment vertical="center"/>
    </xf>
    <xf numFmtId="4" fontId="41" fillId="19" borderId="12" applyNumberFormat="0" applyProtection="0">
      <alignment horizontal="left" vertical="center" indent="1"/>
    </xf>
    <xf numFmtId="0" fontId="41" fillId="19" borderId="12" applyNumberFormat="0" applyProtection="0">
      <alignment horizontal="left" vertical="top" indent="1"/>
    </xf>
    <xf numFmtId="4" fontId="41" fillId="24" borderId="0" applyNumberFormat="0" applyProtection="0">
      <alignment horizontal="left" vertical="center" indent="1"/>
    </xf>
    <xf numFmtId="0" fontId="8" fillId="25" borderId="0" applyNumberFormat="0" applyProtection="0">
      <alignment horizontal="left" vertical="center" indent="1"/>
    </xf>
    <xf numFmtId="4" fontId="40" fillId="3" borderId="12" applyNumberFormat="0" applyProtection="0">
      <alignment horizontal="right" vertical="center"/>
    </xf>
    <xf numFmtId="4" fontId="40" fillId="9" borderId="12" applyNumberFormat="0" applyProtection="0">
      <alignment horizontal="right" vertical="center"/>
    </xf>
    <xf numFmtId="4" fontId="40" fillId="13" borderId="12" applyNumberFormat="0" applyProtection="0">
      <alignment horizontal="right" vertical="center"/>
    </xf>
    <xf numFmtId="4" fontId="40" fillId="11" borderId="12" applyNumberFormat="0" applyProtection="0">
      <alignment horizontal="right" vertical="center"/>
    </xf>
    <xf numFmtId="4" fontId="40" fillId="12" borderId="12" applyNumberFormat="0" applyProtection="0">
      <alignment horizontal="right" vertical="center"/>
    </xf>
    <xf numFmtId="4" fontId="40" fillId="15" borderId="12" applyNumberFormat="0" applyProtection="0">
      <alignment horizontal="right" vertical="center"/>
    </xf>
    <xf numFmtId="4" fontId="40" fillId="14" borderId="12" applyNumberFormat="0" applyProtection="0">
      <alignment horizontal="right" vertical="center"/>
    </xf>
    <xf numFmtId="4" fontId="40" fillId="26" borderId="12" applyNumberFormat="0" applyProtection="0">
      <alignment horizontal="right" vertical="center"/>
    </xf>
    <xf numFmtId="4" fontId="40" fillId="10" borderId="12" applyNumberFormat="0" applyProtection="0">
      <alignment horizontal="right" vertical="center"/>
    </xf>
    <xf numFmtId="4" fontId="41" fillId="27" borderId="13" applyNumberFormat="0" applyProtection="0">
      <alignment horizontal="left" vertical="center" indent="1"/>
    </xf>
    <xf numFmtId="4" fontId="40" fillId="28" borderId="0" applyNumberFormat="0" applyProtection="0">
      <alignment horizontal="left" vertical="center" indent="1"/>
    </xf>
    <xf numFmtId="4" fontId="43" fillId="29" borderId="0" applyNumberFormat="0" applyProtection="0">
      <alignment horizontal="left" vertical="center" indent="1"/>
    </xf>
    <xf numFmtId="4" fontId="40" fillId="30" borderId="12" applyNumberFormat="0" applyProtection="0">
      <alignment horizontal="right" vertical="center"/>
    </xf>
    <xf numFmtId="4" fontId="40" fillId="28" borderId="0" applyNumberFormat="0" applyProtection="0">
      <alignment horizontal="left" vertical="center" indent="1"/>
    </xf>
    <xf numFmtId="4" fontId="40" fillId="24" borderId="0" applyNumberFormat="0" applyProtection="0">
      <alignment horizontal="left" vertical="center" indent="1"/>
    </xf>
    <xf numFmtId="0" fontId="8" fillId="29" borderId="12" applyNumberFormat="0" applyProtection="0">
      <alignment horizontal="left" vertical="center" indent="1"/>
    </xf>
    <xf numFmtId="0" fontId="8" fillId="29" borderId="12" applyNumberFormat="0" applyProtection="0">
      <alignment horizontal="left" vertical="top" indent="1"/>
    </xf>
    <xf numFmtId="0" fontId="8" fillId="24" borderId="12" applyNumberFormat="0" applyProtection="0">
      <alignment horizontal="left" vertical="center" indent="1"/>
    </xf>
    <xf numFmtId="0" fontId="8" fillId="24" borderId="12" applyNumberFormat="0" applyProtection="0">
      <alignment horizontal="left" vertical="top" indent="1"/>
    </xf>
    <xf numFmtId="0" fontId="8" fillId="31" borderId="12" applyNumberFormat="0" applyProtection="0">
      <alignment horizontal="left" vertical="center" indent="1"/>
    </xf>
    <xf numFmtId="0" fontId="8" fillId="31" borderId="12" applyNumberFormat="0" applyProtection="0">
      <alignment horizontal="left" vertical="top" indent="1"/>
    </xf>
    <xf numFmtId="0" fontId="8" fillId="22" borderId="12" applyNumberFormat="0" applyProtection="0">
      <alignment horizontal="left" vertical="center" indent="1"/>
    </xf>
    <xf numFmtId="0" fontId="8" fillId="22" borderId="12" applyNumberFormat="0" applyProtection="0">
      <alignment horizontal="left" vertical="top" indent="1"/>
    </xf>
    <xf numFmtId="4" fontId="40" fillId="32" borderId="12" applyNumberFormat="0" applyProtection="0">
      <alignment vertical="center"/>
    </xf>
    <xf numFmtId="4" fontId="44" fillId="32" borderId="12" applyNumberFormat="0" applyProtection="0">
      <alignment vertical="center"/>
    </xf>
    <xf numFmtId="4" fontId="40" fillId="32" borderId="12" applyNumberFormat="0" applyProtection="0">
      <alignment horizontal="left" vertical="center" indent="1"/>
    </xf>
    <xf numFmtId="0" fontId="40" fillId="32" borderId="12" applyNumberFormat="0" applyProtection="0">
      <alignment horizontal="left" vertical="top" indent="1"/>
    </xf>
    <xf numFmtId="4" fontId="40" fillId="28" borderId="12" applyNumberFormat="0" applyProtection="0">
      <alignment horizontal="right" vertical="center"/>
    </xf>
    <xf numFmtId="4" fontId="44" fillId="28" borderId="12" applyNumberFormat="0" applyProtection="0">
      <alignment horizontal="right" vertical="center"/>
    </xf>
    <xf numFmtId="4" fontId="40" fillId="30" borderId="12" applyNumberFormat="0" applyProtection="0">
      <alignment horizontal="left" vertical="center" indent="1"/>
    </xf>
    <xf numFmtId="0" fontId="40" fillId="24" borderId="12" applyNumberFormat="0" applyProtection="0">
      <alignment horizontal="left" vertical="top" indent="1"/>
    </xf>
    <xf numFmtId="4" fontId="45" fillId="33" borderId="0" applyNumberFormat="0" applyProtection="0">
      <alignment horizontal="left" vertical="center" indent="1"/>
    </xf>
    <xf numFmtId="4" fontId="7" fillId="28" borderId="12" applyNumberFormat="0" applyProtection="0">
      <alignment horizontal="right" vertical="center"/>
    </xf>
    <xf numFmtId="39" fontId="8" fillId="34" borderId="0"/>
    <xf numFmtId="38" fontId="6" fillId="0" borderId="14"/>
    <xf numFmtId="38" fontId="17" fillId="0" borderId="11"/>
    <xf numFmtId="39" fontId="22" fillId="35" borderId="0"/>
    <xf numFmtId="169" fontId="8" fillId="0" borderId="0">
      <alignment horizontal="left" wrapText="1"/>
    </xf>
    <xf numFmtId="170" fontId="8" fillId="0" borderId="0">
      <alignment horizontal="left" wrapText="1"/>
    </xf>
    <xf numFmtId="40" fontId="23" fillId="0" borderId="0" applyBorder="0">
      <alignment horizontal="right"/>
    </xf>
    <xf numFmtId="41" fontId="34" fillId="18" borderId="0">
      <alignment horizontal="left"/>
    </xf>
    <xf numFmtId="0" fontId="46" fillId="0" borderId="0"/>
    <xf numFmtId="0" fontId="47" fillId="0" borderId="0" applyFill="0" applyBorder="0" applyProtection="0">
      <alignment horizontal="left" vertical="top"/>
    </xf>
    <xf numFmtId="0" fontId="63" fillId="0" borderId="0" applyNumberFormat="0" applyFill="0" applyBorder="0" applyAlignment="0" applyProtection="0"/>
    <xf numFmtId="164" fontId="35" fillId="18" borderId="0">
      <alignment horizontal="left" vertical="center"/>
    </xf>
    <xf numFmtId="0" fontId="5" fillId="18" borderId="0">
      <alignment horizontal="left" wrapText="1"/>
    </xf>
    <xf numFmtId="0" fontId="24" fillId="0" borderId="0">
      <alignment horizontal="left" vertical="center"/>
    </xf>
    <xf numFmtId="0" fontId="64" fillId="0" borderId="32" applyNumberFormat="0" applyFill="0" applyAlignment="0" applyProtection="0"/>
    <xf numFmtId="0" fontId="28" fillId="0" borderId="15"/>
    <xf numFmtId="0" fontId="65" fillId="0" borderId="0" applyNumberFormat="0" applyFill="0" applyBorder="0" applyAlignment="0" applyProtection="0"/>
    <xf numFmtId="169" fontId="22" fillId="0" borderId="0">
      <alignment horizontal="left" wrapText="1"/>
    </xf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9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66" fillId="72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66" fillId="75" borderId="0" applyNumberFormat="0" applyBorder="0" applyAlignment="0" applyProtection="0"/>
    <xf numFmtId="0" fontId="26" fillId="74" borderId="0" applyNumberFormat="0" applyBorder="0" applyAlignment="0" applyProtection="0"/>
    <xf numFmtId="0" fontId="26" fillId="75" borderId="0" applyNumberFormat="0" applyBorder="0" applyAlignment="0" applyProtection="0"/>
    <xf numFmtId="0" fontId="66" fillId="75" borderId="0" applyNumberFormat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66" fillId="68" borderId="0" applyNumberFormat="0" applyBorder="0" applyAlignment="0" applyProtection="0"/>
    <xf numFmtId="0" fontId="26" fillId="76" borderId="0" applyNumberFormat="0" applyBorder="0" applyAlignment="0" applyProtection="0"/>
    <xf numFmtId="0" fontId="26" fillId="71" borderId="0" applyNumberFormat="0" applyBorder="0" applyAlignment="0" applyProtection="0"/>
    <xf numFmtId="0" fontId="66" fillId="77" borderId="0" applyNumberFormat="0" applyBorder="0" applyAlignment="0" applyProtection="0"/>
    <xf numFmtId="44" fontId="8" fillId="0" borderId="0" applyFont="0" applyFill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80" borderId="0" applyNumberFormat="0" applyBorder="0" applyAlignment="0" applyProtection="0"/>
    <xf numFmtId="0" fontId="8" fillId="81" borderId="4" applyNumberFormat="0">
      <protection locked="0"/>
    </xf>
    <xf numFmtId="0" fontId="68" fillId="0" borderId="0" applyNumberForma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10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83" applyNumberFormat="1" applyFont="1" applyFill="1" applyBorder="1"/>
    <xf numFmtId="165" fontId="3" fillId="0" borderId="11" xfId="108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5" fontId="3" fillId="0" borderId="0" xfId="108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108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1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11" xfId="0" applyFill="1" applyBorder="1"/>
    <xf numFmtId="165" fontId="3" fillId="0" borderId="9" xfId="108" applyNumberFormat="1" applyFont="1" applyFill="1" applyBorder="1" applyProtection="1">
      <protection locked="0"/>
    </xf>
    <xf numFmtId="43" fontId="0" fillId="0" borderId="0" xfId="83" applyFont="1" applyFill="1"/>
    <xf numFmtId="43" fontId="5" fillId="0" borderId="0" xfId="90" applyFont="1" applyFill="1" applyBorder="1" applyAlignment="1">
      <alignment horizontal="center"/>
    </xf>
    <xf numFmtId="43" fontId="36" fillId="0" borderId="0" xfId="90" applyFill="1"/>
    <xf numFmtId="166" fontId="0" fillId="0" borderId="0" xfId="83" applyNumberFormat="1" applyFont="1" applyFill="1" applyBorder="1"/>
    <xf numFmtId="168" fontId="5" fillId="0" borderId="0" xfId="0" applyNumberFormat="1" applyFont="1" applyFill="1" applyAlignment="1">
      <alignment horizontal="left" indent="2"/>
    </xf>
    <xf numFmtId="49" fontId="37" fillId="0" borderId="4" xfId="0" applyNumberFormat="1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41" fontId="3" fillId="0" borderId="10" xfId="0" applyNumberFormat="1" applyFont="1" applyFill="1" applyBorder="1" applyProtection="1">
      <protection locked="0"/>
    </xf>
    <xf numFmtId="166" fontId="5" fillId="0" borderId="0" xfId="90" applyNumberFormat="1" applyFont="1" applyFill="1" applyBorder="1"/>
    <xf numFmtId="0" fontId="69" fillId="0" borderId="0" xfId="0" applyNumberFormat="1" applyFont="1" applyFill="1" applyAlignment="1">
      <alignment horizontal="left"/>
    </xf>
    <xf numFmtId="0" fontId="0" fillId="0" borderId="10" xfId="0" applyFill="1" applyBorder="1"/>
    <xf numFmtId="49" fontId="37" fillId="0" borderId="2" xfId="0" applyNumberFormat="1" applyFont="1" applyFill="1" applyBorder="1" applyAlignment="1">
      <alignment horizontal="left"/>
    </xf>
    <xf numFmtId="49" fontId="37" fillId="0" borderId="2" xfId="0" applyNumberFormat="1" applyFont="1" applyFill="1" applyBorder="1" applyAlignment="1">
      <alignment horizontal="center"/>
    </xf>
    <xf numFmtId="43" fontId="36" fillId="0" borderId="0" xfId="90" applyFill="1" applyBorder="1"/>
    <xf numFmtId="0" fontId="1" fillId="0" borderId="20" xfId="0" applyFont="1" applyBorder="1"/>
    <xf numFmtId="0" fontId="1" fillId="0" borderId="11" xfId="0" applyFont="1" applyBorder="1"/>
    <xf numFmtId="0" fontId="1" fillId="0" borderId="0" xfId="0" applyFont="1"/>
    <xf numFmtId="0" fontId="1" fillId="0" borderId="1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10" xfId="0" applyFont="1" applyBorder="1"/>
    <xf numFmtId="0" fontId="1" fillId="0" borderId="10" xfId="0" applyFont="1" applyFill="1" applyBorder="1"/>
    <xf numFmtId="43" fontId="1" fillId="0" borderId="10" xfId="83" applyFont="1" applyFill="1" applyBorder="1"/>
    <xf numFmtId="43" fontId="1" fillId="0" borderId="0" xfId="83" applyFont="1" applyFill="1" applyBorder="1"/>
    <xf numFmtId="0" fontId="1" fillId="0" borderId="0" xfId="0" applyFont="1" applyFill="1"/>
    <xf numFmtId="43" fontId="1" fillId="0" borderId="0" xfId="83" applyFont="1" applyFill="1"/>
    <xf numFmtId="0" fontId="6" fillId="0" borderId="0" xfId="0" applyFont="1" applyFill="1"/>
    <xf numFmtId="10" fontId="37" fillId="0" borderId="2" xfId="201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2" xfId="0" applyFont="1" applyFill="1" applyBorder="1"/>
    <xf numFmtId="43" fontId="1" fillId="0" borderId="0" xfId="0" applyNumberFormat="1" applyFont="1" applyFill="1"/>
    <xf numFmtId="43" fontId="5" fillId="0" borderId="10" xfId="90" applyFont="1" applyFill="1" applyBorder="1" applyAlignment="1">
      <alignment horizontal="center"/>
    </xf>
    <xf numFmtId="166" fontId="36" fillId="0" borderId="0" xfId="90" applyNumberFormat="1" applyFill="1"/>
    <xf numFmtId="166" fontId="36" fillId="0" borderId="10" xfId="90" applyNumberFormat="1" applyFill="1" applyBorder="1"/>
    <xf numFmtId="168" fontId="1" fillId="0" borderId="0" xfId="0" applyNumberFormat="1" applyFont="1" applyFill="1" applyAlignment="1">
      <alignment horizontal="left" indent="2"/>
    </xf>
    <xf numFmtId="168" fontId="1" fillId="0" borderId="0" xfId="0" applyNumberFormat="1" applyFont="1" applyFill="1"/>
    <xf numFmtId="0" fontId="5" fillId="0" borderId="10" xfId="0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6" fontId="5" fillId="0" borderId="11" xfId="0" applyNumberFormat="1" applyFont="1" applyFill="1" applyBorder="1"/>
    <xf numFmtId="166" fontId="1" fillId="0" borderId="11" xfId="0" applyNumberFormat="1" applyFont="1" applyFill="1" applyBorder="1"/>
    <xf numFmtId="166" fontId="5" fillId="0" borderId="0" xfId="0" applyNumberFormat="1" applyFont="1" applyFill="1" applyBorder="1"/>
    <xf numFmtId="166" fontId="1" fillId="0" borderId="0" xfId="0" applyNumberFormat="1" applyFont="1" applyFill="1"/>
    <xf numFmtId="41" fontId="0" fillId="0" borderId="0" xfId="0" applyNumberFormat="1" applyFill="1"/>
    <xf numFmtId="166" fontId="5" fillId="0" borderId="9" xfId="0" applyNumberFormat="1" applyFont="1" applyFill="1" applyBorder="1"/>
    <xf numFmtId="166" fontId="0" fillId="0" borderId="0" xfId="83" applyNumberFormat="1" applyFont="1" applyFill="1"/>
    <xf numFmtId="166" fontId="5" fillId="0" borderId="33" xfId="90" applyNumberFormat="1" applyFont="1" applyFill="1" applyBorder="1"/>
    <xf numFmtId="166" fontId="0" fillId="0" borderId="10" xfId="83" applyNumberFormat="1" applyFont="1" applyFill="1" applyBorder="1"/>
    <xf numFmtId="4" fontId="0" fillId="0" borderId="10" xfId="0" applyNumberFormat="1" applyFill="1" applyBorder="1"/>
    <xf numFmtId="166" fontId="0" fillId="0" borderId="0" xfId="0" applyNumberFormat="1" applyFill="1" applyBorder="1"/>
    <xf numFmtId="168" fontId="71" fillId="0" borderId="0" xfId="0" applyNumberFormat="1" applyFont="1" applyFill="1" applyAlignment="1">
      <alignment horizontal="right" indent="2"/>
    </xf>
    <xf numFmtId="43" fontId="71" fillId="0" borderId="0" xfId="83" applyFont="1" applyFill="1"/>
    <xf numFmtId="43" fontId="70" fillId="0" borderId="0" xfId="90" applyFont="1" applyFill="1"/>
    <xf numFmtId="166" fontId="5" fillId="0" borderId="9" xfId="83" applyNumberFormat="1" applyFont="1" applyFill="1" applyBorder="1"/>
    <xf numFmtId="166" fontId="1" fillId="0" borderId="0" xfId="90" applyNumberFormat="1" applyFont="1" applyFill="1"/>
    <xf numFmtId="166" fontId="1" fillId="0" borderId="10" xfId="90" applyNumberFormat="1" applyFont="1" applyFill="1" applyBorder="1"/>
    <xf numFmtId="0" fontId="72" fillId="0" borderId="0" xfId="0" applyFont="1" applyFill="1"/>
    <xf numFmtId="43" fontId="73" fillId="0" borderId="0" xfId="83" applyFont="1" applyFill="1"/>
    <xf numFmtId="0" fontId="73" fillId="0" borderId="0" xfId="0" applyFont="1" applyFill="1"/>
    <xf numFmtId="0" fontId="73" fillId="0" borderId="0" xfId="0" applyFont="1"/>
    <xf numFmtId="183" fontId="1" fillId="0" borderId="0" xfId="0" applyNumberFormat="1" applyFont="1" applyFill="1"/>
    <xf numFmtId="0" fontId="74" fillId="0" borderId="0" xfId="0" applyFont="1" applyFill="1" applyBorder="1" applyAlignment="1">
      <alignment horizontal="right"/>
    </xf>
    <xf numFmtId="0" fontId="74" fillId="0" borderId="0" xfId="0" applyFont="1" applyFill="1" applyAlignment="1">
      <alignment vertical="center"/>
    </xf>
    <xf numFmtId="0" fontId="74" fillId="0" borderId="0" xfId="0" applyFont="1" applyFill="1" applyBorder="1"/>
    <xf numFmtId="0" fontId="74" fillId="0" borderId="0" xfId="0" applyFont="1" applyFill="1" applyAlignment="1">
      <alignment vertical="top"/>
    </xf>
    <xf numFmtId="9" fontId="74" fillId="0" borderId="0" xfId="0" applyNumberFormat="1" applyFont="1" applyFill="1" applyBorder="1"/>
    <xf numFmtId="49" fontId="1" fillId="0" borderId="22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183" fontId="5" fillId="0" borderId="4" xfId="0" applyNumberFormat="1" applyFont="1" applyFill="1" applyBorder="1"/>
    <xf numFmtId="183" fontId="1" fillId="0" borderId="22" xfId="83" applyNumberFormat="1" applyFont="1" applyFill="1" applyBorder="1"/>
    <xf numFmtId="10" fontId="37" fillId="0" borderId="4" xfId="201" applyNumberFormat="1" applyFont="1" applyFill="1" applyBorder="1" applyAlignment="1">
      <alignment horizontal="center" wrapText="1"/>
    </xf>
    <xf numFmtId="0" fontId="1" fillId="0" borderId="23" xfId="0" applyFont="1" applyFill="1" applyBorder="1"/>
    <xf numFmtId="0" fontId="5" fillId="0" borderId="4" xfId="0" applyFont="1" applyFill="1" applyBorder="1"/>
    <xf numFmtId="166" fontId="1" fillId="0" borderId="4" xfId="83" applyNumberFormat="1" applyFont="1" applyFill="1" applyBorder="1"/>
    <xf numFmtId="166" fontId="1" fillId="0" borderId="4" xfId="83" quotePrefix="1" applyNumberFormat="1" applyFont="1" applyFill="1" applyBorder="1" applyAlignment="1">
      <alignment horizontal="right"/>
    </xf>
    <xf numFmtId="166" fontId="1" fillId="0" borderId="4" xfId="0" applyNumberFormat="1" applyFont="1" applyFill="1" applyBorder="1"/>
    <xf numFmtId="166" fontId="1" fillId="0" borderId="4" xfId="0" quotePrefix="1" applyNumberFormat="1" applyFont="1" applyFill="1" applyBorder="1" applyAlignment="1">
      <alignment horizontal="right"/>
    </xf>
    <xf numFmtId="0" fontId="5" fillId="0" borderId="23" xfId="0" applyFont="1" applyFill="1" applyBorder="1"/>
    <xf numFmtId="166" fontId="5" fillId="0" borderId="4" xfId="83" applyNumberFormat="1" applyFont="1" applyFill="1" applyBorder="1"/>
    <xf numFmtId="166" fontId="1" fillId="0" borderId="0" xfId="0" applyNumberFormat="1" applyFont="1" applyFill="1" applyBorder="1" applyAlignment="1">
      <alignment horizontal="center"/>
    </xf>
    <xf numFmtId="166" fontId="1" fillId="0" borderId="0" xfId="83" applyNumberFormat="1" applyFont="1" applyFill="1" applyBorder="1"/>
    <xf numFmtId="168" fontId="75" fillId="0" borderId="0" xfId="0" applyNumberFormat="1" applyFont="1" applyFill="1"/>
    <xf numFmtId="166" fontId="36" fillId="0" borderId="2" xfId="90" applyNumberFormat="1" applyFill="1" applyBorder="1"/>
    <xf numFmtId="166" fontId="0" fillId="0" borderId="2" xfId="83" applyNumberFormat="1" applyFont="1" applyFill="1" applyBorder="1"/>
    <xf numFmtId="166" fontId="0" fillId="0" borderId="2" xfId="0" applyNumberFormat="1" applyFill="1" applyBorder="1"/>
    <xf numFmtId="166" fontId="1" fillId="0" borderId="0" xfId="90" applyNumberFormat="1" applyFont="1" applyFill="1" applyBorder="1"/>
    <xf numFmtId="166" fontId="5" fillId="0" borderId="4" xfId="0" applyNumberFormat="1" applyFont="1" applyFill="1" applyBorder="1"/>
    <xf numFmtId="0" fontId="76" fillId="0" borderId="0" xfId="0" applyFont="1" applyFill="1"/>
    <xf numFmtId="180" fontId="78" fillId="0" borderId="23" xfId="0" applyNumberFormat="1" applyFont="1" applyFill="1" applyBorder="1" applyAlignment="1">
      <alignment horizontal="center"/>
    </xf>
    <xf numFmtId="180" fontId="78" fillId="0" borderId="4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306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Recon to Darrin's 5.11.05 proforma" xfId="20"/>
    <cellStyle name="_Tenaska Comparison" xfId="21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2" xfId="30"/>
    <cellStyle name="20% - Accent1 3" xfId="31"/>
    <cellStyle name="20% - Accent2" xfId="32" builtinId="34" customBuiltin="1"/>
    <cellStyle name="20% - Accent2 2" xfId="33"/>
    <cellStyle name="20% - Accent2 3" xfId="34"/>
    <cellStyle name="20% - Accent3" xfId="35" builtinId="38" customBuiltin="1"/>
    <cellStyle name="20% - Accent3 2" xfId="36"/>
    <cellStyle name="20% - Accent3 3" xfId="37"/>
    <cellStyle name="20% - Accent4" xfId="38" builtinId="42" customBuiltin="1"/>
    <cellStyle name="20% - Accent4 2" xfId="39"/>
    <cellStyle name="20% - Accent4 3" xfId="40"/>
    <cellStyle name="20% - Accent5" xfId="41" builtinId="46" customBuiltin="1"/>
    <cellStyle name="20% - Accent5 2" xfId="42"/>
    <cellStyle name="20% - Accent5 3" xfId="43"/>
    <cellStyle name="20% - Accent6" xfId="44" builtinId="50" customBuiltin="1"/>
    <cellStyle name="20% - Accent6 2" xfId="45"/>
    <cellStyle name="20% - Accent6 3" xfId="46"/>
    <cellStyle name="40% - Accent1" xfId="47" builtinId="31" customBuiltin="1"/>
    <cellStyle name="40% - Accent1 2" xfId="48"/>
    <cellStyle name="40% - Accent1 3" xfId="49"/>
    <cellStyle name="40% - Accent2" xfId="50" builtinId="35" customBuiltin="1"/>
    <cellStyle name="40% - Accent2 2" xfId="51"/>
    <cellStyle name="40% - Accent2 3" xfId="52"/>
    <cellStyle name="40% - Accent3" xfId="53" builtinId="39" customBuiltin="1"/>
    <cellStyle name="40% - Accent3 2" xfId="54"/>
    <cellStyle name="40% - Accent3 3" xfId="55"/>
    <cellStyle name="40% - Accent4" xfId="56" builtinId="43" customBuiltin="1"/>
    <cellStyle name="40% - Accent4 2" xfId="57"/>
    <cellStyle name="40% - Accent4 3" xfId="58"/>
    <cellStyle name="40% - Accent5" xfId="59" builtinId="47" customBuiltin="1"/>
    <cellStyle name="40% - Accent5 2" xfId="60"/>
    <cellStyle name="40% - Accent5 3" xfId="61"/>
    <cellStyle name="40% - Accent6" xfId="62" builtinId="51" customBuiltin="1"/>
    <cellStyle name="40% - Accent6 2" xfId="63"/>
    <cellStyle name="40% - Accent6 3" xfId="64"/>
    <cellStyle name="60% - Accent1" xfId="65" builtinId="32" customBuiltin="1"/>
    <cellStyle name="60% - Accent2" xfId="66" builtinId="36" customBuiltin="1"/>
    <cellStyle name="60% - Accent3" xfId="67" builtinId="40" customBuiltin="1"/>
    <cellStyle name="60% - Accent4" xfId="68" builtinId="44" customBuiltin="1"/>
    <cellStyle name="60% - Accent5" xfId="69" builtinId="48" customBuiltin="1"/>
    <cellStyle name="60% - Accent6" xfId="70" builtinId="52" customBuiltin="1"/>
    <cellStyle name="Accent1" xfId="71" builtinId="29" customBuiltin="1"/>
    <cellStyle name="Accent1 - 20%" xfId="281"/>
    <cellStyle name="Accent1 - 40%" xfId="282"/>
    <cellStyle name="Accent1 - 60%" xfId="283"/>
    <cellStyle name="Accent2" xfId="72" builtinId="33" customBuiltin="1"/>
    <cellStyle name="Accent2 - 20%" xfId="284"/>
    <cellStyle name="Accent2 - 40%" xfId="285"/>
    <cellStyle name="Accent2 - 60%" xfId="286"/>
    <cellStyle name="Accent3" xfId="73" builtinId="37" customBuiltin="1"/>
    <cellStyle name="Accent3 - 20%" xfId="287"/>
    <cellStyle name="Accent3 - 40%" xfId="288"/>
    <cellStyle name="Accent3 - 60%" xfId="289"/>
    <cellStyle name="Accent4" xfId="74" builtinId="41" customBuiltin="1"/>
    <cellStyle name="Accent4 - 20%" xfId="290"/>
    <cellStyle name="Accent4 - 40%" xfId="291"/>
    <cellStyle name="Accent4 - 60%" xfId="292"/>
    <cellStyle name="Accent5" xfId="75" builtinId="45" customBuiltin="1"/>
    <cellStyle name="Accent5 - 20%" xfId="293"/>
    <cellStyle name="Accent5 - 40%" xfId="294"/>
    <cellStyle name="Accent5 - 60%" xfId="295"/>
    <cellStyle name="Accent6" xfId="76" builtinId="49" customBuiltin="1"/>
    <cellStyle name="Accent6 - 20%" xfId="296"/>
    <cellStyle name="Accent6 - 40%" xfId="297"/>
    <cellStyle name="Accent6 - 60%" xfId="298"/>
    <cellStyle name="Bad" xfId="77" builtinId="27" customBuiltin="1"/>
    <cellStyle name="blank" xfId="78"/>
    <cellStyle name="Calc Currency (0)" xfId="79"/>
    <cellStyle name="Calculation" xfId="80" builtinId="22" customBuiltin="1"/>
    <cellStyle name="Check Cell" xfId="81" builtinId="23" customBuiltin="1"/>
    <cellStyle name="CheckCell" xfId="82"/>
    <cellStyle name="Comma" xfId="83" builtinId="3"/>
    <cellStyle name="Comma 10" xfId="84"/>
    <cellStyle name="Comma 11" xfId="85"/>
    <cellStyle name="Comma 12" xfId="280"/>
    <cellStyle name="Comma 2" xfId="86"/>
    <cellStyle name="Comma 2 2" xfId="87"/>
    <cellStyle name="Comma 3" xfId="88"/>
    <cellStyle name="Comma 3 2" xfId="89"/>
    <cellStyle name="Comma 4" xfId="90"/>
    <cellStyle name="Comma 5" xfId="91"/>
    <cellStyle name="Comma 6" xfId="92"/>
    <cellStyle name="Comma 7" xfId="93"/>
    <cellStyle name="Comma 8" xfId="94"/>
    <cellStyle name="Comma 9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2" xfId="109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0" xfId="117"/>
    <cellStyle name="Date" xfId="118"/>
    <cellStyle name="Emphasis 1" xfId="300"/>
    <cellStyle name="Emphasis 2" xfId="301"/>
    <cellStyle name="Emphasis 3" xfId="302"/>
    <cellStyle name="Entered" xfId="119"/>
    <cellStyle name="Explanatory Text" xfId="120" builtinId="53" customBuiltin="1"/>
    <cellStyle name="Fixed" xfId="121"/>
    <cellStyle name="Fixed3 - Style3" xfId="122"/>
    <cellStyle name="Good" xfId="123" builtinId="26" customBuiltin="1"/>
    <cellStyle name="Grey" xfId="124"/>
    <cellStyle name="Header" xfId="125"/>
    <cellStyle name="Header1" xfId="126"/>
    <cellStyle name="Header2" xfId="127"/>
    <cellStyle name="Heading" xfId="128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eading1" xfId="133"/>
    <cellStyle name="Heading2" xfId="134"/>
    <cellStyle name="Input" xfId="135" builtinId="20" customBuiltin="1"/>
    <cellStyle name="Input [yellow]" xfId="136"/>
    <cellStyle name="Input Cells" xfId="137"/>
    <cellStyle name="Input Cells Percent" xfId="138"/>
    <cellStyle name="Input Cells_3.05 Allocation Method 2010 GRC" xfId="139"/>
    <cellStyle name="Lines" xfId="140"/>
    <cellStyle name="LINKED" xfId="141"/>
    <cellStyle name="Linked Cell" xfId="142" builtinId="24" customBuiltin="1"/>
    <cellStyle name="modified border" xfId="143"/>
    <cellStyle name="modified border1" xfId="144"/>
    <cellStyle name="Neutral" xfId="145" builtinId="28" customBuiltin="1"/>
    <cellStyle name="no dec" xfId="146"/>
    <cellStyle name="Normal" xfId="0" builtinId="0"/>
    <cellStyle name="Normal - Style1" xfId="147"/>
    <cellStyle name="Normal 10" xfId="148"/>
    <cellStyle name="Normal 11" xfId="149"/>
    <cellStyle name="Normal 12" xfId="150"/>
    <cellStyle name="Normal 13" xfId="151"/>
    <cellStyle name="Normal 14" xfId="278"/>
    <cellStyle name="Normal 15" xfId="305"/>
    <cellStyle name="Normal 2" xfId="152"/>
    <cellStyle name="Normal 2 2" xfId="153"/>
    <cellStyle name="Normal 2 2 2" xfId="154"/>
    <cellStyle name="Normal 2 2 3" xfId="155"/>
    <cellStyle name="Normal 2 3" xfId="156"/>
    <cellStyle name="Normal 2 4" xfId="157"/>
    <cellStyle name="Normal 2 5" xfId="158"/>
    <cellStyle name="Normal 2 6" xfId="159"/>
    <cellStyle name="Normal 2 7" xfId="160"/>
    <cellStyle name="Normal 2_3.05 Allocation Method 2010 GRC" xfId="161"/>
    <cellStyle name="Normal 3" xfId="162"/>
    <cellStyle name="Normal 3 2" xfId="163"/>
    <cellStyle name="Normal 3 3" xfId="164"/>
    <cellStyle name="Normal 3 4" xfId="165"/>
    <cellStyle name="Normal 3 5" xfId="166"/>
    <cellStyle name="Normal 3_Net Classified Plant" xfId="167"/>
    <cellStyle name="Normal 4" xfId="168"/>
    <cellStyle name="Normal 4 2" xfId="169"/>
    <cellStyle name="Normal 5" xfId="170"/>
    <cellStyle name="Normal 6" xfId="171"/>
    <cellStyle name="Normal 7" xfId="172"/>
    <cellStyle name="Normal 8" xfId="173"/>
    <cellStyle name="Normal 9" xfId="174"/>
    <cellStyle name="Note 10" xfId="175"/>
    <cellStyle name="Note 11" xfId="176"/>
    <cellStyle name="Note 12" xfId="177"/>
    <cellStyle name="Note 13" xfId="178"/>
    <cellStyle name="Note 2" xfId="179"/>
    <cellStyle name="Note 3" xfId="180"/>
    <cellStyle name="Note 4" xfId="181"/>
    <cellStyle name="Note 5" xfId="182"/>
    <cellStyle name="Note 6" xfId="183"/>
    <cellStyle name="Note 7" xfId="184"/>
    <cellStyle name="Note 8" xfId="185"/>
    <cellStyle name="Note 9" xfId="186"/>
    <cellStyle name="Output" xfId="187" builtinId="21" customBuiltin="1"/>
    <cellStyle name="Percen - Style1" xfId="188"/>
    <cellStyle name="Percen - Style2" xfId="189"/>
    <cellStyle name="Percen - Style3" xfId="190"/>
    <cellStyle name="Percent (0)" xfId="191"/>
    <cellStyle name="Percent [2]" xfId="192"/>
    <cellStyle name="Percent 10" xfId="279"/>
    <cellStyle name="Percent 2" xfId="193"/>
    <cellStyle name="Percent 3" xfId="194"/>
    <cellStyle name="Percent 3 2" xfId="195"/>
    <cellStyle name="Percent 4" xfId="196"/>
    <cellStyle name="Percent 5" xfId="197"/>
    <cellStyle name="Percent 6" xfId="198"/>
    <cellStyle name="Percent 7" xfId="199"/>
    <cellStyle name="Percent 8" xfId="200"/>
    <cellStyle name="Percent 9" xfId="201"/>
    <cellStyle name="Processing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purple - Style8" xfId="209"/>
    <cellStyle name="RED" xfId="210"/>
    <cellStyle name="Red - Style7" xfId="211"/>
    <cellStyle name="Report" xfId="212"/>
    <cellStyle name="Report Bar" xfId="213"/>
    <cellStyle name="Report Heading" xfId="214"/>
    <cellStyle name="Report Percent" xfId="215"/>
    <cellStyle name="Report Unit Cost" xfId="216"/>
    <cellStyle name="Reports" xfId="217"/>
    <cellStyle name="Reports Total" xfId="218"/>
    <cellStyle name="Reports Unit Cost Total" xfId="219"/>
    <cellStyle name="RevList" xfId="220"/>
    <cellStyle name="round100" xfId="221"/>
    <cellStyle name="SAPBEXaggData" xfId="222"/>
    <cellStyle name="SAPBEXaggDataEmph" xfId="223"/>
    <cellStyle name="SAPBEXaggItem" xfId="224"/>
    <cellStyle name="SAPBEXaggItemX" xfId="225"/>
    <cellStyle name="SAPBEXchaText" xfId="226"/>
    <cellStyle name="SAPBEXchaText 2" xfId="227"/>
    <cellStyle name="SAPBEXexcBad7" xfId="228"/>
    <cellStyle name="SAPBEXexcBad8" xfId="229"/>
    <cellStyle name="SAPBEXexcBad9" xfId="230"/>
    <cellStyle name="SAPBEXexcCritical4" xfId="231"/>
    <cellStyle name="SAPBEXexcCritical5" xfId="232"/>
    <cellStyle name="SAPBEXexcCritical6" xfId="233"/>
    <cellStyle name="SAPBEXexcGood1" xfId="234"/>
    <cellStyle name="SAPBEXexcGood2" xfId="235"/>
    <cellStyle name="SAPBEXexcGood3" xfId="236"/>
    <cellStyle name="SAPBEXfilterDrill" xfId="237"/>
    <cellStyle name="SAPBEXfilterItem" xfId="238"/>
    <cellStyle name="SAPBEXfilterText" xfId="239"/>
    <cellStyle name="SAPBEXformats" xfId="240"/>
    <cellStyle name="SAPBEXheaderItem" xfId="241"/>
    <cellStyle name="SAPBEXheaderText" xfId="242"/>
    <cellStyle name="SAPBEXHLevel0" xfId="243"/>
    <cellStyle name="SAPBEXHLevel0X" xfId="244"/>
    <cellStyle name="SAPBEXHLevel1" xfId="245"/>
    <cellStyle name="SAPBEXHLevel1X" xfId="246"/>
    <cellStyle name="SAPBEXHLevel2" xfId="247"/>
    <cellStyle name="SAPBEXHLevel2X" xfId="248"/>
    <cellStyle name="SAPBEXHLevel3" xfId="249"/>
    <cellStyle name="SAPBEXHLevel3X" xfId="250"/>
    <cellStyle name="SAPBEXinputData" xfId="303"/>
    <cellStyle name="SAPBEXresData" xfId="251"/>
    <cellStyle name="SAPBEXresDataEmph" xfId="252"/>
    <cellStyle name="SAPBEXresItem" xfId="253"/>
    <cellStyle name="SAPBEXresItemX" xfId="254"/>
    <cellStyle name="SAPBEXstdData" xfId="255"/>
    <cellStyle name="SAPBEXstdDataEmph" xfId="256"/>
    <cellStyle name="SAPBEXstdItem" xfId="257"/>
    <cellStyle name="SAPBEXstdItemX" xfId="258"/>
    <cellStyle name="SAPBEXtitle" xfId="259"/>
    <cellStyle name="SAPBEXundefined" xfId="260"/>
    <cellStyle name="shade" xfId="261"/>
    <cellStyle name="Sheet Title" xfId="304"/>
    <cellStyle name="StmtTtl1" xfId="262"/>
    <cellStyle name="StmtTtl2" xfId="263"/>
    <cellStyle name="STYL1 - Style1" xfId="264"/>
    <cellStyle name="Style 1" xfId="265"/>
    <cellStyle name="Style 1 2" xfId="266"/>
    <cellStyle name="Subtotal" xfId="267"/>
    <cellStyle name="Sub-total" xfId="268"/>
    <cellStyle name="taples Plaza" xfId="269"/>
    <cellStyle name="Tickmark" xfId="270"/>
    <cellStyle name="Title" xfId="271" builtinId="15" customBuiltin="1"/>
    <cellStyle name="Title: Major" xfId="272"/>
    <cellStyle name="Title: Minor" xfId="273"/>
    <cellStyle name="Title: Worksheet" xfId="274"/>
    <cellStyle name="Total" xfId="275" builtinId="25" customBuiltin="1"/>
    <cellStyle name="Total4 - Style4" xfId="276"/>
    <cellStyle name="Warning Text" xfId="277" builtinId="11" customBuiltin="1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444499</xdr:colOff>
      <xdr:row>17</xdr:row>
      <xdr:rowOff>146144</xdr:rowOff>
    </xdr:from>
    <xdr:to>
      <xdr:col>8</xdr:col>
      <xdr:colOff>433916</xdr:colOff>
      <xdr:row>40</xdr:row>
      <xdr:rowOff>151822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9832" y="2908394"/>
          <a:ext cx="4159251" cy="3688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454603</xdr:colOff>
      <xdr:row>1</xdr:row>
      <xdr:rowOff>86590</xdr:rowOff>
    </xdr:from>
    <xdr:to>
      <xdr:col>15</xdr:col>
      <xdr:colOff>335034</xdr:colOff>
      <xdr:row>14</xdr:row>
      <xdr:rowOff>95846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3" y="248948"/>
          <a:ext cx="4047619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Variance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</sheetNames>
    <sheetDataSet>
      <sheetData sheetId="0">
        <row r="35">
          <cell r="E35">
            <v>0.66249999999999998</v>
          </cell>
          <cell r="F35">
            <v>0.33750000000000002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B45" sqref="B45"/>
    </sheetView>
  </sheetViews>
  <sheetFormatPr defaultRowHeight="12.75"/>
  <cols>
    <col min="1" max="1" width="5.7109375" style="33" customWidth="1"/>
    <col min="2" max="2" width="80.5703125" style="33" customWidth="1"/>
    <col min="3" max="3" width="4.5703125" style="33" customWidth="1"/>
    <col min="4" max="4" width="13.140625" style="33" customWidth="1"/>
    <col min="5" max="5" width="13.28515625" style="33" customWidth="1"/>
    <col min="6" max="6" width="1.7109375" customWidth="1"/>
    <col min="7" max="7" width="10.42578125" customWidth="1"/>
    <col min="8" max="8" width="16.7109375" customWidth="1"/>
    <col min="9" max="9" width="4.2851562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5">
      <c r="A1" s="42"/>
      <c r="E1" s="9"/>
    </row>
    <row r="2" spans="1:5">
      <c r="E2" s="9"/>
    </row>
    <row r="3" spans="1:5">
      <c r="A3" s="5"/>
      <c r="B3" s="11"/>
      <c r="E3"/>
    </row>
    <row r="4" spans="1:5">
      <c r="A4" s="12"/>
      <c r="B4" s="1"/>
      <c r="C4" s="1"/>
      <c r="D4" s="1"/>
    </row>
    <row r="5" spans="1:5">
      <c r="A5" s="43" t="s">
        <v>8</v>
      </c>
      <c r="B5" s="44"/>
      <c r="C5" s="44"/>
      <c r="D5" s="44"/>
      <c r="E5" s="45"/>
    </row>
    <row r="6" spans="1:5">
      <c r="A6" s="46" t="s">
        <v>0</v>
      </c>
      <c r="B6" s="44"/>
      <c r="C6" s="44"/>
      <c r="D6" s="44"/>
      <c r="E6" s="45"/>
    </row>
    <row r="7" spans="1:5">
      <c r="A7" s="47" t="s">
        <v>60</v>
      </c>
      <c r="B7" s="44"/>
      <c r="C7" s="44"/>
      <c r="D7" s="44"/>
      <c r="E7" s="45"/>
    </row>
    <row r="8" spans="1:5">
      <c r="A8" s="47" t="s">
        <v>44</v>
      </c>
      <c r="B8" s="44"/>
      <c r="C8" s="44"/>
      <c r="D8" s="44"/>
      <c r="E8" s="45"/>
    </row>
    <row r="9" spans="1:5">
      <c r="A9" s="1"/>
      <c r="B9" s="1"/>
      <c r="C9" s="1"/>
      <c r="D9" s="1"/>
    </row>
    <row r="10" spans="1:5">
      <c r="A10" s="8" t="s">
        <v>1</v>
      </c>
      <c r="B10" s="1"/>
      <c r="C10" s="1"/>
      <c r="D10" s="144"/>
      <c r="E10" s="144"/>
    </row>
    <row r="11" spans="1:5">
      <c r="A11" s="2" t="s">
        <v>2</v>
      </c>
      <c r="B11" s="3" t="s">
        <v>3</v>
      </c>
      <c r="C11" s="13"/>
      <c r="D11" s="4"/>
      <c r="E11" s="2" t="s">
        <v>4</v>
      </c>
    </row>
    <row r="12" spans="1:5">
      <c r="A12" s="5"/>
      <c r="B12" s="5"/>
      <c r="C12" s="5"/>
      <c r="D12" s="5"/>
    </row>
    <row r="13" spans="1:5">
      <c r="A13" s="6">
        <v>1</v>
      </c>
      <c r="B13" s="22" t="s">
        <v>11</v>
      </c>
      <c r="C13" s="20"/>
      <c r="D13" s="17"/>
    </row>
    <row r="14" spans="1:5">
      <c r="A14" s="6">
        <f t="shared" ref="A14:A32" si="0">+A13+1</f>
        <v>2</v>
      </c>
      <c r="B14" s="23"/>
      <c r="C14" s="20"/>
      <c r="D14" s="17"/>
    </row>
    <row r="15" spans="1:5">
      <c r="A15" s="6">
        <f t="shared" si="0"/>
        <v>3</v>
      </c>
      <c r="B15" s="61" t="s">
        <v>39</v>
      </c>
      <c r="C15" s="20"/>
    </row>
    <row r="16" spans="1:5">
      <c r="A16" s="6">
        <f t="shared" si="0"/>
        <v>4</v>
      </c>
      <c r="B16" s="23" t="s">
        <v>69</v>
      </c>
      <c r="C16" s="20"/>
      <c r="D16" s="16">
        <f>+'Ave cost of case'!D13</f>
        <v>1343000</v>
      </c>
    </row>
    <row r="17" spans="1:5">
      <c r="A17" s="6">
        <f t="shared" si="0"/>
        <v>5</v>
      </c>
      <c r="B17" s="23"/>
      <c r="C17" s="20"/>
      <c r="D17" s="17"/>
    </row>
    <row r="18" spans="1:5">
      <c r="A18" s="6">
        <f t="shared" si="0"/>
        <v>6</v>
      </c>
      <c r="B18" s="27" t="s">
        <v>43</v>
      </c>
      <c r="C18" s="24"/>
      <c r="D18" s="28">
        <f>+D16/2</f>
        <v>671500</v>
      </c>
    </row>
    <row r="19" spans="1:5">
      <c r="A19" s="6">
        <f t="shared" si="0"/>
        <v>7</v>
      </c>
      <c r="B19" s="14" t="s">
        <v>17</v>
      </c>
      <c r="C19" s="15"/>
      <c r="D19" s="59">
        <f>TY!C16</f>
        <v>917136.53899999999</v>
      </c>
    </row>
    <row r="20" spans="1:5">
      <c r="A20" s="6">
        <f t="shared" si="0"/>
        <v>8</v>
      </c>
      <c r="B20" s="23" t="s">
        <v>5</v>
      </c>
      <c r="C20" s="25"/>
      <c r="D20" s="18">
        <f>+D18-D19</f>
        <v>-245636.53899999999</v>
      </c>
      <c r="E20" s="21">
        <f>+D20</f>
        <v>-245636.53899999999</v>
      </c>
    </row>
    <row r="21" spans="1:5">
      <c r="A21" s="6">
        <f t="shared" si="0"/>
        <v>9</v>
      </c>
      <c r="B21" s="23"/>
      <c r="C21" s="15"/>
      <c r="D21" s="29"/>
    </row>
    <row r="22" spans="1:5">
      <c r="A22" s="6">
        <f t="shared" si="0"/>
        <v>10</v>
      </c>
      <c r="B22" s="61" t="s">
        <v>40</v>
      </c>
      <c r="C22" s="20"/>
    </row>
    <row r="23" spans="1:5">
      <c r="A23" s="6">
        <f t="shared" si="0"/>
        <v>11</v>
      </c>
      <c r="B23" s="23" t="s">
        <v>41</v>
      </c>
      <c r="C23" s="20"/>
      <c r="D23" s="16">
        <f>+'Ave cost of case'!D25</f>
        <v>273000</v>
      </c>
    </row>
    <row r="24" spans="1:5">
      <c r="A24" s="6">
        <f t="shared" si="0"/>
        <v>12</v>
      </c>
      <c r="B24" s="23"/>
      <c r="C24" s="20"/>
      <c r="D24" s="16"/>
    </row>
    <row r="25" spans="1:5">
      <c r="A25" s="6">
        <f t="shared" si="0"/>
        <v>13</v>
      </c>
      <c r="B25" s="27" t="s">
        <v>42</v>
      </c>
      <c r="C25" s="24"/>
      <c r="D25" s="28">
        <f>+D23/4</f>
        <v>68250</v>
      </c>
    </row>
    <row r="26" spans="1:5">
      <c r="A26" s="6">
        <f t="shared" si="0"/>
        <v>14</v>
      </c>
      <c r="B26" s="14" t="s">
        <v>18</v>
      </c>
      <c r="C26" s="15"/>
      <c r="D26" s="59">
        <f>TY!B11</f>
        <v>258666.92</v>
      </c>
    </row>
    <row r="27" spans="1:5">
      <c r="A27" s="6">
        <f t="shared" si="0"/>
        <v>15</v>
      </c>
      <c r="B27" s="23" t="s">
        <v>5</v>
      </c>
      <c r="C27" s="25"/>
      <c r="D27" s="18">
        <f>+D25-D26</f>
        <v>-190416.92</v>
      </c>
      <c r="E27" s="21">
        <f>+D27</f>
        <v>-190416.92</v>
      </c>
    </row>
    <row r="28" spans="1:5">
      <c r="A28" s="6">
        <f t="shared" si="0"/>
        <v>16</v>
      </c>
      <c r="B28" s="23"/>
      <c r="C28" s="25"/>
      <c r="D28" s="21"/>
      <c r="E28" s="48"/>
    </row>
    <row r="29" spans="1:5">
      <c r="A29" s="6">
        <f t="shared" si="0"/>
        <v>17</v>
      </c>
      <c r="B29" s="23" t="s">
        <v>12</v>
      </c>
      <c r="C29" s="15"/>
      <c r="E29" s="16">
        <f>+E20+E27</f>
        <v>-436053.45900000003</v>
      </c>
    </row>
    <row r="30" spans="1:5">
      <c r="A30" s="6">
        <f t="shared" si="0"/>
        <v>18</v>
      </c>
      <c r="B30" s="19"/>
      <c r="C30" s="15"/>
      <c r="E30" s="31"/>
    </row>
    <row r="31" spans="1:5">
      <c r="A31" s="6">
        <f t="shared" si="0"/>
        <v>19</v>
      </c>
      <c r="B31" s="19" t="s">
        <v>6</v>
      </c>
      <c r="C31" s="26">
        <v>0.21</v>
      </c>
      <c r="E31" s="32">
        <f>-E29*C31</f>
        <v>91571.226389999996</v>
      </c>
    </row>
    <row r="32" spans="1:5" ht="13.5" thickBot="1">
      <c r="A32" s="6">
        <f t="shared" si="0"/>
        <v>20</v>
      </c>
      <c r="B32" s="19" t="s">
        <v>7</v>
      </c>
      <c r="C32" s="15"/>
      <c r="E32" s="49">
        <f>-E29-E31</f>
        <v>344482.23261000006</v>
      </c>
    </row>
    <row r="33" spans="4:4" ht="13.5" thickTop="1"/>
    <row r="40" spans="4:4">
      <c r="D40" s="50"/>
    </row>
  </sheetData>
  <mergeCells count="1">
    <mergeCell ref="D10:E10"/>
  </mergeCells>
  <phoneticPr fontId="9" type="noConversion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4"/>
  <sheetViews>
    <sheetView zoomScale="90" zoomScaleNormal="90" workbookViewId="0">
      <selection activeCell="B45" sqref="B45"/>
    </sheetView>
  </sheetViews>
  <sheetFormatPr defaultRowHeight="12.75"/>
  <cols>
    <col min="1" max="1" width="5.7109375" customWidth="1"/>
    <col min="2" max="2" width="67.42578125" bestFit="1" customWidth="1"/>
    <col min="3" max="3" width="5.140625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9">
      <c r="A1" s="10"/>
      <c r="E1" s="9"/>
    </row>
    <row r="2" spans="1:9">
      <c r="E2" s="9"/>
    </row>
    <row r="3" spans="1:9">
      <c r="A3" s="5"/>
      <c r="B3" s="11"/>
    </row>
    <row r="4" spans="1:9">
      <c r="A4" s="12"/>
      <c r="B4" s="1"/>
      <c r="C4" s="1"/>
      <c r="D4" s="1"/>
      <c r="E4" s="33"/>
    </row>
    <row r="5" spans="1:9">
      <c r="A5" s="43" t="s">
        <v>21</v>
      </c>
      <c r="B5" s="44"/>
      <c r="C5" s="44"/>
      <c r="D5" s="44"/>
      <c r="E5" s="45"/>
    </row>
    <row r="6" spans="1:9">
      <c r="A6" s="46" t="s">
        <v>0</v>
      </c>
      <c r="B6" s="44"/>
      <c r="C6" s="44"/>
      <c r="D6" s="44"/>
      <c r="E6" s="45"/>
    </row>
    <row r="7" spans="1:9">
      <c r="A7" s="47" t="str">
        <f>'Lead E'!A7</f>
        <v>FOR THE TWELVE MONTHS ENDED DECEMBER 31, 2020</v>
      </c>
      <c r="B7" s="44"/>
      <c r="C7" s="44"/>
      <c r="D7" s="44"/>
      <c r="E7" s="45"/>
    </row>
    <row r="8" spans="1:9">
      <c r="A8" s="47" t="str">
        <f>'Lead E'!A8</f>
        <v>COMMISSION BASIS REPORT</v>
      </c>
      <c r="B8" s="44"/>
      <c r="C8" s="44"/>
      <c r="D8" s="44"/>
      <c r="E8" s="45"/>
    </row>
    <row r="9" spans="1:9">
      <c r="A9" s="1"/>
      <c r="B9" s="1"/>
      <c r="C9" s="1"/>
      <c r="D9" s="1"/>
      <c r="E9" s="33"/>
    </row>
    <row r="10" spans="1:9">
      <c r="A10" s="8" t="s">
        <v>1</v>
      </c>
      <c r="B10" s="1"/>
      <c r="C10" s="1"/>
    </row>
    <row r="11" spans="1:9">
      <c r="A11" s="2" t="s">
        <v>2</v>
      </c>
      <c r="B11" s="3" t="s">
        <v>3</v>
      </c>
      <c r="C11" s="13"/>
      <c r="D11" s="4"/>
      <c r="E11" s="2" t="s">
        <v>4</v>
      </c>
    </row>
    <row r="12" spans="1:9">
      <c r="A12" s="5"/>
      <c r="B12" s="5"/>
      <c r="C12" s="5"/>
      <c r="D12" s="5"/>
      <c r="E12" s="33"/>
    </row>
    <row r="13" spans="1:9">
      <c r="A13" s="6">
        <v>1</v>
      </c>
      <c r="B13" s="22" t="s">
        <v>11</v>
      </c>
      <c r="C13" s="20"/>
      <c r="D13" s="17"/>
      <c r="E13" s="33"/>
    </row>
    <row r="14" spans="1:9">
      <c r="A14" s="6">
        <f t="shared" ref="A14:A25" si="0">+A13+1</f>
        <v>2</v>
      </c>
      <c r="B14" s="23"/>
      <c r="C14" s="20"/>
      <c r="D14" s="17"/>
      <c r="E14" s="33"/>
    </row>
    <row r="15" spans="1:9">
      <c r="A15" s="6">
        <f t="shared" si="0"/>
        <v>3</v>
      </c>
      <c r="B15" s="23" t="s">
        <v>68</v>
      </c>
      <c r="C15" s="20"/>
      <c r="D15" s="16">
        <f>+'Ave cost of case'!D13</f>
        <v>1343000</v>
      </c>
      <c r="E15" s="33"/>
      <c r="I15" s="115"/>
    </row>
    <row r="16" spans="1:9">
      <c r="A16" s="6">
        <f t="shared" si="0"/>
        <v>4</v>
      </c>
      <c r="B16" s="23"/>
      <c r="C16" s="20"/>
      <c r="D16" s="17"/>
      <c r="E16" s="33"/>
      <c r="I16" s="115"/>
    </row>
    <row r="17" spans="1:9">
      <c r="A17" s="6">
        <f t="shared" si="0"/>
        <v>5</v>
      </c>
      <c r="B17" s="27" t="s">
        <v>20</v>
      </c>
      <c r="C17" s="24"/>
      <c r="D17" s="28">
        <f>+D15/2</f>
        <v>671500</v>
      </c>
      <c r="E17" s="33"/>
      <c r="I17" s="116"/>
    </row>
    <row r="18" spans="1:9">
      <c r="A18" s="6">
        <f t="shared" si="0"/>
        <v>6</v>
      </c>
      <c r="B18" s="14" t="s">
        <v>17</v>
      </c>
      <c r="C18" s="15"/>
      <c r="D18" s="59">
        <f>TY!D16</f>
        <v>467220.50100000005</v>
      </c>
      <c r="E18" s="33"/>
      <c r="I18" s="117"/>
    </row>
    <row r="19" spans="1:9">
      <c r="A19" s="6">
        <f t="shared" si="0"/>
        <v>7</v>
      </c>
      <c r="B19" s="23" t="s">
        <v>5</v>
      </c>
      <c r="C19" s="25"/>
      <c r="D19" s="18">
        <f>+D17-D18</f>
        <v>204279.49899999995</v>
      </c>
      <c r="E19" s="21">
        <f>+D19</f>
        <v>204279.49899999995</v>
      </c>
      <c r="I19" s="118"/>
    </row>
    <row r="20" spans="1:9">
      <c r="A20" s="6">
        <f t="shared" si="0"/>
        <v>8</v>
      </c>
      <c r="B20" s="23"/>
      <c r="C20" s="25"/>
      <c r="D20" s="30"/>
      <c r="E20" s="48"/>
      <c r="I20" s="118"/>
    </row>
    <row r="21" spans="1:9">
      <c r="A21" s="6">
        <f t="shared" si="0"/>
        <v>9</v>
      </c>
      <c r="B21" s="23"/>
      <c r="C21" s="15"/>
      <c r="D21" s="29"/>
      <c r="E21" s="33"/>
      <c r="I21" s="117"/>
    </row>
    <row r="22" spans="1:9">
      <c r="A22" s="6">
        <f t="shared" si="0"/>
        <v>10</v>
      </c>
      <c r="B22" s="23" t="s">
        <v>12</v>
      </c>
      <c r="C22" s="15"/>
      <c r="D22" s="33"/>
      <c r="E22" s="16">
        <f>+E19</f>
        <v>204279.49899999995</v>
      </c>
      <c r="I22" s="117"/>
    </row>
    <row r="23" spans="1:9">
      <c r="A23" s="6">
        <f t="shared" si="0"/>
        <v>11</v>
      </c>
      <c r="B23" s="19"/>
      <c r="C23" s="15"/>
      <c r="D23" s="33"/>
      <c r="E23" s="31"/>
      <c r="I23" s="117"/>
    </row>
    <row r="24" spans="1:9">
      <c r="A24" s="6">
        <f t="shared" si="0"/>
        <v>12</v>
      </c>
      <c r="B24" s="19" t="s">
        <v>6</v>
      </c>
      <c r="C24" s="26">
        <v>0.21</v>
      </c>
      <c r="D24" s="33"/>
      <c r="E24" s="32">
        <f>-E22*C24</f>
        <v>-42898.694789999987</v>
      </c>
      <c r="I24" s="119">
        <v>0.21</v>
      </c>
    </row>
    <row r="25" spans="1:9" ht="13.5" thickBot="1">
      <c r="A25" s="6">
        <f t="shared" si="0"/>
        <v>13</v>
      </c>
      <c r="B25" s="19" t="s">
        <v>7</v>
      </c>
      <c r="C25" s="15"/>
      <c r="D25" s="33"/>
      <c r="E25" s="49">
        <f>-E22-E24</f>
        <v>-161380.80420999997</v>
      </c>
      <c r="I25" s="117"/>
    </row>
    <row r="26" spans="1:9" ht="13.5" thickTop="1">
      <c r="A26" s="33"/>
      <c r="B26" s="33"/>
      <c r="C26" s="33"/>
      <c r="D26" s="33"/>
      <c r="E26" s="33"/>
    </row>
    <row r="27" spans="1:9">
      <c r="A27" s="33"/>
      <c r="B27" s="33"/>
      <c r="C27" s="33"/>
      <c r="D27" s="33"/>
      <c r="E27" s="33"/>
    </row>
    <row r="28" spans="1:9">
      <c r="A28" s="33"/>
      <c r="B28" s="33"/>
      <c r="C28" s="33"/>
      <c r="D28" s="33"/>
      <c r="E28" s="33"/>
    </row>
    <row r="29" spans="1:9">
      <c r="A29" s="33"/>
      <c r="B29" s="33"/>
      <c r="C29" s="33"/>
      <c r="D29" s="33"/>
      <c r="E29" s="33"/>
    </row>
    <row r="30" spans="1:9">
      <c r="A30" s="33"/>
      <c r="B30" s="33"/>
      <c r="C30" s="33"/>
      <c r="D30" s="33"/>
      <c r="E30" s="33"/>
    </row>
    <row r="31" spans="1:9">
      <c r="A31" s="33"/>
      <c r="B31" s="33"/>
      <c r="C31" s="33"/>
      <c r="D31" s="33"/>
      <c r="E31" s="33"/>
    </row>
    <row r="32" spans="1:9">
      <c r="A32" s="33"/>
      <c r="B32" s="33"/>
      <c r="C32" s="33"/>
      <c r="D32" s="33"/>
      <c r="E32" s="33"/>
    </row>
    <row r="33" spans="1:5">
      <c r="A33" s="33"/>
      <c r="B33" s="33"/>
      <c r="C33" s="33"/>
      <c r="D33" s="33"/>
      <c r="E33" s="33"/>
    </row>
    <row r="34" spans="1:5">
      <c r="D34" s="33"/>
      <c r="E34" s="33"/>
    </row>
  </sheetData>
  <phoneticPr fontId="9" type="noConversion"/>
  <pageMargins left="0.75" right="0.75" top="1" bottom="1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9"/>
  <sheetViews>
    <sheetView zoomScale="90" zoomScaleNormal="90" workbookViewId="0">
      <selection activeCell="E35" sqref="E35"/>
    </sheetView>
  </sheetViews>
  <sheetFormatPr defaultColWidth="8.85546875" defaultRowHeight="12.75"/>
  <cols>
    <col min="1" max="2" width="12.7109375" style="68" customWidth="1"/>
    <col min="3" max="3" width="40.28515625" style="77" customWidth="1"/>
    <col min="4" max="4" width="10.85546875" style="78" bestFit="1" customWidth="1"/>
    <col min="5" max="5" width="19.28515625" style="41" customWidth="1"/>
    <col min="6" max="16384" width="8.85546875" style="68"/>
  </cols>
  <sheetData>
    <row r="1" spans="1:6" ht="15.75">
      <c r="A1" s="66"/>
      <c r="B1" s="67"/>
      <c r="C1" s="36" t="s">
        <v>9</v>
      </c>
      <c r="D1" s="36"/>
      <c r="E1" s="37"/>
    </row>
    <row r="2" spans="1:6">
      <c r="A2" s="69"/>
      <c r="B2" s="70"/>
      <c r="C2" s="34" t="s">
        <v>14</v>
      </c>
      <c r="D2" s="34"/>
      <c r="E2" s="38"/>
    </row>
    <row r="3" spans="1:6">
      <c r="A3" s="69"/>
      <c r="B3" s="70"/>
      <c r="C3" s="34"/>
      <c r="D3" s="34"/>
      <c r="E3" s="38"/>
      <c r="F3" s="77"/>
    </row>
    <row r="4" spans="1:6">
      <c r="A4" s="69"/>
      <c r="B4" s="70"/>
      <c r="C4" s="71" t="s">
        <v>54</v>
      </c>
      <c r="D4" s="133">
        <f>'Summary GRCs'!B10</f>
        <v>2251755.3600000003</v>
      </c>
      <c r="E4" s="38"/>
      <c r="F4" s="77"/>
    </row>
    <row r="5" spans="1:6">
      <c r="A5" s="69"/>
      <c r="B5" s="70"/>
      <c r="C5" s="71"/>
      <c r="D5" s="134"/>
      <c r="E5" s="38"/>
      <c r="F5" s="77"/>
    </row>
    <row r="6" spans="1:6">
      <c r="A6" s="69"/>
      <c r="B6" s="70"/>
      <c r="C6" s="71" t="s">
        <v>67</v>
      </c>
      <c r="D6" s="134">
        <f>'Summary GRCs'!B14</f>
        <v>3120013.4299999997</v>
      </c>
      <c r="E6" s="38"/>
      <c r="F6" s="77"/>
    </row>
    <row r="7" spans="1:6">
      <c r="A7" s="69"/>
      <c r="B7" s="70"/>
      <c r="C7" s="71"/>
      <c r="D7" s="134"/>
      <c r="E7" s="38"/>
      <c r="F7" s="77"/>
    </row>
    <row r="8" spans="1:6">
      <c r="A8" s="69"/>
      <c r="B8" s="70"/>
      <c r="C8" s="71"/>
      <c r="D8" s="134"/>
      <c r="E8" s="38"/>
      <c r="F8" s="77"/>
    </row>
    <row r="9" spans="1:6">
      <c r="A9" s="69"/>
      <c r="B9" s="70"/>
      <c r="C9" s="71" t="s">
        <v>15</v>
      </c>
      <c r="D9" s="134">
        <f>(D4+D6)/2</f>
        <v>2685884.395</v>
      </c>
      <c r="E9" s="38"/>
      <c r="F9" s="77"/>
    </row>
    <row r="10" spans="1:6">
      <c r="A10" s="69"/>
      <c r="B10" s="70"/>
      <c r="C10" s="71"/>
      <c r="D10" s="134"/>
      <c r="E10" s="38"/>
      <c r="F10" s="77"/>
    </row>
    <row r="11" spans="1:6">
      <c r="A11" s="69"/>
      <c r="B11" s="70"/>
      <c r="C11" s="71" t="s">
        <v>26</v>
      </c>
      <c r="D11" s="134">
        <f>+D9/2</f>
        <v>1342942.1975</v>
      </c>
      <c r="E11" s="38"/>
      <c r="F11" s="77"/>
    </row>
    <row r="12" spans="1:6">
      <c r="A12" s="69"/>
      <c r="B12" s="70"/>
      <c r="C12" s="71"/>
      <c r="D12" s="134"/>
      <c r="E12" s="38"/>
      <c r="F12" s="77"/>
    </row>
    <row r="13" spans="1:6">
      <c r="A13" s="69"/>
      <c r="B13" s="70"/>
      <c r="C13" s="71" t="s">
        <v>19</v>
      </c>
      <c r="D13" s="134">
        <f>ROUND(+D11,-3)</f>
        <v>1343000</v>
      </c>
      <c r="E13" s="38"/>
      <c r="F13" s="77"/>
    </row>
    <row r="14" spans="1:6">
      <c r="A14" s="72"/>
      <c r="B14" s="73"/>
      <c r="C14" s="74"/>
      <c r="D14" s="75"/>
      <c r="E14" s="39"/>
      <c r="F14" s="77"/>
    </row>
    <row r="15" spans="1:6">
      <c r="A15" s="70"/>
      <c r="B15" s="70"/>
      <c r="C15" s="71"/>
      <c r="D15" s="76"/>
      <c r="E15" s="40"/>
      <c r="F15" s="77"/>
    </row>
    <row r="16" spans="1:6" ht="15.75">
      <c r="A16" s="66"/>
      <c r="B16" s="67"/>
      <c r="C16" s="36" t="s">
        <v>9</v>
      </c>
      <c r="D16" s="36"/>
      <c r="E16" s="37"/>
      <c r="F16" s="77"/>
    </row>
    <row r="17" spans="1:7">
      <c r="A17" s="69"/>
      <c r="B17" s="70"/>
      <c r="C17" s="34" t="s">
        <v>13</v>
      </c>
      <c r="D17" s="34"/>
      <c r="E17" s="38"/>
      <c r="F17" s="77"/>
    </row>
    <row r="18" spans="1:7">
      <c r="A18" s="69"/>
      <c r="B18" s="70"/>
      <c r="C18" s="34"/>
      <c r="D18" s="34"/>
      <c r="E18" s="38"/>
      <c r="F18" s="77"/>
      <c r="G18" s="77"/>
    </row>
    <row r="19" spans="1:7">
      <c r="A19" s="69"/>
      <c r="B19" s="70"/>
      <c r="C19" s="71" t="s">
        <v>38</v>
      </c>
      <c r="D19" s="134">
        <f>'Summary PCORCs'!B10</f>
        <v>148465.66</v>
      </c>
      <c r="E19" s="38"/>
      <c r="F19" s="77"/>
      <c r="G19" s="77"/>
    </row>
    <row r="20" spans="1:7">
      <c r="A20" s="69"/>
      <c r="B20" s="70"/>
      <c r="C20" s="71"/>
      <c r="D20" s="134"/>
      <c r="E20" s="38"/>
      <c r="F20" s="77"/>
      <c r="G20" s="77"/>
    </row>
    <row r="21" spans="1:7">
      <c r="A21" s="69"/>
      <c r="B21" s="70"/>
      <c r="C21" s="71" t="s">
        <v>32</v>
      </c>
      <c r="D21" s="134">
        <f>'Summary PCORCs'!B6</f>
        <v>396820.91000000009</v>
      </c>
      <c r="E21" s="38"/>
      <c r="F21" s="77"/>
      <c r="G21" s="77"/>
    </row>
    <row r="22" spans="1:7">
      <c r="A22" s="69"/>
      <c r="B22" s="70"/>
      <c r="C22" s="71"/>
      <c r="D22" s="134"/>
      <c r="E22" s="38"/>
      <c r="F22" s="77"/>
      <c r="G22" s="77"/>
    </row>
    <row r="23" spans="1:7">
      <c r="A23" s="69"/>
      <c r="B23" s="70"/>
      <c r="C23" s="71" t="s">
        <v>27</v>
      </c>
      <c r="D23" s="134">
        <f>(+D19+D21)/2</f>
        <v>272643.28500000003</v>
      </c>
      <c r="E23" s="38"/>
      <c r="F23" s="77"/>
      <c r="G23" s="77"/>
    </row>
    <row r="24" spans="1:7">
      <c r="A24" s="69"/>
      <c r="B24" s="70"/>
      <c r="C24" s="71"/>
      <c r="D24" s="134"/>
      <c r="E24" s="38"/>
      <c r="F24" s="77"/>
      <c r="G24" s="77"/>
    </row>
    <row r="25" spans="1:7">
      <c r="A25" s="69"/>
      <c r="B25" s="70"/>
      <c r="C25" s="71" t="s">
        <v>28</v>
      </c>
      <c r="D25" s="134">
        <f>ROUND(+D23,-3)</f>
        <v>273000</v>
      </c>
      <c r="E25" s="38"/>
      <c r="F25" s="77"/>
      <c r="G25" s="77"/>
    </row>
    <row r="26" spans="1:7">
      <c r="A26" s="72"/>
      <c r="B26" s="73"/>
      <c r="C26" s="74"/>
      <c r="D26" s="75"/>
      <c r="E26" s="39"/>
      <c r="F26" s="77"/>
      <c r="G26" s="77"/>
    </row>
    <row r="27" spans="1:7">
      <c r="B27" s="70"/>
      <c r="C27" s="71"/>
      <c r="D27" s="76"/>
      <c r="E27" s="40"/>
      <c r="F27" s="77"/>
      <c r="G27" s="77"/>
    </row>
    <row r="28" spans="1:7">
      <c r="A28" s="70"/>
      <c r="B28" s="70"/>
      <c r="C28" s="71"/>
      <c r="D28" s="76"/>
      <c r="E28" s="40"/>
      <c r="F28" s="77"/>
      <c r="G28" s="77"/>
    </row>
    <row r="29" spans="1:7">
      <c r="A29" s="7"/>
      <c r="B29" s="7"/>
      <c r="E29" s="79"/>
      <c r="F29" s="77"/>
      <c r="G29" s="77"/>
    </row>
    <row r="30" spans="1:7">
      <c r="F30" s="77"/>
    </row>
    <row r="31" spans="1:7">
      <c r="F31" s="77"/>
    </row>
    <row r="32" spans="1:7">
      <c r="F32" s="77"/>
    </row>
    <row r="33" spans="6:6">
      <c r="F33" s="77"/>
    </row>
    <row r="34" spans="6:6">
      <c r="F34" s="77"/>
    </row>
    <row r="35" spans="6:6">
      <c r="F35" s="77"/>
    </row>
    <row r="36" spans="6:6">
      <c r="F36" s="77"/>
    </row>
    <row r="37" spans="6:6">
      <c r="F37" s="77"/>
    </row>
    <row r="38" spans="6:6">
      <c r="F38" s="77"/>
    </row>
    <row r="39" spans="6:6">
      <c r="F39" s="77"/>
    </row>
    <row r="40" spans="6:6">
      <c r="F40" s="77"/>
    </row>
    <row r="41" spans="6:6">
      <c r="F41" s="77"/>
    </row>
    <row r="42" spans="6:6">
      <c r="F42" s="77"/>
    </row>
    <row r="43" spans="6:6">
      <c r="F43" s="77"/>
    </row>
    <row r="44" spans="6:6">
      <c r="F44" s="77"/>
    </row>
    <row r="45" spans="6:6">
      <c r="F45" s="77"/>
    </row>
    <row r="46" spans="6:6">
      <c r="F46" s="77"/>
    </row>
    <row r="47" spans="6:6">
      <c r="F47" s="77"/>
    </row>
    <row r="48" spans="6:6">
      <c r="F48" s="77"/>
    </row>
    <row r="49" spans="6:6">
      <c r="F49" s="77"/>
    </row>
  </sheetData>
  <phoneticPr fontId="9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89"/>
  <sheetViews>
    <sheetView zoomScale="90" zoomScaleNormal="90" workbookViewId="0">
      <selection activeCell="B25" sqref="B25"/>
    </sheetView>
  </sheetViews>
  <sheetFormatPr defaultColWidth="8.85546875" defaultRowHeight="12.75"/>
  <cols>
    <col min="1" max="1" width="58" style="77" customWidth="1"/>
    <col min="2" max="2" width="17" style="77" customWidth="1"/>
    <col min="3" max="4" width="13.42578125" style="77" bestFit="1" customWidth="1"/>
    <col min="5" max="16384" width="8.85546875" style="77"/>
  </cols>
  <sheetData>
    <row r="1" spans="1:4">
      <c r="A1" s="145" t="s">
        <v>9</v>
      </c>
      <c r="B1" s="145"/>
      <c r="C1" s="145"/>
      <c r="D1" s="145"/>
    </row>
    <row r="2" spans="1:4">
      <c r="A2" s="146" t="s">
        <v>66</v>
      </c>
      <c r="B2" s="146"/>
      <c r="C2" s="146"/>
      <c r="D2" s="146"/>
    </row>
    <row r="3" spans="1:4">
      <c r="A3" s="146" t="s">
        <v>29</v>
      </c>
      <c r="B3" s="146"/>
      <c r="C3" s="146"/>
      <c r="D3" s="146"/>
    </row>
    <row r="4" spans="1:4">
      <c r="A4" s="57"/>
      <c r="B4" s="58"/>
      <c r="C4" s="58"/>
      <c r="D4" s="58"/>
    </row>
    <row r="5" spans="1:4">
      <c r="A5" s="57"/>
      <c r="B5" s="58"/>
      <c r="C5" s="142" t="s">
        <v>24</v>
      </c>
      <c r="D5" s="143" t="s">
        <v>10</v>
      </c>
    </row>
    <row r="6" spans="1:4" ht="15">
      <c r="A6" s="55" t="s">
        <v>25</v>
      </c>
      <c r="B6" s="56" t="s">
        <v>22</v>
      </c>
      <c r="C6" s="124">
        <f>[1]Lead!$E$35</f>
        <v>0.66249999999999998</v>
      </c>
      <c r="D6" s="124">
        <f>[1]Lead!$F$35</f>
        <v>0.33750000000000002</v>
      </c>
    </row>
    <row r="7" spans="1:4" ht="15">
      <c r="A7" s="63"/>
      <c r="B7" s="64"/>
      <c r="C7" s="80"/>
      <c r="D7" s="80"/>
    </row>
    <row r="8" spans="1:4">
      <c r="A8" s="125" t="s">
        <v>23</v>
      </c>
      <c r="B8" s="129">
        <f>'Summary PCORCs'!K6</f>
        <v>0</v>
      </c>
      <c r="C8" s="129">
        <f>B8*$C$6</f>
        <v>0</v>
      </c>
      <c r="D8" s="130">
        <v>0</v>
      </c>
    </row>
    <row r="9" spans="1:4">
      <c r="A9" s="125" t="s">
        <v>35</v>
      </c>
      <c r="B9" s="129">
        <f>'Summary PCORCs'!K10</f>
        <v>0</v>
      </c>
      <c r="C9" s="129">
        <f>B9*$C$6</f>
        <v>0</v>
      </c>
      <c r="D9" s="130">
        <v>0</v>
      </c>
    </row>
    <row r="10" spans="1:4">
      <c r="A10" s="125" t="s">
        <v>71</v>
      </c>
      <c r="B10" s="129">
        <f>B25</f>
        <v>258666.92</v>
      </c>
      <c r="C10" s="129">
        <f>B10</f>
        <v>258666.92</v>
      </c>
      <c r="D10" s="130">
        <v>0</v>
      </c>
    </row>
    <row r="11" spans="1:4">
      <c r="A11" s="126" t="s">
        <v>37</v>
      </c>
      <c r="B11" s="140">
        <f>SUM(B8:B10)</f>
        <v>258666.92</v>
      </c>
      <c r="C11" s="140">
        <f>SUM(C8:C10)</f>
        <v>258666.92</v>
      </c>
      <c r="D11" s="140">
        <v>0</v>
      </c>
    </row>
    <row r="12" spans="1:4">
      <c r="A12" s="82"/>
      <c r="B12" s="81"/>
      <c r="C12" s="81"/>
      <c r="D12" s="71"/>
    </row>
    <row r="13" spans="1:4">
      <c r="A13" s="77" t="s">
        <v>47</v>
      </c>
      <c r="B13" s="129">
        <v>0</v>
      </c>
      <c r="C13" s="129">
        <f t="shared" ref="C13:C14" si="0">+B13*$C$6</f>
        <v>0</v>
      </c>
      <c r="D13" s="130">
        <f t="shared" ref="D13:D14" si="1">+B13*$D$6</f>
        <v>0</v>
      </c>
    </row>
    <row r="14" spans="1:4">
      <c r="A14" s="77" t="s">
        <v>48</v>
      </c>
      <c r="B14" s="129">
        <v>0</v>
      </c>
      <c r="C14" s="129">
        <f t="shared" si="0"/>
        <v>0</v>
      </c>
      <c r="D14" s="130">
        <f t="shared" si="1"/>
        <v>0</v>
      </c>
    </row>
    <row r="15" spans="1:4">
      <c r="A15" s="77" t="s">
        <v>59</v>
      </c>
      <c r="B15" s="129">
        <f>B24</f>
        <v>1384357.04</v>
      </c>
      <c r="C15" s="127">
        <f t="shared" ref="C15" si="2">+B15*$C$6</f>
        <v>917136.53899999999</v>
      </c>
      <c r="D15" s="128">
        <f t="shared" ref="D15" si="3">+B15*$D$6</f>
        <v>467220.50100000005</v>
      </c>
    </row>
    <row r="16" spans="1:4">
      <c r="A16" s="131" t="s">
        <v>45</v>
      </c>
      <c r="B16" s="132">
        <f>SUM(B13:B15)</f>
        <v>1384357.04</v>
      </c>
      <c r="C16" s="132">
        <f>SUM(C13:C15)</f>
        <v>917136.53899999999</v>
      </c>
      <c r="D16" s="132">
        <f>SUM(D13:D15)</f>
        <v>467220.50100000005</v>
      </c>
    </row>
    <row r="18" spans="1:2">
      <c r="A18" s="77" t="s">
        <v>56</v>
      </c>
    </row>
    <row r="19" spans="1:2">
      <c r="A19" s="77" t="s">
        <v>70</v>
      </c>
    </row>
    <row r="21" spans="1:2">
      <c r="A21" s="141" t="s">
        <v>72</v>
      </c>
    </row>
    <row r="22" spans="1:2">
      <c r="A22" s="71"/>
      <c r="B22" s="76"/>
    </row>
    <row r="23" spans="1:2" ht="15">
      <c r="A23" s="55" t="s">
        <v>25</v>
      </c>
      <c r="B23" s="56" t="s">
        <v>22</v>
      </c>
    </row>
    <row r="24" spans="1:2">
      <c r="A24" s="120" t="s">
        <v>58</v>
      </c>
      <c r="B24" s="123">
        <v>1384357.04</v>
      </c>
    </row>
    <row r="25" spans="1:2">
      <c r="A25" s="120" t="s">
        <v>65</v>
      </c>
      <c r="B25" s="123">
        <v>258666.92</v>
      </c>
    </row>
    <row r="26" spans="1:2">
      <c r="A26" s="121" t="s">
        <v>57</v>
      </c>
      <c r="B26" s="122">
        <f>SUM(B24:B25)</f>
        <v>1643023.96</v>
      </c>
    </row>
    <row r="27" spans="1:2">
      <c r="A27"/>
      <c r="B27"/>
    </row>
    <row r="28" spans="1:2">
      <c r="A28"/>
      <c r="B28"/>
    </row>
    <row r="29" spans="1:2">
      <c r="B29" s="114"/>
    </row>
    <row r="30" spans="1:2">
      <c r="B30" s="114"/>
    </row>
    <row r="31" spans="1:2">
      <c r="B31" s="114"/>
    </row>
    <row r="32" spans="1:2">
      <c r="B32" s="114"/>
    </row>
    <row r="33" spans="2:2">
      <c r="B33" s="114"/>
    </row>
    <row r="34" spans="2:2">
      <c r="B34" s="114"/>
    </row>
    <row r="35" spans="2:2">
      <c r="B35" s="114"/>
    </row>
    <row r="36" spans="2:2">
      <c r="B36" s="114"/>
    </row>
    <row r="37" spans="2:2">
      <c r="B37" s="114"/>
    </row>
    <row r="38" spans="2:2">
      <c r="B38" s="114"/>
    </row>
    <row r="39" spans="2:2">
      <c r="B39" s="114"/>
    </row>
    <row r="40" spans="2:2">
      <c r="B40" s="114"/>
    </row>
    <row r="41" spans="2:2">
      <c r="B41" s="114"/>
    </row>
    <row r="42" spans="2:2">
      <c r="B42" s="114"/>
    </row>
    <row r="43" spans="2:2">
      <c r="B43" s="114"/>
    </row>
    <row r="44" spans="2:2">
      <c r="B44" s="114"/>
    </row>
    <row r="45" spans="2:2">
      <c r="B45" s="114"/>
    </row>
    <row r="46" spans="2:2">
      <c r="B46" s="114"/>
    </row>
    <row r="47" spans="2:2">
      <c r="B47" s="114"/>
    </row>
    <row r="48" spans="2:2">
      <c r="B48" s="114"/>
    </row>
    <row r="49" spans="2:2">
      <c r="B49" s="114"/>
    </row>
    <row r="50" spans="2:2">
      <c r="B50" s="114"/>
    </row>
    <row r="51" spans="2:2">
      <c r="B51" s="114"/>
    </row>
    <row r="52" spans="2:2">
      <c r="B52" s="114"/>
    </row>
    <row r="53" spans="2:2">
      <c r="B53" s="114"/>
    </row>
    <row r="54" spans="2:2">
      <c r="B54" s="114"/>
    </row>
    <row r="55" spans="2:2">
      <c r="B55" s="114"/>
    </row>
    <row r="56" spans="2:2">
      <c r="B56" s="114"/>
    </row>
    <row r="57" spans="2:2">
      <c r="B57" s="114"/>
    </row>
    <row r="58" spans="2:2">
      <c r="B58" s="114"/>
    </row>
    <row r="59" spans="2:2">
      <c r="B59" s="114"/>
    </row>
    <row r="60" spans="2:2">
      <c r="B60" s="114"/>
    </row>
    <row r="61" spans="2:2">
      <c r="B61" s="114"/>
    </row>
    <row r="62" spans="2:2">
      <c r="B62" s="114"/>
    </row>
    <row r="63" spans="2:2">
      <c r="B63" s="114"/>
    </row>
    <row r="64" spans="2:2">
      <c r="B64" s="114"/>
    </row>
    <row r="65" spans="2:2">
      <c r="B65" s="114"/>
    </row>
    <row r="66" spans="2:2">
      <c r="B66" s="114"/>
    </row>
    <row r="67" spans="2:2">
      <c r="B67" s="114"/>
    </row>
    <row r="68" spans="2:2">
      <c r="B68" s="114"/>
    </row>
    <row r="69" spans="2:2">
      <c r="B69" s="114"/>
    </row>
    <row r="70" spans="2:2">
      <c r="B70" s="114"/>
    </row>
    <row r="71" spans="2:2">
      <c r="B71" s="114"/>
    </row>
    <row r="72" spans="2:2">
      <c r="B72" s="114"/>
    </row>
    <row r="73" spans="2:2">
      <c r="B73" s="114"/>
    </row>
    <row r="74" spans="2:2">
      <c r="B74" s="114"/>
    </row>
    <row r="75" spans="2:2">
      <c r="B75" s="114"/>
    </row>
    <row r="76" spans="2:2">
      <c r="B76" s="114"/>
    </row>
    <row r="77" spans="2:2">
      <c r="B77" s="114"/>
    </row>
    <row r="78" spans="2:2">
      <c r="B78" s="114"/>
    </row>
    <row r="79" spans="2:2">
      <c r="B79" s="114"/>
    </row>
    <row r="80" spans="2:2">
      <c r="B80" s="114"/>
    </row>
    <row r="81" spans="2:2">
      <c r="B81" s="114"/>
    </row>
    <row r="82" spans="2:2">
      <c r="B82" s="114"/>
    </row>
    <row r="83" spans="2:2">
      <c r="B83" s="114"/>
    </row>
    <row r="84" spans="2:2">
      <c r="B84" s="114"/>
    </row>
    <row r="85" spans="2:2">
      <c r="B85" s="114"/>
    </row>
    <row r="86" spans="2:2">
      <c r="B86" s="114"/>
    </row>
    <row r="87" spans="2:2">
      <c r="B87" s="114"/>
    </row>
    <row r="88" spans="2:2">
      <c r="B88" s="114"/>
    </row>
    <row r="89" spans="2:2">
      <c r="B89" s="114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1"/>
  <sheetViews>
    <sheetView zoomScale="88" zoomScaleNormal="88" workbookViewId="0">
      <selection activeCell="D13" sqref="D13"/>
    </sheetView>
  </sheetViews>
  <sheetFormatPr defaultColWidth="8.85546875" defaultRowHeight="12.75"/>
  <cols>
    <col min="1" max="1" width="39.7109375" style="33" customWidth="1"/>
    <col min="2" max="2" width="11.28515625" style="52" bestFit="1" customWidth="1"/>
    <col min="3" max="3" width="9.7109375" style="33" bestFit="1" customWidth="1"/>
    <col min="4" max="4" width="10.7109375" style="33" customWidth="1"/>
    <col min="5" max="5" width="11.28515625" style="33" bestFit="1" customWidth="1"/>
    <col min="6" max="6" width="10.7109375" style="33" customWidth="1"/>
    <col min="7" max="7" width="11.28515625" style="33" customWidth="1"/>
    <col min="8" max="8" width="11.28515625" style="33" bestFit="1" customWidth="1"/>
    <col min="9" max="16384" width="8.85546875" style="33"/>
  </cols>
  <sheetData>
    <row r="1" spans="1:12">
      <c r="A1" s="42"/>
      <c r="B1" s="51"/>
    </row>
    <row r="2" spans="1:12">
      <c r="A2" s="42" t="s">
        <v>64</v>
      </c>
      <c r="B2" s="51"/>
    </row>
    <row r="3" spans="1:12" s="35" customFormat="1">
      <c r="A3" s="33"/>
      <c r="B3" s="65"/>
      <c r="C3" s="53"/>
    </row>
    <row r="4" spans="1:12" s="35" customFormat="1">
      <c r="A4" s="33"/>
      <c r="B4" s="84" t="s">
        <v>16</v>
      </c>
      <c r="C4" s="62">
        <v>2015</v>
      </c>
      <c r="D4" s="62">
        <v>2016</v>
      </c>
      <c r="E4" s="62">
        <v>2017</v>
      </c>
      <c r="F4" s="62">
        <v>2018</v>
      </c>
      <c r="G4" s="62">
        <v>2019</v>
      </c>
      <c r="H4" s="62">
        <v>2020</v>
      </c>
      <c r="I4" s="33"/>
      <c r="J4" s="33"/>
      <c r="K4" s="33"/>
      <c r="L4" s="33"/>
    </row>
    <row r="5" spans="1:12" s="35" customFormat="1">
      <c r="A5" s="135" t="s">
        <v>49</v>
      </c>
      <c r="B5" s="52"/>
      <c r="C5" s="52"/>
      <c r="F5" s="33"/>
      <c r="G5" s="33"/>
      <c r="H5" s="33"/>
      <c r="I5" s="33"/>
      <c r="J5" s="33"/>
      <c r="K5" s="33"/>
      <c r="L5" s="33"/>
    </row>
    <row r="6" spans="1:12" s="35" customFormat="1">
      <c r="A6" s="87" t="s">
        <v>50</v>
      </c>
      <c r="B6" s="108">
        <f>SUM(C6:H6)</f>
        <v>5299.06</v>
      </c>
      <c r="C6" s="85">
        <v>0</v>
      </c>
      <c r="D6" s="53">
        <v>0</v>
      </c>
      <c r="E6" s="53">
        <v>5299.06</v>
      </c>
      <c r="F6" s="99">
        <v>0</v>
      </c>
      <c r="G6" s="99">
        <v>0</v>
      </c>
      <c r="H6" s="99">
        <v>0</v>
      </c>
      <c r="I6" s="33"/>
      <c r="J6" s="33"/>
      <c r="K6" s="33"/>
      <c r="L6" s="33"/>
    </row>
    <row r="7" spans="1:12" s="35" customFormat="1">
      <c r="A7" s="87" t="s">
        <v>51</v>
      </c>
      <c r="B7" s="139">
        <f t="shared" ref="B7:B9" si="0">SUM(C7:H7)</f>
        <v>74033.15999999964</v>
      </c>
      <c r="C7" s="85">
        <v>0</v>
      </c>
      <c r="D7" s="53">
        <v>0</v>
      </c>
      <c r="E7" s="53">
        <v>91960.189999999639</v>
      </c>
      <c r="F7" s="99">
        <v>-17998.37</v>
      </c>
      <c r="G7" s="99">
        <v>71.34</v>
      </c>
      <c r="H7" s="99">
        <v>0</v>
      </c>
      <c r="I7" s="33"/>
      <c r="J7" s="33"/>
      <c r="K7" s="33"/>
      <c r="L7" s="33"/>
    </row>
    <row r="8" spans="1:12" s="35" customFormat="1">
      <c r="A8" s="87" t="s">
        <v>52</v>
      </c>
      <c r="B8" s="139">
        <f t="shared" si="0"/>
        <v>33340.639999999999</v>
      </c>
      <c r="C8" s="85">
        <v>0</v>
      </c>
      <c r="D8" s="53">
        <v>0</v>
      </c>
      <c r="E8" s="53">
        <v>33340.639999999999</v>
      </c>
      <c r="F8" s="53">
        <v>0</v>
      </c>
      <c r="G8" s="53">
        <v>0</v>
      </c>
      <c r="H8" s="99">
        <v>0</v>
      </c>
      <c r="I8" s="33"/>
      <c r="J8" s="33"/>
      <c r="K8" s="33"/>
      <c r="L8" s="33"/>
    </row>
    <row r="9" spans="1:12" s="35" customFormat="1">
      <c r="A9" s="87" t="s">
        <v>53</v>
      </c>
      <c r="B9" s="109">
        <f t="shared" si="0"/>
        <v>2139082.5000000005</v>
      </c>
      <c r="C9" s="86">
        <v>118073.58</v>
      </c>
      <c r="D9" s="101">
        <v>275412.11</v>
      </c>
      <c r="E9" s="101">
        <v>1745431.8100000003</v>
      </c>
      <c r="F9" s="102">
        <v>165</v>
      </c>
      <c r="G9" s="101">
        <v>0</v>
      </c>
      <c r="H9" s="101">
        <v>0</v>
      </c>
      <c r="I9" s="33"/>
      <c r="J9" s="33"/>
      <c r="K9" s="33"/>
      <c r="L9" s="33"/>
    </row>
    <row r="10" spans="1:12" s="35" customFormat="1" ht="13.5" thickBot="1">
      <c r="A10" s="54" t="s">
        <v>46</v>
      </c>
      <c r="B10" s="100">
        <f>SUM(B6:B9)</f>
        <v>2251755.3600000003</v>
      </c>
      <c r="C10" s="103">
        <f t="shared" ref="C10:F10" si="1">SUM(C6:C9)</f>
        <v>118073.58</v>
      </c>
      <c r="D10" s="103">
        <f t="shared" si="1"/>
        <v>275412.11</v>
      </c>
      <c r="E10" s="103">
        <f>SUM(E6:E9)</f>
        <v>1876031.7</v>
      </c>
      <c r="F10" s="103">
        <f t="shared" si="1"/>
        <v>-17833.37</v>
      </c>
      <c r="G10" s="103">
        <f t="shared" ref="G10:H10" si="2">SUM(G6:G9)</f>
        <v>71.34</v>
      </c>
      <c r="H10" s="103">
        <f t="shared" si="2"/>
        <v>0</v>
      </c>
    </row>
    <row r="11" spans="1:12" s="35" customFormat="1" ht="13.5" thickTop="1">
      <c r="A11" s="54"/>
      <c r="B11" s="60"/>
      <c r="C11" s="103"/>
      <c r="D11" s="103"/>
      <c r="E11" s="103"/>
      <c r="F11" s="103"/>
      <c r="G11" s="103"/>
      <c r="H11" s="103"/>
    </row>
    <row r="12" spans="1:12" s="35" customFormat="1">
      <c r="A12" s="135" t="s">
        <v>61</v>
      </c>
      <c r="B12" s="84" t="s">
        <v>16</v>
      </c>
      <c r="C12" s="62">
        <v>2015</v>
      </c>
      <c r="D12" s="62">
        <v>2016</v>
      </c>
      <c r="E12" s="62">
        <v>2017</v>
      </c>
      <c r="F12" s="62">
        <v>2018</v>
      </c>
      <c r="G12" s="62">
        <v>2019</v>
      </c>
      <c r="H12" s="62">
        <v>2020</v>
      </c>
    </row>
    <row r="13" spans="1:12" s="35" customFormat="1">
      <c r="A13" s="87" t="s">
        <v>62</v>
      </c>
      <c r="B13" s="109">
        <f>SUM(C13:H13)</f>
        <v>3120013.4299999997</v>
      </c>
      <c r="C13" s="136">
        <v>0</v>
      </c>
      <c r="D13" s="137">
        <v>0</v>
      </c>
      <c r="E13" s="137">
        <v>0</v>
      </c>
      <c r="F13" s="138"/>
      <c r="G13" s="138">
        <v>1735656.39</v>
      </c>
      <c r="H13" s="138">
        <v>1384357.04</v>
      </c>
    </row>
    <row r="14" spans="1:12" s="35" customFormat="1" ht="13.5" thickBot="1">
      <c r="A14" s="54"/>
      <c r="B14" s="100">
        <f>SUM(B13:B13)</f>
        <v>3120013.4299999997</v>
      </c>
      <c r="C14" s="103">
        <f>SUM(C13:C13)</f>
        <v>0</v>
      </c>
      <c r="D14" s="103">
        <f t="shared" ref="D14:H14" si="3">SUM(D13:D13)</f>
        <v>0</v>
      </c>
      <c r="E14" s="103">
        <f t="shared" si="3"/>
        <v>0</v>
      </c>
      <c r="F14" s="103">
        <f t="shared" si="3"/>
        <v>0</v>
      </c>
      <c r="G14" s="103">
        <f t="shared" si="3"/>
        <v>1735656.39</v>
      </c>
      <c r="H14" s="103">
        <f t="shared" si="3"/>
        <v>1384357.04</v>
      </c>
    </row>
    <row r="15" spans="1:12" s="35" customFormat="1" ht="13.5" thickTop="1">
      <c r="A15" s="54"/>
      <c r="B15" s="60"/>
      <c r="C15" s="103"/>
      <c r="D15" s="103"/>
      <c r="E15" s="103"/>
      <c r="F15" s="103"/>
      <c r="G15" s="103"/>
      <c r="H15" s="103"/>
    </row>
    <row r="16" spans="1:12">
      <c r="B16" s="65"/>
    </row>
    <row r="17" spans="1:2" ht="13.5" thickBot="1">
      <c r="A17" s="33" t="s">
        <v>55</v>
      </c>
      <c r="B17" s="107">
        <f>B10+B14</f>
        <v>5371768.79</v>
      </c>
    </row>
    <row r="18" spans="1:2" ht="13.5" thickTop="1"/>
    <row r="19" spans="1:2">
      <c r="A19" s="104"/>
      <c r="B19" s="106"/>
    </row>
    <row r="21" spans="1:2">
      <c r="A21" s="42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K18"/>
  <sheetViews>
    <sheetView zoomScale="90" zoomScaleNormal="90" workbookViewId="0">
      <selection activeCell="D13" sqref="D13"/>
    </sheetView>
  </sheetViews>
  <sheetFormatPr defaultColWidth="8.85546875" defaultRowHeight="12.75"/>
  <cols>
    <col min="1" max="1" width="31.5703125" style="77" customWidth="1"/>
    <col min="2" max="2" width="11.42578125" style="78" bestFit="1" customWidth="1"/>
    <col min="3" max="3" width="7.28515625" style="77" bestFit="1" customWidth="1"/>
    <col min="4" max="5" width="9.5703125" style="77" bestFit="1" customWidth="1"/>
    <col min="6" max="6" width="10.28515625" style="68" customWidth="1"/>
    <col min="7" max="16384" width="8.85546875" style="68"/>
  </cols>
  <sheetData>
    <row r="2" spans="1:11">
      <c r="A2" s="42" t="s">
        <v>63</v>
      </c>
    </row>
    <row r="3" spans="1:11">
      <c r="B3" s="83"/>
      <c r="C3" s="33"/>
      <c r="D3" s="33"/>
      <c r="E3" s="33"/>
      <c r="F3" s="33"/>
      <c r="G3" s="33"/>
      <c r="H3" s="33"/>
      <c r="I3" s="33"/>
    </row>
    <row r="4" spans="1:11">
      <c r="A4" s="88"/>
      <c r="B4" s="89" t="s">
        <v>16</v>
      </c>
      <c r="C4" s="62">
        <v>2012</v>
      </c>
      <c r="D4" s="62">
        <v>2013</v>
      </c>
      <c r="E4" s="62">
        <v>2014</v>
      </c>
      <c r="F4" s="62">
        <v>2015</v>
      </c>
      <c r="G4" s="62">
        <v>2016</v>
      </c>
      <c r="H4" s="62">
        <v>2017</v>
      </c>
      <c r="I4" s="62">
        <v>2018</v>
      </c>
      <c r="J4" s="62">
        <v>2019</v>
      </c>
      <c r="K4" s="62">
        <v>2020</v>
      </c>
    </row>
    <row r="5" spans="1:11">
      <c r="A5" s="90" t="s">
        <v>30</v>
      </c>
      <c r="B5" s="91"/>
      <c r="C5" s="83"/>
      <c r="D5" s="83"/>
      <c r="E5" s="33"/>
      <c r="F5" s="92"/>
      <c r="G5" s="92"/>
      <c r="H5" s="92"/>
      <c r="I5" s="33"/>
      <c r="J5" s="33"/>
      <c r="K5" s="33"/>
    </row>
    <row r="6" spans="1:11">
      <c r="A6" s="87" t="s">
        <v>31</v>
      </c>
      <c r="B6" s="93">
        <f>SUM(C6:K6)</f>
        <v>396820.91000000009</v>
      </c>
      <c r="C6" s="94">
        <v>5377.76</v>
      </c>
      <c r="D6" s="94">
        <v>391443.15000000008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</row>
    <row r="7" spans="1:11">
      <c r="A7" s="87"/>
      <c r="B7" s="95"/>
      <c r="C7" s="96"/>
      <c r="D7" s="96"/>
      <c r="E7" s="97"/>
      <c r="F7" s="97"/>
      <c r="G7" s="97"/>
      <c r="H7" s="97"/>
      <c r="I7" s="97"/>
    </row>
    <row r="8" spans="1:11">
      <c r="A8" s="87"/>
      <c r="B8" s="95"/>
      <c r="C8" s="96"/>
      <c r="D8" s="96"/>
      <c r="E8" s="97"/>
      <c r="F8" s="97"/>
      <c r="G8" s="97"/>
      <c r="H8" s="97"/>
      <c r="I8" s="97"/>
    </row>
    <row r="9" spans="1:11">
      <c r="A9" s="90" t="s">
        <v>33</v>
      </c>
      <c r="B9" s="89" t="s">
        <v>16</v>
      </c>
      <c r="C9" s="62">
        <v>2012</v>
      </c>
      <c r="D9" s="62">
        <v>2013</v>
      </c>
      <c r="E9" s="62">
        <v>2014</v>
      </c>
      <c r="F9" s="62">
        <v>2015</v>
      </c>
      <c r="G9" s="62">
        <v>2016</v>
      </c>
      <c r="H9" s="62">
        <v>2017</v>
      </c>
      <c r="I9" s="62">
        <v>2018</v>
      </c>
      <c r="J9" s="62">
        <v>2019</v>
      </c>
      <c r="K9" s="62">
        <v>2020</v>
      </c>
    </row>
    <row r="10" spans="1:11">
      <c r="A10" s="87" t="s">
        <v>34</v>
      </c>
      <c r="B10" s="93">
        <f>SUM(C10:K10)</f>
        <v>148465.66</v>
      </c>
      <c r="C10" s="94">
        <v>0</v>
      </c>
      <c r="D10" s="94">
        <v>0</v>
      </c>
      <c r="E10" s="94">
        <v>148465.66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>
      <c r="A11" s="87"/>
      <c r="B11" s="95"/>
      <c r="C11" s="97"/>
      <c r="D11" s="97"/>
      <c r="E11" s="97"/>
      <c r="F11" s="97"/>
      <c r="G11" s="97"/>
      <c r="H11" s="33"/>
      <c r="I11" s="33"/>
    </row>
    <row r="12" spans="1:11">
      <c r="A12" s="87"/>
      <c r="B12" s="95"/>
      <c r="C12" s="97"/>
      <c r="D12" s="97"/>
      <c r="E12" s="97"/>
      <c r="F12" s="97"/>
      <c r="G12" s="97"/>
      <c r="H12" s="33"/>
      <c r="I12" s="33"/>
    </row>
    <row r="13" spans="1:11" ht="13.5" thickBot="1">
      <c r="A13" s="33" t="s">
        <v>36</v>
      </c>
      <c r="B13" s="98">
        <f>B6+B10</f>
        <v>545286.57000000007</v>
      </c>
      <c r="C13" s="33"/>
      <c r="D13" s="33"/>
      <c r="E13" s="33"/>
      <c r="F13" s="33"/>
      <c r="G13" s="33"/>
      <c r="H13" s="33"/>
      <c r="I13" s="33"/>
    </row>
    <row r="14" spans="1:11" ht="13.5" thickTop="1">
      <c r="A14" s="104"/>
      <c r="B14" s="105"/>
    </row>
    <row r="18" spans="1:9">
      <c r="A18" s="110"/>
      <c r="B18" s="111"/>
      <c r="C18" s="112"/>
      <c r="D18" s="112"/>
      <c r="E18" s="112"/>
      <c r="F18" s="113"/>
      <c r="G18" s="110"/>
      <c r="H18" s="113"/>
      <c r="I18" s="113"/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837545-7202-4458-89F8-C45EE8AFB64B}"/>
</file>

<file path=customXml/itemProps2.xml><?xml version="1.0" encoding="utf-8"?>
<ds:datastoreItem xmlns:ds="http://schemas.openxmlformats.org/officeDocument/2006/customXml" ds:itemID="{A6B08F97-733D-4E58-A8C7-F8F3738932C9}"/>
</file>

<file path=customXml/itemProps3.xml><?xml version="1.0" encoding="utf-8"?>
<ds:datastoreItem xmlns:ds="http://schemas.openxmlformats.org/officeDocument/2006/customXml" ds:itemID="{3C925DFE-15C4-4B50-9325-7BC2A3D852E6}"/>
</file>

<file path=customXml/itemProps4.xml><?xml version="1.0" encoding="utf-8"?>
<ds:datastoreItem xmlns:ds="http://schemas.openxmlformats.org/officeDocument/2006/customXml" ds:itemID="{163295D4-9890-45AB-B64B-3F663D98A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Ave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Puget Sound Energy</cp:lastModifiedBy>
  <cp:lastPrinted>2015-12-23T17:57:01Z</cp:lastPrinted>
  <dcterms:created xsi:type="dcterms:W3CDTF">2003-11-18T20:14:12Z</dcterms:created>
  <dcterms:modified xsi:type="dcterms:W3CDTF">2021-03-19T20:51:34Z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