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0\Q4-2020\To File\"/>
    </mc:Choice>
  </mc:AlternateContent>
  <bookViews>
    <workbookView xWindow="0" yWindow="0" windowWidth="25200" windowHeight="11850"/>
  </bookViews>
  <sheets>
    <sheet name="10-2020 SOG" sheetId="5" r:id="rId1"/>
    <sheet name="11-2020 SOG" sheetId="6" r:id="rId2"/>
    <sheet name="12-2020 SOG" sheetId="8" r:id="rId3"/>
    <sheet name="12ME 12-2020 SOG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0">'10-2020 SOG'!$A$1:$O$70</definedName>
    <definedName name="_xlnm.Print_Area" localSheetId="1">'11-2020 SOG'!$A$1:$O$70</definedName>
    <definedName name="_xlnm.Print_Area" localSheetId="2">'12-2020 SOG'!$A$1:$O$70</definedName>
    <definedName name="_xlnm.Print_Area" localSheetId="3">'12ME 12-2020 SOG'!$A$1:$Q$72</definedName>
    <definedName name="RdSch_CY">'[3]INPUT TAB'!#REF!</definedName>
    <definedName name="RdSch_PY">'[3]INPUT TAB'!#REF!</definedName>
    <definedName name="RdSch_PY2">'[3]INPUT TAB'!#REF!</definedName>
    <definedName name="Therm_upload" localSheetId="1">#REF!</definedName>
    <definedName name="Therm_upload" localSheetId="2">#REF!</definedName>
    <definedName name="Therm_upload" localSheetId="3">#REF!</definedName>
    <definedName name="Therm_upload">#REF!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8" l="1"/>
  <c r="K64" i="8" s="1"/>
  <c r="G66" i="8"/>
  <c r="E66" i="8"/>
  <c r="I56" i="8"/>
  <c r="K56" i="8" s="1"/>
  <c r="G58" i="8"/>
  <c r="E58" i="8"/>
  <c r="I50" i="8"/>
  <c r="K50" i="8" s="1"/>
  <c r="I49" i="8"/>
  <c r="K49" i="8" s="1"/>
  <c r="I33" i="8"/>
  <c r="K33" i="8" s="1"/>
  <c r="I32" i="8"/>
  <c r="K32" i="8" s="1"/>
  <c r="M26" i="8"/>
  <c r="O25" i="8"/>
  <c r="I25" i="8"/>
  <c r="K25" i="8" s="1"/>
  <c r="G28" i="8"/>
  <c r="E28" i="8"/>
  <c r="M18" i="8"/>
  <c r="O17" i="8"/>
  <c r="I17" i="8"/>
  <c r="G20" i="8"/>
  <c r="E20" i="8"/>
  <c r="O12" i="8"/>
  <c r="I12" i="8"/>
  <c r="K12" i="8" s="1"/>
  <c r="M12" i="8"/>
  <c r="M11" i="8"/>
  <c r="O11" i="8"/>
  <c r="I11" i="8"/>
  <c r="K11" i="8" s="1"/>
  <c r="O10" i="8"/>
  <c r="I10" i="8"/>
  <c r="G14" i="8"/>
  <c r="E14" i="8"/>
  <c r="G8" i="8"/>
  <c r="O8" i="8" s="1"/>
  <c r="M8" i="8"/>
  <c r="G68" i="7"/>
  <c r="E68" i="7"/>
  <c r="I68" i="7" s="1"/>
  <c r="K68" i="7" s="1"/>
  <c r="I66" i="7"/>
  <c r="K66" i="7" s="1"/>
  <c r="I65" i="7"/>
  <c r="K65" i="7" s="1"/>
  <c r="G60" i="7"/>
  <c r="E60" i="7"/>
  <c r="K58" i="7"/>
  <c r="I58" i="7"/>
  <c r="I57" i="7"/>
  <c r="K57" i="7" s="1"/>
  <c r="G54" i="7"/>
  <c r="E54" i="7"/>
  <c r="M14" i="7" s="1"/>
  <c r="I52" i="7"/>
  <c r="K52" i="7" s="1"/>
  <c r="I51" i="7"/>
  <c r="K51" i="7" s="1"/>
  <c r="I50" i="7"/>
  <c r="K50" i="7" s="1"/>
  <c r="K33" i="7"/>
  <c r="I33" i="7"/>
  <c r="K32" i="7"/>
  <c r="I32" i="7"/>
  <c r="I28" i="7"/>
  <c r="K28" i="7" s="1"/>
  <c r="G28" i="7"/>
  <c r="Q28" i="7" s="1"/>
  <c r="O28" i="7"/>
  <c r="E28" i="7"/>
  <c r="M28" i="7" s="1"/>
  <c r="Q26" i="7"/>
  <c r="O26" i="7"/>
  <c r="M26" i="7"/>
  <c r="I26" i="7"/>
  <c r="K26" i="7" s="1"/>
  <c r="Q25" i="7"/>
  <c r="O25" i="7"/>
  <c r="M25" i="7"/>
  <c r="I25" i="7"/>
  <c r="K25" i="7" s="1"/>
  <c r="Q20" i="7"/>
  <c r="G20" i="7"/>
  <c r="O20" i="7"/>
  <c r="E20" i="7"/>
  <c r="M20" i="7" s="1"/>
  <c r="Q18" i="7"/>
  <c r="O18" i="7"/>
  <c r="M18" i="7"/>
  <c r="K18" i="7"/>
  <c r="I18" i="7"/>
  <c r="Q17" i="7"/>
  <c r="O17" i="7"/>
  <c r="M17" i="7"/>
  <c r="K17" i="7"/>
  <c r="I17" i="7"/>
  <c r="O14" i="7"/>
  <c r="G14" i="7"/>
  <c r="E14" i="7"/>
  <c r="Q12" i="7"/>
  <c r="O12" i="7"/>
  <c r="M12" i="7"/>
  <c r="I12" i="7"/>
  <c r="K12" i="7" s="1"/>
  <c r="Q11" i="7"/>
  <c r="O11" i="7"/>
  <c r="M11" i="7"/>
  <c r="K11" i="7"/>
  <c r="I11" i="7"/>
  <c r="Q10" i="7"/>
  <c r="O10" i="7"/>
  <c r="M10" i="7"/>
  <c r="K10" i="7"/>
  <c r="I10" i="7"/>
  <c r="I64" i="6"/>
  <c r="K64" i="6" s="1"/>
  <c r="G66" i="6"/>
  <c r="E66" i="6"/>
  <c r="I56" i="6"/>
  <c r="K56" i="6" s="1"/>
  <c r="G58" i="6"/>
  <c r="E58" i="6"/>
  <c r="I50" i="6"/>
  <c r="K50" i="6" s="1"/>
  <c r="I49" i="6"/>
  <c r="K49" i="6" s="1"/>
  <c r="I33" i="6"/>
  <c r="K33" i="6" s="1"/>
  <c r="I32" i="6"/>
  <c r="K32" i="6" s="1"/>
  <c r="M26" i="6"/>
  <c r="O25" i="6"/>
  <c r="I25" i="6"/>
  <c r="G28" i="6"/>
  <c r="E28" i="6"/>
  <c r="M18" i="6"/>
  <c r="O18" i="6"/>
  <c r="I18" i="6"/>
  <c r="K18" i="6" s="1"/>
  <c r="O17" i="6"/>
  <c r="I17" i="6"/>
  <c r="G20" i="6"/>
  <c r="E20" i="6"/>
  <c r="O12" i="6"/>
  <c r="I12" i="6"/>
  <c r="K12" i="6" s="1"/>
  <c r="M12" i="6"/>
  <c r="M11" i="6"/>
  <c r="O11" i="6"/>
  <c r="I11" i="6"/>
  <c r="K11" i="6" s="1"/>
  <c r="O10" i="6"/>
  <c r="I10" i="6"/>
  <c r="G14" i="6"/>
  <c r="E14" i="6"/>
  <c r="G8" i="6"/>
  <c r="O8" i="6" s="1"/>
  <c r="M8" i="6"/>
  <c r="I64" i="5"/>
  <c r="K64" i="5"/>
  <c r="G66" i="5"/>
  <c r="E66" i="5"/>
  <c r="I56" i="5"/>
  <c r="K56" i="5" s="1"/>
  <c r="G58" i="5"/>
  <c r="E58" i="5"/>
  <c r="I50" i="5"/>
  <c r="K50" i="5" s="1"/>
  <c r="I49" i="5"/>
  <c r="K49" i="5" s="1"/>
  <c r="I33" i="5"/>
  <c r="K33" i="5" s="1"/>
  <c r="I32" i="5"/>
  <c r="K32" i="5" s="1"/>
  <c r="O26" i="5"/>
  <c r="M26" i="5"/>
  <c r="I26" i="5"/>
  <c r="K26" i="5" s="1"/>
  <c r="O25" i="5"/>
  <c r="I25" i="5"/>
  <c r="G28" i="5"/>
  <c r="E28" i="5"/>
  <c r="O18" i="5"/>
  <c r="M18" i="5"/>
  <c r="I18" i="5"/>
  <c r="K18" i="5" s="1"/>
  <c r="G20" i="5"/>
  <c r="E20" i="5"/>
  <c r="M12" i="5"/>
  <c r="O11" i="5"/>
  <c r="M11" i="5"/>
  <c r="I11" i="5"/>
  <c r="K11" i="5" s="1"/>
  <c r="G14" i="5"/>
  <c r="I10" i="5"/>
  <c r="M8" i="5"/>
  <c r="I60" i="7" l="1"/>
  <c r="K60" i="7" s="1"/>
  <c r="I20" i="7"/>
  <c r="K20" i="7" s="1"/>
  <c r="O20" i="8"/>
  <c r="I14" i="8"/>
  <c r="E22" i="8"/>
  <c r="I20" i="8"/>
  <c r="K20" i="8" s="1"/>
  <c r="I66" i="8"/>
  <c r="K66" i="8" s="1"/>
  <c r="M28" i="8"/>
  <c r="I28" i="8"/>
  <c r="K28" i="8" s="1"/>
  <c r="I58" i="8"/>
  <c r="K58" i="8" s="1"/>
  <c r="M20" i="8"/>
  <c r="K14" i="8"/>
  <c r="G22" i="8"/>
  <c r="O28" i="8"/>
  <c r="K10" i="8"/>
  <c r="K17" i="8"/>
  <c r="I48" i="8"/>
  <c r="K48" i="8" s="1"/>
  <c r="E52" i="8"/>
  <c r="G52" i="8"/>
  <c r="I55" i="8"/>
  <c r="K55" i="8" s="1"/>
  <c r="I63" i="8"/>
  <c r="K63" i="8" s="1"/>
  <c r="M10" i="8"/>
  <c r="M17" i="8"/>
  <c r="I18" i="8"/>
  <c r="K18" i="8" s="1"/>
  <c r="O18" i="8"/>
  <c r="M25" i="8"/>
  <c r="I26" i="8"/>
  <c r="K26" i="8" s="1"/>
  <c r="O26" i="8"/>
  <c r="O22" i="7"/>
  <c r="K14" i="7"/>
  <c r="G62" i="7"/>
  <c r="I14" i="7"/>
  <c r="Q14" i="7"/>
  <c r="I54" i="7"/>
  <c r="K54" i="7" s="1"/>
  <c r="E22" i="7"/>
  <c r="G22" i="7"/>
  <c r="E62" i="7"/>
  <c r="O20" i="6"/>
  <c r="I66" i="6"/>
  <c r="K66" i="6" s="1"/>
  <c r="M28" i="6"/>
  <c r="I28" i="6"/>
  <c r="K28" i="6" s="1"/>
  <c r="I58" i="6"/>
  <c r="K58" i="6" s="1"/>
  <c r="M20" i="6"/>
  <c r="G22" i="6"/>
  <c r="I14" i="6"/>
  <c r="K14" i="6" s="1"/>
  <c r="E22" i="6"/>
  <c r="I20" i="6"/>
  <c r="K20" i="6" s="1"/>
  <c r="O28" i="6"/>
  <c r="K10" i="6"/>
  <c r="K17" i="6"/>
  <c r="K25" i="6"/>
  <c r="I48" i="6"/>
  <c r="K48" i="6" s="1"/>
  <c r="E52" i="6"/>
  <c r="G52" i="6"/>
  <c r="I55" i="6"/>
  <c r="K55" i="6" s="1"/>
  <c r="I63" i="6"/>
  <c r="K63" i="6" s="1"/>
  <c r="M10" i="6"/>
  <c r="M17" i="6"/>
  <c r="M25" i="6"/>
  <c r="I26" i="6"/>
  <c r="K26" i="6" s="1"/>
  <c r="O26" i="6"/>
  <c r="O20" i="5"/>
  <c r="G22" i="5"/>
  <c r="I66" i="5"/>
  <c r="K66" i="5" s="1"/>
  <c r="M28" i="5"/>
  <c r="I20" i="5"/>
  <c r="K20" i="5" s="1"/>
  <c r="I28" i="5"/>
  <c r="K28" i="5" s="1"/>
  <c r="I58" i="5"/>
  <c r="K58" i="5" s="1"/>
  <c r="M20" i="5"/>
  <c r="O28" i="5"/>
  <c r="G8" i="5"/>
  <c r="O8" i="5" s="1"/>
  <c r="O10" i="5"/>
  <c r="O12" i="5"/>
  <c r="I17" i="5"/>
  <c r="K17" i="5" s="1"/>
  <c r="K10" i="5"/>
  <c r="E14" i="5"/>
  <c r="K25" i="5"/>
  <c r="I48" i="5"/>
  <c r="K48" i="5" s="1"/>
  <c r="E52" i="5"/>
  <c r="G52" i="5"/>
  <c r="I55" i="5"/>
  <c r="K55" i="5" s="1"/>
  <c r="I63" i="5"/>
  <c r="K63" i="5" s="1"/>
  <c r="I12" i="5"/>
  <c r="K12" i="5" s="1"/>
  <c r="O17" i="5"/>
  <c r="M10" i="5"/>
  <c r="M17" i="5"/>
  <c r="M25" i="5"/>
  <c r="I52" i="8" l="1"/>
  <c r="K52" i="8" s="1"/>
  <c r="E60" i="8"/>
  <c r="M14" i="8"/>
  <c r="I22" i="8"/>
  <c r="K22" i="8" s="1"/>
  <c r="E30" i="8"/>
  <c r="O14" i="8"/>
  <c r="G60" i="8"/>
  <c r="G30" i="8"/>
  <c r="E30" i="7"/>
  <c r="I22" i="7"/>
  <c r="K22" i="7" s="1"/>
  <c r="E70" i="7"/>
  <c r="I62" i="7"/>
  <c r="K62" i="7" s="1"/>
  <c r="M22" i="7"/>
  <c r="G30" i="7"/>
  <c r="Q22" i="7"/>
  <c r="G70" i="7"/>
  <c r="O30" i="7"/>
  <c r="I52" i="6"/>
  <c r="K52" i="6" s="1"/>
  <c r="M14" i="6"/>
  <c r="E60" i="6"/>
  <c r="I22" i="6"/>
  <c r="E30" i="6"/>
  <c r="K22" i="6"/>
  <c r="G30" i="6"/>
  <c r="O14" i="6"/>
  <c r="G60" i="6"/>
  <c r="I52" i="5"/>
  <c r="K52" i="5" s="1"/>
  <c r="M14" i="5"/>
  <c r="E60" i="5"/>
  <c r="I14" i="5"/>
  <c r="K14" i="5" s="1"/>
  <c r="E22" i="5"/>
  <c r="G30" i="5"/>
  <c r="O14" i="5"/>
  <c r="G60" i="5"/>
  <c r="O22" i="8" l="1"/>
  <c r="G68" i="8"/>
  <c r="G35" i="8"/>
  <c r="I30" i="8"/>
  <c r="K30" i="8" s="1"/>
  <c r="E35" i="8"/>
  <c r="I60" i="8"/>
  <c r="K60" i="8" s="1"/>
  <c r="M22" i="8"/>
  <c r="E68" i="8"/>
  <c r="G35" i="7"/>
  <c r="Q30" i="7"/>
  <c r="I30" i="7"/>
  <c r="K30" i="7" s="1"/>
  <c r="E35" i="7"/>
  <c r="I70" i="7"/>
  <c r="K70" i="7" s="1"/>
  <c r="M30" i="7"/>
  <c r="I30" i="6"/>
  <c r="K30" i="6" s="1"/>
  <c r="E35" i="6"/>
  <c r="I60" i="6"/>
  <c r="E68" i="6"/>
  <c r="M22" i="6"/>
  <c r="K60" i="6"/>
  <c r="O22" i="6"/>
  <c r="G68" i="6"/>
  <c r="G35" i="6"/>
  <c r="G35" i="5"/>
  <c r="O22" i="5"/>
  <c r="G68" i="5"/>
  <c r="I60" i="5"/>
  <c r="K60" i="5" s="1"/>
  <c r="E68" i="5"/>
  <c r="M22" i="5"/>
  <c r="I22" i="5"/>
  <c r="K22" i="5" s="1"/>
  <c r="E30" i="5"/>
  <c r="I35" i="8" l="1"/>
  <c r="K35" i="8" s="1"/>
  <c r="O30" i="8"/>
  <c r="I68" i="8"/>
  <c r="K68" i="8" s="1"/>
  <c r="M30" i="8"/>
  <c r="I35" i="7"/>
  <c r="K35" i="7"/>
  <c r="I35" i="6"/>
  <c r="K35" i="6" s="1"/>
  <c r="I68" i="6"/>
  <c r="K68" i="6" s="1"/>
  <c r="M30" i="6"/>
  <c r="O30" i="6"/>
  <c r="O30" i="5"/>
  <c r="I30" i="5"/>
  <c r="K30" i="5" s="1"/>
  <c r="E35" i="5"/>
  <c r="I68" i="5"/>
  <c r="K68" i="5" s="1"/>
  <c r="M30" i="5"/>
  <c r="I35" i="5" l="1"/>
  <c r="K35" i="5" s="1"/>
</calcChain>
</file>

<file path=xl/sharedStrings.xml><?xml version="1.0" encoding="utf-8"?>
<sst xmlns="http://schemas.openxmlformats.org/spreadsheetml/2006/main" count="287" uniqueCount="50">
  <si>
    <t>PUGET SOUND ENERGY</t>
  </si>
  <si>
    <t>SUMMARY OF GAS OPERATING REVENUE &amp; THERM SALES</t>
  </si>
  <si>
    <t>INCREASE (DECREASE)</t>
  </si>
  <si>
    <t/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</si>
  <si>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</si>
  <si>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</si>
  <si>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</si>
  <si>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</si>
  <si>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</si>
  <si>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</si>
  <si>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</si>
  <si>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</si>
  <si>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</si>
  <si>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</si>
  <si>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</si>
  <si>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</si>
  <si>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</si>
  <si>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</si>
  <si>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</si>
  <si>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</si>
  <si>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</si>
  <si>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</si>
  <si>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</si>
  <si>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</si>
  <si>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</si>
  <si>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</si>
  <si>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</si>
  <si>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</si>
  <si>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 81 (UtilityTax &amp; FranFee) in above</t>
  </si>
  <si>
    <t>SCH. 120 (Cons. Trk Rev) in above</t>
  </si>
  <si>
    <t>Low Income Surcharge in above</t>
  </si>
  <si>
    <t>SCH. 140 (Prop Tax in BillEngy) in above</t>
  </si>
  <si>
    <t>SCH. 149 (Pipeline Replacement) in above</t>
  </si>
  <si>
    <t>SCH. 141Y (TCJA Overcollection)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</si>
  <si>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</si>
  <si>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</si>
  <si>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</si>
  <si>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</si>
  <si>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</si>
  <si>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</si>
  <si>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</si>
  <si>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SCH. 132 (Merger Rt Cr) in above</t>
  </si>
  <si>
    <t>SCH. 141 (Expedt in BillEngy) in above</t>
  </si>
  <si>
    <t>VARIANCE FROM 2019</t>
  </si>
  <si>
    <t>MONTH OF OCTOBER 2020</t>
  </si>
  <si>
    <t>SCH. 141X (Protected-Plus EDIT) in above</t>
  </si>
  <si>
    <t>SCH. 141Z (Unprotected EDIT) in above</t>
  </si>
  <si>
    <t>MONTH OF NOVEMBER 2020</t>
  </si>
  <si>
    <t>TWELVE MONTHS ENDED DECEMBER 31, 2020</t>
  </si>
  <si>
    <t>MONTH OF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</si>
</sst>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#,##0_);\(#,##0\);_(#,##0_);_(@_)"/>
    <numFmt numFmtId="166" formatCode="_(#,##0.0%_);\(#,##0.0%\);_(#,##0.0%_);_(@_)"/>
    <numFmt numFmtId="167" formatCode="_(&quot;$&quot;* #,##0.000_);_(&quot;$&quot;* \(#,##0.000\);_(&quot;$&quot;* &quot;-&quot;???_);_(@_)"/>
    <numFmt numFmtId="168" formatCode="_(* #,##0.000_);_(* \(#,##0.000\);_(* &quot;-&quot;???_);_(@_)"/>
    <numFmt numFmtId="169" formatCode="_(#,##0.00_);\(#,##0.00\);_(#,##0.00_);_(@_)"/>
    <numFmt numFmtId="170" formatCode="0.0%;\(0.0%\)"/>
    <numFmt numFmtId="171" formatCode="0.000"/>
    <numFmt numFmtId="173" formatCode="_-* #,##0.00\ _D_M_-;\-* #,##0.00\ _D_M_-;_-* &quot;-&quot;??\ _D_M_-;_-@_-"/>
    <numFmt numFmtId="174" formatCode="_-* #,##0\ _D_M_-;\-* #,##0\ _D_M_-;_-* &quot;-&quot;??\ _D_M_-;_-@_-"/>
    <numFmt numFmtId="175" formatCode="_-* #,##0.00\ &quot;DM&quot;_-;\-* #,##0.00\ &quot;DM&quot;_-;_-* &quot;-&quot;??\ &quot;DM&quot;_-;_-@_-"/>
  </numFmts>
  <fonts count="7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75" fontId="4" fillId="0" borderId="0" applyFont="0" applyFill="0" applyBorder="0" applyAlignment="0" applyProtection="0"/>
    <xf numFmtId="39" fontId="6" fillId="0" borderId="0"/>
    <xf numFmtId="17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Protection="1"/>
    <xf numFmtId="0" fontId="1" fillId="0" borderId="0" xfId="0" applyFont="1" applyFill="1" applyProtection="1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Protection="1"/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5" fillId="0" borderId="0" xfId="0" applyFont="1" applyProtection="1"/>
    <xf numFmtId="165" fontId="3" fillId="0" borderId="0" xfId="0" applyNumberFormat="1" applyFont="1" applyProtection="1"/>
    <xf numFmtId="168" fontId="3" fillId="0" borderId="0" xfId="0" applyNumberFormat="1" applyFont="1" applyFill="1" applyProtection="1"/>
    <xf numFmtId="165" fontId="3" fillId="0" borderId="0" xfId="0" applyNumberFormat="1" applyFont="1" applyBorder="1" applyProtection="1"/>
    <xf numFmtId="171" fontId="3" fillId="0" borderId="0" xfId="0" applyNumberFormat="1" applyFont="1" applyFill="1" applyProtection="1"/>
    <xf numFmtId="44" fontId="3" fillId="0" borderId="0" xfId="0" applyNumberFormat="1" applyFont="1" applyFill="1" applyProtection="1"/>
    <xf numFmtId="0" fontId="5" fillId="0" borderId="0" xfId="0" applyFont="1" applyFill="1" applyProtection="1"/>
    <xf numFmtId="43" fontId="3" fillId="0" borderId="0" xfId="0" applyNumberFormat="1" applyFont="1" applyFill="1" applyProtection="1"/>
    <xf numFmtId="43" fontId="3" fillId="0" borderId="0" xfId="0" applyNumberFormat="1" applyFont="1" applyFill="1" applyBorder="1" applyProtection="1"/>
    <xf numFmtId="0" fontId="3" fillId="0" borderId="0" xfId="0" applyFont="1" applyFill="1" applyBorder="1" applyProtection="1"/>
    <xf numFmtId="44" fontId="3" fillId="0" borderId="0" xfId="0" applyNumberFormat="1" applyFont="1" applyFill="1" applyBorder="1" applyProtection="1"/>
    <xf numFmtId="164" fontId="3" fillId="0" borderId="0" xfId="0" applyNumberFormat="1" applyFont="1" applyFill="1" applyProtection="1"/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0" fillId="0" borderId="0" xfId="0" applyAlignment="1">
      <alignment wrapText="1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0" fillId="0" borderId="0" xfId="0" applyFill="1" applyAlignment="1">
      <alignment wrapText="1"/>
    </xf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44" fontId="3" fillId="0" borderId="0" xfId="1" applyNumberFormat="1" applyFont="1" applyAlignment="1" applyProtection="1">
      <alignment horizontal="right"/>
    </xf>
    <xf numFmtId="164" fontId="3" fillId="0" borderId="0" xfId="1" applyNumberFormat="1" applyFont="1" applyProtection="1"/>
    <xf numFmtId="166" fontId="3" fillId="0" borderId="0" xfId="2" applyNumberFormat="1" applyFont="1" applyFill="1" applyAlignment="1" applyProtection="1">
      <alignment horizontal="right"/>
    </xf>
    <xf numFmtId="167" fontId="3" fillId="0" borderId="0" xfId="1" applyNumberFormat="1" applyFont="1" applyFill="1" applyAlignment="1" applyProtection="1">
      <alignment horizontal="right"/>
    </xf>
    <xf numFmtId="169" fontId="3" fillId="0" borderId="0" xfId="3" applyNumberFormat="1" applyFont="1" applyAlignment="1" applyProtection="1">
      <alignment horizontal="right"/>
    </xf>
    <xf numFmtId="168" fontId="3" fillId="0" borderId="0" xfId="1" applyNumberFormat="1" applyFont="1" applyFill="1" applyAlignment="1" applyProtection="1">
      <alignment horizontal="right"/>
    </xf>
    <xf numFmtId="169" fontId="3" fillId="0" borderId="1" xfId="3" applyNumberFormat="1" applyFont="1" applyBorder="1" applyAlignment="1" applyProtection="1">
      <alignment horizontal="right"/>
    </xf>
    <xf numFmtId="166" fontId="3" fillId="0" borderId="1" xfId="2" applyNumberFormat="1" applyFont="1" applyFill="1" applyBorder="1" applyAlignment="1" applyProtection="1">
      <alignment horizontal="right"/>
    </xf>
    <xf numFmtId="168" fontId="3" fillId="0" borderId="1" xfId="1" applyNumberFormat="1" applyFont="1" applyFill="1" applyBorder="1" applyAlignment="1" applyProtection="1">
      <alignment horizontal="right"/>
    </xf>
    <xf numFmtId="170" fontId="3" fillId="0" borderId="0" xfId="4" applyNumberFormat="1" applyFont="1" applyFill="1" applyProtection="1"/>
    <xf numFmtId="165" fontId="3" fillId="0" borderId="0" xfId="3" applyNumberFormat="1" applyFont="1" applyBorder="1" applyAlignment="1" applyProtection="1">
      <alignment horizontal="right"/>
    </xf>
    <xf numFmtId="165" fontId="3" fillId="0" borderId="0" xfId="1" applyNumberFormat="1" applyFont="1" applyFill="1" applyBorder="1" applyAlignment="1" applyProtection="1">
      <alignment horizontal="right"/>
    </xf>
    <xf numFmtId="165" fontId="3" fillId="0" borderId="0" xfId="3" applyNumberFormat="1" applyFont="1" applyAlignment="1" applyProtection="1">
      <alignment horizontal="right"/>
    </xf>
    <xf numFmtId="170" fontId="3" fillId="0" borderId="0" xfId="4" applyNumberFormat="1" applyFont="1" applyFill="1" applyBorder="1" applyProtection="1"/>
    <xf numFmtId="44" fontId="3" fillId="0" borderId="2" xfId="1" applyNumberFormat="1" applyFont="1" applyBorder="1" applyAlignment="1" applyProtection="1">
      <alignment horizontal="right"/>
    </xf>
    <xf numFmtId="164" fontId="3" fillId="0" borderId="0" xfId="1" applyNumberFormat="1" applyFont="1" applyBorder="1" applyProtection="1"/>
    <xf numFmtId="166" fontId="3" fillId="0" borderId="2" xfId="2" applyNumberFormat="1" applyFont="1" applyFill="1" applyBorder="1" applyAlignment="1" applyProtection="1">
      <alignment horizontal="right"/>
    </xf>
    <xf numFmtId="49" fontId="3" fillId="0" borderId="0" xfId="1" applyNumberFormat="1" applyFont="1" applyAlignment="1" applyProtection="1">
      <alignment horizontal="left"/>
    </xf>
    <xf numFmtId="165" fontId="3" fillId="0" borderId="0" xfId="3" applyNumberFormat="1" applyFont="1" applyAlignment="1" applyProtection="1"/>
    <xf numFmtId="165" fontId="3" fillId="0" borderId="0" xfId="3" applyNumberFormat="1" applyFont="1" applyProtection="1"/>
    <xf numFmtId="165" fontId="3" fillId="0" borderId="1" xfId="3" applyNumberFormat="1" applyFont="1" applyBorder="1" applyAlignment="1" applyProtection="1"/>
    <xf numFmtId="165" fontId="3" fillId="0" borderId="2" xfId="3" applyNumberFormat="1" applyFont="1" applyBorder="1" applyAlignment="1" applyProtection="1"/>
    <xf numFmtId="39" fontId="4" fillId="0" borderId="0" xfId="2" applyNumberFormat="1" applyFont="1" applyFill="1" applyAlignment="1" applyProtection="1">
      <alignment wrapText="1"/>
    </xf>
    <xf numFmtId="44" fontId="3" fillId="0" borderId="0" xfId="3" applyNumberFormat="1" applyFont="1" applyFill="1" applyAlignment="1" applyProtection="1">
      <alignment horizontal="right"/>
    </xf>
    <xf numFmtId="43" fontId="3" fillId="0" borderId="0" xfId="3" applyNumberFormat="1" applyFont="1" applyFill="1" applyAlignment="1" applyProtection="1">
      <alignment horizontal="right"/>
    </xf>
    <xf numFmtId="43" fontId="3" fillId="0" borderId="1" xfId="3" applyNumberFormat="1" applyFont="1" applyFill="1" applyBorder="1" applyAlignment="1" applyProtection="1">
      <alignment horizontal="right"/>
    </xf>
    <xf numFmtId="43" fontId="3" fillId="0" borderId="0" xfId="3" applyNumberFormat="1" applyFont="1" applyFill="1" applyBorder="1" applyAlignment="1" applyProtection="1">
      <alignment horizontal="right"/>
    </xf>
    <xf numFmtId="43" fontId="3" fillId="0" borderId="0" xfId="1" applyNumberFormat="1" applyFont="1" applyFill="1" applyBorder="1" applyAlignment="1" applyProtection="1">
      <alignment horizontal="right"/>
    </xf>
    <xf numFmtId="44" fontId="3" fillId="0" borderId="2" xfId="3" applyNumberFormat="1" applyFont="1" applyFill="1" applyBorder="1" applyAlignment="1" applyProtection="1">
      <alignment horizontal="right"/>
    </xf>
    <xf numFmtId="164" fontId="3" fillId="0" borderId="0" xfId="3" applyNumberFormat="1" applyFont="1" applyFill="1" applyAlignment="1" applyProtection="1">
      <alignment horizontal="right"/>
    </xf>
    <xf numFmtId="164" fontId="3" fillId="0" borderId="0" xfId="0" applyNumberFormat="1" applyFont="1" applyFill="1" applyBorder="1" applyProtection="1"/>
    <xf numFmtId="49" fontId="3" fillId="0" borderId="0" xfId="0" applyNumberFormat="1" applyFont="1" applyFill="1" applyProtection="1"/>
    <xf numFmtId="169" fontId="3" fillId="0" borderId="0" xfId="3" applyNumberFormat="1" applyFont="1" applyFill="1" applyAlignment="1" applyProtection="1">
      <alignment horizontal="right"/>
    </xf>
    <xf numFmtId="169" fontId="3" fillId="0" borderId="0" xfId="0" applyNumberFormat="1" applyFont="1" applyFill="1" applyProtection="1"/>
    <xf numFmtId="165" fontId="3" fillId="0" borderId="0" xfId="0" applyNumberFormat="1" applyFont="1" applyFill="1" applyProtection="1"/>
    <xf numFmtId="165" fontId="3" fillId="0" borderId="0" xfId="3" applyNumberFormat="1" applyFont="1" applyFill="1" applyAlignment="1" applyProtection="1">
      <alignment horizontal="right"/>
    </xf>
    <xf numFmtId="173" fontId="3" fillId="0" borderId="0" xfId="3" applyFont="1" applyFill="1" applyAlignment="1" applyProtection="1"/>
    <xf numFmtId="165" fontId="3" fillId="0" borderId="0" xfId="3" applyNumberFormat="1" applyFont="1" applyFill="1" applyBorder="1" applyAlignment="1" applyProtection="1"/>
    <xf numFmtId="165" fontId="3" fillId="0" borderId="0" xfId="3" applyNumberFormat="1" applyFont="1" applyFill="1" applyAlignment="1" applyProtection="1"/>
    <xf numFmtId="174" fontId="3" fillId="0" borderId="0" xfId="3" applyNumberFormat="1" applyFont="1" applyFill="1" applyProtection="1"/>
    <xf numFmtId="165" fontId="3" fillId="0" borderId="1" xfId="3" applyNumberFormat="1" applyFont="1" applyFill="1" applyBorder="1" applyAlignment="1" applyProtection="1"/>
    <xf numFmtId="165" fontId="3" fillId="0" borderId="2" xfId="3" applyNumberFormat="1" applyFont="1" applyFill="1" applyBorder="1" applyAlignment="1" applyProtection="1"/>
  </cellXfs>
  <cellStyles count="5">
    <cellStyle name="Comma 2" xfId="3"/>
    <cellStyle name="Currency 2" xfId="1"/>
    <cellStyle name="Normal" xfId="0" builtinId="0"/>
    <cellStyle name="Normal_Monthly" xfId="2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07%20JE143/12-2007/12-07%20Elec_Unb%20(93.3%25%205%20months)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ales%20and%20Margin%20Reports/SOE%20SOG%20ZRW_ZGO1%20%20ZRW_ZEO1/2020%20SOG/Sales%20of%20Gas%20Template%2010-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ales%20and%20Margin%20Reports/SOE%20SOG%20ZRW_ZGO1%20%20ZRW_ZEO1/2020%20SOG/Sales%20of%20Gas%20Template%2011-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ales%20and%20Margin%20Reports/SOE%20SOG%20ZRW_ZGO1%20%20ZRW_ZEO1/2020%20SOG/Sales%20of%20Gas%20Template%2012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tabSelected="1"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D48" sqref="D48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7.5703125" style="6" bestFit="1" customWidth="1"/>
    <col min="14" max="14" width="0.85546875" style="6" customWidth="1"/>
    <col min="15" max="15" width="7.7109375" style="6" customWidth="1"/>
    <col min="16" max="16384" width="9.140625" style="5"/>
  </cols>
  <sheetData>
    <row r="1" spans="1:15" s="1" customFormat="1" ht="15" x14ac:dyDescent="0.25">
      <c r="E1" s="27" t="s">
        <v>0</v>
      </c>
      <c r="F1" s="27"/>
      <c r="G1" s="27"/>
      <c r="H1" s="27"/>
      <c r="I1" s="27"/>
      <c r="J1" s="27"/>
      <c r="K1" s="27"/>
      <c r="M1" s="2"/>
      <c r="N1" s="2"/>
      <c r="O1" s="2"/>
    </row>
    <row r="2" spans="1:15" s="1" customFormat="1" ht="15" x14ac:dyDescent="0.25">
      <c r="E2" s="27" t="s">
        <v>1</v>
      </c>
      <c r="F2" s="27"/>
      <c r="G2" s="27"/>
      <c r="H2" s="27"/>
      <c r="I2" s="27"/>
      <c r="J2" s="27"/>
      <c r="K2" s="27"/>
      <c r="M2" s="2"/>
      <c r="N2" s="2"/>
      <c r="O2" s="2"/>
    </row>
    <row r="3" spans="1:15" s="1" customFormat="1" ht="15" x14ac:dyDescent="0.25">
      <c r="E3" s="27" t="s">
        <v>44</v>
      </c>
      <c r="F3" s="27"/>
      <c r="G3" s="27"/>
      <c r="H3" s="27"/>
      <c r="I3" s="27"/>
      <c r="J3" s="27"/>
      <c r="K3" s="27"/>
      <c r="M3" s="2"/>
      <c r="N3" s="2"/>
      <c r="O3" s="2"/>
    </row>
    <row r="4" spans="1:15" s="3" customFormat="1" ht="12.75" x14ac:dyDescent="0.2">
      <c r="E4" s="28" t="s">
        <v>2</v>
      </c>
      <c r="F4" s="28"/>
      <c r="G4" s="28"/>
      <c r="H4" s="28"/>
      <c r="I4" s="28"/>
      <c r="J4" s="28"/>
      <c r="K4" s="28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29" t="s">
        <v>43</v>
      </c>
      <c r="J6" s="29"/>
      <c r="K6" s="29"/>
      <c r="M6" s="25" t="s">
        <v>4</v>
      </c>
      <c r="N6" s="25"/>
      <c r="O6" s="25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24">
        <v>2020</v>
      </c>
      <c r="G8" s="24">
        <f>E8-1</f>
        <v>2019</v>
      </c>
      <c r="I8" s="24" t="s">
        <v>8</v>
      </c>
      <c r="K8" s="23" t="s">
        <v>9</v>
      </c>
      <c r="M8" s="23">
        <f>E8</f>
        <v>2020</v>
      </c>
      <c r="N8" s="10"/>
      <c r="O8" s="23">
        <f>G8</f>
        <v>2019</v>
      </c>
    </row>
    <row r="9" spans="1:15" x14ac:dyDescent="0.2">
      <c r="B9" s="11" t="s">
        <v>10</v>
      </c>
    </row>
    <row r="10" spans="1:15" x14ac:dyDescent="0.2">
      <c r="C10" s="5" t="s">
        <v>11</v>
      </c>
      <c r="E10" s="33">
        <v>45301783.289999999</v>
      </c>
      <c r="F10" s="34"/>
      <c r="G10" s="33">
        <v>51049430.57</v>
      </c>
      <c r="H10" s="12"/>
      <c r="I10" s="33">
        <f>E10-G10</f>
        <v>-5747647.2800000012</v>
      </c>
      <c r="K10" s="35">
        <f>IF(G10=0,"n/a",IF(AND(I10/G10&lt;1,I10/G10&gt;-1),I10/G10,"n/a"))</f>
        <v>-0.11258984117596987</v>
      </c>
      <c r="M10" s="36">
        <f>IF(E48=0,"n/a",E10/E48)</f>
        <v>1.1043281692787996</v>
      </c>
      <c r="N10" s="13"/>
      <c r="O10" s="36">
        <f>IF(G48=0,"n/a",G10/G48)</f>
        <v>0.95753897639761076</v>
      </c>
    </row>
    <row r="11" spans="1:15" x14ac:dyDescent="0.2">
      <c r="C11" s="5" t="s">
        <v>12</v>
      </c>
      <c r="E11" s="37">
        <v>15569759.77</v>
      </c>
      <c r="F11" s="12"/>
      <c r="G11" s="37">
        <v>18535341.629999999</v>
      </c>
      <c r="H11" s="12"/>
      <c r="I11" s="37">
        <f>E11-G11</f>
        <v>-2965581.8599999994</v>
      </c>
      <c r="K11" s="35">
        <f>IF(G11=0,"n/a",IF(AND(I11/G11&lt;1,I11/G11&gt;-1),I11/G11,"n/a"))</f>
        <v>-0.15999607232488866</v>
      </c>
      <c r="M11" s="38">
        <f>IF(E49=0,"n/a",E11/E49)</f>
        <v>0.9044849067779438</v>
      </c>
      <c r="N11" s="13"/>
      <c r="O11" s="38">
        <f>IF(G49=0,"n/a",G11/G49)</f>
        <v>0.7642326116268251</v>
      </c>
    </row>
    <row r="12" spans="1:15" x14ac:dyDescent="0.2">
      <c r="C12" s="5" t="s">
        <v>13</v>
      </c>
      <c r="E12" s="39">
        <v>1104200.3700000001</v>
      </c>
      <c r="F12" s="12"/>
      <c r="G12" s="39">
        <v>199782.95</v>
      </c>
      <c r="H12" s="12"/>
      <c r="I12" s="39">
        <f>E12-G12</f>
        <v>904417.42000000016</v>
      </c>
      <c r="K12" s="40" t="str">
        <f>IF(G12=0,"n/a",IF(AND(I12/G12&lt;1,I12/G12&gt;-1),I12/G12,"n/a"))</f>
        <v>n/a</v>
      </c>
      <c r="M12" s="41">
        <f>IF(E50=0,"n/a",E12/E50)</f>
        <v>0.75565052167379076</v>
      </c>
      <c r="N12" s="13"/>
      <c r="O12" s="41">
        <f>IF(G50=0,"n/a",G12/G50)</f>
        <v>0.59751031077374916</v>
      </c>
    </row>
    <row r="13" spans="1:15" ht="6.95" customHeight="1" x14ac:dyDescent="0.2">
      <c r="E13" s="37"/>
      <c r="F13" s="12"/>
      <c r="G13" s="37"/>
      <c r="H13" s="12"/>
      <c r="I13" s="37"/>
      <c r="K13" s="42"/>
      <c r="M13" s="13"/>
      <c r="N13" s="13"/>
      <c r="O13" s="13"/>
    </row>
    <row r="14" spans="1:15" x14ac:dyDescent="0.2">
      <c r="C14" s="5" t="s">
        <v>14</v>
      </c>
      <c r="E14" s="37">
        <f>SUM(E10:E12)</f>
        <v>61975743.43</v>
      </c>
      <c r="F14" s="12"/>
      <c r="G14" s="37">
        <f>SUM(G10:G12)</f>
        <v>69784555.150000006</v>
      </c>
      <c r="H14" s="12"/>
      <c r="I14" s="37">
        <f>E14-G14</f>
        <v>-7808811.7200000063</v>
      </c>
      <c r="K14" s="35">
        <f>IF(G14=0,"n/a",IF(AND(I14/G14&lt;1,I14/G14&gt;-1),I14/G14,"n/a"))</f>
        <v>-0.11189885359611704</v>
      </c>
      <c r="M14" s="38">
        <f>IF(E52=0,"n/a",E14/E52)</f>
        <v>1.0381676511342903</v>
      </c>
      <c r="N14" s="13"/>
      <c r="O14" s="38">
        <f>IF(G52=0,"n/a",G14/G52)</f>
        <v>0.89581014210911525</v>
      </c>
    </row>
    <row r="15" spans="1:15" ht="6.95" customHeight="1" x14ac:dyDescent="0.2">
      <c r="E15" s="37"/>
      <c r="F15" s="12"/>
      <c r="G15" s="37"/>
      <c r="H15" s="12"/>
      <c r="I15" s="37"/>
      <c r="K15" s="42"/>
      <c r="M15" s="13"/>
      <c r="N15" s="13"/>
      <c r="O15" s="13"/>
    </row>
    <row r="16" spans="1:15" x14ac:dyDescent="0.2">
      <c r="B16" s="11" t="s">
        <v>15</v>
      </c>
      <c r="E16" s="37"/>
      <c r="F16" s="12"/>
      <c r="G16" s="37"/>
      <c r="H16" s="12"/>
      <c r="I16" s="37"/>
      <c r="K16" s="42"/>
      <c r="M16" s="13"/>
      <c r="N16" s="13"/>
      <c r="O16" s="13"/>
    </row>
    <row r="17" spans="2:15" x14ac:dyDescent="0.2">
      <c r="C17" s="5" t="s">
        <v>16</v>
      </c>
      <c r="E17" s="37">
        <v>1307649.68</v>
      </c>
      <c r="F17" s="12"/>
      <c r="G17" s="37">
        <v>1798088.5</v>
      </c>
      <c r="H17" s="12"/>
      <c r="I17" s="37">
        <f>E17-G17</f>
        <v>-490438.82000000007</v>
      </c>
      <c r="K17" s="35">
        <f>IF(G17=0,"n/a",IF(AND(I17/G17&lt;1,I17/G17&gt;-1),I17/G17,"n/a"))</f>
        <v>-0.27275566247156358</v>
      </c>
      <c r="M17" s="38">
        <f>IF(E55=0,"n/a",E17/E55)</f>
        <v>0.47573300154072551</v>
      </c>
      <c r="N17" s="13"/>
      <c r="O17" s="38">
        <f>IF(G55=0,"n/a",G17/G55)</f>
        <v>0.40818687682488919</v>
      </c>
    </row>
    <row r="18" spans="2:15" x14ac:dyDescent="0.2">
      <c r="C18" s="5" t="s">
        <v>17</v>
      </c>
      <c r="E18" s="39">
        <v>-525422.65</v>
      </c>
      <c r="F18" s="43"/>
      <c r="G18" s="39">
        <v>69239.360000000001</v>
      </c>
      <c r="H18" s="44"/>
      <c r="I18" s="39">
        <f>E18-G18</f>
        <v>-594662.01</v>
      </c>
      <c r="K18" s="40" t="str">
        <f>IF(G18=0,"n/a",IF(AND(I18/G18&lt;1,I18/G18&gt;-1),I18/G18,"n/a"))</f>
        <v>n/a</v>
      </c>
      <c r="M18" s="41">
        <f>IF(E56=0,"n/a",E18/E56)</f>
        <v>0.43148067700292353</v>
      </c>
      <c r="N18" s="13"/>
      <c r="O18" s="41">
        <f>IF(G56=0,"n/a",G18/G56)</f>
        <v>0.50385579868868202</v>
      </c>
    </row>
    <row r="19" spans="2:15" ht="6.95" customHeight="1" x14ac:dyDescent="0.2">
      <c r="E19" s="37"/>
      <c r="F19" s="14"/>
      <c r="G19" s="37"/>
      <c r="H19" s="14"/>
      <c r="I19" s="37"/>
      <c r="K19" s="42"/>
      <c r="M19" s="13"/>
      <c r="N19" s="13"/>
      <c r="O19" s="13"/>
    </row>
    <row r="20" spans="2:15" x14ac:dyDescent="0.2">
      <c r="C20" s="5" t="s">
        <v>18</v>
      </c>
      <c r="E20" s="39">
        <f>SUM(E17:E18)</f>
        <v>782227.02999999991</v>
      </c>
      <c r="F20" s="43"/>
      <c r="G20" s="39">
        <f>SUM(G17:G18)</f>
        <v>1867327.86</v>
      </c>
      <c r="H20" s="44"/>
      <c r="I20" s="39">
        <f>E20-G20</f>
        <v>-1085100.83</v>
      </c>
      <c r="K20" s="40">
        <f>IF(G20=0,"n/a",IF(AND(I20/G20&lt;1,I20/G20&gt;-1),I20/G20,"n/a"))</f>
        <v>-0.58109818486829623</v>
      </c>
      <c r="M20" s="41">
        <f>IF(E58=0,"n/a",E20/E58)</f>
        <v>0.51093056430990502</v>
      </c>
      <c r="N20" s="13"/>
      <c r="O20" s="41">
        <f>IF(G58=0,"n/a",G20/G58)</f>
        <v>0.41108105020142077</v>
      </c>
    </row>
    <row r="21" spans="2:15" ht="6.95" customHeight="1" x14ac:dyDescent="0.2">
      <c r="E21" s="37"/>
      <c r="F21" s="14"/>
      <c r="G21" s="37"/>
      <c r="H21" s="14"/>
      <c r="I21" s="37"/>
      <c r="K21" s="42"/>
      <c r="M21" s="13"/>
      <c r="N21" s="13"/>
      <c r="O21" s="13"/>
    </row>
    <row r="22" spans="2:15" x14ac:dyDescent="0.2">
      <c r="C22" s="5" t="s">
        <v>19</v>
      </c>
      <c r="E22" s="37">
        <f>E14+E20</f>
        <v>62757970.460000001</v>
      </c>
      <c r="F22" s="14"/>
      <c r="G22" s="37">
        <f>G14+G20</f>
        <v>71651883.010000005</v>
      </c>
      <c r="H22" s="14"/>
      <c r="I22" s="37">
        <f>E22-G22</f>
        <v>-8893912.5500000045</v>
      </c>
      <c r="K22" s="35">
        <f>IF(G22=0,"n/a",IF(AND(I22/G22&lt;1,I22/G22&gt;-1),I22/G22,"n/a"))</f>
        <v>-0.12412671065125723</v>
      </c>
      <c r="M22" s="38">
        <f>IF(E60=0,"n/a",E22/E60)</f>
        <v>1.0249843182617167</v>
      </c>
      <c r="N22" s="13"/>
      <c r="O22" s="38">
        <f>IF(G60=0,"n/a",G22/G60)</f>
        <v>0.86910249713209786</v>
      </c>
    </row>
    <row r="23" spans="2:15" ht="6.95" customHeight="1" x14ac:dyDescent="0.2">
      <c r="E23" s="37"/>
      <c r="F23" s="14"/>
      <c r="G23" s="37"/>
      <c r="H23" s="14"/>
      <c r="I23" s="37"/>
      <c r="K23" s="42"/>
      <c r="M23" s="13"/>
      <c r="N23" s="13"/>
      <c r="O23" s="13"/>
    </row>
    <row r="24" spans="2:15" x14ac:dyDescent="0.2">
      <c r="B24" s="11" t="s">
        <v>20</v>
      </c>
      <c r="E24" s="37"/>
      <c r="F24" s="14"/>
      <c r="G24" s="37"/>
      <c r="H24" s="14"/>
      <c r="I24" s="37"/>
      <c r="K24" s="42"/>
      <c r="M24" s="13"/>
      <c r="N24" s="13"/>
      <c r="O24" s="13"/>
    </row>
    <row r="25" spans="2:15" x14ac:dyDescent="0.2">
      <c r="C25" s="5" t="s">
        <v>21</v>
      </c>
      <c r="E25" s="37">
        <v>586286.43000000005</v>
      </c>
      <c r="F25" s="14"/>
      <c r="G25" s="37">
        <v>601829.09</v>
      </c>
      <c r="H25" s="14"/>
      <c r="I25" s="37">
        <f>E25-G25</f>
        <v>-15542.659999999916</v>
      </c>
      <c r="K25" s="35">
        <f>IF(G25=0,"n/a",IF(AND(I25/G25&lt;1,I25/G25&gt;-1),I25/G25,"n/a"))</f>
        <v>-2.582570410479812E-2</v>
      </c>
      <c r="M25" s="38">
        <f>IF(E63=0,"n/a",E25/E63)</f>
        <v>0.1426266263290516</v>
      </c>
      <c r="N25" s="13"/>
      <c r="O25" s="38">
        <f>IF(G63=0,"n/a",G25/G63)</f>
        <v>0.12708929946307471</v>
      </c>
    </row>
    <row r="26" spans="2:15" x14ac:dyDescent="0.2">
      <c r="C26" s="5" t="s">
        <v>22</v>
      </c>
      <c r="E26" s="39">
        <v>1115696.45</v>
      </c>
      <c r="F26" s="43"/>
      <c r="G26" s="39">
        <v>1012333.71</v>
      </c>
      <c r="H26" s="44"/>
      <c r="I26" s="39">
        <f>E26-G26</f>
        <v>103362.73999999999</v>
      </c>
      <c r="K26" s="40">
        <f>IF(G26=0,"n/a",IF(AND(I26/G26&lt;1,I26/G26&gt;-1),I26/G26,"n/a"))</f>
        <v>0.10210342595427351</v>
      </c>
      <c r="M26" s="41">
        <f>IF(E64=0,"n/a",E26/E64)</f>
        <v>7.3824875879588775E-2</v>
      </c>
      <c r="N26" s="13"/>
      <c r="O26" s="41">
        <f>IF(G64=0,"n/a",G26/G64)</f>
        <v>7.0263078332360007E-2</v>
      </c>
    </row>
    <row r="27" spans="2:15" ht="6.95" customHeight="1" x14ac:dyDescent="0.2">
      <c r="E27" s="37"/>
      <c r="F27" s="14"/>
      <c r="G27" s="37"/>
      <c r="H27" s="14"/>
      <c r="I27" s="37"/>
      <c r="K27" s="42"/>
      <c r="M27" s="13"/>
      <c r="N27" s="13"/>
      <c r="O27" s="13"/>
    </row>
    <row r="28" spans="2:15" x14ac:dyDescent="0.2">
      <c r="C28" s="5" t="s">
        <v>23</v>
      </c>
      <c r="E28" s="39">
        <f>SUM(E25:E26)</f>
        <v>1701982.88</v>
      </c>
      <c r="F28" s="43"/>
      <c r="G28" s="39">
        <f>SUM(G25:G26)</f>
        <v>1614162.7999999998</v>
      </c>
      <c r="H28" s="44"/>
      <c r="I28" s="39">
        <f>E28-G28</f>
        <v>87820.080000000075</v>
      </c>
      <c r="K28" s="40">
        <f>IF(G28=0,"n/a",IF(AND(I28/G28&lt;1,I28/G28&gt;-1),I28/G28,"n/a"))</f>
        <v>5.4405962025639597E-2</v>
      </c>
      <c r="M28" s="41">
        <f>IF(E66=0,"n/a",E28/E66)</f>
        <v>8.8537120055149493E-2</v>
      </c>
      <c r="N28" s="13"/>
      <c r="O28" s="41">
        <f>IF(G66=0,"n/a",G28/G66)</f>
        <v>8.4320233289613813E-2</v>
      </c>
    </row>
    <row r="29" spans="2:15" ht="6.95" customHeight="1" x14ac:dyDescent="0.2">
      <c r="E29" s="37"/>
      <c r="F29" s="14"/>
      <c r="G29" s="37"/>
      <c r="H29" s="14"/>
      <c r="I29" s="37"/>
      <c r="K29" s="42"/>
      <c r="M29" s="13"/>
      <c r="N29" s="13"/>
      <c r="O29" s="13"/>
    </row>
    <row r="30" spans="2:15" x14ac:dyDescent="0.2">
      <c r="C30" s="5" t="s">
        <v>24</v>
      </c>
      <c r="E30" s="37">
        <f>E22+E28</f>
        <v>64459953.340000004</v>
      </c>
      <c r="F30" s="14"/>
      <c r="G30" s="37">
        <f>G22+G28</f>
        <v>73266045.810000002</v>
      </c>
      <c r="H30" s="14"/>
      <c r="I30" s="37">
        <f>E30-G30</f>
        <v>-8806092.4699999988</v>
      </c>
      <c r="K30" s="35">
        <f>IF(G30=0,"n/a",IF(AND(I30/G30&lt;1,I30/G30&gt;-1),I30/G30,"n/a"))</f>
        <v>-0.12019336341470833</v>
      </c>
      <c r="M30" s="36">
        <f>IF(E68=0,"n/a",E30/E68)</f>
        <v>0.80122642348213136</v>
      </c>
      <c r="N30" s="13"/>
      <c r="O30" s="36">
        <f>IF(G68=0,"n/a",G30/G68)</f>
        <v>0.72121634143734059</v>
      </c>
    </row>
    <row r="31" spans="2:15" ht="6.95" customHeight="1" x14ac:dyDescent="0.2">
      <c r="E31" s="37"/>
      <c r="F31" s="14"/>
      <c r="G31" s="37"/>
      <c r="H31" s="14"/>
      <c r="I31" s="37"/>
      <c r="K31" s="42"/>
      <c r="M31" s="15"/>
      <c r="N31" s="15"/>
      <c r="O31" s="15"/>
    </row>
    <row r="32" spans="2:15" x14ac:dyDescent="0.2">
      <c r="B32" s="5" t="s">
        <v>25</v>
      </c>
      <c r="E32" s="37">
        <v>2466614.34</v>
      </c>
      <c r="F32" s="14"/>
      <c r="G32" s="37">
        <v>-3561136.93</v>
      </c>
      <c r="H32" s="14"/>
      <c r="I32" s="37">
        <f>E32-G32</f>
        <v>6027751.2699999996</v>
      </c>
      <c r="K32" s="35" t="str">
        <f>IF(G32=0,"n/a",IF(AND(I32/G32&lt;1,I32/G32&gt;-1),I32/G32,"n/a"))</f>
        <v>n/a</v>
      </c>
      <c r="M32" s="15"/>
      <c r="N32" s="15"/>
      <c r="O32" s="15"/>
    </row>
    <row r="33" spans="1:15" x14ac:dyDescent="0.2">
      <c r="B33" s="5" t="s">
        <v>26</v>
      </c>
      <c r="E33" s="39">
        <v>981118.09</v>
      </c>
      <c r="F33" s="43"/>
      <c r="G33" s="39">
        <v>1865093.63</v>
      </c>
      <c r="H33" s="44"/>
      <c r="I33" s="39">
        <f>E33-G33</f>
        <v>-883975.53999999992</v>
      </c>
      <c r="K33" s="40">
        <f>IF(G33=0,"n/a",IF(AND(I33/G33&lt;1,I33/G33&gt;-1),I33/G33,"n/a"))</f>
        <v>-0.47395772833131172</v>
      </c>
    </row>
    <row r="34" spans="1:15" ht="6.95" customHeight="1" x14ac:dyDescent="0.2">
      <c r="E34" s="45"/>
      <c r="F34" s="14"/>
      <c r="G34" s="45"/>
      <c r="H34" s="14"/>
      <c r="I34" s="45"/>
      <c r="K34" s="46"/>
      <c r="M34" s="15"/>
      <c r="N34" s="15"/>
      <c r="O34" s="15"/>
    </row>
    <row r="35" spans="1:15" ht="12.75" thickBot="1" x14ac:dyDescent="0.25">
      <c r="C35" s="5" t="s">
        <v>27</v>
      </c>
      <c r="E35" s="47">
        <f>SUM(E30:E33)</f>
        <v>67907685.770000011</v>
      </c>
      <c r="F35" s="48"/>
      <c r="G35" s="47">
        <f>SUM(G30:G33)</f>
        <v>71570002.50999999</v>
      </c>
      <c r="H35" s="14"/>
      <c r="I35" s="47">
        <f>E35-G35</f>
        <v>-3662316.7399999797</v>
      </c>
      <c r="K35" s="49">
        <f>IF(G35=0,"n/a",IF(AND(I35/G35&lt;1,I35/G35&gt;-1),I35/G35,"n/a"))</f>
        <v>-5.1171113756608703E-2</v>
      </c>
    </row>
    <row r="36" spans="1:15" ht="12.75" thickTop="1" x14ac:dyDescent="0.2">
      <c r="E36" s="45"/>
      <c r="F36" s="14"/>
      <c r="G36" s="45"/>
      <c r="H36" s="12"/>
      <c r="I36" s="45"/>
    </row>
    <row r="37" spans="1:15" x14ac:dyDescent="0.2">
      <c r="C37" s="50" t="s">
        <v>28</v>
      </c>
      <c r="E37" s="33">
        <v>2205178.61</v>
      </c>
      <c r="F37" s="33"/>
      <c r="G37" s="33">
        <v>2598105.4</v>
      </c>
      <c r="H37" s="12"/>
      <c r="I37" s="45"/>
    </row>
    <row r="38" spans="1:15" x14ac:dyDescent="0.2">
      <c r="C38" s="50" t="s">
        <v>29</v>
      </c>
      <c r="E38" s="37">
        <v>1328928.01</v>
      </c>
      <c r="F38" s="45"/>
      <c r="G38" s="37">
        <v>1484393.98</v>
      </c>
      <c r="H38" s="12"/>
      <c r="I38" s="45"/>
    </row>
    <row r="39" spans="1:15" x14ac:dyDescent="0.2">
      <c r="C39" s="50" t="s">
        <v>30</v>
      </c>
      <c r="E39" s="37">
        <v>397836.12</v>
      </c>
      <c r="F39" s="12"/>
      <c r="G39" s="37">
        <v>456083.04</v>
      </c>
      <c r="H39" s="12"/>
      <c r="I39" s="45"/>
    </row>
    <row r="40" spans="1:15" x14ac:dyDescent="0.2">
      <c r="C40" s="50" t="s">
        <v>31</v>
      </c>
      <c r="E40" s="37">
        <v>1231458.6299999999</v>
      </c>
      <c r="F40" s="12"/>
      <c r="G40" s="37">
        <v>1834378.74</v>
      </c>
      <c r="H40" s="12"/>
      <c r="I40" s="45"/>
    </row>
    <row r="41" spans="1:15" x14ac:dyDescent="0.2">
      <c r="C41" s="50" t="s">
        <v>32</v>
      </c>
      <c r="E41" s="37">
        <v>-107197.83</v>
      </c>
      <c r="F41" s="12"/>
      <c r="G41" s="37">
        <v>907377.5</v>
      </c>
      <c r="H41" s="12"/>
      <c r="I41" s="45"/>
    </row>
    <row r="42" spans="1:15" x14ac:dyDescent="0.2">
      <c r="C42" s="50" t="s">
        <v>33</v>
      </c>
      <c r="E42" s="37">
        <v>-42160.03</v>
      </c>
      <c r="F42" s="12"/>
      <c r="G42" s="37">
        <v>-763492.56</v>
      </c>
      <c r="H42" s="12"/>
      <c r="I42" s="45"/>
    </row>
    <row r="43" spans="1:15" x14ac:dyDescent="0.2">
      <c r="C43" s="50" t="s">
        <v>45</v>
      </c>
      <c r="E43" s="37">
        <v>-692609.68</v>
      </c>
      <c r="F43" s="12"/>
      <c r="G43" s="37">
        <v>0</v>
      </c>
      <c r="H43" s="12"/>
      <c r="I43" s="45"/>
    </row>
    <row r="44" spans="1:15" x14ac:dyDescent="0.2">
      <c r="C44" s="50" t="s">
        <v>46</v>
      </c>
      <c r="E44" s="37">
        <v>-81346.58</v>
      </c>
      <c r="F44" s="12"/>
      <c r="G44" s="37">
        <v>0</v>
      </c>
      <c r="H44" s="12"/>
      <c r="I44" s="45"/>
    </row>
    <row r="45" spans="1:15" x14ac:dyDescent="0.2">
      <c r="E45" s="51"/>
      <c r="F45" s="12"/>
      <c r="G45" s="12"/>
      <c r="H45" s="12"/>
      <c r="I45" s="12"/>
    </row>
    <row r="46" spans="1:15" ht="12.75" x14ac:dyDescent="0.2">
      <c r="A46" s="3" t="s">
        <v>34</v>
      </c>
      <c r="E46" s="51"/>
      <c r="F46" s="12"/>
      <c r="G46" s="12"/>
      <c r="H46" s="12"/>
      <c r="I46" s="12"/>
    </row>
    <row r="47" spans="1:15" x14ac:dyDescent="0.2">
      <c r="B47" s="11" t="s">
        <v>35</v>
      </c>
      <c r="E47" s="51"/>
      <c r="F47" s="12"/>
      <c r="G47" s="12"/>
      <c r="H47" s="12"/>
      <c r="I47" s="12"/>
    </row>
    <row r="48" spans="1:15" x14ac:dyDescent="0.2">
      <c r="C48" s="5" t="s">
        <v>11</v>
      </c>
      <c r="E48" s="51">
        <v>41022030</v>
      </c>
      <c r="F48" s="12"/>
      <c r="G48" s="51">
        <v>53313162</v>
      </c>
      <c r="H48" s="52"/>
      <c r="I48" s="51">
        <f>E48-G48</f>
        <v>-12291132</v>
      </c>
      <c r="K48" s="35">
        <f>IF(G48=0,"n/a",IF(AND(I48/G48&lt;1,I48/G48&gt;-1),I48/G48,"n/a"))</f>
        <v>-0.23054592034889995</v>
      </c>
    </row>
    <row r="49" spans="2:15" x14ac:dyDescent="0.2">
      <c r="C49" s="5" t="s">
        <v>12</v>
      </c>
      <c r="E49" s="51">
        <v>17213952</v>
      </c>
      <c r="F49" s="12"/>
      <c r="G49" s="51">
        <v>24253534</v>
      </c>
      <c r="H49" s="52"/>
      <c r="I49" s="51">
        <f>E49-G49</f>
        <v>-7039582</v>
      </c>
      <c r="K49" s="35">
        <f>IF(G49=0,"n/a",IF(AND(I49/G49&lt;1,I49/G49&gt;-1),I49/G49,"n/a"))</f>
        <v>-0.2902497425735977</v>
      </c>
    </row>
    <row r="50" spans="2:15" x14ac:dyDescent="0.2">
      <c r="C50" s="5" t="s">
        <v>13</v>
      </c>
      <c r="E50" s="53">
        <v>1461258</v>
      </c>
      <c r="F50" s="12"/>
      <c r="G50" s="53">
        <v>334359</v>
      </c>
      <c r="H50" s="52"/>
      <c r="I50" s="53">
        <f>E50-G50</f>
        <v>1126899</v>
      </c>
      <c r="K50" s="40" t="str">
        <f>IF(G50=0,"n/a",IF(AND(I50/G50&lt;1,I50/G50&gt;-1),I50/G50,"n/a"))</f>
        <v>n/a</v>
      </c>
    </row>
    <row r="51" spans="2:15" ht="6.95" customHeight="1" x14ac:dyDescent="0.2">
      <c r="E51" s="51"/>
      <c r="F51" s="12"/>
      <c r="G51" s="51"/>
      <c r="H51" s="12"/>
      <c r="I51" s="51"/>
      <c r="K51" s="42"/>
      <c r="M51" s="15"/>
      <c r="N51" s="15"/>
      <c r="O51" s="15"/>
    </row>
    <row r="52" spans="2:15" x14ac:dyDescent="0.2">
      <c r="C52" s="5" t="s">
        <v>14</v>
      </c>
      <c r="E52" s="51">
        <f>SUM(E48:E50)</f>
        <v>59697240</v>
      </c>
      <c r="F52" s="12"/>
      <c r="G52" s="51">
        <f>SUM(G48:G50)</f>
        <v>77901055</v>
      </c>
      <c r="H52" s="52"/>
      <c r="I52" s="51">
        <f>E52-G52</f>
        <v>-18203815</v>
      </c>
      <c r="K52" s="35">
        <f>IF(G52=0,"n/a",IF(AND(I52/G52&lt;1,I52/G52&gt;-1),I52/G52,"n/a"))</f>
        <v>-0.23367867097563699</v>
      </c>
    </row>
    <row r="53" spans="2:15" ht="6.95" customHeight="1" x14ac:dyDescent="0.2">
      <c r="E53" s="51"/>
      <c r="F53" s="12"/>
      <c r="G53" s="51"/>
      <c r="H53" s="12"/>
      <c r="I53" s="51"/>
      <c r="K53" s="42"/>
      <c r="M53" s="15"/>
      <c r="N53" s="15"/>
      <c r="O53" s="15"/>
    </row>
    <row r="54" spans="2:15" x14ac:dyDescent="0.2">
      <c r="B54" s="11" t="s">
        <v>36</v>
      </c>
      <c r="E54" s="51"/>
      <c r="F54" s="12"/>
      <c r="G54" s="51"/>
      <c r="H54" s="52"/>
      <c r="I54" s="51"/>
      <c r="K54" s="42"/>
    </row>
    <row r="55" spans="2:15" x14ac:dyDescent="0.2">
      <c r="C55" s="5" t="s">
        <v>16</v>
      </c>
      <c r="E55" s="51">
        <v>2748705</v>
      </c>
      <c r="F55" s="12"/>
      <c r="G55" s="51">
        <v>4405062</v>
      </c>
      <c r="H55" s="52"/>
      <c r="I55" s="51">
        <f>E55-G55</f>
        <v>-1656357</v>
      </c>
      <c r="K55" s="35">
        <f>IF(G55=0,"n/a",IF(AND(I55/G55&lt;1,I55/G55&gt;-1),I55/G55,"n/a"))</f>
        <v>-0.37601218779667572</v>
      </c>
    </row>
    <row r="56" spans="2:15" x14ac:dyDescent="0.2">
      <c r="C56" s="5" t="s">
        <v>17</v>
      </c>
      <c r="E56" s="53">
        <v>-1217720</v>
      </c>
      <c r="F56" s="12"/>
      <c r="G56" s="53">
        <v>137419</v>
      </c>
      <c r="H56" s="52"/>
      <c r="I56" s="53">
        <f>E56-G56</f>
        <v>-1355139</v>
      </c>
      <c r="K56" s="40" t="str">
        <f>IF(G56=0,"n/a",IF(AND(I56/G56&lt;1,I56/G56&gt;-1),I56/G56,"n/a"))</f>
        <v>n/a</v>
      </c>
    </row>
    <row r="57" spans="2:15" ht="6.95" customHeight="1" x14ac:dyDescent="0.2">
      <c r="E57" s="51"/>
      <c r="F57" s="12"/>
      <c r="G57" s="51"/>
      <c r="H57" s="12"/>
      <c r="I57" s="51"/>
      <c r="K57" s="42"/>
      <c r="M57" s="15"/>
      <c r="N57" s="15"/>
      <c r="O57" s="15"/>
    </row>
    <row r="58" spans="2:15" x14ac:dyDescent="0.2">
      <c r="C58" s="5" t="s">
        <v>18</v>
      </c>
      <c r="E58" s="53">
        <f>SUM(E55:E56)</f>
        <v>1530985</v>
      </c>
      <c r="F58" s="12"/>
      <c r="G58" s="53">
        <f>SUM(G55:G56)</f>
        <v>4542481</v>
      </c>
      <c r="H58" s="52"/>
      <c r="I58" s="53">
        <f>E58-G58</f>
        <v>-3011496</v>
      </c>
      <c r="K58" s="40">
        <f>IF(G58=0,"n/a",IF(AND(I58/G58&lt;1,I58/G58&gt;-1),I58/G58,"n/a"))</f>
        <v>-0.66296281701563531</v>
      </c>
    </row>
    <row r="59" spans="2:15" ht="6.95" customHeight="1" x14ac:dyDescent="0.2">
      <c r="E59" s="51"/>
      <c r="F59" s="12"/>
      <c r="G59" s="51"/>
      <c r="H59" s="12"/>
      <c r="I59" s="51"/>
      <c r="K59" s="42"/>
      <c r="M59" s="15"/>
      <c r="N59" s="15"/>
      <c r="O59" s="15"/>
    </row>
    <row r="60" spans="2:15" x14ac:dyDescent="0.2">
      <c r="C60" s="5" t="s">
        <v>37</v>
      </c>
      <c r="E60" s="51">
        <f>E52+E58</f>
        <v>61228225</v>
      </c>
      <c r="F60" s="12"/>
      <c r="G60" s="51">
        <f>G52+G58</f>
        <v>82443536</v>
      </c>
      <c r="H60" s="52"/>
      <c r="I60" s="51">
        <f>E60-G60</f>
        <v>-21215311</v>
      </c>
      <c r="K60" s="35">
        <f>IF(G60=0,"n/a",IF(AND(I60/G60&lt;1,I60/G60&gt;-1),I60/G60,"n/a"))</f>
        <v>-0.25733140558163348</v>
      </c>
    </row>
    <row r="61" spans="2:15" ht="6.95" customHeight="1" x14ac:dyDescent="0.2">
      <c r="E61" s="51"/>
      <c r="F61" s="12"/>
      <c r="G61" s="51"/>
      <c r="H61" s="12"/>
      <c r="I61" s="51"/>
      <c r="K61" s="42"/>
      <c r="M61" s="15"/>
      <c r="N61" s="15"/>
      <c r="O61" s="15"/>
    </row>
    <row r="62" spans="2:15" x14ac:dyDescent="0.2">
      <c r="B62" s="11" t="s">
        <v>38</v>
      </c>
      <c r="E62" s="51"/>
      <c r="F62" s="12"/>
      <c r="G62" s="51"/>
      <c r="H62" s="52"/>
      <c r="I62" s="51"/>
      <c r="K62" s="42"/>
    </row>
    <row r="63" spans="2:15" x14ac:dyDescent="0.2">
      <c r="C63" s="5" t="s">
        <v>21</v>
      </c>
      <c r="E63" s="51">
        <v>4110638</v>
      </c>
      <c r="F63" s="12"/>
      <c r="G63" s="51">
        <v>4735482</v>
      </c>
      <c r="H63" s="52"/>
      <c r="I63" s="51">
        <f>E63-G63</f>
        <v>-624844</v>
      </c>
      <c r="K63" s="35">
        <f>IF(G63=0,"n/a",IF(AND(I63/G63&lt;1,I63/G63&gt;-1),I63/G63,"n/a"))</f>
        <v>-0.13194939818164234</v>
      </c>
    </row>
    <row r="64" spans="2:15" x14ac:dyDescent="0.2">
      <c r="C64" s="5" t="s">
        <v>22</v>
      </c>
      <c r="E64" s="53">
        <v>15112744</v>
      </c>
      <c r="F64" s="12"/>
      <c r="G64" s="53">
        <v>14407762</v>
      </c>
      <c r="H64" s="52"/>
      <c r="I64" s="53">
        <f>E64-G64</f>
        <v>704982</v>
      </c>
      <c r="K64" s="40">
        <f>IF(G64=0,"n/a",IF(AND(I64/G64&lt;1,I64/G64&gt;-1),I64/G64,"n/a"))</f>
        <v>4.8930708322361238E-2</v>
      </c>
    </row>
    <row r="65" spans="1:15" ht="6.95" customHeight="1" x14ac:dyDescent="0.2">
      <c r="E65" s="51"/>
      <c r="F65" s="12"/>
      <c r="G65" s="51"/>
      <c r="H65" s="12"/>
      <c r="I65" s="51"/>
      <c r="K65" s="42"/>
      <c r="M65" s="15"/>
      <c r="N65" s="15"/>
      <c r="O65" s="15"/>
    </row>
    <row r="66" spans="1:15" x14ac:dyDescent="0.2">
      <c r="C66" s="5" t="s">
        <v>23</v>
      </c>
      <c r="E66" s="53">
        <f>SUM(E63:E64)</f>
        <v>19223382</v>
      </c>
      <c r="F66" s="12"/>
      <c r="G66" s="53">
        <f>SUM(G63:G64)</f>
        <v>19143244</v>
      </c>
      <c r="H66" s="52"/>
      <c r="I66" s="53">
        <f>E66-G66</f>
        <v>80138</v>
      </c>
      <c r="K66" s="40">
        <f>IF(G66=0,"n/a",IF(AND(I66/G66&lt;1,I66/G66&gt;-1),I66/G66,"n/a"))</f>
        <v>4.1862288335247676E-3</v>
      </c>
    </row>
    <row r="67" spans="1:15" ht="6.95" customHeight="1" x14ac:dyDescent="0.2">
      <c r="E67" s="51"/>
      <c r="F67" s="12"/>
      <c r="G67" s="51"/>
      <c r="H67" s="12"/>
      <c r="I67" s="51"/>
      <c r="K67" s="42"/>
      <c r="M67" s="15"/>
      <c r="N67" s="15"/>
      <c r="O67" s="15"/>
    </row>
    <row r="68" spans="1:15" ht="12.75" thickBot="1" x14ac:dyDescent="0.25">
      <c r="C68" s="5" t="s">
        <v>39</v>
      </c>
      <c r="E68" s="54">
        <f>E60+E66</f>
        <v>80451607</v>
      </c>
      <c r="F68" s="12"/>
      <c r="G68" s="54">
        <f>G60+G66</f>
        <v>101586780</v>
      </c>
      <c r="H68" s="52"/>
      <c r="I68" s="54">
        <f>E68-G68</f>
        <v>-21135173</v>
      </c>
      <c r="K68" s="49">
        <f>IF(G68=0,"n/a",IF(AND(I68/G68&lt;1,I68/G68&gt;-1),I68/G68,"n/a"))</f>
        <v>-0.20805042742766333</v>
      </c>
    </row>
    <row r="69" spans="1:15" ht="12.75" thickTop="1" x14ac:dyDescent="0.2"/>
    <row r="70" spans="1:15" ht="12.75" x14ac:dyDescent="0.2">
      <c r="A70" s="5" t="s">
        <v>3</v>
      </c>
      <c r="C70" s="55" t="s">
        <v>40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5" x14ac:dyDescent="0.2">
      <c r="A71" s="5" t="s">
        <v>3</v>
      </c>
    </row>
    <row r="72" spans="1:15" x14ac:dyDescent="0.2">
      <c r="A72" s="5" t="s">
        <v>3</v>
      </c>
    </row>
    <row r="73" spans="1:15" x14ac:dyDescent="0.2">
      <c r="A73" s="5" t="s">
        <v>3</v>
      </c>
    </row>
    <row r="74" spans="1:15" x14ac:dyDescent="0.2">
      <c r="A74" s="5" t="s">
        <v>3</v>
      </c>
    </row>
    <row r="75" spans="1:15" x14ac:dyDescent="0.2">
      <c r="A75" s="5" t="s">
        <v>3</v>
      </c>
    </row>
    <row r="76" spans="1:15" x14ac:dyDescent="0.2">
      <c r="A76" s="5" t="s">
        <v>3</v>
      </c>
    </row>
    <row r="77" spans="1:15" x14ac:dyDescent="0.2">
      <c r="A77" s="5" t="s">
        <v>3</v>
      </c>
    </row>
    <row r="78" spans="1:15" x14ac:dyDescent="0.2">
      <c r="A78" s="5" t="s">
        <v>3</v>
      </c>
    </row>
    <row r="79" spans="1:15" x14ac:dyDescent="0.2">
      <c r="A79" s="5" t="s">
        <v>3</v>
      </c>
    </row>
    <row r="80" spans="1:1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M6:O6"/>
    <mergeCell ref="C70:N70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P42" sqref="P42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7.7109375" style="6" customWidth="1"/>
    <col min="14" max="14" width="0.85546875" style="6" customWidth="1"/>
    <col min="15" max="15" width="7.7109375" style="6" customWidth="1"/>
    <col min="16" max="16384" width="9.140625" style="5"/>
  </cols>
  <sheetData>
    <row r="1" spans="1:15" s="1" customFormat="1" ht="15" x14ac:dyDescent="0.25">
      <c r="E1" s="27" t="s">
        <v>0</v>
      </c>
      <c r="F1" s="27"/>
      <c r="G1" s="27"/>
      <c r="H1" s="27"/>
      <c r="I1" s="27"/>
      <c r="J1" s="27"/>
      <c r="K1" s="27"/>
      <c r="M1" s="2"/>
      <c r="N1" s="2"/>
      <c r="O1" s="2"/>
    </row>
    <row r="2" spans="1:15" s="1" customFormat="1" ht="15" x14ac:dyDescent="0.25">
      <c r="E2" s="27" t="s">
        <v>1</v>
      </c>
      <c r="F2" s="27"/>
      <c r="G2" s="27"/>
      <c r="H2" s="27"/>
      <c r="I2" s="27"/>
      <c r="J2" s="27"/>
      <c r="K2" s="27"/>
      <c r="M2" s="2"/>
      <c r="N2" s="2"/>
      <c r="O2" s="2"/>
    </row>
    <row r="3" spans="1:15" s="1" customFormat="1" ht="15" x14ac:dyDescent="0.25">
      <c r="E3" s="27" t="s">
        <v>47</v>
      </c>
      <c r="F3" s="27"/>
      <c r="G3" s="27"/>
      <c r="H3" s="27"/>
      <c r="I3" s="27"/>
      <c r="J3" s="27"/>
      <c r="K3" s="27"/>
      <c r="M3" s="2"/>
      <c r="N3" s="2"/>
      <c r="O3" s="2"/>
    </row>
    <row r="4" spans="1:15" s="3" customFormat="1" ht="12.75" x14ac:dyDescent="0.2">
      <c r="E4" s="28" t="s">
        <v>2</v>
      </c>
      <c r="F4" s="28"/>
      <c r="G4" s="28"/>
      <c r="H4" s="28"/>
      <c r="I4" s="28"/>
      <c r="J4" s="28"/>
      <c r="K4" s="28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29" t="s">
        <v>43</v>
      </c>
      <c r="J6" s="29"/>
      <c r="K6" s="29"/>
      <c r="M6" s="25" t="s">
        <v>4</v>
      </c>
      <c r="N6" s="25"/>
      <c r="O6" s="25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24">
        <v>2020</v>
      </c>
      <c r="G8" s="24">
        <f>E8-1</f>
        <v>2019</v>
      </c>
      <c r="I8" s="24" t="s">
        <v>8</v>
      </c>
      <c r="K8" s="23" t="s">
        <v>9</v>
      </c>
      <c r="M8" s="23">
        <f>E8</f>
        <v>2020</v>
      </c>
      <c r="N8" s="10"/>
      <c r="O8" s="23">
        <f>G8</f>
        <v>2019</v>
      </c>
    </row>
    <row r="9" spans="1:15" x14ac:dyDescent="0.2">
      <c r="B9" s="11" t="s">
        <v>10</v>
      </c>
    </row>
    <row r="10" spans="1:15" x14ac:dyDescent="0.2">
      <c r="C10" s="5" t="s">
        <v>11</v>
      </c>
      <c r="E10" s="33">
        <v>77991436.560000002</v>
      </c>
      <c r="F10" s="34"/>
      <c r="G10" s="33">
        <v>72274169.370000005</v>
      </c>
      <c r="H10" s="12"/>
      <c r="I10" s="33">
        <f>E10-G10</f>
        <v>5717267.1899999976</v>
      </c>
      <c r="K10" s="35">
        <f>IF(G10=0,"n/a",IF(AND(I10/G10&lt;1,I10/G10&gt;-1),I10/G10,"n/a"))</f>
        <v>7.9105263192040989E-2</v>
      </c>
      <c r="M10" s="36">
        <f>IF(E48=0,"n/a",E10/E48)</f>
        <v>1.0844124615787325</v>
      </c>
      <c r="N10" s="13"/>
      <c r="O10" s="36">
        <f>IF(G48=0,"n/a",G10/G48)</f>
        <v>1.0494977791558591</v>
      </c>
    </row>
    <row r="11" spans="1:15" x14ac:dyDescent="0.2">
      <c r="C11" s="5" t="s">
        <v>12</v>
      </c>
      <c r="E11" s="37">
        <v>26062155.390000001</v>
      </c>
      <c r="F11" s="12"/>
      <c r="G11" s="37">
        <v>22912799.609999999</v>
      </c>
      <c r="H11" s="12"/>
      <c r="I11" s="37">
        <f>E11-G11</f>
        <v>3149355.7800000012</v>
      </c>
      <c r="K11" s="35">
        <f>IF(G11=0,"n/a",IF(AND(I11/G11&lt;1,I11/G11&gt;-1),I11/G11,"n/a"))</f>
        <v>0.1374496278763554</v>
      </c>
      <c r="M11" s="38">
        <f>IF(E49=0,"n/a",E11/E49)</f>
        <v>0.92952418966888284</v>
      </c>
      <c r="N11" s="13"/>
      <c r="O11" s="38">
        <f>IF(G49=0,"n/a",G11/G49)</f>
        <v>0.90616596139896188</v>
      </c>
    </row>
    <row r="12" spans="1:15" x14ac:dyDescent="0.2">
      <c r="C12" s="5" t="s">
        <v>13</v>
      </c>
      <c r="E12" s="39">
        <v>2096207.04</v>
      </c>
      <c r="F12" s="12"/>
      <c r="G12" s="39">
        <v>2052900.48</v>
      </c>
      <c r="H12" s="12"/>
      <c r="I12" s="39">
        <f>E12-G12</f>
        <v>43306.560000000056</v>
      </c>
      <c r="K12" s="40">
        <f>IF(G12=0,"n/a",IF(AND(I12/G12&lt;1,I12/G12&gt;-1),I12/G12,"n/a"))</f>
        <v>2.1095304142556417E-2</v>
      </c>
      <c r="M12" s="41">
        <f>IF(E50=0,"n/a",E12/E50)</f>
        <v>0.84423747633368096</v>
      </c>
      <c r="N12" s="13"/>
      <c r="O12" s="41">
        <f>IF(G50=0,"n/a",G12/G50)</f>
        <v>0.76213808473173705</v>
      </c>
    </row>
    <row r="13" spans="1:15" ht="6.95" customHeight="1" x14ac:dyDescent="0.2">
      <c r="E13" s="37"/>
      <c r="F13" s="12"/>
      <c r="G13" s="37"/>
      <c r="H13" s="12"/>
      <c r="I13" s="37"/>
      <c r="K13" s="42"/>
      <c r="M13" s="13"/>
      <c r="N13" s="13"/>
      <c r="O13" s="13"/>
    </row>
    <row r="14" spans="1:15" x14ac:dyDescent="0.2">
      <c r="C14" s="5" t="s">
        <v>14</v>
      </c>
      <c r="E14" s="37">
        <f>SUM(E10:E12)</f>
        <v>106149798.99000001</v>
      </c>
      <c r="F14" s="12"/>
      <c r="G14" s="37">
        <f>SUM(G10:G12)</f>
        <v>97239869.460000008</v>
      </c>
      <c r="H14" s="12"/>
      <c r="I14" s="37">
        <f>E14-G14</f>
        <v>8909929.5300000012</v>
      </c>
      <c r="K14" s="35">
        <f>IF(G14=0,"n/a",IF(AND(I14/G14&lt;1,I14/G14&gt;-1),I14/G14,"n/a"))</f>
        <v>9.1628357580890565E-2</v>
      </c>
      <c r="M14" s="38">
        <f>IF(E52=0,"n/a",E14/E52)</f>
        <v>1.0361983674383159</v>
      </c>
      <c r="N14" s="13"/>
      <c r="O14" s="38">
        <f>IF(G52=0,"n/a",G14/G52)</f>
        <v>1.0040822903746689</v>
      </c>
    </row>
    <row r="15" spans="1:15" ht="6.95" customHeight="1" x14ac:dyDescent="0.2">
      <c r="E15" s="37"/>
      <c r="F15" s="12"/>
      <c r="G15" s="37"/>
      <c r="H15" s="12"/>
      <c r="I15" s="37"/>
      <c r="K15" s="42"/>
      <c r="M15" s="13"/>
      <c r="N15" s="13"/>
      <c r="O15" s="13"/>
    </row>
    <row r="16" spans="1:15" x14ac:dyDescent="0.2">
      <c r="B16" s="11" t="s">
        <v>15</v>
      </c>
      <c r="E16" s="37"/>
      <c r="F16" s="12"/>
      <c r="G16" s="37"/>
      <c r="H16" s="12"/>
      <c r="I16" s="37"/>
      <c r="K16" s="42"/>
      <c r="M16" s="13"/>
      <c r="N16" s="13"/>
      <c r="O16" s="13"/>
    </row>
    <row r="17" spans="2:15" x14ac:dyDescent="0.2">
      <c r="C17" s="5" t="s">
        <v>16</v>
      </c>
      <c r="E17" s="37">
        <v>2706057.46</v>
      </c>
      <c r="F17" s="12"/>
      <c r="G17" s="37">
        <v>1800826.25</v>
      </c>
      <c r="H17" s="12"/>
      <c r="I17" s="37">
        <f>E17-G17</f>
        <v>905231.21</v>
      </c>
      <c r="K17" s="35">
        <f>IF(G17=0,"n/a",IF(AND(I17/G17&lt;1,I17/G17&gt;-1),I17/G17,"n/a"))</f>
        <v>0.50267548576660293</v>
      </c>
      <c r="M17" s="38">
        <f>IF(E55=0,"n/a",E17/E55)</f>
        <v>0.46265625387355253</v>
      </c>
      <c r="N17" s="13"/>
      <c r="O17" s="38">
        <f>IF(G55=0,"n/a",G17/G55)</f>
        <v>0.53570684875515717</v>
      </c>
    </row>
    <row r="18" spans="2:15" x14ac:dyDescent="0.2">
      <c r="C18" s="5" t="s">
        <v>17</v>
      </c>
      <c r="E18" s="39">
        <v>269979.69</v>
      </c>
      <c r="F18" s="43"/>
      <c r="G18" s="39">
        <v>108586.36</v>
      </c>
      <c r="H18" s="44"/>
      <c r="I18" s="39">
        <f>E18-G18</f>
        <v>161393.33000000002</v>
      </c>
      <c r="K18" s="40" t="str">
        <f>IF(G18=0,"n/a",IF(AND(I18/G18&lt;1,I18/G18&gt;-1),I18/G18,"n/a"))</f>
        <v>n/a</v>
      </c>
      <c r="M18" s="41">
        <f>IF(E56=0,"n/a",E18/E56)</f>
        <v>0.45999245214866713</v>
      </c>
      <c r="N18" s="13"/>
      <c r="O18" s="41">
        <f>IF(G56=0,"n/a",G18/G56)</f>
        <v>0.74444074234041535</v>
      </c>
    </row>
    <row r="19" spans="2:15" ht="6.95" customHeight="1" x14ac:dyDescent="0.2">
      <c r="E19" s="37"/>
      <c r="F19" s="14"/>
      <c r="G19" s="37"/>
      <c r="H19" s="14"/>
      <c r="I19" s="37"/>
      <c r="K19" s="42"/>
      <c r="M19" s="13"/>
      <c r="N19" s="13"/>
      <c r="O19" s="13"/>
    </row>
    <row r="20" spans="2:15" x14ac:dyDescent="0.2">
      <c r="C20" s="5" t="s">
        <v>18</v>
      </c>
      <c r="E20" s="39">
        <f>SUM(E17:E18)</f>
        <v>2976037.15</v>
      </c>
      <c r="F20" s="43"/>
      <c r="G20" s="39">
        <f>SUM(G17:G18)</f>
        <v>1909412.61</v>
      </c>
      <c r="H20" s="44"/>
      <c r="I20" s="39">
        <f>E20-G20</f>
        <v>1066624.5399999998</v>
      </c>
      <c r="K20" s="40">
        <f>IF(G20=0,"n/a",IF(AND(I20/G20&lt;1,I20/G20&gt;-1),I20/G20,"n/a"))</f>
        <v>0.55861396034249489</v>
      </c>
      <c r="M20" s="41">
        <f>IF(E58=0,"n/a",E20/E58)</f>
        <v>0.46241332771690463</v>
      </c>
      <c r="N20" s="13"/>
      <c r="O20" s="41">
        <f>IF(G58=0,"n/a",G20/G58)</f>
        <v>0.54438738149517085</v>
      </c>
    </row>
    <row r="21" spans="2:15" ht="6.95" customHeight="1" x14ac:dyDescent="0.2">
      <c r="E21" s="37"/>
      <c r="F21" s="14"/>
      <c r="G21" s="37"/>
      <c r="H21" s="14"/>
      <c r="I21" s="37"/>
      <c r="K21" s="42"/>
      <c r="M21" s="13"/>
      <c r="N21" s="13"/>
      <c r="O21" s="13"/>
    </row>
    <row r="22" spans="2:15" x14ac:dyDescent="0.2">
      <c r="C22" s="5" t="s">
        <v>19</v>
      </c>
      <c r="E22" s="37">
        <f>E14+E20</f>
        <v>109125836.14000002</v>
      </c>
      <c r="F22" s="14"/>
      <c r="G22" s="37">
        <f>G14+G20</f>
        <v>99149282.070000008</v>
      </c>
      <c r="H22" s="14"/>
      <c r="I22" s="37">
        <f>E22-G22</f>
        <v>9976554.0700000077</v>
      </c>
      <c r="K22" s="35">
        <f>IF(G22=0,"n/a",IF(AND(I22/G22&lt;1,I22/G22&gt;-1),I22/G22,"n/a"))</f>
        <v>0.10062154623526673</v>
      </c>
      <c r="M22" s="38">
        <f>IF(E60=0,"n/a",E22/E60)</f>
        <v>1.0022812263937602</v>
      </c>
      <c r="N22" s="13"/>
      <c r="O22" s="38">
        <f>IF(G60=0,"n/a",G22/G60)</f>
        <v>0.98801526385519833</v>
      </c>
    </row>
    <row r="23" spans="2:15" ht="6.95" customHeight="1" x14ac:dyDescent="0.2">
      <c r="E23" s="37"/>
      <c r="F23" s="14"/>
      <c r="G23" s="37"/>
      <c r="H23" s="14"/>
      <c r="I23" s="37"/>
      <c r="K23" s="42"/>
      <c r="M23" s="13"/>
      <c r="N23" s="13"/>
      <c r="O23" s="13"/>
    </row>
    <row r="24" spans="2:15" x14ac:dyDescent="0.2">
      <c r="B24" s="11" t="s">
        <v>20</v>
      </c>
      <c r="E24" s="37"/>
      <c r="F24" s="14"/>
      <c r="G24" s="37"/>
      <c r="H24" s="14"/>
      <c r="I24" s="37"/>
      <c r="K24" s="42"/>
      <c r="M24" s="13"/>
      <c r="N24" s="13"/>
      <c r="O24" s="13"/>
    </row>
    <row r="25" spans="2:15" x14ac:dyDescent="0.2">
      <c r="C25" s="5" t="s">
        <v>21</v>
      </c>
      <c r="E25" s="37">
        <v>587416.05000000005</v>
      </c>
      <c r="F25" s="14"/>
      <c r="G25" s="37">
        <v>642400.42000000004</v>
      </c>
      <c r="H25" s="14"/>
      <c r="I25" s="37">
        <f>E25-G25</f>
        <v>-54984.369999999995</v>
      </c>
      <c r="K25" s="35">
        <f>IF(G25=0,"n/a",IF(AND(I25/G25&lt;1,I25/G25&gt;-1),I25/G25,"n/a"))</f>
        <v>-8.5592051761111843E-2</v>
      </c>
      <c r="M25" s="38">
        <f>IF(E63=0,"n/a",E25/E63)</f>
        <v>0.22154771782667404</v>
      </c>
      <c r="N25" s="13"/>
      <c r="O25" s="38">
        <f>IF(G63=0,"n/a",G25/G63)</f>
        <v>0.13491037097597636</v>
      </c>
    </row>
    <row r="26" spans="2:15" x14ac:dyDescent="0.2">
      <c r="C26" s="5" t="s">
        <v>22</v>
      </c>
      <c r="E26" s="39">
        <v>1280684.22</v>
      </c>
      <c r="F26" s="43"/>
      <c r="G26" s="39">
        <v>1064164.53</v>
      </c>
      <c r="H26" s="44"/>
      <c r="I26" s="39">
        <f>E26-G26</f>
        <v>216519.68999999994</v>
      </c>
      <c r="K26" s="40">
        <f>IF(G26=0,"n/a",IF(AND(I26/G26&lt;1,I26/G26&gt;-1),I26/G26,"n/a"))</f>
        <v>0.20346448683080984</v>
      </c>
      <c r="M26" s="41">
        <f>IF(E64=0,"n/a",E26/E64)</f>
        <v>0.10118413202783889</v>
      </c>
      <c r="N26" s="13"/>
      <c r="O26" s="41">
        <f>IF(G64=0,"n/a",G26/G64)</f>
        <v>7.1459102905209515E-2</v>
      </c>
    </row>
    <row r="27" spans="2:15" ht="6.95" customHeight="1" x14ac:dyDescent="0.2">
      <c r="E27" s="37"/>
      <c r="F27" s="14"/>
      <c r="G27" s="37"/>
      <c r="H27" s="14"/>
      <c r="I27" s="37"/>
      <c r="K27" s="42"/>
      <c r="M27" s="13"/>
      <c r="N27" s="13"/>
      <c r="O27" s="13"/>
    </row>
    <row r="28" spans="2:15" x14ac:dyDescent="0.2">
      <c r="C28" s="5" t="s">
        <v>23</v>
      </c>
      <c r="E28" s="39">
        <f>SUM(E25:E26)</f>
        <v>1868100.27</v>
      </c>
      <c r="F28" s="43"/>
      <c r="G28" s="39">
        <f>SUM(G25:G26)</f>
        <v>1706564.9500000002</v>
      </c>
      <c r="H28" s="44"/>
      <c r="I28" s="39">
        <f>E28-G28</f>
        <v>161535.31999999983</v>
      </c>
      <c r="K28" s="40">
        <f>IF(G28=0,"n/a",IF(AND(I28/G28&lt;1,I28/G28&gt;-1),I28/G28,"n/a"))</f>
        <v>9.4655242978006676E-2</v>
      </c>
      <c r="M28" s="41">
        <f>IF(E66=0,"n/a",E28/E66)</f>
        <v>0.12203116304807293</v>
      </c>
      <c r="N28" s="13"/>
      <c r="O28" s="41">
        <f>IF(G66=0,"n/a",G28/G66)</f>
        <v>8.6832088092062026E-2</v>
      </c>
    </row>
    <row r="29" spans="2:15" ht="6.95" customHeight="1" x14ac:dyDescent="0.2">
      <c r="E29" s="37"/>
      <c r="F29" s="14"/>
      <c r="G29" s="37"/>
      <c r="H29" s="14"/>
      <c r="I29" s="37"/>
      <c r="K29" s="42"/>
      <c r="M29" s="13"/>
      <c r="N29" s="13"/>
      <c r="O29" s="13"/>
    </row>
    <row r="30" spans="2:15" x14ac:dyDescent="0.2">
      <c r="C30" s="5" t="s">
        <v>24</v>
      </c>
      <c r="E30" s="37">
        <f>E22+E28</f>
        <v>110993936.41000001</v>
      </c>
      <c r="F30" s="14"/>
      <c r="G30" s="37">
        <f>G22+G28</f>
        <v>100855847.02000001</v>
      </c>
      <c r="H30" s="14"/>
      <c r="I30" s="37">
        <f>E30-G30</f>
        <v>10138089.390000001</v>
      </c>
      <c r="K30" s="35">
        <f>IF(G30=0,"n/a",IF(AND(I30/G30&lt;1,I30/G30&gt;-1),I30/G30,"n/a"))</f>
        <v>0.10052059141389777</v>
      </c>
      <c r="M30" s="36">
        <f>IF(E68=0,"n/a",E30/E68)</f>
        <v>0.89377281955853127</v>
      </c>
      <c r="N30" s="13"/>
      <c r="O30" s="36">
        <f>IF(G68=0,"n/a",G30/G68)</f>
        <v>0.84042620696143389</v>
      </c>
    </row>
    <row r="31" spans="2:15" ht="6.95" customHeight="1" x14ac:dyDescent="0.2">
      <c r="E31" s="37"/>
      <c r="F31" s="14"/>
      <c r="G31" s="37"/>
      <c r="H31" s="14"/>
      <c r="I31" s="37"/>
      <c r="K31" s="42"/>
      <c r="M31" s="15"/>
      <c r="N31" s="15"/>
      <c r="O31" s="15"/>
    </row>
    <row r="32" spans="2:15" x14ac:dyDescent="0.2">
      <c r="B32" s="5" t="s">
        <v>25</v>
      </c>
      <c r="E32" s="37">
        <v>302968.33</v>
      </c>
      <c r="F32" s="14"/>
      <c r="G32" s="37">
        <v>2504919.44</v>
      </c>
      <c r="H32" s="14"/>
      <c r="I32" s="37">
        <f>E32-G32</f>
        <v>-2201951.11</v>
      </c>
      <c r="K32" s="35">
        <f>IF(G32=0,"n/a",IF(AND(I32/G32&lt;1,I32/G32&gt;-1),I32/G32,"n/a"))</f>
        <v>-0.87905066919038322</v>
      </c>
      <c r="M32" s="15"/>
      <c r="N32" s="15"/>
      <c r="O32" s="15"/>
    </row>
    <row r="33" spans="1:15" x14ac:dyDescent="0.2">
      <c r="B33" s="5" t="s">
        <v>26</v>
      </c>
      <c r="E33" s="39">
        <v>1591736.47</v>
      </c>
      <c r="F33" s="43"/>
      <c r="G33" s="39">
        <v>2776439.28</v>
      </c>
      <c r="H33" s="44"/>
      <c r="I33" s="39">
        <f>E33-G33</f>
        <v>-1184702.8099999998</v>
      </c>
      <c r="K33" s="40">
        <f>IF(G33=0,"n/a",IF(AND(I33/G33&lt;1,I33/G33&gt;-1),I33/G33,"n/a"))</f>
        <v>-0.42669862025579752</v>
      </c>
    </row>
    <row r="34" spans="1:15" ht="6.95" customHeight="1" x14ac:dyDescent="0.2">
      <c r="E34" s="45"/>
      <c r="F34" s="14"/>
      <c r="G34" s="45"/>
      <c r="H34" s="14"/>
      <c r="I34" s="45"/>
      <c r="K34" s="46"/>
      <c r="M34" s="15"/>
      <c r="N34" s="15"/>
      <c r="O34" s="15"/>
    </row>
    <row r="35" spans="1:15" ht="12.75" thickBot="1" x14ac:dyDescent="0.25">
      <c r="C35" s="5" t="s">
        <v>27</v>
      </c>
      <c r="E35" s="47">
        <f>SUM(E30:E33)</f>
        <v>112888641.21000001</v>
      </c>
      <c r="F35" s="48"/>
      <c r="G35" s="47">
        <f>SUM(G30:G33)</f>
        <v>106137205.74000001</v>
      </c>
      <c r="H35" s="14"/>
      <c r="I35" s="47">
        <f>E35-G35</f>
        <v>6751435.4699999988</v>
      </c>
      <c r="K35" s="49">
        <f>IF(G35=0,"n/a",IF(AND(I35/G35&lt;1,I35/G35&gt;-1),I35/G35,"n/a"))</f>
        <v>6.3610450481791606E-2</v>
      </c>
    </row>
    <row r="36" spans="1:15" ht="12.75" thickTop="1" x14ac:dyDescent="0.2">
      <c r="E36" s="45"/>
      <c r="F36" s="14"/>
      <c r="G36" s="45"/>
      <c r="H36" s="12"/>
      <c r="I36" s="45"/>
    </row>
    <row r="37" spans="1:15" x14ac:dyDescent="0.2">
      <c r="C37" s="50" t="s">
        <v>28</v>
      </c>
      <c r="E37" s="33">
        <v>4299765.08</v>
      </c>
      <c r="F37" s="33"/>
      <c r="G37" s="33">
        <v>3874410.59</v>
      </c>
      <c r="H37" s="12"/>
      <c r="I37" s="45"/>
    </row>
    <row r="38" spans="1:15" x14ac:dyDescent="0.2">
      <c r="C38" s="50" t="s">
        <v>29</v>
      </c>
      <c r="E38" s="37">
        <v>2350250.1800000002</v>
      </c>
      <c r="F38" s="45"/>
      <c r="G38" s="37">
        <v>1812243.37</v>
      </c>
      <c r="H38" s="12"/>
      <c r="I38" s="45"/>
    </row>
    <row r="39" spans="1:15" x14ac:dyDescent="0.2">
      <c r="C39" s="50" t="s">
        <v>30</v>
      </c>
      <c r="E39" s="37">
        <v>679047.84</v>
      </c>
      <c r="F39" s="12"/>
      <c r="G39" s="37">
        <v>570094.54</v>
      </c>
      <c r="H39" s="12"/>
      <c r="I39" s="45"/>
    </row>
    <row r="40" spans="1:15" x14ac:dyDescent="0.2">
      <c r="C40" s="50" t="s">
        <v>31</v>
      </c>
      <c r="E40" s="37">
        <v>2069783.24</v>
      </c>
      <c r="F40" s="12"/>
      <c r="G40" s="37">
        <v>2255205.6800000002</v>
      </c>
      <c r="H40" s="12"/>
      <c r="I40" s="45"/>
    </row>
    <row r="41" spans="1:15" x14ac:dyDescent="0.2">
      <c r="C41" s="50" t="s">
        <v>32</v>
      </c>
      <c r="E41" s="37">
        <v>1085737.74</v>
      </c>
      <c r="F41" s="12"/>
      <c r="G41" s="37">
        <v>1846538.27</v>
      </c>
      <c r="H41" s="12"/>
      <c r="I41" s="45"/>
    </row>
    <row r="42" spans="1:15" x14ac:dyDescent="0.2">
      <c r="C42" s="50" t="s">
        <v>33</v>
      </c>
      <c r="E42" s="37">
        <v>-70932.289999999994</v>
      </c>
      <c r="F42" s="12"/>
      <c r="G42" s="37">
        <v>-1013861.91</v>
      </c>
      <c r="H42" s="12"/>
      <c r="I42" s="45"/>
    </row>
    <row r="43" spans="1:15" x14ac:dyDescent="0.2">
      <c r="C43" s="50" t="s">
        <v>45</v>
      </c>
      <c r="E43" s="37">
        <v>-1451746.79</v>
      </c>
      <c r="F43" s="12"/>
      <c r="G43" s="37">
        <v>0</v>
      </c>
      <c r="H43" s="12"/>
      <c r="I43" s="45"/>
    </row>
    <row r="44" spans="1:15" x14ac:dyDescent="0.2">
      <c r="C44" s="50" t="s">
        <v>46</v>
      </c>
      <c r="E44" s="37">
        <v>-142394.68</v>
      </c>
      <c r="F44" s="12"/>
      <c r="G44" s="37">
        <v>0</v>
      </c>
      <c r="H44" s="12"/>
      <c r="I44" s="45"/>
    </row>
    <row r="45" spans="1:15" x14ac:dyDescent="0.2">
      <c r="E45" s="51"/>
      <c r="F45" s="12"/>
      <c r="G45" s="12"/>
      <c r="H45" s="12"/>
      <c r="I45" s="12"/>
    </row>
    <row r="46" spans="1:15" ht="12.75" x14ac:dyDescent="0.2">
      <c r="A46" s="3" t="s">
        <v>34</v>
      </c>
      <c r="E46" s="51"/>
      <c r="F46" s="12"/>
      <c r="G46" s="12"/>
      <c r="H46" s="12"/>
      <c r="I46" s="12"/>
    </row>
    <row r="47" spans="1:15" x14ac:dyDescent="0.2">
      <c r="B47" s="11" t="s">
        <v>35</v>
      </c>
      <c r="E47" s="51"/>
      <c r="F47" s="12"/>
      <c r="G47" s="12"/>
      <c r="H47" s="12"/>
      <c r="I47" s="12"/>
    </row>
    <row r="48" spans="1:15" x14ac:dyDescent="0.2">
      <c r="C48" s="5" t="s">
        <v>11</v>
      </c>
      <c r="E48" s="51">
        <v>71920454</v>
      </c>
      <c r="F48" s="12"/>
      <c r="G48" s="51">
        <v>68865481</v>
      </c>
      <c r="H48" s="52"/>
      <c r="I48" s="51">
        <f>E48-G48</f>
        <v>3054973</v>
      </c>
      <c r="K48" s="35">
        <f>IF(G48=0,"n/a",IF(AND(I48/G48&lt;1,I48/G48&gt;-1),I48/G48,"n/a"))</f>
        <v>4.4361455923033484E-2</v>
      </c>
    </row>
    <row r="49" spans="2:15" x14ac:dyDescent="0.2">
      <c r="C49" s="5" t="s">
        <v>12</v>
      </c>
      <c r="E49" s="51">
        <v>28038168</v>
      </c>
      <c r="F49" s="12"/>
      <c r="G49" s="51">
        <v>25285434</v>
      </c>
      <c r="H49" s="52"/>
      <c r="I49" s="51">
        <f>E49-G49</f>
        <v>2752734</v>
      </c>
      <c r="K49" s="35">
        <f>IF(G49=0,"n/a",IF(AND(I49/G49&lt;1,I49/G49&gt;-1),I49/G49,"n/a"))</f>
        <v>0.10886639319696866</v>
      </c>
    </row>
    <row r="50" spans="2:15" x14ac:dyDescent="0.2">
      <c r="C50" s="5" t="s">
        <v>13</v>
      </c>
      <c r="E50" s="53">
        <v>2482959</v>
      </c>
      <c r="F50" s="12"/>
      <c r="G50" s="53">
        <v>2693607</v>
      </c>
      <c r="H50" s="52"/>
      <c r="I50" s="53">
        <f>E50-G50</f>
        <v>-210648</v>
      </c>
      <c r="K50" s="40">
        <f>IF(G50=0,"n/a",IF(AND(I50/G50&lt;1,I50/G50&gt;-1),I50/G50,"n/a"))</f>
        <v>-7.8202944973041727E-2</v>
      </c>
    </row>
    <row r="51" spans="2:15" ht="6.95" customHeight="1" x14ac:dyDescent="0.2">
      <c r="E51" s="51"/>
      <c r="F51" s="12"/>
      <c r="G51" s="51"/>
      <c r="H51" s="12"/>
      <c r="I51" s="51"/>
      <c r="K51" s="42"/>
      <c r="M51" s="15"/>
      <c r="N51" s="15"/>
      <c r="O51" s="15"/>
    </row>
    <row r="52" spans="2:15" x14ac:dyDescent="0.2">
      <c r="C52" s="5" t="s">
        <v>14</v>
      </c>
      <c r="E52" s="51">
        <f>SUM(E48:E50)</f>
        <v>102441581</v>
      </c>
      <c r="F52" s="12"/>
      <c r="G52" s="51">
        <f>SUM(G48:G50)</f>
        <v>96844522</v>
      </c>
      <c r="H52" s="52"/>
      <c r="I52" s="51">
        <f>E52-G52</f>
        <v>5597059</v>
      </c>
      <c r="K52" s="35">
        <f>IF(G52=0,"n/a",IF(AND(I52/G52&lt;1,I52/G52&gt;-1),I52/G52,"n/a"))</f>
        <v>5.7794275653505728E-2</v>
      </c>
    </row>
    <row r="53" spans="2:15" ht="6.95" customHeight="1" x14ac:dyDescent="0.2">
      <c r="E53" s="51"/>
      <c r="F53" s="12"/>
      <c r="G53" s="51"/>
      <c r="H53" s="12"/>
      <c r="I53" s="51"/>
      <c r="K53" s="42"/>
      <c r="M53" s="15"/>
      <c r="N53" s="15"/>
      <c r="O53" s="15"/>
    </row>
    <row r="54" spans="2:15" x14ac:dyDescent="0.2">
      <c r="B54" s="11" t="s">
        <v>36</v>
      </c>
      <c r="E54" s="51"/>
      <c r="F54" s="12"/>
      <c r="G54" s="51"/>
      <c r="H54" s="52"/>
      <c r="I54" s="51"/>
      <c r="K54" s="42"/>
    </row>
    <row r="55" spans="2:15" x14ac:dyDescent="0.2">
      <c r="C55" s="5" t="s">
        <v>16</v>
      </c>
      <c r="E55" s="51">
        <v>5848959</v>
      </c>
      <c r="F55" s="12"/>
      <c r="G55" s="51">
        <v>3361589</v>
      </c>
      <c r="H55" s="52"/>
      <c r="I55" s="51">
        <f>E55-G55</f>
        <v>2487370</v>
      </c>
      <c r="K55" s="35">
        <f>IF(G55=0,"n/a",IF(AND(I55/G55&lt;1,I55/G55&gt;-1),I55/G55,"n/a"))</f>
        <v>0.73993876110375179</v>
      </c>
    </row>
    <row r="56" spans="2:15" x14ac:dyDescent="0.2">
      <c r="C56" s="5" t="s">
        <v>17</v>
      </c>
      <c r="E56" s="53">
        <v>586922</v>
      </c>
      <c r="F56" s="12"/>
      <c r="G56" s="53">
        <v>145863</v>
      </c>
      <c r="H56" s="52"/>
      <c r="I56" s="53">
        <f>E56-G56</f>
        <v>441059</v>
      </c>
      <c r="K56" s="40" t="str">
        <f>IF(G56=0,"n/a",IF(AND(I56/G56&lt;1,I56/G56&gt;-1),I56/G56,"n/a"))</f>
        <v>n/a</v>
      </c>
    </row>
    <row r="57" spans="2:15" ht="6.95" customHeight="1" x14ac:dyDescent="0.2">
      <c r="E57" s="51"/>
      <c r="F57" s="12"/>
      <c r="G57" s="51"/>
      <c r="H57" s="12"/>
      <c r="I57" s="51"/>
      <c r="K57" s="42"/>
      <c r="M57" s="15"/>
      <c r="N57" s="15"/>
      <c r="O57" s="15"/>
    </row>
    <row r="58" spans="2:15" x14ac:dyDescent="0.2">
      <c r="C58" s="5" t="s">
        <v>18</v>
      </c>
      <c r="E58" s="53">
        <f>SUM(E55:E56)</f>
        <v>6435881</v>
      </c>
      <c r="F58" s="12"/>
      <c r="G58" s="53">
        <f>SUM(G55:G56)</f>
        <v>3507452</v>
      </c>
      <c r="H58" s="52"/>
      <c r="I58" s="53">
        <f>E58-G58</f>
        <v>2928429</v>
      </c>
      <c r="K58" s="40">
        <f>IF(G58=0,"n/a",IF(AND(I58/G58&lt;1,I58/G58&gt;-1),I58/G58,"n/a"))</f>
        <v>0.83491634383022206</v>
      </c>
    </row>
    <row r="59" spans="2:15" ht="6.95" customHeight="1" x14ac:dyDescent="0.2">
      <c r="E59" s="51"/>
      <c r="F59" s="12"/>
      <c r="G59" s="51"/>
      <c r="H59" s="12"/>
      <c r="I59" s="51"/>
      <c r="K59" s="42"/>
      <c r="M59" s="15"/>
      <c r="N59" s="15"/>
      <c r="O59" s="15"/>
    </row>
    <row r="60" spans="2:15" x14ac:dyDescent="0.2">
      <c r="C60" s="5" t="s">
        <v>37</v>
      </c>
      <c r="E60" s="51">
        <f>E52+E58</f>
        <v>108877462</v>
      </c>
      <c r="F60" s="12"/>
      <c r="G60" s="51">
        <f>G52+G58</f>
        <v>100351974</v>
      </c>
      <c r="H60" s="52"/>
      <c r="I60" s="51">
        <f>E60-G60</f>
        <v>8525488</v>
      </c>
      <c r="K60" s="35">
        <f>IF(G60=0,"n/a",IF(AND(I60/G60&lt;1,I60/G60&gt;-1),I60/G60,"n/a"))</f>
        <v>8.4955857470227741E-2</v>
      </c>
    </row>
    <row r="61" spans="2:15" ht="6.95" customHeight="1" x14ac:dyDescent="0.2">
      <c r="E61" s="51"/>
      <c r="F61" s="12"/>
      <c r="G61" s="51"/>
      <c r="H61" s="12"/>
      <c r="I61" s="51"/>
      <c r="K61" s="42"/>
      <c r="M61" s="15"/>
      <c r="N61" s="15"/>
      <c r="O61" s="15"/>
    </row>
    <row r="62" spans="2:15" x14ac:dyDescent="0.2">
      <c r="B62" s="11" t="s">
        <v>38</v>
      </c>
      <c r="E62" s="51"/>
      <c r="F62" s="12"/>
      <c r="G62" s="51"/>
      <c r="H62" s="52"/>
      <c r="I62" s="51"/>
      <c r="K62" s="42"/>
    </row>
    <row r="63" spans="2:15" x14ac:dyDescent="0.2">
      <c r="C63" s="5" t="s">
        <v>21</v>
      </c>
      <c r="E63" s="51">
        <v>2651420</v>
      </c>
      <c r="F63" s="12"/>
      <c r="G63" s="51">
        <v>4761683</v>
      </c>
      <c r="H63" s="52"/>
      <c r="I63" s="51">
        <f>E63-G63</f>
        <v>-2110263</v>
      </c>
      <c r="K63" s="35">
        <f>IF(G63=0,"n/a",IF(AND(I63/G63&lt;1,I63/G63&gt;-1),I63/G63,"n/a"))</f>
        <v>-0.44317586870020537</v>
      </c>
    </row>
    <row r="64" spans="2:15" x14ac:dyDescent="0.2">
      <c r="C64" s="5" t="s">
        <v>22</v>
      </c>
      <c r="E64" s="53">
        <v>12656967</v>
      </c>
      <c r="F64" s="12"/>
      <c r="G64" s="53">
        <v>14891938</v>
      </c>
      <c r="H64" s="52"/>
      <c r="I64" s="53">
        <f>E64-G64</f>
        <v>-2234971</v>
      </c>
      <c r="K64" s="40">
        <f>IF(G64=0,"n/a",IF(AND(I64/G64&lt;1,I64/G64&gt;-1),I64/G64,"n/a"))</f>
        <v>-0.15007925764934019</v>
      </c>
    </row>
    <row r="65" spans="1:15" ht="6.95" customHeight="1" x14ac:dyDescent="0.2">
      <c r="E65" s="51"/>
      <c r="F65" s="12"/>
      <c r="G65" s="51"/>
      <c r="H65" s="12"/>
      <c r="I65" s="51"/>
      <c r="K65" s="42"/>
      <c r="M65" s="15"/>
      <c r="N65" s="15"/>
      <c r="O65" s="15"/>
    </row>
    <row r="66" spans="1:15" x14ac:dyDescent="0.2">
      <c r="C66" s="5" t="s">
        <v>23</v>
      </c>
      <c r="E66" s="53">
        <f>SUM(E63:E64)</f>
        <v>15308387</v>
      </c>
      <c r="F66" s="12"/>
      <c r="G66" s="53">
        <f>SUM(G63:G64)</f>
        <v>19653621</v>
      </c>
      <c r="H66" s="52"/>
      <c r="I66" s="53">
        <f>E66-G66</f>
        <v>-4345234</v>
      </c>
      <c r="K66" s="40">
        <f>IF(G66=0,"n/a",IF(AND(I66/G66&lt;1,I66/G66&gt;-1),I66/G66,"n/a"))</f>
        <v>-0.22109075981469267</v>
      </c>
    </row>
    <row r="67" spans="1:15" ht="6.95" customHeight="1" x14ac:dyDescent="0.2">
      <c r="E67" s="51"/>
      <c r="F67" s="12"/>
      <c r="G67" s="51"/>
      <c r="H67" s="12"/>
      <c r="I67" s="51"/>
      <c r="K67" s="42"/>
      <c r="M67" s="15"/>
      <c r="N67" s="15"/>
      <c r="O67" s="15"/>
    </row>
    <row r="68" spans="1:15" ht="12.75" thickBot="1" x14ac:dyDescent="0.25">
      <c r="C68" s="5" t="s">
        <v>39</v>
      </c>
      <c r="E68" s="54">
        <f>E60+E66</f>
        <v>124185849</v>
      </c>
      <c r="F68" s="12"/>
      <c r="G68" s="54">
        <f>G60+G66</f>
        <v>120005595</v>
      </c>
      <c r="H68" s="52"/>
      <c r="I68" s="54">
        <f>E68-G68</f>
        <v>4180254</v>
      </c>
      <c r="K68" s="49">
        <f>IF(G68=0,"n/a",IF(AND(I68/G68&lt;1,I68/G68&gt;-1),I68/G68,"n/a"))</f>
        <v>3.4833825872868679E-2</v>
      </c>
    </row>
    <row r="69" spans="1:15" ht="12.75" thickTop="1" x14ac:dyDescent="0.2"/>
    <row r="70" spans="1:15" ht="12.75" x14ac:dyDescent="0.2">
      <c r="A70" s="5" t="s">
        <v>3</v>
      </c>
      <c r="C70" s="55" t="s">
        <v>40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5" x14ac:dyDescent="0.2">
      <c r="A71" s="5" t="s">
        <v>3</v>
      </c>
    </row>
    <row r="72" spans="1:15" x14ac:dyDescent="0.2">
      <c r="A72" s="5" t="s">
        <v>3</v>
      </c>
    </row>
    <row r="73" spans="1:15" x14ac:dyDescent="0.2">
      <c r="A73" s="5" t="s">
        <v>3</v>
      </c>
    </row>
    <row r="74" spans="1:15" x14ac:dyDescent="0.2">
      <c r="A74" s="5" t="s">
        <v>3</v>
      </c>
    </row>
    <row r="75" spans="1:15" x14ac:dyDescent="0.2">
      <c r="A75" s="5" t="s">
        <v>3</v>
      </c>
    </row>
    <row r="76" spans="1:15" x14ac:dyDescent="0.2">
      <c r="A76" s="5" t="s">
        <v>3</v>
      </c>
    </row>
    <row r="77" spans="1:15" x14ac:dyDescent="0.2">
      <c r="A77" s="5" t="s">
        <v>3</v>
      </c>
    </row>
    <row r="78" spans="1:15" x14ac:dyDescent="0.2">
      <c r="A78" s="5" t="s">
        <v>3</v>
      </c>
    </row>
    <row r="79" spans="1:15" x14ac:dyDescent="0.2">
      <c r="A79" s="5" t="s">
        <v>3</v>
      </c>
    </row>
    <row r="80" spans="1:1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M6:O6"/>
    <mergeCell ref="C70:N70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Q22" sqref="Q22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7.7109375" style="6" customWidth="1"/>
    <col min="14" max="14" width="0.85546875" style="6" customWidth="1"/>
    <col min="15" max="15" width="7.7109375" style="6" customWidth="1"/>
    <col min="16" max="16384" width="9.140625" style="5"/>
  </cols>
  <sheetData>
    <row r="1" spans="1:15" s="1" customFormat="1" ht="15" x14ac:dyDescent="0.25">
      <c r="E1" s="27" t="s">
        <v>0</v>
      </c>
      <c r="F1" s="27"/>
      <c r="G1" s="27"/>
      <c r="H1" s="27"/>
      <c r="I1" s="27"/>
      <c r="J1" s="27"/>
      <c r="K1" s="27"/>
      <c r="M1" s="2"/>
      <c r="N1" s="2"/>
      <c r="O1" s="2"/>
    </row>
    <row r="2" spans="1:15" s="1" customFormat="1" ht="15" x14ac:dyDescent="0.25">
      <c r="E2" s="27" t="s">
        <v>1</v>
      </c>
      <c r="F2" s="27"/>
      <c r="G2" s="27"/>
      <c r="H2" s="27"/>
      <c r="I2" s="27"/>
      <c r="J2" s="27"/>
      <c r="K2" s="27"/>
      <c r="M2" s="2"/>
      <c r="N2" s="2"/>
      <c r="O2" s="2"/>
    </row>
    <row r="3" spans="1:15" s="1" customFormat="1" ht="15" x14ac:dyDescent="0.25">
      <c r="E3" s="27" t="s">
        <v>49</v>
      </c>
      <c r="F3" s="27"/>
      <c r="G3" s="27"/>
      <c r="H3" s="27"/>
      <c r="I3" s="27"/>
      <c r="J3" s="27"/>
      <c r="K3" s="27"/>
      <c r="M3" s="2"/>
      <c r="N3" s="2"/>
      <c r="O3" s="2"/>
    </row>
    <row r="4" spans="1:15" s="3" customFormat="1" ht="12.75" x14ac:dyDescent="0.2">
      <c r="E4" s="28" t="s">
        <v>2</v>
      </c>
      <c r="F4" s="28"/>
      <c r="G4" s="28"/>
      <c r="H4" s="28"/>
      <c r="I4" s="28"/>
      <c r="J4" s="28"/>
      <c r="K4" s="28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29" t="s">
        <v>43</v>
      </c>
      <c r="J6" s="29"/>
      <c r="K6" s="29"/>
      <c r="M6" s="25" t="s">
        <v>4</v>
      </c>
      <c r="N6" s="25"/>
      <c r="O6" s="25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24">
        <v>2020</v>
      </c>
      <c r="G8" s="24">
        <f>E8-1</f>
        <v>2019</v>
      </c>
      <c r="I8" s="24" t="s">
        <v>8</v>
      </c>
      <c r="K8" s="23" t="s">
        <v>9</v>
      </c>
      <c r="M8" s="23">
        <f>E8</f>
        <v>2020</v>
      </c>
      <c r="N8" s="10"/>
      <c r="O8" s="23">
        <f>G8</f>
        <v>2019</v>
      </c>
    </row>
    <row r="9" spans="1:15" x14ac:dyDescent="0.2">
      <c r="B9" s="11" t="s">
        <v>10</v>
      </c>
    </row>
    <row r="10" spans="1:15" x14ac:dyDescent="0.2">
      <c r="C10" s="5" t="s">
        <v>11</v>
      </c>
      <c r="E10" s="33">
        <v>92895636.459999993</v>
      </c>
      <c r="F10" s="34"/>
      <c r="G10" s="33">
        <v>89767437.010000005</v>
      </c>
      <c r="H10" s="12"/>
      <c r="I10" s="33">
        <f>E10-G10</f>
        <v>3128199.4499999881</v>
      </c>
      <c r="K10" s="35">
        <f>IF(G10=0,"n/a",IF(AND(I10/G10&lt;1,I10/G10&gt;-1),I10/G10,"n/a"))</f>
        <v>3.484781959020964E-2</v>
      </c>
      <c r="M10" s="36">
        <f>IF(E48=0,"n/a",E10/E48)</f>
        <v>1.0727872217256706</v>
      </c>
      <c r="N10" s="13"/>
      <c r="O10" s="36">
        <f>IF(G48=0,"n/a",G10/G48)</f>
        <v>1.0388871529759469</v>
      </c>
    </row>
    <row r="11" spans="1:15" x14ac:dyDescent="0.2">
      <c r="C11" s="5" t="s">
        <v>12</v>
      </c>
      <c r="E11" s="37">
        <v>32024027.460000001</v>
      </c>
      <c r="F11" s="12"/>
      <c r="G11" s="37">
        <v>32563842.5</v>
      </c>
      <c r="H11" s="12"/>
      <c r="I11" s="37">
        <f>E11-G11</f>
        <v>-539815.03999999911</v>
      </c>
      <c r="K11" s="35">
        <f>IF(G11=0,"n/a",IF(AND(I11/G11&lt;1,I11/G11&gt;-1),I11/G11,"n/a"))</f>
        <v>-1.657712967995098E-2</v>
      </c>
      <c r="M11" s="38">
        <f>IF(E49=0,"n/a",E11/E49)</f>
        <v>0.92047941518449417</v>
      </c>
      <c r="N11" s="13"/>
      <c r="O11" s="38">
        <f>IF(G49=0,"n/a",G11/G49)</f>
        <v>0.86228777407506185</v>
      </c>
    </row>
    <row r="12" spans="1:15" x14ac:dyDescent="0.2">
      <c r="C12" s="5" t="s">
        <v>13</v>
      </c>
      <c r="E12" s="39">
        <v>2129172.9</v>
      </c>
      <c r="F12" s="12"/>
      <c r="G12" s="39">
        <v>2357076.81</v>
      </c>
      <c r="H12" s="12"/>
      <c r="I12" s="39">
        <f>E12-G12</f>
        <v>-227903.91000000015</v>
      </c>
      <c r="K12" s="40">
        <f>IF(G12=0,"n/a",IF(AND(I12/G12&lt;1,I12/G12&gt;-1),I12/G12,"n/a"))</f>
        <v>-9.6689216504573794E-2</v>
      </c>
      <c r="M12" s="41">
        <f>IF(E50=0,"n/a",E12/E50)</f>
        <v>0.8183929743074686</v>
      </c>
      <c r="N12" s="13"/>
      <c r="O12" s="41">
        <f>IF(G50=0,"n/a",G12/G50)</f>
        <v>0.80345039852499911</v>
      </c>
    </row>
    <row r="13" spans="1:15" ht="6.95" customHeight="1" x14ac:dyDescent="0.2">
      <c r="E13" s="37"/>
      <c r="F13" s="12"/>
      <c r="G13" s="37"/>
      <c r="H13" s="12"/>
      <c r="I13" s="37"/>
      <c r="K13" s="42"/>
      <c r="M13" s="13"/>
      <c r="N13" s="13"/>
      <c r="O13" s="13"/>
    </row>
    <row r="14" spans="1:15" x14ac:dyDescent="0.2">
      <c r="C14" s="5" t="s">
        <v>14</v>
      </c>
      <c r="E14" s="37">
        <f>SUM(E10:E12)</f>
        <v>127048836.81999999</v>
      </c>
      <c r="F14" s="12"/>
      <c r="G14" s="37">
        <f>SUM(G10:G12)</f>
        <v>124688356.32000001</v>
      </c>
      <c r="H14" s="12"/>
      <c r="I14" s="37">
        <f>E14-G14</f>
        <v>2360480.4999999851</v>
      </c>
      <c r="K14" s="35">
        <f>IF(G14=0,"n/a",IF(AND(I14/G14&lt;1,I14/G14&gt;-1),I14/G14,"n/a"))</f>
        <v>1.893104191655275E-2</v>
      </c>
      <c r="M14" s="38">
        <f>IF(E52=0,"n/a",E14/E52)</f>
        <v>1.0247110614599575</v>
      </c>
      <c r="N14" s="13"/>
      <c r="O14" s="38">
        <f>IF(G52=0,"n/a",G14/G52)</f>
        <v>0.98098341701554492</v>
      </c>
    </row>
    <row r="15" spans="1:15" ht="6.95" customHeight="1" x14ac:dyDescent="0.2">
      <c r="E15" s="37"/>
      <c r="F15" s="12"/>
      <c r="G15" s="37"/>
      <c r="H15" s="12"/>
      <c r="I15" s="37"/>
      <c r="K15" s="42"/>
      <c r="M15" s="13"/>
      <c r="N15" s="13"/>
      <c r="O15" s="13"/>
    </row>
    <row r="16" spans="1:15" x14ac:dyDescent="0.2">
      <c r="B16" s="11" t="s">
        <v>15</v>
      </c>
      <c r="E16" s="37"/>
      <c r="F16" s="12"/>
      <c r="G16" s="37"/>
      <c r="H16" s="12"/>
      <c r="I16" s="37"/>
      <c r="K16" s="42"/>
      <c r="M16" s="13"/>
      <c r="N16" s="13"/>
      <c r="O16" s="13"/>
    </row>
    <row r="17" spans="2:15" x14ac:dyDescent="0.2">
      <c r="C17" s="5" t="s">
        <v>16</v>
      </c>
      <c r="E17" s="37">
        <v>1416204.7</v>
      </c>
      <c r="F17" s="12"/>
      <c r="G17" s="37">
        <v>2510593.66</v>
      </c>
      <c r="H17" s="12"/>
      <c r="I17" s="37">
        <f>E17-G17</f>
        <v>-1094388.9600000002</v>
      </c>
      <c r="K17" s="35">
        <f>IF(G17=0,"n/a",IF(AND(I17/G17&lt;1,I17/G17&gt;-1),I17/G17,"n/a"))</f>
        <v>-0.43590843768800092</v>
      </c>
      <c r="M17" s="38">
        <f>IF(E55=0,"n/a",E17/E55)</f>
        <v>0.52952762942013143</v>
      </c>
      <c r="N17" s="13"/>
      <c r="O17" s="38">
        <f>IF(G55=0,"n/a",G17/G55)</f>
        <v>0.48643339530824836</v>
      </c>
    </row>
    <row r="18" spans="2:15" x14ac:dyDescent="0.2">
      <c r="C18" s="5" t="s">
        <v>17</v>
      </c>
      <c r="E18" s="39">
        <v>261974.48</v>
      </c>
      <c r="F18" s="43"/>
      <c r="G18" s="39">
        <v>82881.210000000006</v>
      </c>
      <c r="H18" s="44"/>
      <c r="I18" s="39">
        <f>E18-G18</f>
        <v>179093.27000000002</v>
      </c>
      <c r="K18" s="40" t="str">
        <f>IF(G18=0,"n/a",IF(AND(I18/G18&lt;1,I18/G18&gt;-1),I18/G18,"n/a"))</f>
        <v>n/a</v>
      </c>
      <c r="M18" s="41">
        <f>IF(E56=0,"n/a",E18/E56)</f>
        <v>0.48176379505022238</v>
      </c>
      <c r="N18" s="13"/>
      <c r="O18" s="41">
        <f>IF(G56=0,"n/a",G18/G56)</f>
        <v>0.6109075028193619</v>
      </c>
    </row>
    <row r="19" spans="2:15" ht="6.95" customHeight="1" x14ac:dyDescent="0.2">
      <c r="E19" s="37"/>
      <c r="F19" s="14"/>
      <c r="G19" s="37"/>
      <c r="H19" s="14"/>
      <c r="I19" s="37"/>
      <c r="K19" s="42"/>
      <c r="M19" s="13"/>
      <c r="N19" s="13"/>
      <c r="O19" s="13"/>
    </row>
    <row r="20" spans="2:15" x14ac:dyDescent="0.2">
      <c r="C20" s="5" t="s">
        <v>18</v>
      </c>
      <c r="E20" s="39">
        <f>SUM(E17:E18)</f>
        <v>1678179.18</v>
      </c>
      <c r="F20" s="43"/>
      <c r="G20" s="39">
        <f>SUM(G17:G18)</f>
        <v>2593474.87</v>
      </c>
      <c r="H20" s="44"/>
      <c r="I20" s="39">
        <f>E20-G20</f>
        <v>-915295.69000000018</v>
      </c>
      <c r="K20" s="40">
        <f>IF(G20=0,"n/a",IF(AND(I20/G20&lt;1,I20/G20&gt;-1),I20/G20,"n/a"))</f>
        <v>-0.35292252128126467</v>
      </c>
      <c r="M20" s="41">
        <f>IF(E58=0,"n/a",E20/E58)</f>
        <v>0.52145705896061523</v>
      </c>
      <c r="N20" s="13"/>
      <c r="O20" s="41">
        <f>IF(G58=0,"n/a",G20/G58)</f>
        <v>0.48962154068693425</v>
      </c>
    </row>
    <row r="21" spans="2:15" ht="6.95" customHeight="1" x14ac:dyDescent="0.2">
      <c r="E21" s="37"/>
      <c r="F21" s="14"/>
      <c r="G21" s="37"/>
      <c r="H21" s="14"/>
      <c r="I21" s="37"/>
      <c r="K21" s="42"/>
      <c r="M21" s="13"/>
      <c r="N21" s="13"/>
      <c r="O21" s="13"/>
    </row>
    <row r="22" spans="2:15" x14ac:dyDescent="0.2">
      <c r="C22" s="5" t="s">
        <v>19</v>
      </c>
      <c r="E22" s="37">
        <f>E14+E20</f>
        <v>128727016</v>
      </c>
      <c r="F22" s="14"/>
      <c r="G22" s="37">
        <f>G14+G20</f>
        <v>127281831.19000001</v>
      </c>
      <c r="H22" s="14"/>
      <c r="I22" s="37">
        <f>E22-G22</f>
        <v>1445184.8099999875</v>
      </c>
      <c r="K22" s="35">
        <f>IF(G22=0,"n/a",IF(AND(I22/G22&lt;1,I22/G22&gt;-1),I22/G22,"n/a"))</f>
        <v>1.1354211331566146E-2</v>
      </c>
      <c r="M22" s="38">
        <f>IF(E60=0,"n/a",E22/E60)</f>
        <v>1.0119787079398146</v>
      </c>
      <c r="N22" s="13"/>
      <c r="O22" s="38">
        <f>IF(G60=0,"n/a",G22/G60)</f>
        <v>0.96132596415479443</v>
      </c>
    </row>
    <row r="23" spans="2:15" ht="6.95" customHeight="1" x14ac:dyDescent="0.2">
      <c r="E23" s="37"/>
      <c r="F23" s="14"/>
      <c r="G23" s="37"/>
      <c r="H23" s="14"/>
      <c r="I23" s="37"/>
      <c r="K23" s="42"/>
      <c r="M23" s="13"/>
      <c r="N23" s="13"/>
      <c r="O23" s="13"/>
    </row>
    <row r="24" spans="2:15" x14ac:dyDescent="0.2">
      <c r="B24" s="11" t="s">
        <v>20</v>
      </c>
      <c r="E24" s="37"/>
      <c r="F24" s="14"/>
      <c r="G24" s="37"/>
      <c r="H24" s="14"/>
      <c r="I24" s="37"/>
      <c r="K24" s="42"/>
      <c r="M24" s="13"/>
      <c r="N24" s="13"/>
      <c r="O24" s="13"/>
    </row>
    <row r="25" spans="2:15" x14ac:dyDescent="0.2">
      <c r="C25" s="5" t="s">
        <v>21</v>
      </c>
      <c r="E25" s="37">
        <v>599718.19999999995</v>
      </c>
      <c r="F25" s="14"/>
      <c r="G25" s="37">
        <v>628247.75</v>
      </c>
      <c r="H25" s="14"/>
      <c r="I25" s="37">
        <f>E25-G25</f>
        <v>-28529.550000000047</v>
      </c>
      <c r="K25" s="35">
        <f>IF(G25=0,"n/a",IF(AND(I25/G25&lt;1,I25/G25&gt;-1),I25/G25,"n/a"))</f>
        <v>-4.5411304696276342E-2</v>
      </c>
      <c r="M25" s="38">
        <f>IF(E63=0,"n/a",E25/E63)</f>
        <v>8.8009666828142444E-2</v>
      </c>
      <c r="N25" s="13"/>
      <c r="O25" s="38">
        <f>IF(G63=0,"n/a",G25/G63)</f>
        <v>0.12771007544119847</v>
      </c>
    </row>
    <row r="26" spans="2:15" x14ac:dyDescent="0.2">
      <c r="C26" s="5" t="s">
        <v>22</v>
      </c>
      <c r="E26" s="39">
        <v>935605.42</v>
      </c>
      <c r="F26" s="43"/>
      <c r="G26" s="39">
        <v>1079096.1000000001</v>
      </c>
      <c r="H26" s="44"/>
      <c r="I26" s="39">
        <f>E26-G26</f>
        <v>-143490.68000000005</v>
      </c>
      <c r="K26" s="40">
        <f>IF(G26=0,"n/a",IF(AND(I26/G26&lt;1,I26/G26&gt;-1),I26/G26,"n/a"))</f>
        <v>-0.13297303178095077</v>
      </c>
      <c r="M26" s="41">
        <f>IF(E64=0,"n/a",E26/E64)</f>
        <v>5.3842745908887164E-2</v>
      </c>
      <c r="N26" s="13"/>
      <c r="O26" s="41">
        <f>IF(G64=0,"n/a",G26/G64)</f>
        <v>7.2014265162541211E-2</v>
      </c>
    </row>
    <row r="27" spans="2:15" ht="6.95" customHeight="1" x14ac:dyDescent="0.2">
      <c r="E27" s="37"/>
      <c r="F27" s="14"/>
      <c r="G27" s="37"/>
      <c r="H27" s="14"/>
      <c r="I27" s="37"/>
      <c r="K27" s="42"/>
      <c r="M27" s="13"/>
      <c r="N27" s="13"/>
      <c r="O27" s="13"/>
    </row>
    <row r="28" spans="2:15" x14ac:dyDescent="0.2">
      <c r="C28" s="5" t="s">
        <v>23</v>
      </c>
      <c r="E28" s="39">
        <f>SUM(E25:E26)</f>
        <v>1535323.62</v>
      </c>
      <c r="F28" s="43"/>
      <c r="G28" s="39">
        <f>SUM(G25:G26)</f>
        <v>1707343.85</v>
      </c>
      <c r="H28" s="44"/>
      <c r="I28" s="39">
        <f>E28-G28</f>
        <v>-172020.22999999998</v>
      </c>
      <c r="K28" s="40">
        <f>IF(G28=0,"n/a",IF(AND(I28/G28&lt;1,I28/G28&gt;-1),I28/G28,"n/a"))</f>
        <v>-0.10075312597400926</v>
      </c>
      <c r="M28" s="41">
        <f>IF(E66=0,"n/a",E28/E66)</f>
        <v>6.3467095423643483E-2</v>
      </c>
      <c r="N28" s="13"/>
      <c r="O28" s="41">
        <f>IF(G66=0,"n/a",G28/G66)</f>
        <v>8.5779771757209244E-2</v>
      </c>
    </row>
    <row r="29" spans="2:15" ht="6.95" customHeight="1" x14ac:dyDescent="0.2">
      <c r="E29" s="37"/>
      <c r="F29" s="14"/>
      <c r="G29" s="37"/>
      <c r="H29" s="14"/>
      <c r="I29" s="37"/>
      <c r="K29" s="42"/>
      <c r="M29" s="13"/>
      <c r="N29" s="13"/>
      <c r="O29" s="13"/>
    </row>
    <row r="30" spans="2:15" x14ac:dyDescent="0.2">
      <c r="C30" s="5" t="s">
        <v>24</v>
      </c>
      <c r="E30" s="37">
        <f>E22+E28</f>
        <v>130262339.62</v>
      </c>
      <c r="F30" s="14"/>
      <c r="G30" s="37">
        <f>G22+G28</f>
        <v>128989175.04000001</v>
      </c>
      <c r="H30" s="14"/>
      <c r="I30" s="37">
        <f>E30-G30</f>
        <v>1273164.5799999982</v>
      </c>
      <c r="K30" s="35">
        <f>IF(G30=0,"n/a",IF(AND(I30/G30&lt;1,I30/G30&gt;-1),I30/G30,"n/a"))</f>
        <v>9.8703211304761451E-3</v>
      </c>
      <c r="M30" s="36">
        <f>IF(E68=0,"n/a",E30/E68)</f>
        <v>0.86041860879098064</v>
      </c>
      <c r="N30" s="13"/>
      <c r="O30" s="36">
        <f>IF(G68=0,"n/a",G30/G68)</f>
        <v>0.84690708879357945</v>
      </c>
    </row>
    <row r="31" spans="2:15" ht="6.95" customHeight="1" x14ac:dyDescent="0.2">
      <c r="E31" s="37"/>
      <c r="F31" s="14"/>
      <c r="G31" s="37"/>
      <c r="H31" s="14"/>
      <c r="I31" s="37"/>
      <c r="K31" s="42"/>
      <c r="M31" s="15"/>
      <c r="N31" s="15"/>
      <c r="O31" s="15"/>
    </row>
    <row r="32" spans="2:15" x14ac:dyDescent="0.2">
      <c r="B32" s="5" t="s">
        <v>25</v>
      </c>
      <c r="E32" s="37">
        <v>7819142</v>
      </c>
      <c r="F32" s="14"/>
      <c r="G32" s="37">
        <v>58170.9</v>
      </c>
      <c r="H32" s="14"/>
      <c r="I32" s="37">
        <f>E32-G32</f>
        <v>7760971.0999999996</v>
      </c>
      <c r="K32" s="35" t="str">
        <f>IF(G32=0,"n/a",IF(AND(I32/G32&lt;1,I32/G32&gt;-1),I32/G32,"n/a"))</f>
        <v>n/a</v>
      </c>
      <c r="M32" s="15"/>
      <c r="N32" s="15"/>
      <c r="O32" s="15"/>
    </row>
    <row r="33" spans="1:15" x14ac:dyDescent="0.2">
      <c r="B33" s="5" t="s">
        <v>26</v>
      </c>
      <c r="E33" s="39">
        <v>1038670.94</v>
      </c>
      <c r="F33" s="43"/>
      <c r="G33" s="39">
        <v>2268725.4300000002</v>
      </c>
      <c r="H33" s="44"/>
      <c r="I33" s="39">
        <f>E33-G33</f>
        <v>-1230054.4900000002</v>
      </c>
      <c r="K33" s="40">
        <f>IF(G33=0,"n/a",IF(AND(I33/G33&lt;1,I33/G33&gt;-1),I33/G33,"n/a"))</f>
        <v>-0.54217864962178353</v>
      </c>
    </row>
    <row r="34" spans="1:15" ht="6.95" customHeight="1" x14ac:dyDescent="0.2">
      <c r="E34" s="45"/>
      <c r="F34" s="14"/>
      <c r="G34" s="45"/>
      <c r="H34" s="14"/>
      <c r="I34" s="45"/>
      <c r="K34" s="46"/>
      <c r="M34" s="15"/>
      <c r="N34" s="15"/>
      <c r="O34" s="15"/>
    </row>
    <row r="35" spans="1:15" ht="12.75" thickBot="1" x14ac:dyDescent="0.25">
      <c r="C35" s="5" t="s">
        <v>27</v>
      </c>
      <c r="E35" s="47">
        <f>SUM(E30:E33)</f>
        <v>139120152.56</v>
      </c>
      <c r="F35" s="48"/>
      <c r="G35" s="47">
        <f>SUM(G30:G33)</f>
        <v>131316071.37000002</v>
      </c>
      <c r="H35" s="14"/>
      <c r="I35" s="47">
        <f>E35-G35</f>
        <v>7804081.1899999827</v>
      </c>
      <c r="K35" s="49">
        <f>IF(G35=0,"n/a",IF(AND(I35/G35&lt;1,I35/G35&gt;-1),I35/G35,"n/a"))</f>
        <v>5.9429749219430839E-2</v>
      </c>
    </row>
    <row r="36" spans="1:15" ht="12.75" thickTop="1" x14ac:dyDescent="0.2">
      <c r="E36" s="45"/>
      <c r="F36" s="14"/>
      <c r="G36" s="45"/>
      <c r="H36" s="12"/>
      <c r="I36" s="45"/>
    </row>
    <row r="37" spans="1:15" x14ac:dyDescent="0.2">
      <c r="C37" s="50" t="s">
        <v>28</v>
      </c>
      <c r="E37" s="33">
        <v>5569341.4000000004</v>
      </c>
      <c r="F37" s="33"/>
      <c r="G37" s="33">
        <v>5920212.6699999999</v>
      </c>
      <c r="H37" s="12"/>
      <c r="I37" s="45"/>
    </row>
    <row r="38" spans="1:15" x14ac:dyDescent="0.2">
      <c r="C38" s="50" t="s">
        <v>29</v>
      </c>
      <c r="E38" s="37">
        <v>2760813.15</v>
      </c>
      <c r="F38" s="45"/>
      <c r="G38" s="37">
        <v>2388740.02</v>
      </c>
      <c r="H38" s="12"/>
      <c r="I38" s="45"/>
    </row>
    <row r="39" spans="1:15" x14ac:dyDescent="0.2">
      <c r="C39" s="50" t="s">
        <v>30</v>
      </c>
      <c r="E39" s="37">
        <v>825214.56</v>
      </c>
      <c r="F39" s="12"/>
      <c r="G39" s="37">
        <v>738982.08</v>
      </c>
      <c r="H39" s="12"/>
      <c r="I39" s="45"/>
    </row>
    <row r="40" spans="1:15" x14ac:dyDescent="0.2">
      <c r="C40" s="50" t="s">
        <v>31</v>
      </c>
      <c r="E40" s="37">
        <v>2512273.67</v>
      </c>
      <c r="F40" s="12"/>
      <c r="G40" s="37">
        <v>2948891.24</v>
      </c>
      <c r="H40" s="12"/>
      <c r="I40" s="45"/>
    </row>
    <row r="41" spans="1:15" x14ac:dyDescent="0.2">
      <c r="C41" s="50" t="s">
        <v>32</v>
      </c>
      <c r="E41" s="37">
        <v>1988775.02</v>
      </c>
      <c r="F41" s="12"/>
      <c r="G41" s="37">
        <v>2367879.0499999998</v>
      </c>
      <c r="H41" s="12"/>
      <c r="I41" s="45"/>
    </row>
    <row r="42" spans="1:15" x14ac:dyDescent="0.2">
      <c r="C42" s="50" t="s">
        <v>33</v>
      </c>
      <c r="E42" s="37">
        <v>-85942.36</v>
      </c>
      <c r="F42" s="12"/>
      <c r="G42" s="37">
        <v>-1371879.08</v>
      </c>
      <c r="H42" s="12"/>
      <c r="I42" s="45"/>
    </row>
    <row r="43" spans="1:15" x14ac:dyDescent="0.2">
      <c r="C43" s="50" t="s">
        <v>45</v>
      </c>
      <c r="E43" s="37">
        <v>-1763802.89</v>
      </c>
      <c r="F43" s="12"/>
      <c r="G43" s="37">
        <v>0</v>
      </c>
      <c r="H43" s="12"/>
      <c r="I43" s="45"/>
    </row>
    <row r="44" spans="1:15" x14ac:dyDescent="0.2">
      <c r="C44" s="50" t="s">
        <v>46</v>
      </c>
      <c r="E44" s="37">
        <v>-173259.6</v>
      </c>
      <c r="F44" s="12"/>
      <c r="G44" s="37">
        <v>0</v>
      </c>
      <c r="H44" s="12"/>
      <c r="I44" s="45"/>
    </row>
    <row r="45" spans="1:15" x14ac:dyDescent="0.2">
      <c r="E45" s="51"/>
      <c r="F45" s="12"/>
      <c r="G45" s="12"/>
      <c r="H45" s="12"/>
      <c r="I45" s="12"/>
    </row>
    <row r="46" spans="1:15" ht="12.75" x14ac:dyDescent="0.2">
      <c r="A46" s="3" t="s">
        <v>34</v>
      </c>
      <c r="E46" s="51"/>
      <c r="F46" s="12"/>
      <c r="G46" s="12"/>
      <c r="H46" s="12"/>
      <c r="I46" s="12"/>
    </row>
    <row r="47" spans="1:15" x14ac:dyDescent="0.2">
      <c r="B47" s="11" t="s">
        <v>35</v>
      </c>
      <c r="E47" s="51"/>
      <c r="F47" s="12"/>
      <c r="G47" s="12"/>
      <c r="H47" s="12"/>
      <c r="I47" s="12"/>
    </row>
    <row r="48" spans="1:15" x14ac:dyDescent="0.2">
      <c r="C48" s="5" t="s">
        <v>11</v>
      </c>
      <c r="E48" s="51">
        <v>86592788</v>
      </c>
      <c r="F48" s="12"/>
      <c r="G48" s="51">
        <v>86407303</v>
      </c>
      <c r="H48" s="52"/>
      <c r="I48" s="51">
        <f>E48-G48</f>
        <v>185485</v>
      </c>
      <c r="K48" s="35">
        <f>IF(G48=0,"n/a",IF(AND(I48/G48&lt;1,I48/G48&gt;-1),I48/G48,"n/a"))</f>
        <v>2.1466356842546053E-3</v>
      </c>
    </row>
    <row r="49" spans="2:15" x14ac:dyDescent="0.2">
      <c r="C49" s="5" t="s">
        <v>12</v>
      </c>
      <c r="E49" s="51">
        <v>34790596</v>
      </c>
      <c r="F49" s="12"/>
      <c r="G49" s="51">
        <v>37764472</v>
      </c>
      <c r="H49" s="52"/>
      <c r="I49" s="51">
        <f>E49-G49</f>
        <v>-2973876</v>
      </c>
      <c r="K49" s="35">
        <f>IF(G49=0,"n/a",IF(AND(I49/G49&lt;1,I49/G49&gt;-1),I49/G49,"n/a"))</f>
        <v>-7.8747983024891749E-2</v>
      </c>
    </row>
    <row r="50" spans="2:15" x14ac:dyDescent="0.2">
      <c r="C50" s="5" t="s">
        <v>13</v>
      </c>
      <c r="E50" s="53">
        <v>2601651</v>
      </c>
      <c r="F50" s="12"/>
      <c r="G50" s="53">
        <v>2933693</v>
      </c>
      <c r="H50" s="52"/>
      <c r="I50" s="53">
        <f>E50-G50</f>
        <v>-332042</v>
      </c>
      <c r="K50" s="40">
        <f>IF(G50=0,"n/a",IF(AND(I50/G50&lt;1,I50/G50&gt;-1),I50/G50,"n/a"))</f>
        <v>-0.11318225867532833</v>
      </c>
    </row>
    <row r="51" spans="2:15" ht="6.95" customHeight="1" x14ac:dyDescent="0.2">
      <c r="E51" s="51"/>
      <c r="F51" s="12"/>
      <c r="G51" s="51"/>
      <c r="H51" s="12"/>
      <c r="I51" s="51"/>
      <c r="K51" s="42"/>
      <c r="M51" s="15"/>
      <c r="N51" s="15"/>
      <c r="O51" s="15"/>
    </row>
    <row r="52" spans="2:15" x14ac:dyDescent="0.2">
      <c r="C52" s="5" t="s">
        <v>14</v>
      </c>
      <c r="E52" s="51">
        <f>SUM(E48:E50)</f>
        <v>123985035</v>
      </c>
      <c r="F52" s="12"/>
      <c r="G52" s="51">
        <f>SUM(G48:G50)</f>
        <v>127105468</v>
      </c>
      <c r="H52" s="52"/>
      <c r="I52" s="51">
        <f>E52-G52</f>
        <v>-3120433</v>
      </c>
      <c r="K52" s="35">
        <f>IF(G52=0,"n/a",IF(AND(I52/G52&lt;1,I52/G52&gt;-1),I52/G52,"n/a"))</f>
        <v>-2.4549950911631906E-2</v>
      </c>
    </row>
    <row r="53" spans="2:15" ht="6.95" customHeight="1" x14ac:dyDescent="0.2">
      <c r="E53" s="51"/>
      <c r="F53" s="12"/>
      <c r="G53" s="51"/>
      <c r="H53" s="12"/>
      <c r="I53" s="51"/>
      <c r="K53" s="42"/>
      <c r="M53" s="15"/>
      <c r="N53" s="15"/>
      <c r="O53" s="15"/>
    </row>
    <row r="54" spans="2:15" x14ac:dyDescent="0.2">
      <c r="B54" s="11" t="s">
        <v>36</v>
      </c>
      <c r="E54" s="51"/>
      <c r="F54" s="12"/>
      <c r="G54" s="51"/>
      <c r="H54" s="52"/>
      <c r="I54" s="51"/>
      <c r="K54" s="42"/>
    </row>
    <row r="55" spans="2:15" x14ac:dyDescent="0.2">
      <c r="C55" s="5" t="s">
        <v>16</v>
      </c>
      <c r="E55" s="51">
        <v>2674468</v>
      </c>
      <c r="F55" s="12"/>
      <c r="G55" s="51">
        <v>5161228</v>
      </c>
      <c r="H55" s="52"/>
      <c r="I55" s="51">
        <f>E55-G55</f>
        <v>-2486760</v>
      </c>
      <c r="K55" s="35">
        <f>IF(G55=0,"n/a",IF(AND(I55/G55&lt;1,I55/G55&gt;-1),I55/G55,"n/a"))</f>
        <v>-0.48181556792298269</v>
      </c>
    </row>
    <row r="56" spans="2:15" x14ac:dyDescent="0.2">
      <c r="C56" s="5" t="s">
        <v>17</v>
      </c>
      <c r="E56" s="53">
        <v>543782</v>
      </c>
      <c r="F56" s="12"/>
      <c r="G56" s="53">
        <v>135669</v>
      </c>
      <c r="H56" s="52"/>
      <c r="I56" s="53">
        <f>E56-G56</f>
        <v>408113</v>
      </c>
      <c r="K56" s="40" t="str">
        <f>IF(G56=0,"n/a",IF(AND(I56/G56&lt;1,I56/G56&gt;-1),I56/G56,"n/a"))</f>
        <v>n/a</v>
      </c>
    </row>
    <row r="57" spans="2:15" ht="6.95" customHeight="1" x14ac:dyDescent="0.2">
      <c r="E57" s="51"/>
      <c r="F57" s="12"/>
      <c r="G57" s="51"/>
      <c r="H57" s="12"/>
      <c r="I57" s="51"/>
      <c r="K57" s="42"/>
      <c r="M57" s="15"/>
      <c r="N57" s="15"/>
      <c r="O57" s="15"/>
    </row>
    <row r="58" spans="2:15" x14ac:dyDescent="0.2">
      <c r="C58" s="5" t="s">
        <v>18</v>
      </c>
      <c r="E58" s="53">
        <f>SUM(E55:E56)</f>
        <v>3218250</v>
      </c>
      <c r="F58" s="12"/>
      <c r="G58" s="53">
        <f>SUM(G55:G56)</f>
        <v>5296897</v>
      </c>
      <c r="H58" s="52"/>
      <c r="I58" s="53">
        <f>E58-G58</f>
        <v>-2078647</v>
      </c>
      <c r="K58" s="40">
        <f>IF(G58=0,"n/a",IF(AND(I58/G58&lt;1,I58/G58&gt;-1),I58/G58,"n/a"))</f>
        <v>-0.39242730224884492</v>
      </c>
    </row>
    <row r="59" spans="2:15" ht="6.95" customHeight="1" x14ac:dyDescent="0.2">
      <c r="E59" s="51"/>
      <c r="F59" s="12"/>
      <c r="G59" s="51"/>
      <c r="H59" s="12"/>
      <c r="I59" s="51"/>
      <c r="K59" s="42"/>
      <c r="M59" s="15"/>
      <c r="N59" s="15"/>
      <c r="O59" s="15"/>
    </row>
    <row r="60" spans="2:15" x14ac:dyDescent="0.2">
      <c r="C60" s="5" t="s">
        <v>37</v>
      </c>
      <c r="E60" s="51">
        <f>E52+E58</f>
        <v>127203285</v>
      </c>
      <c r="F60" s="12"/>
      <c r="G60" s="51">
        <f>G52+G58</f>
        <v>132402365</v>
      </c>
      <c r="H60" s="52"/>
      <c r="I60" s="51">
        <f>E60-G60</f>
        <v>-5199080</v>
      </c>
      <c r="K60" s="35">
        <f>IF(G60=0,"n/a",IF(AND(I60/G60&lt;1,I60/G60&gt;-1),I60/G60,"n/a"))</f>
        <v>-3.9267274417643522E-2</v>
      </c>
    </row>
    <row r="61" spans="2:15" ht="6.95" customHeight="1" x14ac:dyDescent="0.2">
      <c r="E61" s="51"/>
      <c r="F61" s="12"/>
      <c r="G61" s="51"/>
      <c r="H61" s="12"/>
      <c r="I61" s="51"/>
      <c r="K61" s="42"/>
      <c r="M61" s="15"/>
      <c r="N61" s="15"/>
      <c r="O61" s="15"/>
    </row>
    <row r="62" spans="2:15" x14ac:dyDescent="0.2">
      <c r="B62" s="11" t="s">
        <v>38</v>
      </c>
      <c r="E62" s="51"/>
      <c r="F62" s="12"/>
      <c r="G62" s="51"/>
      <c r="H62" s="52"/>
      <c r="I62" s="51"/>
      <c r="K62" s="42"/>
    </row>
    <row r="63" spans="2:15" x14ac:dyDescent="0.2">
      <c r="C63" s="5" t="s">
        <v>21</v>
      </c>
      <c r="E63" s="51">
        <v>6814231</v>
      </c>
      <c r="F63" s="12"/>
      <c r="G63" s="51">
        <v>4919328</v>
      </c>
      <c r="H63" s="52"/>
      <c r="I63" s="51">
        <f>E63-G63</f>
        <v>1894903</v>
      </c>
      <c r="K63" s="35">
        <f>IF(G63=0,"n/a",IF(AND(I63/G63&lt;1,I63/G63&gt;-1),I63/G63,"n/a"))</f>
        <v>0.38519549824691501</v>
      </c>
    </row>
    <row r="64" spans="2:15" x14ac:dyDescent="0.2">
      <c r="C64" s="5" t="s">
        <v>22</v>
      </c>
      <c r="E64" s="53">
        <v>17376629</v>
      </c>
      <c r="F64" s="12"/>
      <c r="G64" s="53">
        <v>14984477</v>
      </c>
      <c r="H64" s="52"/>
      <c r="I64" s="53">
        <f>E64-G64</f>
        <v>2392152</v>
      </c>
      <c r="K64" s="40">
        <f>IF(G64=0,"n/a",IF(AND(I64/G64&lt;1,I64/G64&gt;-1),I64/G64,"n/a"))</f>
        <v>0.15964200819287855</v>
      </c>
    </row>
    <row r="65" spans="1:15" ht="6.95" customHeight="1" x14ac:dyDescent="0.2">
      <c r="E65" s="51"/>
      <c r="F65" s="12"/>
      <c r="G65" s="51"/>
      <c r="H65" s="12"/>
      <c r="I65" s="51"/>
      <c r="K65" s="42"/>
      <c r="M65" s="15"/>
      <c r="N65" s="15"/>
      <c r="O65" s="15"/>
    </row>
    <row r="66" spans="1:15" x14ac:dyDescent="0.2">
      <c r="C66" s="5" t="s">
        <v>23</v>
      </c>
      <c r="E66" s="53">
        <f>SUM(E63:E64)</f>
        <v>24190860</v>
      </c>
      <c r="F66" s="12"/>
      <c r="G66" s="53">
        <f>SUM(G63:G64)</f>
        <v>19903805</v>
      </c>
      <c r="H66" s="52"/>
      <c r="I66" s="53">
        <f>E66-G66</f>
        <v>4287055</v>
      </c>
      <c r="K66" s="40">
        <f>IF(G66=0,"n/a",IF(AND(I66/G66&lt;1,I66/G66&gt;-1),I66/G66,"n/a"))</f>
        <v>0.21538871587618549</v>
      </c>
    </row>
    <row r="67" spans="1:15" ht="6.95" customHeight="1" x14ac:dyDescent="0.2">
      <c r="E67" s="51"/>
      <c r="F67" s="12"/>
      <c r="G67" s="51"/>
      <c r="H67" s="12"/>
      <c r="I67" s="51"/>
      <c r="K67" s="42"/>
      <c r="M67" s="15"/>
      <c r="N67" s="15"/>
      <c r="O67" s="15"/>
    </row>
    <row r="68" spans="1:15" ht="12.75" thickBot="1" x14ac:dyDescent="0.25">
      <c r="C68" s="5" t="s">
        <v>39</v>
      </c>
      <c r="E68" s="54">
        <f>E60+E66</f>
        <v>151394145</v>
      </c>
      <c r="F68" s="12"/>
      <c r="G68" s="54">
        <f>G60+G66</f>
        <v>152306170</v>
      </c>
      <c r="H68" s="52"/>
      <c r="I68" s="54">
        <f>E68-G68</f>
        <v>-912025</v>
      </c>
      <c r="K68" s="49">
        <f>IF(G68=0,"n/a",IF(AND(I68/G68&lt;1,I68/G68&gt;-1),I68/G68,"n/a"))</f>
        <v>-5.9881027800777866E-3</v>
      </c>
    </row>
    <row r="69" spans="1:15" ht="12.75" thickTop="1" x14ac:dyDescent="0.2"/>
    <row r="70" spans="1:15" ht="12.75" x14ac:dyDescent="0.2">
      <c r="A70" s="5" t="s">
        <v>3</v>
      </c>
      <c r="C70" s="55" t="s">
        <v>40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5" x14ac:dyDescent="0.2">
      <c r="A71" s="5" t="s">
        <v>3</v>
      </c>
    </row>
    <row r="72" spans="1:15" x14ac:dyDescent="0.2">
      <c r="A72" s="5" t="s">
        <v>3</v>
      </c>
    </row>
    <row r="73" spans="1:15" x14ac:dyDescent="0.2">
      <c r="A73" s="5" t="s">
        <v>3</v>
      </c>
    </row>
    <row r="74" spans="1:15" x14ac:dyDescent="0.2">
      <c r="A74" s="5" t="s">
        <v>3</v>
      </c>
    </row>
    <row r="75" spans="1:15" x14ac:dyDescent="0.2">
      <c r="A75" s="5" t="s">
        <v>3</v>
      </c>
    </row>
    <row r="76" spans="1:15" x14ac:dyDescent="0.2">
      <c r="A76" s="5" t="s">
        <v>3</v>
      </c>
    </row>
    <row r="77" spans="1:15" x14ac:dyDescent="0.2">
      <c r="A77" s="5" t="s">
        <v>3</v>
      </c>
    </row>
    <row r="78" spans="1:15" x14ac:dyDescent="0.2">
      <c r="A78" s="5" t="s">
        <v>3</v>
      </c>
    </row>
    <row r="79" spans="1:15" x14ac:dyDescent="0.2">
      <c r="A79" s="5" t="s">
        <v>3</v>
      </c>
    </row>
    <row r="80" spans="1:1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M6:O6"/>
    <mergeCell ref="C70:N70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6"/>
  <sheetViews>
    <sheetView zoomScaleNormal="100" zoomScaleSheetLayoutView="100" workbookViewId="0">
      <pane xSplit="4" ySplit="8" topLeftCell="E9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M68" sqref="M68"/>
    </sheetView>
  </sheetViews>
  <sheetFormatPr defaultColWidth="9.140625" defaultRowHeight="12" x14ac:dyDescent="0.2"/>
  <cols>
    <col min="1" max="2" width="1.7109375" style="6" customWidth="1"/>
    <col min="3" max="3" width="9.140625" style="6"/>
    <col min="4" max="4" width="23.85546875" style="6" customWidth="1"/>
    <col min="5" max="5" width="16.7109375" style="6" customWidth="1"/>
    <col min="6" max="6" width="0.85546875" style="6" customWidth="1"/>
    <col min="7" max="7" width="16.7109375" style="6" customWidth="1"/>
    <col min="8" max="8" width="0.85546875" style="6" customWidth="1"/>
    <col min="9" max="9" width="16.7109375" style="6" customWidth="1"/>
    <col min="10" max="10" width="0.85546875" style="6" customWidth="1"/>
    <col min="11" max="11" width="7.7109375" style="6" customWidth="1"/>
    <col min="12" max="12" width="0.85546875" style="6" customWidth="1"/>
    <col min="13" max="13" width="10.7109375" style="6" customWidth="1"/>
    <col min="14" max="14" width="0.85546875" style="6" customWidth="1"/>
    <col min="15" max="15" width="7.7109375" style="6" hidden="1" customWidth="1"/>
    <col min="16" max="16" width="0.85546875" style="6" hidden="1" customWidth="1"/>
    <col min="17" max="17" width="10.7109375" style="6" customWidth="1"/>
    <col min="18" max="16384" width="9.140625" style="6"/>
  </cols>
  <sheetData>
    <row r="1" spans="1:17" s="2" customFormat="1" ht="15" x14ac:dyDescent="0.25">
      <c r="E1" s="31" t="s">
        <v>0</v>
      </c>
      <c r="F1" s="31"/>
      <c r="G1" s="31"/>
      <c r="H1" s="31"/>
      <c r="I1" s="31"/>
      <c r="J1" s="31"/>
      <c r="K1" s="31"/>
    </row>
    <row r="2" spans="1:17" s="2" customFormat="1" ht="15" x14ac:dyDescent="0.25">
      <c r="E2" s="31" t="s">
        <v>1</v>
      </c>
      <c r="F2" s="31"/>
      <c r="G2" s="31"/>
      <c r="H2" s="31"/>
      <c r="I2" s="31"/>
      <c r="J2" s="31"/>
      <c r="K2" s="31"/>
    </row>
    <row r="3" spans="1:17" s="2" customFormat="1" ht="15" x14ac:dyDescent="0.25">
      <c r="E3" s="31" t="s">
        <v>48</v>
      </c>
      <c r="F3" s="31"/>
      <c r="G3" s="31"/>
      <c r="H3" s="31"/>
      <c r="I3" s="31"/>
      <c r="J3" s="31"/>
      <c r="K3" s="31"/>
    </row>
    <row r="4" spans="1:17" s="4" customFormat="1" ht="12.75" x14ac:dyDescent="0.2">
      <c r="E4" s="32" t="s">
        <v>2</v>
      </c>
      <c r="F4" s="32"/>
      <c r="G4" s="32"/>
      <c r="H4" s="32"/>
      <c r="I4" s="32"/>
      <c r="J4" s="32"/>
      <c r="K4" s="32"/>
    </row>
    <row r="5" spans="1:17" x14ac:dyDescent="0.2">
      <c r="A5" s="6" t="s">
        <v>3</v>
      </c>
    </row>
    <row r="6" spans="1:17" s="10" customFormat="1" ht="12.75" x14ac:dyDescent="0.2">
      <c r="A6" s="10" t="s">
        <v>3</v>
      </c>
      <c r="I6" s="25" t="s">
        <v>43</v>
      </c>
      <c r="J6" s="25"/>
      <c r="K6" s="25"/>
      <c r="M6" s="25" t="s">
        <v>4</v>
      </c>
      <c r="N6" s="25"/>
      <c r="O6" s="25"/>
      <c r="P6" s="25"/>
      <c r="Q6" s="25"/>
    </row>
    <row r="7" spans="1:17" s="10" customFormat="1" ht="12.75" x14ac:dyDescent="0.2">
      <c r="E7" s="9" t="s">
        <v>5</v>
      </c>
      <c r="G7" s="9" t="s">
        <v>5</v>
      </c>
      <c r="I7" s="9"/>
      <c r="K7" s="9"/>
      <c r="M7" s="9"/>
      <c r="O7" s="9"/>
      <c r="Q7" s="9"/>
    </row>
    <row r="8" spans="1:17" s="10" customFormat="1" ht="12.75" x14ac:dyDescent="0.2">
      <c r="A8" s="4" t="s">
        <v>6</v>
      </c>
      <c r="E8" s="23">
        <v>2020</v>
      </c>
      <c r="G8" s="23">
        <v>2019</v>
      </c>
      <c r="I8" s="23" t="s">
        <v>8</v>
      </c>
      <c r="K8" s="23" t="s">
        <v>9</v>
      </c>
      <c r="M8" s="23">
        <v>2020</v>
      </c>
      <c r="O8" s="23" t="s">
        <v>7</v>
      </c>
      <c r="Q8" s="23">
        <v>2019</v>
      </c>
    </row>
    <row r="9" spans="1:17" x14ac:dyDescent="0.2">
      <c r="B9" s="17" t="s">
        <v>10</v>
      </c>
    </row>
    <row r="10" spans="1:17" x14ac:dyDescent="0.2">
      <c r="C10" s="6" t="s">
        <v>11</v>
      </c>
      <c r="E10" s="56">
        <v>662502964.90999997</v>
      </c>
      <c r="F10" s="16"/>
      <c r="G10" s="56">
        <v>613618715.99000001</v>
      </c>
      <c r="H10" s="16"/>
      <c r="I10" s="56">
        <f>E10-G10</f>
        <v>48884248.919999957</v>
      </c>
      <c r="K10" s="35">
        <f>IF(G10=0,"n/a",IF(AND(I10/G10&lt;1,I10/G10&gt;-1),I10/G10,"n/a"))</f>
        <v>7.9665511572819453E-2</v>
      </c>
      <c r="M10" s="36">
        <f>IF(E50=0,"n/a",E10/E50)</f>
        <v>1.1175632663608357</v>
      </c>
      <c r="N10" s="13"/>
      <c r="O10" s="36" t="e">
        <f>IF(#REF!=0,"n/a",#REF!/#REF!)</f>
        <v>#REF!</v>
      </c>
      <c r="P10" s="13"/>
      <c r="Q10" s="36">
        <f>IF(G50=0,"n/a",G10/G50)</f>
        <v>1.013720069516542</v>
      </c>
    </row>
    <row r="11" spans="1:17" x14ac:dyDescent="0.2">
      <c r="C11" s="6" t="s">
        <v>12</v>
      </c>
      <c r="E11" s="57">
        <v>232306471.66999999</v>
      </c>
      <c r="F11" s="18"/>
      <c r="G11" s="57">
        <v>218301727.58000001</v>
      </c>
      <c r="H11" s="18"/>
      <c r="I11" s="57">
        <f>E11-G11</f>
        <v>14004744.089999974</v>
      </c>
      <c r="K11" s="35">
        <f>IF(G11=0,"n/a",IF(AND(I11/G11&lt;1,I11/G11&gt;-1),I11/G11,"n/a"))</f>
        <v>6.4153152818580972E-2</v>
      </c>
      <c r="M11" s="38">
        <f>IF(E51=0,"n/a",E11/E51)</f>
        <v>0.92696006258142838</v>
      </c>
      <c r="N11" s="13"/>
      <c r="O11" s="38" t="e">
        <f>IF(#REF!=0,"n/a",#REF!/#REF!)</f>
        <v>#REF!</v>
      </c>
      <c r="P11" s="13"/>
      <c r="Q11" s="38">
        <f>IF(G51=0,"n/a",G11/G51)</f>
        <v>0.786279820272623</v>
      </c>
    </row>
    <row r="12" spans="1:17" x14ac:dyDescent="0.2">
      <c r="C12" s="6" t="s">
        <v>13</v>
      </c>
      <c r="E12" s="58">
        <v>17662383.899999999</v>
      </c>
      <c r="F12" s="18"/>
      <c r="G12" s="58">
        <v>15697929.34</v>
      </c>
      <c r="H12" s="18"/>
      <c r="I12" s="58">
        <f>E12-G12</f>
        <v>1964454.5599999987</v>
      </c>
      <c r="K12" s="40">
        <f>IF(G12=0,"n/a",IF(AND(I12/G12&lt;1,I12/G12&gt;-1),I12/G12,"n/a"))</f>
        <v>0.12514099901025535</v>
      </c>
      <c r="M12" s="41">
        <f>IF(E52=0,"n/a",E12/E52)</f>
        <v>0.80481225070591544</v>
      </c>
      <c r="N12" s="13"/>
      <c r="O12" s="41" t="e">
        <f>IF(#REF!=0,"n/a",#REF!/#REF!)</f>
        <v>#REF!</v>
      </c>
      <c r="P12" s="13"/>
      <c r="Q12" s="41">
        <f>IF(G52=0,"n/a",G12/G52)</f>
        <v>0.68505680240944877</v>
      </c>
    </row>
    <row r="13" spans="1:17" ht="6.95" customHeight="1" x14ac:dyDescent="0.2">
      <c r="E13" s="57"/>
      <c r="F13" s="18"/>
      <c r="G13" s="57"/>
      <c r="H13" s="18"/>
      <c r="I13" s="57"/>
      <c r="K13" s="42"/>
      <c r="M13" s="13"/>
      <c r="N13" s="13"/>
      <c r="O13" s="13"/>
      <c r="P13" s="13"/>
      <c r="Q13" s="13"/>
    </row>
    <row r="14" spans="1:17" x14ac:dyDescent="0.2">
      <c r="C14" s="6" t="s">
        <v>14</v>
      </c>
      <c r="E14" s="57">
        <f>SUM(E10:E12)</f>
        <v>912471820.4799999</v>
      </c>
      <c r="F14" s="18"/>
      <c r="G14" s="57">
        <f>SUM(G10:G12)</f>
        <v>847618372.91000009</v>
      </c>
      <c r="H14" s="18"/>
      <c r="I14" s="57">
        <f>E14-G14</f>
        <v>64853447.569999814</v>
      </c>
      <c r="K14" s="35">
        <f>IF(G14=0,"n/a",IF(AND(I14/G14&lt;1,I14/G14&gt;-1),I14/G14,"n/a"))</f>
        <v>7.6512555228537893E-2</v>
      </c>
      <c r="M14" s="38">
        <f>IF(E54=0,"n/a",E14/E54)</f>
        <v>1.0544329636356393</v>
      </c>
      <c r="N14" s="13"/>
      <c r="O14" s="38" t="e">
        <f>IF(#REF!=0,"n/a",#REF!/#REF!)</f>
        <v>#REF!</v>
      </c>
      <c r="P14" s="13"/>
      <c r="Q14" s="38">
        <f>IF(G54=0,"n/a",G14/G54)</f>
        <v>0.93569818849180653</v>
      </c>
    </row>
    <row r="15" spans="1:17" ht="6.95" customHeight="1" x14ac:dyDescent="0.2">
      <c r="E15" s="57"/>
      <c r="F15" s="18"/>
      <c r="G15" s="57"/>
      <c r="H15" s="18"/>
      <c r="I15" s="57"/>
      <c r="K15" s="42"/>
      <c r="M15" s="13"/>
      <c r="N15" s="13"/>
      <c r="O15" s="13"/>
      <c r="P15" s="13"/>
      <c r="Q15" s="13"/>
    </row>
    <row r="16" spans="1:17" x14ac:dyDescent="0.2">
      <c r="B16" s="17" t="s">
        <v>15</v>
      </c>
      <c r="E16" s="57"/>
      <c r="F16" s="18"/>
      <c r="G16" s="57"/>
      <c r="H16" s="18"/>
      <c r="I16" s="57"/>
      <c r="K16" s="42"/>
      <c r="M16" s="13"/>
      <c r="N16" s="13"/>
      <c r="O16" s="13"/>
      <c r="P16" s="13"/>
      <c r="Q16" s="13"/>
    </row>
    <row r="17" spans="2:17" x14ac:dyDescent="0.2">
      <c r="C17" s="6" t="s">
        <v>16</v>
      </c>
      <c r="E17" s="57">
        <v>21220417.68</v>
      </c>
      <c r="F17" s="18"/>
      <c r="G17" s="57">
        <v>17756591.260000002</v>
      </c>
      <c r="H17" s="18"/>
      <c r="I17" s="57">
        <f>E17-G17</f>
        <v>3463826.4199999981</v>
      </c>
      <c r="K17" s="35">
        <f>IF(G17=0,"n/a",IF(AND(I17/G17&lt;1,I17/G17&gt;-1),I17/G17,"n/a"))</f>
        <v>0.19507271239626414</v>
      </c>
      <c r="M17" s="38">
        <f>IF(E57=0,"n/a",E17/E57)</f>
        <v>0.49938170795631187</v>
      </c>
      <c r="N17" s="13"/>
      <c r="O17" s="38" t="e">
        <f>IF(#REF!=0,"n/a",#REF!/#REF!)</f>
        <v>#REF!</v>
      </c>
      <c r="P17" s="13"/>
      <c r="Q17" s="38">
        <f>IF(G57=0,"n/a",G17/G57)</f>
        <v>0.4041021617084441</v>
      </c>
    </row>
    <row r="18" spans="2:17" x14ac:dyDescent="0.2">
      <c r="C18" s="6" t="s">
        <v>17</v>
      </c>
      <c r="E18" s="58">
        <v>1401616.9</v>
      </c>
      <c r="F18" s="59"/>
      <c r="G18" s="58">
        <v>624112.23</v>
      </c>
      <c r="H18" s="60"/>
      <c r="I18" s="58">
        <f>E18-G18</f>
        <v>777504.66999999993</v>
      </c>
      <c r="K18" s="40" t="str">
        <f>IF(G18=0,"n/a",IF(AND(I18/G18&lt;1,I18/G18&gt;-1),I18/G18,"n/a"))</f>
        <v>n/a</v>
      </c>
      <c r="M18" s="41">
        <f>IF(E58=0,"n/a",E18/E58)</f>
        <v>0.51020317606383869</v>
      </c>
      <c r="N18" s="13"/>
      <c r="O18" s="41" t="e">
        <f>IF(#REF!=0,"n/a",#REF!/#REF!)</f>
        <v>#REF!</v>
      </c>
      <c r="P18" s="13"/>
      <c r="Q18" s="41">
        <f>IF(G58=0,"n/a",G18/G58)</f>
        <v>0.50552595214566898</v>
      </c>
    </row>
    <row r="19" spans="2:17" ht="6.95" customHeight="1" x14ac:dyDescent="0.2">
      <c r="E19" s="57"/>
      <c r="F19" s="19"/>
      <c r="G19" s="57"/>
      <c r="H19" s="19"/>
      <c r="I19" s="57"/>
      <c r="K19" s="42"/>
      <c r="M19" s="13"/>
      <c r="N19" s="13"/>
      <c r="O19" s="13"/>
      <c r="P19" s="13"/>
      <c r="Q19" s="13"/>
    </row>
    <row r="20" spans="2:17" x14ac:dyDescent="0.2">
      <c r="C20" s="6" t="s">
        <v>18</v>
      </c>
      <c r="E20" s="58">
        <f>SUM(E17:E18)</f>
        <v>22622034.579999998</v>
      </c>
      <c r="F20" s="59"/>
      <c r="G20" s="58">
        <f>SUM(G17:G18)</f>
        <v>18380703.490000002</v>
      </c>
      <c r="H20" s="60"/>
      <c r="I20" s="58">
        <f>E20-G20</f>
        <v>4241331.0899999961</v>
      </c>
      <c r="K20" s="40">
        <f>IF(G20=0,"n/a",IF(AND(I20/G20&lt;1,I20/G20&gt;-1),I20/G20,"n/a"))</f>
        <v>0.23074911644744647</v>
      </c>
      <c r="M20" s="41">
        <f>IF(E60=0,"n/a",E20/E60)</f>
        <v>0.50003882755110252</v>
      </c>
      <c r="N20" s="13"/>
      <c r="O20" s="41" t="e">
        <f>IF(#REF!=0,"n/a",#REF!/#REF!)</f>
        <v>#REF!</v>
      </c>
      <c r="P20" s="13"/>
      <c r="Q20" s="41">
        <f>IF(G60=0,"n/a",G20/G60)</f>
        <v>0.40687392927132715</v>
      </c>
    </row>
    <row r="21" spans="2:17" ht="6.95" customHeight="1" x14ac:dyDescent="0.2">
      <c r="E21" s="57"/>
      <c r="F21" s="19"/>
      <c r="G21" s="57"/>
      <c r="H21" s="19"/>
      <c r="I21" s="57"/>
      <c r="K21" s="42"/>
      <c r="M21" s="13"/>
      <c r="N21" s="13"/>
      <c r="O21" s="13"/>
      <c r="P21" s="13"/>
      <c r="Q21" s="13"/>
    </row>
    <row r="22" spans="2:17" x14ac:dyDescent="0.2">
      <c r="C22" s="6" t="s">
        <v>19</v>
      </c>
      <c r="E22" s="57">
        <f>E14+E20</f>
        <v>935093855.05999994</v>
      </c>
      <c r="F22" s="19"/>
      <c r="G22" s="57">
        <f>G14+G20</f>
        <v>865999076.4000001</v>
      </c>
      <c r="H22" s="19"/>
      <c r="I22" s="57">
        <f>E22-G22</f>
        <v>69094778.659999847</v>
      </c>
      <c r="K22" s="35">
        <f>IF(G22=0,"n/a",IF(AND(I22/G22&lt;1,I22/G22&gt;-1),I22/G22,"n/a"))</f>
        <v>7.9786203638034084E-2</v>
      </c>
      <c r="M22" s="38">
        <f>IF(E62=0,"n/a",E22/E62)</f>
        <v>1.0268897149844418</v>
      </c>
      <c r="N22" s="13"/>
      <c r="O22" s="38" t="e">
        <f>IF(#REF!=0,"n/a",#REF!/#REF!)</f>
        <v>#REF!</v>
      </c>
      <c r="P22" s="13"/>
      <c r="Q22" s="38">
        <f>IF(G62=0,"n/a",G22/G62)</f>
        <v>0.91057853661665278</v>
      </c>
    </row>
    <row r="23" spans="2:17" ht="6.95" customHeight="1" x14ac:dyDescent="0.2">
      <c r="E23" s="57"/>
      <c r="F23" s="19"/>
      <c r="G23" s="57"/>
      <c r="H23" s="19"/>
      <c r="I23" s="57"/>
      <c r="K23" s="42"/>
      <c r="M23" s="13"/>
      <c r="N23" s="13"/>
      <c r="O23" s="13"/>
      <c r="P23" s="13"/>
      <c r="Q23" s="13"/>
    </row>
    <row r="24" spans="2:17" x14ac:dyDescent="0.2">
      <c r="B24" s="17" t="s">
        <v>20</v>
      </c>
      <c r="E24" s="57"/>
      <c r="F24" s="19"/>
      <c r="G24" s="57"/>
      <c r="H24" s="19"/>
      <c r="I24" s="57"/>
      <c r="K24" s="42"/>
      <c r="M24" s="13"/>
      <c r="N24" s="13"/>
      <c r="O24" s="13"/>
      <c r="P24" s="13"/>
      <c r="Q24" s="13"/>
    </row>
    <row r="25" spans="2:17" x14ac:dyDescent="0.2">
      <c r="C25" s="6" t="s">
        <v>21</v>
      </c>
      <c r="E25" s="57">
        <v>6898616.5</v>
      </c>
      <c r="F25" s="19"/>
      <c r="G25" s="57">
        <v>7192590.6699999999</v>
      </c>
      <c r="H25" s="19"/>
      <c r="I25" s="57">
        <f>E25-G25</f>
        <v>-293974.16999999993</v>
      </c>
      <c r="K25" s="35">
        <f>IF(G25=0,"n/a",IF(AND(I25/G25&lt;1,I25/G25&gt;-1),I25/G25,"n/a"))</f>
        <v>-4.08718059302546E-2</v>
      </c>
      <c r="M25" s="38">
        <f>IF(E65=0,"n/a",E25/E65)</f>
        <v>0.13560244138848815</v>
      </c>
      <c r="N25" s="13"/>
      <c r="O25" s="38" t="e">
        <f>IF(#REF!=0,"n/a",#REF!/#REF!)</f>
        <v>#REF!</v>
      </c>
      <c r="P25" s="13"/>
      <c r="Q25" s="38">
        <f>IF(G65=0,"n/a",G25/G65)</f>
        <v>0.13147834914776599</v>
      </c>
    </row>
    <row r="26" spans="2:17" x14ac:dyDescent="0.2">
      <c r="C26" s="6" t="s">
        <v>22</v>
      </c>
      <c r="E26" s="58">
        <v>12656483.43</v>
      </c>
      <c r="F26" s="59"/>
      <c r="G26" s="58">
        <v>12678163.9</v>
      </c>
      <c r="H26" s="60"/>
      <c r="I26" s="58">
        <f>E26-G26</f>
        <v>-21680.470000000671</v>
      </c>
      <c r="K26" s="40">
        <f>IF(G26=0,"n/a",IF(AND(I26/G26&lt;1,I26/G26&gt;-1),I26/G26,"n/a"))</f>
        <v>-1.7100638681600156E-3</v>
      </c>
      <c r="M26" s="41">
        <f>IF(E66=0,"n/a",E26/E66)</f>
        <v>7.8389727341819593E-2</v>
      </c>
      <c r="N26" s="13"/>
      <c r="O26" s="41" t="e">
        <f>IF(#REF!=0,"n/a",#REF!/#REF!)</f>
        <v>#REF!</v>
      </c>
      <c r="P26" s="13"/>
      <c r="Q26" s="41">
        <f>IF(G66=0,"n/a",G26/G66)</f>
        <v>7.3304748281727519E-2</v>
      </c>
    </row>
    <row r="27" spans="2:17" ht="6.95" customHeight="1" x14ac:dyDescent="0.2">
      <c r="E27" s="57"/>
      <c r="F27" s="19"/>
      <c r="G27" s="57"/>
      <c r="H27" s="19"/>
      <c r="I27" s="57"/>
      <c r="K27" s="42"/>
      <c r="M27" s="13"/>
      <c r="N27" s="13"/>
      <c r="O27" s="13"/>
      <c r="P27" s="13"/>
      <c r="Q27" s="13"/>
    </row>
    <row r="28" spans="2:17" x14ac:dyDescent="0.2">
      <c r="C28" s="6" t="s">
        <v>23</v>
      </c>
      <c r="E28" s="58">
        <f>SUM(E25:E26)</f>
        <v>19555099.93</v>
      </c>
      <c r="F28" s="59"/>
      <c r="G28" s="58">
        <f>SUM(G25:G26)</f>
        <v>19870754.57</v>
      </c>
      <c r="H28" s="60"/>
      <c r="I28" s="58">
        <f>E28-G28</f>
        <v>-315654.6400000006</v>
      </c>
      <c r="K28" s="40">
        <f>IF(G28=0,"n/a",IF(AND(I28/G28&lt;1,I28/G28&gt;-1),I28/G28,"n/a"))</f>
        <v>-1.5885387688123441E-2</v>
      </c>
      <c r="M28" s="41">
        <f>IF(E68=0,"n/a",E28/E68)</f>
        <v>9.2097794924902887E-2</v>
      </c>
      <c r="N28" s="13"/>
      <c r="O28" s="41" t="e">
        <f>IF(#REF!=0,"n/a",#REF!/#REF!)</f>
        <v>#REF!</v>
      </c>
      <c r="P28" s="13"/>
      <c r="Q28" s="41">
        <f>IF(G68=0,"n/a",G28/G68)</f>
        <v>8.7283747276928461E-2</v>
      </c>
    </row>
    <row r="29" spans="2:17" ht="6.95" customHeight="1" x14ac:dyDescent="0.2">
      <c r="E29" s="57"/>
      <c r="F29" s="19"/>
      <c r="G29" s="57"/>
      <c r="H29" s="19"/>
      <c r="I29" s="57"/>
      <c r="K29" s="42"/>
      <c r="M29" s="13"/>
      <c r="N29" s="13"/>
      <c r="O29" s="13"/>
      <c r="P29" s="13"/>
      <c r="Q29" s="13"/>
    </row>
    <row r="30" spans="2:17" x14ac:dyDescent="0.2">
      <c r="C30" s="6" t="s">
        <v>24</v>
      </c>
      <c r="E30" s="57">
        <f>E22+E28</f>
        <v>954648954.98999989</v>
      </c>
      <c r="F30" s="19"/>
      <c r="G30" s="57">
        <f>G22+G28</f>
        <v>885869830.97000015</v>
      </c>
      <c r="H30" s="19"/>
      <c r="I30" s="57">
        <f>E30-G30</f>
        <v>68779124.019999743</v>
      </c>
      <c r="K30" s="35">
        <f>IF(G30=0,"n/a",IF(AND(I30/G30&lt;1,I30/G30&gt;-1),I30/G30,"n/a"))</f>
        <v>7.7640214866205259E-2</v>
      </c>
      <c r="M30" s="36">
        <f>IF(E70=0,"n/a",E30/E70)</f>
        <v>0.85013535555326958</v>
      </c>
      <c r="N30" s="13"/>
      <c r="O30" s="36" t="e">
        <f>IF(#REF!=0,"n/a",#REF!/#REF!)</f>
        <v>#REF!</v>
      </c>
      <c r="P30" s="13"/>
      <c r="Q30" s="36">
        <f>IF(G70=0,"n/a",G30/G70)</f>
        <v>0.75156533804636882</v>
      </c>
    </row>
    <row r="31" spans="2:17" ht="6.95" customHeight="1" x14ac:dyDescent="0.2">
      <c r="E31" s="57"/>
      <c r="F31" s="19"/>
      <c r="G31" s="57"/>
      <c r="H31" s="19"/>
      <c r="I31" s="57"/>
      <c r="K31" s="42"/>
      <c r="M31" s="15"/>
      <c r="N31" s="15"/>
      <c r="O31" s="15"/>
      <c r="P31" s="15"/>
      <c r="Q31" s="15"/>
    </row>
    <row r="32" spans="2:17" x14ac:dyDescent="0.2">
      <c r="B32" s="6" t="s">
        <v>25</v>
      </c>
      <c r="E32" s="57">
        <v>12427183.84</v>
      </c>
      <c r="F32" s="19"/>
      <c r="G32" s="57">
        <v>-27441062.91</v>
      </c>
      <c r="H32" s="19"/>
      <c r="I32" s="57">
        <f>E32-G32</f>
        <v>39868246.75</v>
      </c>
      <c r="K32" s="35" t="str">
        <f>IF(G32=0,"n/a",IF(AND(I32/G32&lt;1,I32/G32&gt;-1),I32/G32,"n/a"))</f>
        <v>n/a</v>
      </c>
      <c r="M32" s="15"/>
      <c r="N32" s="15"/>
      <c r="O32" s="15"/>
      <c r="P32" s="15"/>
      <c r="Q32" s="15"/>
    </row>
    <row r="33" spans="1:17" x14ac:dyDescent="0.2">
      <c r="B33" s="6" t="s">
        <v>26</v>
      </c>
      <c r="E33" s="58">
        <v>13837202.35</v>
      </c>
      <c r="F33" s="59"/>
      <c r="G33" s="58">
        <v>16941924.359999999</v>
      </c>
      <c r="H33" s="60"/>
      <c r="I33" s="58">
        <f>E33-G33</f>
        <v>-3104722.01</v>
      </c>
      <c r="K33" s="40">
        <f>IF(G33=0,"n/a",IF(AND(I33/G33&lt;1,I33/G33&gt;-1),I33/G33,"n/a"))</f>
        <v>-0.18325675076972189</v>
      </c>
    </row>
    <row r="34" spans="1:17" ht="6.95" customHeight="1" x14ac:dyDescent="0.2">
      <c r="E34" s="57"/>
      <c r="F34" s="20"/>
      <c r="G34" s="57"/>
      <c r="H34" s="20"/>
      <c r="I34" s="57"/>
      <c r="K34" s="46"/>
      <c r="M34" s="15"/>
      <c r="N34" s="15"/>
      <c r="O34" s="15"/>
      <c r="P34" s="15"/>
      <c r="Q34" s="15"/>
    </row>
    <row r="35" spans="1:17" ht="12.75" thickBot="1" x14ac:dyDescent="0.25">
      <c r="C35" s="6" t="s">
        <v>27</v>
      </c>
      <c r="E35" s="61">
        <f>SUM(E30:E33)</f>
        <v>980913341.17999995</v>
      </c>
      <c r="F35" s="21"/>
      <c r="G35" s="61">
        <f>SUM(G30:G33)</f>
        <v>875370692.4200002</v>
      </c>
      <c r="H35" s="21"/>
      <c r="I35" s="61">
        <f>E35-G35</f>
        <v>105542648.75999975</v>
      </c>
      <c r="K35" s="49">
        <f>IF(G35=0,"n/a",IF(AND(I35/G35&lt;1,I35/G35&gt;-1),I35/G35,"n/a"))</f>
        <v>0.12056909109924908</v>
      </c>
    </row>
    <row r="36" spans="1:17" ht="12.75" thickTop="1" x14ac:dyDescent="0.2">
      <c r="E36" s="62"/>
      <c r="F36" s="63"/>
      <c r="G36" s="62"/>
      <c r="H36" s="22"/>
      <c r="I36" s="62"/>
    </row>
    <row r="37" spans="1:17" x14ac:dyDescent="0.2">
      <c r="C37" s="64" t="s">
        <v>28</v>
      </c>
      <c r="E37" s="56">
        <v>44612348.979999997</v>
      </c>
      <c r="F37" s="56"/>
      <c r="G37" s="65">
        <v>41336456.280000001</v>
      </c>
      <c r="H37" s="22"/>
      <c r="I37" s="62"/>
    </row>
    <row r="38" spans="1:17" x14ac:dyDescent="0.2">
      <c r="C38" s="6" t="s">
        <v>29</v>
      </c>
      <c r="E38" s="65">
        <v>18064609.91</v>
      </c>
      <c r="F38" s="66"/>
      <c r="G38" s="65">
        <v>16631607.470000001</v>
      </c>
      <c r="H38" s="67"/>
      <c r="I38" s="68"/>
    </row>
    <row r="39" spans="1:17" x14ac:dyDescent="0.2">
      <c r="C39" s="6" t="s">
        <v>30</v>
      </c>
      <c r="E39" s="65">
        <v>5323295.8099999996</v>
      </c>
      <c r="F39" s="66"/>
      <c r="G39" s="65">
        <v>4843046.8499999996</v>
      </c>
      <c r="H39" s="67"/>
      <c r="I39" s="68"/>
    </row>
    <row r="40" spans="1:17" x14ac:dyDescent="0.2">
      <c r="C40" s="6" t="s">
        <v>41</v>
      </c>
      <c r="E40" s="65">
        <v>0</v>
      </c>
      <c r="F40" s="66"/>
      <c r="G40" s="65">
        <v>-22380.13</v>
      </c>
      <c r="H40" s="67"/>
      <c r="I40" s="68"/>
    </row>
    <row r="41" spans="1:17" x14ac:dyDescent="0.2">
      <c r="C41" s="6" t="s">
        <v>31</v>
      </c>
      <c r="E41" s="65">
        <v>19024350.539999999</v>
      </c>
      <c r="F41" s="66"/>
      <c r="G41" s="65">
        <v>21521820.140000001</v>
      </c>
      <c r="H41" s="67"/>
      <c r="I41" s="68"/>
    </row>
    <row r="42" spans="1:17" x14ac:dyDescent="0.2">
      <c r="C42" s="6" t="s">
        <v>42</v>
      </c>
      <c r="E42" s="65">
        <v>0</v>
      </c>
      <c r="F42" s="66"/>
      <c r="G42" s="65">
        <v>-32.450000000000003</v>
      </c>
      <c r="H42" s="67"/>
      <c r="I42" s="68"/>
    </row>
    <row r="43" spans="1:17" x14ac:dyDescent="0.2">
      <c r="C43" s="6" t="s">
        <v>32</v>
      </c>
      <c r="E43" s="65">
        <v>14093115.449999999</v>
      </c>
      <c r="F43" s="66"/>
      <c r="G43" s="65">
        <v>12204932</v>
      </c>
      <c r="H43" s="67"/>
      <c r="I43" s="68"/>
    </row>
    <row r="44" spans="1:17" x14ac:dyDescent="0.2">
      <c r="C44" s="6" t="s">
        <v>33</v>
      </c>
      <c r="E44" s="65">
        <v>-5226151.78</v>
      </c>
      <c r="F44" s="66"/>
      <c r="G44" s="65">
        <v>-4869731.8899999997</v>
      </c>
      <c r="H44" s="67"/>
      <c r="I44" s="68"/>
    </row>
    <row r="45" spans="1:17" x14ac:dyDescent="0.2">
      <c r="C45" s="6" t="s">
        <v>45</v>
      </c>
      <c r="E45" s="65">
        <v>-3908159.36</v>
      </c>
      <c r="F45" s="66"/>
      <c r="G45" s="65">
        <v>0</v>
      </c>
      <c r="H45" s="67"/>
      <c r="I45" s="68"/>
    </row>
    <row r="46" spans="1:17" x14ac:dyDescent="0.2">
      <c r="C46" s="6" t="s">
        <v>46</v>
      </c>
      <c r="E46" s="65">
        <v>-397000.86</v>
      </c>
      <c r="F46" s="66"/>
      <c r="G46" s="65">
        <v>0</v>
      </c>
      <c r="H46" s="67"/>
      <c r="I46" s="68"/>
    </row>
    <row r="47" spans="1:17" x14ac:dyDescent="0.2">
      <c r="E47" s="57"/>
      <c r="G47" s="57"/>
    </row>
    <row r="48" spans="1:17" ht="12.75" x14ac:dyDescent="0.2">
      <c r="A48" s="4" t="s">
        <v>34</v>
      </c>
      <c r="E48" s="69"/>
    </row>
    <row r="49" spans="2:17" x14ac:dyDescent="0.2">
      <c r="B49" s="17" t="s">
        <v>35</v>
      </c>
      <c r="E49" s="69"/>
    </row>
    <row r="50" spans="2:17" x14ac:dyDescent="0.2">
      <c r="C50" s="6" t="s">
        <v>11</v>
      </c>
      <c r="E50" s="70">
        <v>592810255</v>
      </c>
      <c r="G50" s="70">
        <v>605313769</v>
      </c>
      <c r="H50" s="72"/>
      <c r="I50" s="71">
        <f>E50-G50</f>
        <v>-12503514</v>
      </c>
      <c r="K50" s="35">
        <f>IF(G50=0,"n/a",IF(AND(I50/G50&lt;1,I50/G50&gt;-1),I50/G50,"n/a"))</f>
        <v>-2.0656252410475071E-2</v>
      </c>
    </row>
    <row r="51" spans="2:17" x14ac:dyDescent="0.2">
      <c r="C51" s="6" t="s">
        <v>12</v>
      </c>
      <c r="E51" s="70">
        <v>250611090</v>
      </c>
      <c r="G51" s="70">
        <v>277638726</v>
      </c>
      <c r="H51" s="72"/>
      <c r="I51" s="71">
        <f>E51-G51</f>
        <v>-27027636</v>
      </c>
      <c r="K51" s="35">
        <f>IF(G51=0,"n/a",IF(AND(I51/G51&lt;1,I51/G51&gt;-1),I51/G51,"n/a"))</f>
        <v>-9.7348220795394375E-2</v>
      </c>
    </row>
    <row r="52" spans="2:17" x14ac:dyDescent="0.2">
      <c r="C52" s="6" t="s">
        <v>13</v>
      </c>
      <c r="E52" s="73">
        <v>21945968</v>
      </c>
      <c r="G52" s="73">
        <v>22914785</v>
      </c>
      <c r="H52" s="72"/>
      <c r="I52" s="73">
        <f>E52-G52</f>
        <v>-968817</v>
      </c>
      <c r="K52" s="40">
        <f>IF(G52=0,"n/a",IF(AND(I52/G52&lt;1,I52/G52&gt;-1),I52/G52,"n/a"))</f>
        <v>-4.227912240939638E-2</v>
      </c>
    </row>
    <row r="53" spans="2:17" ht="6.95" customHeight="1" x14ac:dyDescent="0.2">
      <c r="E53" s="71"/>
      <c r="G53" s="71"/>
      <c r="I53" s="71"/>
      <c r="K53" s="42"/>
      <c r="M53" s="15"/>
      <c r="N53" s="15"/>
      <c r="O53" s="15"/>
      <c r="P53" s="15"/>
      <c r="Q53" s="15"/>
    </row>
    <row r="54" spans="2:17" x14ac:dyDescent="0.2">
      <c r="C54" s="6" t="s">
        <v>14</v>
      </c>
      <c r="E54" s="71">
        <f>SUM(E50:E52)</f>
        <v>865367313</v>
      </c>
      <c r="G54" s="71">
        <f>SUM(G50:G52)</f>
        <v>905867280</v>
      </c>
      <c r="H54" s="72"/>
      <c r="I54" s="71">
        <f>E54-G54</f>
        <v>-40499967</v>
      </c>
      <c r="K54" s="35">
        <f>IF(G54=0,"n/a",IF(AND(I54/G54&lt;1,I54/G54&gt;-1),I54/G54,"n/a"))</f>
        <v>-4.4708499682205104E-2</v>
      </c>
    </row>
    <row r="55" spans="2:17" ht="6.95" customHeight="1" x14ac:dyDescent="0.2">
      <c r="E55" s="71"/>
      <c r="G55" s="71"/>
      <c r="I55" s="71"/>
      <c r="K55" s="42"/>
      <c r="M55" s="15"/>
      <c r="N55" s="15"/>
      <c r="O55" s="15"/>
      <c r="P55" s="15"/>
      <c r="Q55" s="15"/>
    </row>
    <row r="56" spans="2:17" x14ac:dyDescent="0.2">
      <c r="B56" s="17" t="s">
        <v>36</v>
      </c>
      <c r="E56" s="71"/>
      <c r="G56" s="71"/>
      <c r="H56" s="72"/>
      <c r="I56" s="71"/>
      <c r="K56" s="42"/>
    </row>
    <row r="57" spans="2:17" x14ac:dyDescent="0.2">
      <c r="C57" s="6" t="s">
        <v>16</v>
      </c>
      <c r="E57" s="70">
        <v>42493382</v>
      </c>
      <c r="G57" s="70">
        <v>43940847</v>
      </c>
      <c r="H57" s="72"/>
      <c r="I57" s="71">
        <f>E57-G57</f>
        <v>-1447465</v>
      </c>
      <c r="K57" s="35">
        <f>IF(G57=0,"n/a",IF(AND(I57/G57&lt;1,I57/G57&gt;-1),I57/G57,"n/a"))</f>
        <v>-3.2941217541846653E-2</v>
      </c>
    </row>
    <row r="58" spans="2:17" x14ac:dyDescent="0.2">
      <c r="C58" s="6" t="s">
        <v>17</v>
      </c>
      <c r="E58" s="73">
        <v>2747174</v>
      </c>
      <c r="G58" s="73">
        <v>1234580</v>
      </c>
      <c r="H58" s="72"/>
      <c r="I58" s="73">
        <f>E58-G58</f>
        <v>1512594</v>
      </c>
      <c r="K58" s="40" t="str">
        <f>IF(G58=0,"n/a",IF(AND(I58/G58&lt;1,I58/G58&gt;-1),I58/G58,"n/a"))</f>
        <v>n/a</v>
      </c>
    </row>
    <row r="59" spans="2:17" ht="6.95" customHeight="1" x14ac:dyDescent="0.2">
      <c r="E59" s="71"/>
      <c r="G59" s="71"/>
      <c r="I59" s="71"/>
      <c r="K59" s="42"/>
      <c r="M59" s="15"/>
      <c r="N59" s="15"/>
      <c r="O59" s="15"/>
      <c r="P59" s="15"/>
      <c r="Q59" s="15"/>
    </row>
    <row r="60" spans="2:17" x14ac:dyDescent="0.2">
      <c r="C60" s="6" t="s">
        <v>18</v>
      </c>
      <c r="E60" s="73">
        <f>SUM(E57:E58)</f>
        <v>45240556</v>
      </c>
      <c r="G60" s="73">
        <f>SUM(G57:G58)</f>
        <v>45175427</v>
      </c>
      <c r="H60" s="72"/>
      <c r="I60" s="73">
        <f>E60-G60</f>
        <v>65129</v>
      </c>
      <c r="K60" s="40">
        <f>IF(G60=0,"n/a",IF(AND(I60/G60&lt;1,I60/G60&gt;-1),I60/G60,"n/a"))</f>
        <v>1.4416908555175362E-3</v>
      </c>
    </row>
    <row r="61" spans="2:17" ht="6.95" customHeight="1" x14ac:dyDescent="0.2">
      <c r="E61" s="71"/>
      <c r="G61" s="71"/>
      <c r="I61" s="71"/>
      <c r="K61" s="42"/>
      <c r="M61" s="15"/>
      <c r="N61" s="15"/>
      <c r="O61" s="15"/>
      <c r="P61" s="15"/>
      <c r="Q61" s="15"/>
    </row>
    <row r="62" spans="2:17" x14ac:dyDescent="0.2">
      <c r="C62" s="6" t="s">
        <v>37</v>
      </c>
      <c r="E62" s="71">
        <f>E54+E60</f>
        <v>910607869</v>
      </c>
      <c r="G62" s="71">
        <f>G54+G60</f>
        <v>951042707</v>
      </c>
      <c r="H62" s="72"/>
      <c r="I62" s="71">
        <f>E62-G62</f>
        <v>-40434838</v>
      </c>
      <c r="K62" s="35">
        <f>IF(G62=0,"n/a",IF(AND(I62/G62&lt;1,I62/G62&gt;-1),I62/G62,"n/a"))</f>
        <v>-4.2516322035157567E-2</v>
      </c>
    </row>
    <row r="63" spans="2:17" ht="6.95" customHeight="1" x14ac:dyDescent="0.2">
      <c r="E63" s="71"/>
      <c r="G63" s="71"/>
      <c r="I63" s="71"/>
      <c r="K63" s="42"/>
      <c r="M63" s="15"/>
      <c r="N63" s="15"/>
      <c r="O63" s="15"/>
      <c r="P63" s="15"/>
      <c r="Q63" s="15"/>
    </row>
    <row r="64" spans="2:17" x14ac:dyDescent="0.2">
      <c r="B64" s="17" t="s">
        <v>38</v>
      </c>
      <c r="E64" s="71"/>
      <c r="G64" s="71"/>
      <c r="H64" s="72"/>
      <c r="I64" s="71"/>
      <c r="K64" s="42"/>
    </row>
    <row r="65" spans="1:17" x14ac:dyDescent="0.2">
      <c r="C65" s="6" t="s">
        <v>21</v>
      </c>
      <c r="E65" s="70">
        <v>50873837</v>
      </c>
      <c r="G65" s="70">
        <v>54705514</v>
      </c>
      <c r="H65" s="72"/>
      <c r="I65" s="71">
        <f>E65-G65</f>
        <v>-3831677</v>
      </c>
      <c r="K65" s="35">
        <f>IF(G65=0,"n/a",IF(AND(I65/G65&lt;1,I65/G65&gt;-1),I65/G65,"n/a"))</f>
        <v>-7.004187914220128E-2</v>
      </c>
    </row>
    <row r="66" spans="1:17" x14ac:dyDescent="0.2">
      <c r="C66" s="6" t="s">
        <v>22</v>
      </c>
      <c r="E66" s="73">
        <v>161455893</v>
      </c>
      <c r="G66" s="73">
        <v>172951469</v>
      </c>
      <c r="H66" s="72"/>
      <c r="I66" s="73">
        <f>E66-G66</f>
        <v>-11495576</v>
      </c>
      <c r="K66" s="40">
        <f>IF(G66=0,"n/a",IF(AND(I66/G66&lt;1,I66/G66&gt;-1),I66/G66,"n/a"))</f>
        <v>-6.6467061924753004E-2</v>
      </c>
    </row>
    <row r="67" spans="1:17" ht="6.95" customHeight="1" x14ac:dyDescent="0.2">
      <c r="E67" s="71"/>
      <c r="G67" s="71"/>
      <c r="I67" s="71"/>
      <c r="K67" s="42"/>
      <c r="M67" s="15"/>
      <c r="N67" s="15"/>
      <c r="O67" s="15"/>
      <c r="P67" s="15"/>
      <c r="Q67" s="15"/>
    </row>
    <row r="68" spans="1:17" x14ac:dyDescent="0.2">
      <c r="C68" s="6" t="s">
        <v>23</v>
      </c>
      <c r="E68" s="73">
        <f>SUM(E65:E66)</f>
        <v>212329730</v>
      </c>
      <c r="G68" s="73">
        <f>SUM(G65:G66)</f>
        <v>227656983</v>
      </c>
      <c r="H68" s="72"/>
      <c r="I68" s="73">
        <f>E68-G68</f>
        <v>-15327253</v>
      </c>
      <c r="K68" s="40">
        <f>IF(G68=0,"n/a",IF(AND(I68/G68&lt;1,I68/G68&gt;-1),I68/G68,"n/a"))</f>
        <v>-6.7326083294356937E-2</v>
      </c>
    </row>
    <row r="69" spans="1:17" ht="6.95" customHeight="1" x14ac:dyDescent="0.2">
      <c r="E69" s="71"/>
      <c r="G69" s="71"/>
      <c r="I69" s="71"/>
      <c r="K69" s="42"/>
      <c r="M69" s="15"/>
      <c r="N69" s="15"/>
      <c r="O69" s="15"/>
      <c r="P69" s="15"/>
      <c r="Q69" s="15"/>
    </row>
    <row r="70" spans="1:17" ht="12.75" thickBot="1" x14ac:dyDescent="0.25">
      <c r="C70" s="6" t="s">
        <v>39</v>
      </c>
      <c r="E70" s="74">
        <f>E62+E68</f>
        <v>1122937599</v>
      </c>
      <c r="G70" s="74">
        <f>G62+G68</f>
        <v>1178699690</v>
      </c>
      <c r="H70" s="72"/>
      <c r="I70" s="74">
        <f>E70-G70</f>
        <v>-55762091</v>
      </c>
      <c r="K70" s="49">
        <f>IF(G70=0,"n/a",IF(AND(I70/G70&lt;1,I70/G70&gt;-1),I70/G70,"n/a"))</f>
        <v>-4.730814088871102E-2</v>
      </c>
    </row>
    <row r="71" spans="1:17" ht="12.75" thickTop="1" x14ac:dyDescent="0.2"/>
    <row r="72" spans="1:17" ht="12.75" x14ac:dyDescent="0.2">
      <c r="A72" s="6" t="s">
        <v>3</v>
      </c>
      <c r="C72" s="55" t="s">
        <v>40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</row>
    <row r="73" spans="1:17" x14ac:dyDescent="0.2">
      <c r="A73" s="6" t="s">
        <v>3</v>
      </c>
    </row>
    <row r="74" spans="1:17" x14ac:dyDescent="0.2">
      <c r="A74" s="6" t="s">
        <v>3</v>
      </c>
    </row>
    <row r="75" spans="1:17" x14ac:dyDescent="0.2">
      <c r="A75" s="6" t="s">
        <v>3</v>
      </c>
    </row>
    <row r="76" spans="1:17" x14ac:dyDescent="0.2">
      <c r="A76" s="6" t="s">
        <v>3</v>
      </c>
    </row>
    <row r="77" spans="1:17" x14ac:dyDescent="0.2">
      <c r="A77" s="6" t="s">
        <v>3</v>
      </c>
    </row>
    <row r="78" spans="1:17" x14ac:dyDescent="0.2">
      <c r="A78" s="6" t="s">
        <v>3</v>
      </c>
    </row>
    <row r="79" spans="1:17" x14ac:dyDescent="0.2">
      <c r="A79" s="6" t="s">
        <v>3</v>
      </c>
    </row>
    <row r="80" spans="1:17" x14ac:dyDescent="0.2">
      <c r="A80" s="6" t="s">
        <v>3</v>
      </c>
    </row>
    <row r="81" spans="1:1" x14ac:dyDescent="0.2">
      <c r="A81" s="6" t="s">
        <v>3</v>
      </c>
    </row>
    <row r="82" spans="1:1" x14ac:dyDescent="0.2">
      <c r="A82" s="6" t="s">
        <v>3</v>
      </c>
    </row>
    <row r="83" spans="1:1" x14ac:dyDescent="0.2">
      <c r="A83" s="6" t="s">
        <v>3</v>
      </c>
    </row>
    <row r="84" spans="1:1" x14ac:dyDescent="0.2">
      <c r="A84" s="6" t="s">
        <v>3</v>
      </c>
    </row>
    <row r="85" spans="1:1" x14ac:dyDescent="0.2">
      <c r="A85" s="6" t="s">
        <v>3</v>
      </c>
    </row>
    <row r="86" spans="1:1" x14ac:dyDescent="0.2">
      <c r="A86" s="6" t="s">
        <v>3</v>
      </c>
    </row>
  </sheetData>
  <mergeCells count="7">
    <mergeCell ref="M6:Q6"/>
    <mergeCell ref="C72:N72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1953EAA8B3FC47AAE35A9F5B94F530" ma:contentTypeVersion="44" ma:contentTypeDescription="" ma:contentTypeScope="" ma:versionID="f9d85470ccc10924eaa251aeb3c0fc9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2021-02-26T08:00:00+00:00</OpenedDate>
    <SignificantOrder xmlns="dc463f71-b30c-4ab2-9473-d307f9d35888">false</SignificantOrder>
    <Date1 xmlns="dc463f71-b30c-4ab2-9473-d307f9d35888">2021-03-01T08:00:00+00:00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210135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33193A9-0D47-4CF6-898E-B1DC2C730EAD}"/>
</file>

<file path=customXml/itemProps2.xml><?xml version="1.0" encoding="utf-8"?>
<ds:datastoreItem xmlns:ds="http://schemas.openxmlformats.org/officeDocument/2006/customXml" ds:itemID="{CA9FC3E8-64B6-496E-B426-FBEB04723C51}"/>
</file>

<file path=customXml/itemProps3.xml><?xml version="1.0" encoding="utf-8"?>
<ds:datastoreItem xmlns:ds="http://schemas.openxmlformats.org/officeDocument/2006/customXml" ds:itemID="{17005FC5-578B-45D0-ABF5-B6F14276CC0B}"/>
</file>

<file path=customXml/itemProps4.xml><?xml version="1.0" encoding="utf-8"?>
<ds:datastoreItem xmlns:ds="http://schemas.openxmlformats.org/officeDocument/2006/customXml" ds:itemID="{4C879671-988D-42F2-B039-7B4AD16FE8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10-2020 SOG</vt:lpstr>
      <vt:lpstr>11-2020 SOG</vt:lpstr>
      <vt:lpstr>12-2020 SOG</vt:lpstr>
      <vt:lpstr>12ME 12-2020 SOG</vt:lpstr>
      <vt:lpstr>'10-2020 SOG'!Print_Area</vt:lpstr>
      <vt:lpstr>'11-2020 SOG'!Print_Area</vt:lpstr>
      <vt:lpstr>'12-2020 SOG'!Print_Area</vt:lpstr>
      <vt:lpstr>'12ME 12-2020 SOG'!Print_Area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DiMasso</dc:creator>
  <cp:lastModifiedBy>James DiMasso</cp:lastModifiedBy>
  <dcterms:created xsi:type="dcterms:W3CDTF">2020-10-28T20:24:03Z</dcterms:created>
  <dcterms:modified xsi:type="dcterms:W3CDTF">2021-02-18T21:46:56Z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0x0101006E56B4D1795A2E4DB2F0B01679ED314A00EF1953EAA8B3FC47AAE35A9F5B94F530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