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3" r:id="rId3"/>
    <sheet name="BW- Gas 410-411" sheetId="64" r:id="rId4"/>
  </sheets>
  <externalReferences>
    <externalReference r:id="rId5"/>
    <externalReference r:id="rId6"/>
  </externalReferences>
  <definedNames>
    <definedName name="__123Graph_ECURRENT" hidden="1">[1]ConsolidatingPL!#REF!</definedName>
    <definedName name="_xlnm._FilterDatabase" localSheetId="2" hidden="1">CBR_Gas!$B$55:$E$64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C31" i="1" l="1"/>
  <c r="E64" i="63"/>
  <c r="E63" i="63"/>
  <c r="E59" i="63"/>
  <c r="E58" i="63"/>
  <c r="E57" i="63"/>
  <c r="E56" i="63"/>
  <c r="E60" i="63" s="1"/>
  <c r="E62" i="63" s="1"/>
  <c r="D64" i="63"/>
  <c r="D62" i="63"/>
  <c r="D60" i="63"/>
  <c r="C64" i="63"/>
  <c r="C62" i="63"/>
  <c r="C60" i="63"/>
  <c r="E29" i="63"/>
  <c r="F29" i="63" s="1"/>
  <c r="E30" i="63"/>
  <c r="F30" i="63" s="1"/>
  <c r="E31" i="63"/>
  <c r="F31" i="63"/>
  <c r="E32" i="63"/>
  <c r="F32" i="63"/>
  <c r="C5" i="63"/>
  <c r="C23" i="1" l="1"/>
  <c r="C25" i="1" l="1"/>
  <c r="C24" i="1"/>
  <c r="C4" i="63" l="1"/>
  <c r="E36" i="63" l="1"/>
  <c r="F36" i="63" s="1"/>
  <c r="E35" i="63"/>
  <c r="F35" i="63" s="1"/>
  <c r="C49" i="63" s="1"/>
  <c r="E34" i="63"/>
  <c r="F34" i="63" s="1"/>
  <c r="C50" i="63" s="1"/>
  <c r="E33" i="63"/>
  <c r="C47" i="63" s="1"/>
  <c r="E28" i="63"/>
  <c r="F28" i="63" s="1"/>
  <c r="E27" i="63"/>
  <c r="F27" i="63" s="1"/>
  <c r="E26" i="63"/>
  <c r="F26" i="63" s="1"/>
  <c r="E25" i="63"/>
  <c r="F25" i="63" s="1"/>
  <c r="E24" i="63"/>
  <c r="F24" i="63" s="1"/>
  <c r="E23" i="63"/>
  <c r="F23" i="63" s="1"/>
  <c r="E22" i="63"/>
  <c r="F22" i="63" s="1"/>
  <c r="E21" i="63"/>
  <c r="F21" i="63" s="1"/>
  <c r="E20" i="63"/>
  <c r="F20" i="63" s="1"/>
  <c r="F19" i="63"/>
  <c r="E19" i="63"/>
  <c r="D38" i="63"/>
  <c r="D41" i="63" s="1"/>
  <c r="E18" i="63"/>
  <c r="F18" i="63" s="1"/>
  <c r="E17" i="63"/>
  <c r="F17" i="63" s="1"/>
  <c r="E16" i="63"/>
  <c r="F16" i="63" s="1"/>
  <c r="E15" i="63"/>
  <c r="F15" i="63" s="1"/>
  <c r="E14" i="63"/>
  <c r="F14" i="63" s="1"/>
  <c r="E13" i="63"/>
  <c r="F13" i="63" s="1"/>
  <c r="E12" i="63"/>
  <c r="F12" i="63" s="1"/>
  <c r="E11" i="63"/>
  <c r="F11" i="63" s="1"/>
  <c r="E10" i="63"/>
  <c r="F10" i="63" s="1"/>
  <c r="E9" i="63"/>
  <c r="F33" i="63" l="1"/>
  <c r="C48" i="63"/>
  <c r="E38" i="63"/>
  <c r="C38" i="63"/>
  <c r="F9" i="63"/>
  <c r="F38" i="63" l="1"/>
  <c r="C17" i="1"/>
  <c r="C6" i="63"/>
  <c r="C45" i="63" l="1"/>
  <c r="C39" i="63"/>
  <c r="C41" i="63" l="1"/>
  <c r="E41" i="63" s="1"/>
  <c r="C13" i="1"/>
  <c r="C46" i="63"/>
  <c r="D47" i="63"/>
  <c r="D49" i="63"/>
  <c r="D50" i="63"/>
  <c r="D48" i="63"/>
  <c r="C28" i="1"/>
  <c r="C16" i="1" l="1"/>
  <c r="D46" i="63"/>
  <c r="C51" i="63"/>
  <c r="C30" i="1" l="1"/>
  <c r="C52" i="63"/>
  <c r="D51" i="63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comments1.xml><?xml version="1.0" encoding="utf-8"?>
<comments xmlns="http://schemas.openxmlformats.org/spreadsheetml/2006/main">
  <authors>
    <author>Puget Sound Energy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</commentList>
</comments>
</file>

<file path=xl/sharedStrings.xml><?xml version="1.0" encoding="utf-8"?>
<sst xmlns="http://schemas.openxmlformats.org/spreadsheetml/2006/main" count="167" uniqueCount="128">
  <si>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</si>
  <si>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</si>
  <si>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</si>
  <si>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</si>
  <si>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</si>
  <si>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</si>
  <si>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</si>
  <si>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</si>
  <si>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</si>
  <si>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</si>
  <si>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</si>
  <si>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</si>
  <si>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</si>
  <si>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</si>
  <si>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</si>
  <si>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</si>
  <si>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</si>
  <si>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</si>
  <si>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</si>
  <si>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</si>
  <si>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</si>
  <si>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</si>
  <si>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</si>
  <si>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</si>
  <si>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</si>
  <si>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</si>
  <si>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</si>
  <si>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</si>
  <si>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</si>
  <si>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</si>
  <si>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</si>
  <si>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</si>
  <si>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</si>
  <si>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</si>
  <si>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</si>
  <si>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</si>
  <si>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</si>
  <si>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</si>
  <si>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</si>
  <si>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</si>
  <si>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</si>
  <si>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</si>
  <si>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</si>
  <si>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</si>
  <si>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</si>
  <si>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</si>
  <si>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</si>
  <si>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</si>
  <si>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</si>
  <si>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</si>
  <si>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</si>
  <si>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</si>
  <si>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</si>
  <si>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N-32</t>
  </si>
  <si>
    <t>N-37</t>
  </si>
  <si>
    <t>N-43</t>
  </si>
  <si>
    <t>N-44</t>
  </si>
  <si>
    <t>N-56</t>
  </si>
  <si>
    <t xml:space="preserve">   DEFERRED FIT - OTHER</t>
  </si>
  <si>
    <t>PAGE 10.04</t>
  </si>
  <si>
    <t>GENERAL RATE CASE</t>
  </si>
  <si>
    <t>Puget Sound Energy, Inc.</t>
  </si>
  <si>
    <t>Description</t>
  </si>
  <si>
    <t>481(a) Adj - Depr Turnaround on Retirements</t>
  </si>
  <si>
    <t>N-80</t>
  </si>
  <si>
    <t>Property Tax</t>
  </si>
  <si>
    <t>PT</t>
  </si>
  <si>
    <t>PT - Plant Related</t>
  </si>
  <si>
    <t>Rate Reconciliation</t>
  </si>
  <si>
    <t>Total Current and Deferred Taxes</t>
  </si>
  <si>
    <t>JP Storage - Sec 263A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</si>
  <si>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</si>
  <si>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</si>
  <si>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</si>
  <si>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</si>
  <si>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</si>
  <si>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</si>
  <si>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</si>
  <si>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</si>
  <si>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</si>
  <si>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</si>
  <si>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</si>
  <si>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</si>
  <si>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</si>
  <si>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</si>
  <si>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</si>
  <si>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</si>
  <si>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</si>
  <si>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normalized</t>
  </si>
  <si>
    <t>topside</t>
  </si>
  <si>
    <t>total timing</t>
  </si>
  <si>
    <t>&lt;==check</t>
  </si>
  <si>
    <t>January 2019 - December 2019</t>
  </si>
  <si>
    <t/>
  </si>
  <si>
    <t>Fiscal year/period</t>
  </si>
  <si>
    <t>K1/001/2019</t>
  </si>
  <si>
    <t>K1/002/2019</t>
  </si>
  <si>
    <t>K1/003/2019</t>
  </si>
  <si>
    <t>K1/004/2019</t>
  </si>
  <si>
    <t>K1/005/2019</t>
  </si>
  <si>
    <t>K1/006/2019</t>
  </si>
  <si>
    <t>K1/007/2019</t>
  </si>
  <si>
    <t>K1/008/2019</t>
  </si>
  <si>
    <t>K1/009/2019</t>
  </si>
  <si>
    <t>K1/010/2019</t>
  </si>
  <si>
    <t>K1/011/2019</t>
  </si>
  <si>
    <t>K1/012/2019</t>
  </si>
  <si>
    <t>Overall Result</t>
  </si>
  <si>
    <t>FERC Amount</t>
  </si>
  <si>
    <t>Reg Account</t>
  </si>
  <si>
    <t>CO Order</t>
  </si>
  <si>
    <t>$</t>
  </si>
  <si>
    <t>Prov Def Taxes-Utl</t>
  </si>
  <si>
    <t>PSE/9410100</t>
  </si>
  <si>
    <t>41010301</t>
  </si>
  <si>
    <t>Deferred FIT - Gas - Operating Deferred</t>
  </si>
  <si>
    <t>Prov Def Tx-Cr Util</t>
  </si>
  <si>
    <t>PSE/9411100</t>
  </si>
  <si>
    <t>41110301</t>
  </si>
  <si>
    <t>Prov for Def FIT - Gas - Credit  Operat</t>
  </si>
  <si>
    <t>FOR THE TWELVE MONTHS ENDED DECEMBER 31, 2019</t>
  </si>
  <si>
    <t>Lease Incentive</t>
  </si>
  <si>
    <t xml:space="preserve">Injuries and Damages </t>
  </si>
  <si>
    <t>Health Insurance - IBNR</t>
  </si>
  <si>
    <t>AMI Depreciation Deferral</t>
  </si>
  <si>
    <t>GTZ Depreciation Deferral G Pre 06/30/19</t>
  </si>
  <si>
    <t xml:space="preserve">GTZ Carrying Charge Deferral G Pre 06/30/19  </t>
  </si>
  <si>
    <t>AMI Depreciation Deferral Post 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</si>
</sst>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  <numFmt numFmtId="183" formatCode="#,##0.00;\-#,##0.00;#,##0.00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09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1370">
    <xf numFmtId="168" fontId="0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7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8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8" fontId="21" fillId="0" borderId="0">
      <alignment horizontal="left" wrapText="1"/>
    </xf>
    <xf numFmtId="168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28" fillId="0" borderId="0"/>
    <xf numFmtId="169" fontId="18" fillId="0" borderId="0">
      <alignment horizontal="left" wrapText="1"/>
    </xf>
    <xf numFmtId="168" fontId="18" fillId="0" borderId="0">
      <alignment horizontal="left" wrapText="1"/>
    </xf>
    <xf numFmtId="169" fontId="18" fillId="0" borderId="0">
      <alignment horizontal="left" wrapText="1"/>
    </xf>
    <xf numFmtId="168" fontId="21" fillId="0" borderId="0">
      <alignment horizontal="left" wrapText="1"/>
    </xf>
    <xf numFmtId="168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28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55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55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55" fillId="10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55" fillId="10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55" fillId="3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55" fillId="12" borderId="0" applyNumberFormat="0" applyBorder="0" applyAlignment="0" applyProtection="0"/>
    <xf numFmtId="171" fontId="29" fillId="0" borderId="0" applyFill="0" applyBorder="0" applyAlignment="0"/>
    <xf numFmtId="41" fontId="18" fillId="13" borderId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wrapText="1"/>
    </xf>
    <xf numFmtId="43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/>
    <xf numFmtId="0" fontId="20" fillId="0" borderId="0"/>
    <xf numFmtId="0" fontId="31" fillId="0" borderId="0"/>
    <xf numFmtId="172" fontId="32" fillId="0" borderId="0">
      <protection locked="0"/>
    </xf>
    <xf numFmtId="0" fontId="31" fillId="0" borderId="0"/>
    <xf numFmtId="0" fontId="33" fillId="0" borderId="0" applyNumberFormat="0" applyAlignment="0">
      <alignment horizontal="left"/>
    </xf>
    <xf numFmtId="0" fontId="34" fillId="0" borderId="0" applyNumberFormat="0" applyAlignment="0"/>
    <xf numFmtId="0" fontId="20" fillId="0" borderId="0"/>
    <xf numFmtId="0" fontId="31" fillId="0" borderId="0"/>
    <xf numFmtId="0" fontId="20" fillId="0" borderId="0"/>
    <xf numFmtId="0" fontId="31" fillId="0" borderId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18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168" fontId="21" fillId="0" borderId="0"/>
    <xf numFmtId="2" fontId="27" fillId="0" borderId="0" applyFont="0" applyFill="0" applyBorder="0" applyAlignment="0" applyProtection="0"/>
    <xf numFmtId="0" fontId="20" fillId="0" borderId="0"/>
    <xf numFmtId="38" fontId="13" fillId="13" borderId="0" applyNumberFormat="0" applyBorder="0" applyAlignment="0" applyProtection="0"/>
    <xf numFmtId="0" fontId="35" fillId="0" borderId="1" applyNumberFormat="0" applyAlignment="0" applyProtection="0">
      <alignment horizontal="left"/>
    </xf>
    <xf numFmtId="0" fontId="35" fillId="0" borderId="2">
      <alignment horizontal="left"/>
    </xf>
    <xf numFmtId="38" fontId="14" fillId="0" borderId="0"/>
    <xf numFmtId="40" fontId="14" fillId="0" borderId="0"/>
    <xf numFmtId="10" fontId="13" fillId="17" borderId="3" applyNumberFormat="0" applyBorder="0" applyAlignment="0" applyProtection="0"/>
    <xf numFmtId="41" fontId="36" fillId="18" borderId="4">
      <alignment horizontal="left"/>
      <protection locked="0"/>
    </xf>
    <xf numFmtId="10" fontId="36" fillId="18" borderId="4">
      <alignment horizontal="right"/>
      <protection locked="0"/>
    </xf>
    <xf numFmtId="0" fontId="22" fillId="13" borderId="0"/>
    <xf numFmtId="3" fontId="37" fillId="0" borderId="0" applyFill="0" applyBorder="0" applyAlignment="0" applyProtection="0"/>
    <xf numFmtId="44" fontId="15" fillId="0" borderId="5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37" fontId="38" fillId="0" borderId="0"/>
    <xf numFmtId="166" fontId="9" fillId="0" borderId="0"/>
    <xf numFmtId="39" fontId="13" fillId="0" borderId="0" applyFill="0" applyBorder="0" applyAlignment="0" applyProtection="0"/>
    <xf numFmtId="0" fontId="49" fillId="0" borderId="0"/>
    <xf numFmtId="0" fontId="18" fillId="0" borderId="0"/>
    <xf numFmtId="0" fontId="18" fillId="0" borderId="0"/>
    <xf numFmtId="0" fontId="18" fillId="0" borderId="0">
      <alignment wrapText="1"/>
    </xf>
    <xf numFmtId="0" fontId="18" fillId="0" borderId="0"/>
    <xf numFmtId="0" fontId="57" fillId="0" borderId="0"/>
    <xf numFmtId="0" fontId="59" fillId="0" borderId="0"/>
    <xf numFmtId="0" fontId="18" fillId="0" borderId="0"/>
    <xf numFmtId="39" fontId="22" fillId="0" borderId="0" applyFill="0" applyBorder="0" applyAlignment="0" applyProtection="0"/>
    <xf numFmtId="0" fontId="60" fillId="0" borderId="0"/>
    <xf numFmtId="0" fontId="39" fillId="0" borderId="0"/>
    <xf numFmtId="0" fontId="18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30" fillId="0" borderId="0"/>
    <xf numFmtId="0" fontId="60" fillId="0" borderId="0"/>
    <xf numFmtId="173" fontId="18" fillId="0" borderId="0">
      <alignment horizontal="left" wrapText="1"/>
    </xf>
    <xf numFmtId="0" fontId="60" fillId="0" borderId="0"/>
    <xf numFmtId="0" fontId="21" fillId="0" borderId="0"/>
    <xf numFmtId="0" fontId="60" fillId="0" borderId="0"/>
    <xf numFmtId="0" fontId="24" fillId="0" borderId="0"/>
    <xf numFmtId="0" fontId="60" fillId="0" borderId="0"/>
    <xf numFmtId="0" fontId="39" fillId="19" borderId="7" applyNumberFormat="0" applyFont="0" applyAlignment="0" applyProtection="0"/>
    <xf numFmtId="0" fontId="39" fillId="19" borderId="7" applyNumberFormat="0" applyFont="0" applyAlignment="0" applyProtection="0"/>
    <xf numFmtId="0" fontId="39" fillId="19" borderId="7" applyNumberFormat="0" applyFont="0" applyAlignment="0" applyProtection="0"/>
    <xf numFmtId="0" fontId="20" fillId="0" borderId="0"/>
    <xf numFmtId="0" fontId="20" fillId="0" borderId="0"/>
    <xf numFmtId="0" fontId="31" fillId="0" borderId="0"/>
    <xf numFmtId="10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20" borderId="4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42" fillId="0" borderId="9">
      <alignment horizontal="center"/>
    </xf>
    <xf numFmtId="3" fontId="41" fillId="0" borderId="0" applyFont="0" applyFill="0" applyBorder="0" applyAlignment="0" applyProtection="0"/>
    <xf numFmtId="0" fontId="41" fillId="21" borderId="0" applyNumberFormat="0" applyFont="0" applyBorder="0" applyAlignment="0" applyProtection="0"/>
    <xf numFmtId="0" fontId="31" fillId="0" borderId="0"/>
    <xf numFmtId="3" fontId="43" fillId="0" borderId="0" applyFill="0" applyBorder="0" applyAlignment="0" applyProtection="0"/>
    <xf numFmtId="0" fontId="44" fillId="0" borderId="0"/>
    <xf numFmtId="42" fontId="18" fillId="17" borderId="0"/>
    <xf numFmtId="42" fontId="18" fillId="17" borderId="10">
      <alignment vertical="center"/>
    </xf>
    <xf numFmtId="0" fontId="16" fillId="17" borderId="11" applyNumberFormat="0">
      <alignment horizontal="center" vertical="center" wrapText="1"/>
    </xf>
    <xf numFmtId="10" fontId="18" fillId="17" borderId="0"/>
    <xf numFmtId="174" fontId="18" fillId="17" borderId="0"/>
    <xf numFmtId="165" fontId="23" fillId="0" borderId="0" applyBorder="0" applyAlignment="0"/>
    <xf numFmtId="42" fontId="18" fillId="17" borderId="12">
      <alignment horizontal="left"/>
    </xf>
    <xf numFmtId="174" fontId="19" fillId="17" borderId="12">
      <alignment horizontal="left"/>
    </xf>
    <xf numFmtId="14" fontId="40" fillId="0" borderId="0" applyNumberFormat="0" applyFill="0" applyBorder="0" applyAlignment="0" applyProtection="0">
      <alignment horizontal="left"/>
    </xf>
    <xf numFmtId="175" fontId="18" fillId="0" borderId="0" applyFont="0" applyFill="0" applyAlignment="0">
      <alignment horizontal="right"/>
    </xf>
    <xf numFmtId="4" fontId="45" fillId="18" borderId="8" applyNumberFormat="0" applyProtection="0">
      <alignment vertical="center"/>
    </xf>
    <xf numFmtId="4" fontId="50" fillId="18" borderId="8" applyNumberFormat="0" applyProtection="0">
      <alignment vertical="center"/>
    </xf>
    <xf numFmtId="4" fontId="45" fillId="18" borderId="8" applyNumberFormat="0" applyProtection="0">
      <alignment horizontal="left" vertical="center" indent="1"/>
    </xf>
    <xf numFmtId="4" fontId="45" fillId="18" borderId="8" applyNumberFormat="0" applyProtection="0">
      <alignment horizontal="left" vertical="center" indent="1"/>
    </xf>
    <xf numFmtId="0" fontId="18" fillId="22" borderId="8" applyNumberFormat="0" applyProtection="0">
      <alignment horizontal="left" vertical="center" indent="1"/>
    </xf>
    <xf numFmtId="4" fontId="45" fillId="23" borderId="8" applyNumberFormat="0" applyProtection="0">
      <alignment horizontal="right" vertical="center"/>
    </xf>
    <xf numFmtId="4" fontId="45" fillId="24" borderId="8" applyNumberFormat="0" applyProtection="0">
      <alignment horizontal="right" vertical="center"/>
    </xf>
    <xf numFmtId="4" fontId="45" fillId="25" borderId="8" applyNumberFormat="0" applyProtection="0">
      <alignment horizontal="right" vertical="center"/>
    </xf>
    <xf numFmtId="4" fontId="45" fillId="26" borderId="8" applyNumberFormat="0" applyProtection="0">
      <alignment horizontal="right" vertical="center"/>
    </xf>
    <xf numFmtId="4" fontId="45" fillId="27" borderId="8" applyNumberFormat="0" applyProtection="0">
      <alignment horizontal="right" vertical="center"/>
    </xf>
    <xf numFmtId="4" fontId="45" fillId="28" borderId="8" applyNumberFormat="0" applyProtection="0">
      <alignment horizontal="right" vertical="center"/>
    </xf>
    <xf numFmtId="4" fontId="45" fillId="29" borderId="8" applyNumberFormat="0" applyProtection="0">
      <alignment horizontal="right" vertical="center"/>
    </xf>
    <xf numFmtId="4" fontId="45" fillId="30" borderId="8" applyNumberFormat="0" applyProtection="0">
      <alignment horizontal="right" vertical="center"/>
    </xf>
    <xf numFmtId="4" fontId="45" fillId="31" borderId="8" applyNumberFormat="0" applyProtection="0">
      <alignment horizontal="right" vertical="center"/>
    </xf>
    <xf numFmtId="4" fontId="51" fillId="32" borderId="8" applyNumberFormat="0" applyProtection="0">
      <alignment horizontal="left" vertical="center" indent="1"/>
    </xf>
    <xf numFmtId="4" fontId="45" fillId="33" borderId="13" applyNumberFormat="0" applyProtection="0">
      <alignment horizontal="left" vertical="center" indent="1"/>
    </xf>
    <xf numFmtId="4" fontId="52" fillId="34" borderId="0" applyNumberFormat="0" applyProtection="0">
      <alignment horizontal="left" vertical="center" indent="1"/>
    </xf>
    <xf numFmtId="0" fontId="18" fillId="22" borderId="8" applyNumberFormat="0" applyProtection="0">
      <alignment horizontal="left" vertical="center" indent="1"/>
    </xf>
    <xf numFmtId="4" fontId="45" fillId="33" borderId="8" applyNumberFormat="0" applyProtection="0">
      <alignment horizontal="left" vertical="center" indent="1"/>
    </xf>
    <xf numFmtId="4" fontId="45" fillId="35" borderId="8" applyNumberFormat="0" applyProtection="0">
      <alignment horizontal="left" vertical="center" indent="1"/>
    </xf>
    <xf numFmtId="0" fontId="18" fillId="35" borderId="8" applyNumberFormat="0" applyProtection="0">
      <alignment horizontal="left" vertical="center" indent="1"/>
    </xf>
    <xf numFmtId="0" fontId="18" fillId="35" borderId="8" applyNumberFormat="0" applyProtection="0">
      <alignment horizontal="left" vertical="center" indent="1"/>
    </xf>
    <xf numFmtId="0" fontId="18" fillId="36" borderId="8" applyNumberFormat="0" applyProtection="0">
      <alignment horizontal="left" vertical="center" indent="1"/>
    </xf>
    <xf numFmtId="0" fontId="18" fillId="36" borderId="8" applyNumberFormat="0" applyProtection="0">
      <alignment horizontal="left" vertical="center" indent="1"/>
    </xf>
    <xf numFmtId="0" fontId="18" fillId="13" borderId="8" applyNumberFormat="0" applyProtection="0">
      <alignment horizontal="left" vertical="center" indent="1"/>
    </xf>
    <xf numFmtId="0" fontId="18" fillId="13" borderId="8" applyNumberFormat="0" applyProtection="0">
      <alignment horizontal="left" vertical="center" indent="1"/>
    </xf>
    <xf numFmtId="0" fontId="18" fillId="22" borderId="8" applyNumberFormat="0" applyProtection="0">
      <alignment horizontal="left" vertical="center" indent="1"/>
    </xf>
    <xf numFmtId="0" fontId="18" fillId="22" borderId="8" applyNumberFormat="0" applyProtection="0">
      <alignment horizontal="left" vertical="center" indent="1"/>
    </xf>
    <xf numFmtId="0" fontId="57" fillId="37" borderId="3" applyNumberFormat="0">
      <protection locked="0"/>
    </xf>
    <xf numFmtId="4" fontId="45" fillId="38" borderId="8" applyNumberFormat="0" applyProtection="0">
      <alignment vertical="center"/>
    </xf>
    <xf numFmtId="4" fontId="50" fillId="38" borderId="8" applyNumberFormat="0" applyProtection="0">
      <alignment vertical="center"/>
    </xf>
    <xf numFmtId="4" fontId="45" fillId="38" borderId="8" applyNumberFormat="0" applyProtection="0">
      <alignment horizontal="left" vertical="center" indent="1"/>
    </xf>
    <xf numFmtId="4" fontId="45" fillId="38" borderId="8" applyNumberFormat="0" applyProtection="0">
      <alignment horizontal="left" vertical="center" indent="1"/>
    </xf>
    <xf numFmtId="4" fontId="45" fillId="33" borderId="8" applyNumberFormat="0" applyProtection="0">
      <alignment horizontal="right" vertical="center"/>
    </xf>
    <xf numFmtId="4" fontId="50" fillId="33" borderId="8" applyNumberFormat="0" applyProtection="0">
      <alignment horizontal="right" vertical="center"/>
    </xf>
    <xf numFmtId="0" fontId="18" fillId="22" borderId="8" applyNumberFormat="0" applyProtection="0">
      <alignment horizontal="left" vertical="center" indent="1"/>
    </xf>
    <xf numFmtId="0" fontId="18" fillId="22" borderId="8" applyNumberFormat="0" applyProtection="0">
      <alignment horizontal="left" vertical="center" indent="1"/>
    </xf>
    <xf numFmtId="0" fontId="53" fillId="0" borderId="0"/>
    <xf numFmtId="4" fontId="54" fillId="33" borderId="8" applyNumberFormat="0" applyProtection="0">
      <alignment horizontal="right" vertical="center"/>
    </xf>
    <xf numFmtId="39" fontId="18" fillId="39" borderId="0"/>
    <xf numFmtId="0" fontId="58" fillId="0" borderId="0" applyNumberFormat="0" applyFill="0" applyBorder="0" applyAlignment="0" applyProtection="0"/>
    <xf numFmtId="38" fontId="13" fillId="0" borderId="14"/>
    <xf numFmtId="38" fontId="14" fillId="0" borderId="12"/>
    <xf numFmtId="39" fontId="40" fillId="40" borderId="0"/>
    <xf numFmtId="168" fontId="21" fillId="0" borderId="0">
      <alignment horizontal="left" wrapText="1"/>
    </xf>
    <xf numFmtId="169" fontId="18" fillId="0" borderId="0">
      <alignment horizontal="left" wrapText="1"/>
    </xf>
    <xf numFmtId="40" fontId="46" fillId="0" borderId="0" applyBorder="0">
      <alignment horizontal="right"/>
    </xf>
    <xf numFmtId="41" fontId="17" fillId="17" borderId="0">
      <alignment horizontal="left"/>
    </xf>
    <xf numFmtId="176" fontId="47" fillId="17" borderId="0">
      <alignment horizontal="left" vertical="center"/>
    </xf>
    <xf numFmtId="0" fontId="16" fillId="17" borderId="0">
      <alignment horizontal="left" wrapText="1"/>
    </xf>
    <xf numFmtId="0" fontId="48" fillId="0" borderId="0">
      <alignment horizontal="left" vertical="center"/>
    </xf>
    <xf numFmtId="0" fontId="31" fillId="0" borderId="15"/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9" fontId="18" fillId="0" borderId="0" applyFont="0" applyFill="0" applyBorder="0" applyAlignment="0" applyProtection="0"/>
    <xf numFmtId="168" fontId="18" fillId="0" borderId="0">
      <alignment horizontal="left" wrapText="1"/>
    </xf>
    <xf numFmtId="41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9" fillId="0" borderId="0">
      <alignment horizontal="left" wrapText="1"/>
    </xf>
    <xf numFmtId="169" fontId="9" fillId="0" borderId="0">
      <alignment horizontal="left" wrapText="1"/>
    </xf>
    <xf numFmtId="167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41" fontId="9" fillId="13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/>
    <xf numFmtId="0" fontId="13" fillId="13" borderId="0"/>
    <xf numFmtId="0" fontId="24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39" fontId="13" fillId="0" borderId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73" fontId="9" fillId="0" borderId="0">
      <alignment horizontal="left" wrapText="1"/>
    </xf>
    <xf numFmtId="0" fontId="7" fillId="0" borderId="0"/>
    <xf numFmtId="0" fontId="9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20" borderId="4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21" borderId="0" applyNumberFormat="0" applyFont="0" applyBorder="0" applyAlignment="0" applyProtection="0"/>
    <xf numFmtId="42" fontId="9" fillId="17" borderId="0"/>
    <xf numFmtId="42" fontId="9" fillId="17" borderId="10">
      <alignment vertical="center"/>
    </xf>
    <xf numFmtId="0" fontId="15" fillId="17" borderId="11" applyNumberFormat="0">
      <alignment horizontal="center" vertical="center" wrapText="1"/>
    </xf>
    <xf numFmtId="10" fontId="9" fillId="17" borderId="0"/>
    <xf numFmtId="174" fontId="9" fillId="17" borderId="0"/>
    <xf numFmtId="165" fontId="14" fillId="0" borderId="0" applyBorder="0" applyAlignment="0"/>
    <xf numFmtId="42" fontId="9" fillId="17" borderId="12">
      <alignment horizontal="left"/>
    </xf>
    <xf numFmtId="175" fontId="9" fillId="0" borderId="0" applyFont="0" applyFill="0" applyAlignment="0">
      <alignment horizontal="right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7" borderId="3" applyNumberFormat="0">
      <protection locked="0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39" fontId="9" fillId="39" borderId="0"/>
    <xf numFmtId="168" fontId="9" fillId="0" borderId="0">
      <alignment horizontal="left" wrapText="1"/>
    </xf>
    <xf numFmtId="169" fontId="9" fillId="0" borderId="0">
      <alignment horizontal="left" wrapText="1"/>
    </xf>
    <xf numFmtId="0" fontId="15" fillId="17" borderId="0">
      <alignment horizontal="left" wrapText="1"/>
    </xf>
    <xf numFmtId="0" fontId="7" fillId="0" borderId="0"/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9" fontId="9" fillId="0" borderId="0" applyFont="0" applyFill="0" applyBorder="0" applyAlignment="0" applyProtection="0"/>
    <xf numFmtId="168" fontId="9" fillId="0" borderId="0">
      <alignment horizontal="left" wrapText="1"/>
    </xf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62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4" fillId="0" borderId="0"/>
    <xf numFmtId="0" fontId="6" fillId="0" borderId="0"/>
    <xf numFmtId="0" fontId="6" fillId="0" borderId="0"/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7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7" fontId="80" fillId="0" borderId="0">
      <alignment horizontal="left"/>
    </xf>
    <xf numFmtId="178" fontId="81" fillId="0" borderId="0">
      <alignment horizontal="left"/>
    </xf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39" fillId="72" borderId="0" applyNumberFormat="0" applyBorder="0" applyAlignment="0" applyProtection="0"/>
    <xf numFmtId="0" fontId="6" fillId="49" borderId="0" applyNumberFormat="0" applyBorder="0" applyAlignment="0" applyProtection="0"/>
    <xf numFmtId="0" fontId="39" fillId="72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39" fillId="73" borderId="0" applyNumberFormat="0" applyBorder="0" applyAlignment="0" applyProtection="0"/>
    <xf numFmtId="0" fontId="6" fillId="53" borderId="0" applyNumberFormat="0" applyBorder="0" applyAlignment="0" applyProtection="0"/>
    <xf numFmtId="0" fontId="39" fillId="7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39" fillId="74" borderId="0" applyNumberFormat="0" applyBorder="0" applyAlignment="0" applyProtection="0"/>
    <xf numFmtId="0" fontId="6" fillId="57" borderId="0" applyNumberFormat="0" applyBorder="0" applyAlignment="0" applyProtection="0"/>
    <xf numFmtId="0" fontId="39" fillId="74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39" fillId="75" borderId="0" applyNumberFormat="0" applyBorder="0" applyAlignment="0" applyProtection="0"/>
    <xf numFmtId="0" fontId="6" fillId="61" borderId="0" applyNumberFormat="0" applyBorder="0" applyAlignment="0" applyProtection="0"/>
    <xf numFmtId="0" fontId="39" fillId="75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39" fillId="76" borderId="0" applyNumberFormat="0" applyBorder="0" applyAlignment="0" applyProtection="0"/>
    <xf numFmtId="0" fontId="6" fillId="65" borderId="0" applyNumberFormat="0" applyBorder="0" applyAlignment="0" applyProtection="0"/>
    <xf numFmtId="0" fontId="39" fillId="76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39" fillId="77" borderId="0" applyNumberFormat="0" applyBorder="0" applyAlignment="0" applyProtection="0"/>
    <xf numFmtId="0" fontId="6" fillId="69" borderId="0" applyNumberFormat="0" applyBorder="0" applyAlignment="0" applyProtection="0"/>
    <xf numFmtId="0" fontId="39" fillId="77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39" fillId="78" borderId="0" applyNumberFormat="0" applyBorder="0" applyAlignment="0" applyProtection="0"/>
    <xf numFmtId="0" fontId="6" fillId="50" borderId="0" applyNumberFormat="0" applyBorder="0" applyAlignment="0" applyProtection="0"/>
    <xf numFmtId="0" fontId="39" fillId="7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39" fillId="79" borderId="0" applyNumberFormat="0" applyBorder="0" applyAlignment="0" applyProtection="0"/>
    <xf numFmtId="0" fontId="6" fillId="54" borderId="0" applyNumberFormat="0" applyBorder="0" applyAlignment="0" applyProtection="0"/>
    <xf numFmtId="0" fontId="39" fillId="79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39" fillId="80" borderId="0" applyNumberFormat="0" applyBorder="0" applyAlignment="0" applyProtection="0"/>
    <xf numFmtId="0" fontId="6" fillId="58" borderId="0" applyNumberFormat="0" applyBorder="0" applyAlignment="0" applyProtection="0"/>
    <xf numFmtId="0" fontId="39" fillId="80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39" fillId="75" borderId="0" applyNumberFormat="0" applyBorder="0" applyAlignment="0" applyProtection="0"/>
    <xf numFmtId="0" fontId="6" fillId="62" borderId="0" applyNumberFormat="0" applyBorder="0" applyAlignment="0" applyProtection="0"/>
    <xf numFmtId="0" fontId="39" fillId="75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39" fillId="78" borderId="0" applyNumberFormat="0" applyBorder="0" applyAlignment="0" applyProtection="0"/>
    <xf numFmtId="0" fontId="6" fillId="66" borderId="0" applyNumberFormat="0" applyBorder="0" applyAlignment="0" applyProtection="0"/>
    <xf numFmtId="0" fontId="39" fillId="78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39" fillId="81" borderId="0" applyNumberFormat="0" applyBorder="0" applyAlignment="0" applyProtection="0"/>
    <xf numFmtId="0" fontId="6" fillId="70" borderId="0" applyNumberFormat="0" applyBorder="0" applyAlignment="0" applyProtection="0"/>
    <xf numFmtId="0" fontId="39" fillId="81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1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71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48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2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56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4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81" fillId="0" borderId="0" applyFont="0" applyFill="0" applyBorder="0" applyAlignment="0" applyProtection="0">
      <alignment horizontal="right"/>
    </xf>
    <xf numFmtId="0" fontId="74" fillId="45" borderId="20" applyNumberFormat="0" applyAlignment="0" applyProtection="0"/>
    <xf numFmtId="0" fontId="74" fillId="45" borderId="20" applyNumberFormat="0" applyAlignment="0" applyProtection="0"/>
    <xf numFmtId="0" fontId="74" fillId="45" borderId="20" applyNumberFormat="0" applyAlignment="0" applyProtection="0"/>
    <xf numFmtId="0" fontId="74" fillId="45" borderId="20" applyNumberFormat="0" applyAlignment="0" applyProtection="0"/>
    <xf numFmtId="0" fontId="74" fillId="45" borderId="20" applyNumberFormat="0" applyAlignment="0" applyProtection="0"/>
    <xf numFmtId="0" fontId="74" fillId="45" borderId="20" applyNumberFormat="0" applyAlignment="0" applyProtection="0"/>
    <xf numFmtId="0" fontId="74" fillId="45" borderId="20" applyNumberFormat="0" applyAlignment="0" applyProtection="0"/>
    <xf numFmtId="0" fontId="74" fillId="45" borderId="20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0" fontId="76" fillId="46" borderId="23" applyNumberFormat="0" applyAlignment="0" applyProtection="0"/>
    <xf numFmtId="41" fontId="9" fillId="13" borderId="0"/>
    <xf numFmtId="41" fontId="6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9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179" fontId="82" fillId="0" borderId="0" applyNumberFormat="0" applyFill="0" applyBorder="0" applyProtection="0">
      <alignment horizontal="right"/>
    </xf>
    <xf numFmtId="14" fontId="15" fillId="82" borderId="9">
      <alignment horizontal="center" vertical="center" wrapText="1"/>
    </xf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2" fillId="44" borderId="20" applyNumberFormat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180" fontId="83" fillId="0" borderId="0"/>
    <xf numFmtId="39" fontId="13" fillId="0" borderId="0" applyFill="0" applyBorder="0" applyAlignment="0" applyProtection="0"/>
    <xf numFmtId="0" fontId="24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/>
    <xf numFmtId="0" fontId="9" fillId="0" borderId="0"/>
    <xf numFmtId="0" fontId="9" fillId="0" borderId="0"/>
    <xf numFmtId="0" fontId="6" fillId="0" borderId="0"/>
    <xf numFmtId="0" fontId="39" fillId="0" borderId="0"/>
    <xf numFmtId="0" fontId="3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9" fillId="0" borderId="0">
      <alignment horizontal="left" wrapText="1"/>
    </xf>
    <xf numFmtId="0" fontId="6" fillId="0" borderId="0"/>
    <xf numFmtId="0" fontId="9" fillId="0" borderId="0"/>
    <xf numFmtId="0" fontId="6" fillId="0" borderId="0"/>
    <xf numFmtId="0" fontId="24" fillId="0" borderId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39" fillId="47" borderId="24" applyNumberFormat="0" applyFont="0" applyAlignment="0" applyProtection="0"/>
    <xf numFmtId="0" fontId="39" fillId="47" borderId="24" applyNumberFormat="0" applyFont="0" applyAlignment="0" applyProtection="0"/>
    <xf numFmtId="0" fontId="39" fillId="47" borderId="24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6" fillId="47" borderId="24" applyNumberFormat="0" applyFont="0" applyAlignment="0" applyProtection="0"/>
    <xf numFmtId="0" fontId="39" fillId="19" borderId="7" applyNumberFormat="0" applyFon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0" fontId="73" fillId="45" borderId="21" applyNumberFormat="0" applyAlignment="0" applyProtection="0"/>
    <xf numFmtId="18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20" borderId="4"/>
    <xf numFmtId="42" fontId="9" fillId="17" borderId="0"/>
    <xf numFmtId="42" fontId="9" fillId="17" borderId="10">
      <alignment vertical="center"/>
    </xf>
    <xf numFmtId="10" fontId="9" fillId="17" borderId="0"/>
    <xf numFmtId="174" fontId="9" fillId="17" borderId="0"/>
    <xf numFmtId="42" fontId="9" fillId="17" borderId="12">
      <alignment horizontal="left"/>
    </xf>
    <xf numFmtId="175" fontId="9" fillId="0" borderId="0" applyFont="0" applyFill="0" applyAlignment="0">
      <alignment horizontal="right"/>
    </xf>
    <xf numFmtId="4" fontId="51" fillId="83" borderId="26" applyNumberFormat="0" applyProtection="0">
      <alignment vertical="center"/>
    </xf>
    <xf numFmtId="4" fontId="84" fillId="18" borderId="26" applyNumberFormat="0" applyProtection="0">
      <alignment vertical="center"/>
    </xf>
    <xf numFmtId="4" fontId="51" fillId="18" borderId="26" applyNumberFormat="0" applyProtection="0">
      <alignment horizontal="left" vertical="center" indent="1"/>
    </xf>
    <xf numFmtId="0" fontId="51" fillId="18" borderId="26" applyNumberFormat="0" applyProtection="0">
      <alignment horizontal="left" vertical="top" indent="1"/>
    </xf>
    <xf numFmtId="0" fontId="9" fillId="22" borderId="8" applyNumberFormat="0" applyProtection="0">
      <alignment horizontal="left" vertical="center" indent="1"/>
    </xf>
    <xf numFmtId="4" fontId="45" fillId="73" borderId="26" applyNumberFormat="0" applyProtection="0">
      <alignment horizontal="right" vertical="center"/>
    </xf>
    <xf numFmtId="4" fontId="45" fillId="79" borderId="26" applyNumberFormat="0" applyProtection="0">
      <alignment horizontal="right" vertical="center"/>
    </xf>
    <xf numFmtId="4" fontId="45" fillId="84" borderId="26" applyNumberFormat="0" applyProtection="0">
      <alignment horizontal="right" vertical="center"/>
    </xf>
    <xf numFmtId="4" fontId="45" fillId="81" borderId="26" applyNumberFormat="0" applyProtection="0">
      <alignment horizontal="right" vertical="center"/>
    </xf>
    <xf numFmtId="4" fontId="45" fillId="85" borderId="26" applyNumberFormat="0" applyProtection="0">
      <alignment horizontal="right" vertical="center"/>
    </xf>
    <xf numFmtId="4" fontId="45" fillId="86" borderId="26" applyNumberFormat="0" applyProtection="0">
      <alignment horizontal="right" vertical="center"/>
    </xf>
    <xf numFmtId="4" fontId="45" fillId="87" borderId="26" applyNumberFormat="0" applyProtection="0">
      <alignment horizontal="right" vertical="center"/>
    </xf>
    <xf numFmtId="4" fontId="45" fillId="88" borderId="26" applyNumberFormat="0" applyProtection="0">
      <alignment horizontal="right" vertical="center"/>
    </xf>
    <xf numFmtId="4" fontId="45" fillId="80" borderId="26" applyNumberFormat="0" applyProtection="0">
      <alignment horizontal="right" vertical="center"/>
    </xf>
    <xf numFmtId="4" fontId="51" fillId="89" borderId="27" applyNumberFormat="0" applyProtection="0">
      <alignment horizontal="left" vertical="center" indent="1"/>
    </xf>
    <xf numFmtId="4" fontId="45" fillId="90" borderId="0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4" fontId="45" fillId="33" borderId="8" applyNumberFormat="0" applyProtection="0">
      <alignment horizontal="left" vertical="center" indent="1"/>
    </xf>
    <xf numFmtId="4" fontId="45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7" borderId="3" applyNumberFormat="0">
      <protection locked="0"/>
    </xf>
    <xf numFmtId="4" fontId="45" fillId="38" borderId="26" applyNumberFormat="0" applyProtection="0">
      <alignment vertical="center"/>
    </xf>
    <xf numFmtId="4" fontId="50" fillId="38" borderId="26" applyNumberFormat="0" applyProtection="0">
      <alignment vertical="center"/>
    </xf>
    <xf numFmtId="4" fontId="45" fillId="38" borderId="26" applyNumberFormat="0" applyProtection="0">
      <alignment horizontal="left" vertical="center" indent="1"/>
    </xf>
    <xf numFmtId="0" fontId="45" fillId="38" borderId="26" applyNumberFormat="0" applyProtection="0">
      <alignment horizontal="left" vertical="top" indent="1"/>
    </xf>
    <xf numFmtId="4" fontId="45" fillId="90" borderId="26" applyNumberFormat="0" applyProtection="0">
      <alignment horizontal="right" vertical="center"/>
    </xf>
    <xf numFmtId="4" fontId="50" fillId="90" borderId="26" applyNumberFormat="0" applyProtection="0">
      <alignment horizontal="right" vertical="center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4" fontId="85" fillId="91" borderId="0" applyNumberFormat="0" applyProtection="0">
      <alignment horizontal="left" vertical="center" indent="1"/>
    </xf>
    <xf numFmtId="4" fontId="54" fillId="90" borderId="26" applyNumberFormat="0" applyProtection="0">
      <alignment horizontal="right" vertical="center"/>
    </xf>
    <xf numFmtId="39" fontId="9" fillId="39" borderId="0"/>
    <xf numFmtId="169" fontId="9" fillId="0" borderId="0">
      <alignment horizontal="left" wrapText="1"/>
    </xf>
    <xf numFmtId="168" fontId="9" fillId="0" borderId="0">
      <alignment horizontal="left" wrapText="1"/>
    </xf>
    <xf numFmtId="0" fontId="86" fillId="0" borderId="0"/>
    <xf numFmtId="0" fontId="9" fillId="0" borderId="0" applyNumberFormat="0" applyBorder="0" applyAlignment="0"/>
    <xf numFmtId="0" fontId="87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92" borderId="36" applyNumberFormat="0" applyAlignment="0" applyProtection="0">
      <alignment horizontal="left" vertical="center" indent="1"/>
    </xf>
    <xf numFmtId="182" fontId="97" fillId="0" borderId="37" applyNumberFormat="0" applyProtection="0">
      <alignment horizontal="right" vertical="center"/>
    </xf>
    <xf numFmtId="182" fontId="96" fillId="0" borderId="38" applyNumberFormat="0" applyProtection="0">
      <alignment horizontal="right" vertical="center"/>
    </xf>
    <xf numFmtId="182" fontId="97" fillId="93" borderId="36" applyNumberFormat="0" applyAlignment="0" applyProtection="0">
      <alignment horizontal="left" vertical="center" indent="1"/>
    </xf>
    <xf numFmtId="0" fontId="98" fillId="94" borderId="38" applyNumberFormat="0" applyAlignment="0">
      <alignment horizontal="left" vertical="center" indent="1"/>
      <protection locked="0"/>
    </xf>
    <xf numFmtId="0" fontId="98" fillId="95" borderId="38" applyNumberFormat="0" applyAlignment="0" applyProtection="0">
      <alignment horizontal="left" vertical="center" indent="1"/>
    </xf>
    <xf numFmtId="182" fontId="97" fillId="96" borderId="37" applyNumberFormat="0" applyBorder="0">
      <alignment horizontal="right" vertical="center"/>
      <protection locked="0"/>
    </xf>
    <xf numFmtId="0" fontId="98" fillId="94" borderId="38" applyNumberFormat="0" applyAlignment="0">
      <alignment horizontal="left" vertical="center" indent="1"/>
      <protection locked="0"/>
    </xf>
    <xf numFmtId="182" fontId="96" fillId="95" borderId="38" applyNumberFormat="0" applyProtection="0">
      <alignment horizontal="right" vertical="center"/>
    </xf>
    <xf numFmtId="182" fontId="96" fillId="96" borderId="38" applyNumberFormat="0" applyBorder="0">
      <alignment horizontal="right" vertical="center"/>
      <protection locked="0"/>
    </xf>
    <xf numFmtId="182" fontId="99" fillId="97" borderId="39" applyNumberFormat="0" applyBorder="0" applyAlignment="0" applyProtection="0">
      <alignment horizontal="right" vertical="center" indent="1"/>
    </xf>
    <xf numFmtId="182" fontId="100" fillId="98" borderId="39" applyNumberFormat="0" applyBorder="0" applyAlignment="0" applyProtection="0">
      <alignment horizontal="right" vertical="center" indent="1"/>
    </xf>
    <xf numFmtId="182" fontId="100" fillId="99" borderId="39" applyNumberFormat="0" applyBorder="0" applyAlignment="0" applyProtection="0">
      <alignment horizontal="right" vertical="center" indent="1"/>
    </xf>
    <xf numFmtId="182" fontId="101" fillId="100" borderId="39" applyNumberFormat="0" applyBorder="0" applyAlignment="0" applyProtection="0">
      <alignment horizontal="right" vertical="center" indent="1"/>
    </xf>
    <xf numFmtId="182" fontId="101" fillId="101" borderId="39" applyNumberFormat="0" applyBorder="0" applyAlignment="0" applyProtection="0">
      <alignment horizontal="right" vertical="center" indent="1"/>
    </xf>
    <xf numFmtId="182" fontId="101" fillId="102" borderId="39" applyNumberFormat="0" applyBorder="0" applyAlignment="0" applyProtection="0">
      <alignment horizontal="right" vertical="center" indent="1"/>
    </xf>
    <xf numFmtId="182" fontId="102" fillId="103" borderId="39" applyNumberFormat="0" applyBorder="0" applyAlignment="0" applyProtection="0">
      <alignment horizontal="right" vertical="center" indent="1"/>
    </xf>
    <xf numFmtId="182" fontId="102" fillId="104" borderId="39" applyNumberFormat="0" applyBorder="0" applyAlignment="0" applyProtection="0">
      <alignment horizontal="right" vertical="center" indent="1"/>
    </xf>
    <xf numFmtId="182" fontId="102" fillId="105" borderId="39" applyNumberFormat="0" applyBorder="0" applyAlignment="0" applyProtection="0">
      <alignment horizontal="right" vertical="center" indent="1"/>
    </xf>
    <xf numFmtId="0" fontId="103" fillId="0" borderId="36" applyNumberFormat="0" applyFont="0" applyFill="0" applyAlignment="0" applyProtection="0"/>
    <xf numFmtId="182" fontId="104" fillId="93" borderId="0" applyNumberFormat="0" applyAlignment="0" applyProtection="0">
      <alignment horizontal="left" vertical="center" indent="1"/>
    </xf>
    <xf numFmtId="0" fontId="103" fillId="0" borderId="40" applyNumberFormat="0" applyFont="0" applyFill="0" applyAlignment="0" applyProtection="0"/>
    <xf numFmtId="182" fontId="97" fillId="0" borderId="37" applyNumberFormat="0" applyFill="0" applyBorder="0" applyAlignment="0" applyProtection="0">
      <alignment horizontal="right" vertical="center"/>
    </xf>
    <xf numFmtId="182" fontId="97" fillId="93" borderId="36" applyNumberFormat="0" applyAlignment="0" applyProtection="0">
      <alignment horizontal="left" vertical="center" indent="1"/>
    </xf>
    <xf numFmtId="0" fontId="96" fillId="92" borderId="38" applyNumberFormat="0" applyAlignment="0" applyProtection="0">
      <alignment horizontal="left" vertical="center" indent="1"/>
    </xf>
    <xf numFmtId="0" fontId="98" fillId="106" borderId="36" applyNumberFormat="0" applyAlignment="0" applyProtection="0">
      <alignment horizontal="left" vertical="center" indent="1"/>
    </xf>
    <xf numFmtId="0" fontId="98" fillId="107" borderId="36" applyNumberFormat="0" applyAlignment="0" applyProtection="0">
      <alignment horizontal="left" vertical="center" indent="1"/>
    </xf>
    <xf numFmtId="0" fontId="98" fillId="108" borderId="36" applyNumberFormat="0" applyAlignment="0" applyProtection="0">
      <alignment horizontal="left" vertical="center" indent="1"/>
    </xf>
    <xf numFmtId="0" fontId="98" fillId="96" borderId="36" applyNumberFormat="0" applyAlignment="0" applyProtection="0">
      <alignment horizontal="left" vertical="center" indent="1"/>
    </xf>
    <xf numFmtId="0" fontId="98" fillId="95" borderId="38" applyNumberFormat="0" applyAlignment="0" applyProtection="0">
      <alignment horizontal="left" vertical="center" indent="1"/>
    </xf>
    <xf numFmtId="0" fontId="105" fillId="0" borderId="41" applyNumberFormat="0" applyFill="0" applyBorder="0" applyAlignment="0" applyProtection="0"/>
    <xf numFmtId="0" fontId="106" fillId="0" borderId="41" applyNumberFormat="0" applyBorder="0" applyAlignment="0" applyProtection="0"/>
    <xf numFmtId="0" fontId="105" fillId="94" borderId="38" applyNumberFormat="0" applyAlignment="0">
      <alignment horizontal="left" vertical="center" indent="1"/>
      <protection locked="0"/>
    </xf>
    <xf numFmtId="0" fontId="105" fillId="94" borderId="38" applyNumberFormat="0" applyAlignment="0">
      <alignment horizontal="left" vertical="center" indent="1"/>
      <protection locked="0"/>
    </xf>
    <xf numFmtId="0" fontId="105" fillId="95" borderId="38" applyNumberFormat="0" applyAlignment="0" applyProtection="0">
      <alignment horizontal="left" vertical="center" indent="1"/>
    </xf>
    <xf numFmtId="182" fontId="107" fillId="95" borderId="38" applyNumberFormat="0" applyProtection="0">
      <alignment horizontal="right" vertical="center"/>
    </xf>
    <xf numFmtId="182" fontId="108" fillId="96" borderId="37" applyNumberFormat="0" applyBorder="0">
      <alignment horizontal="right" vertical="center"/>
      <protection locked="0"/>
    </xf>
    <xf numFmtId="182" fontId="107" fillId="96" borderId="38" applyNumberFormat="0" applyBorder="0">
      <alignment horizontal="right" vertical="center"/>
      <protection locked="0"/>
    </xf>
    <xf numFmtId="182" fontId="97" fillId="0" borderId="37" applyNumberFormat="0" applyFill="0" applyBorder="0" applyAlignment="0" applyProtection="0">
      <alignment horizontal="right" vertical="center"/>
    </xf>
  </cellStyleXfs>
  <cellXfs count="108">
    <xf numFmtId="0" fontId="0" fillId="0" borderId="0" xfId="0" applyNumberFormat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0" fontId="11" fillId="0" borderId="16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0" fontId="11" fillId="0" borderId="0" xfId="0" applyNumberFormat="1" applyFont="1" applyFill="1" applyAlignment="1" applyProtection="1">
      <alignment horizontal="centerContinuous"/>
      <protection locked="0"/>
    </xf>
    <xf numFmtId="0" fontId="11" fillId="0" borderId="0" xfId="0" applyNumberFormat="1" applyFont="1" applyFill="1" applyAlignment="1">
      <alignment horizontal="centerContinuous"/>
    </xf>
    <xf numFmtId="3" fontId="11" fillId="0" borderId="0" xfId="47" applyNumberFormat="1" applyFont="1" applyFill="1" applyAlignment="1">
      <alignment horizontal="centerContinuous"/>
    </xf>
    <xf numFmtId="3" fontId="11" fillId="0" borderId="0" xfId="47" applyNumberFormat="1" applyFont="1" applyFill="1"/>
    <xf numFmtId="0" fontId="11" fillId="0" borderId="0" xfId="0" applyNumberFormat="1" applyFont="1" applyFill="1" applyAlignment="1" applyProtection="1">
      <alignment horizontal="center"/>
      <protection locked="0"/>
    </xf>
    <xf numFmtId="0" fontId="11" fillId="0" borderId="11" xfId="0" applyNumberFormat="1" applyFont="1" applyFill="1" applyBorder="1" applyAlignment="1" applyProtection="1">
      <alignment horizontal="center"/>
      <protection locked="0"/>
    </xf>
    <xf numFmtId="0" fontId="11" fillId="0" borderId="11" xfId="0" applyNumberFormat="1" applyFont="1" applyFill="1" applyBorder="1" applyAlignment="1" applyProtection="1">
      <protection locked="0"/>
    </xf>
    <xf numFmtId="3" fontId="11" fillId="0" borderId="11" xfId="47" applyNumberFormat="1" applyFont="1" applyFill="1" applyBorder="1" applyAlignment="1">
      <alignment horizontal="center"/>
    </xf>
    <xf numFmtId="3" fontId="10" fillId="0" borderId="0" xfId="47" applyNumberFormat="1" applyFont="1" applyFill="1"/>
    <xf numFmtId="0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vertical="top"/>
    </xf>
    <xf numFmtId="0" fontId="61" fillId="0" borderId="0" xfId="0" applyNumberFormat="1" applyFont="1" applyFill="1" applyAlignment="1"/>
    <xf numFmtId="41" fontId="10" fillId="0" borderId="0" xfId="393" applyFont="1" applyFill="1"/>
    <xf numFmtId="41" fontId="10" fillId="0" borderId="0" xfId="393" applyFont="1" applyFill="1" applyBorder="1" applyProtection="1">
      <protection locked="0"/>
    </xf>
    <xf numFmtId="41" fontId="10" fillId="0" borderId="0" xfId="393" applyFont="1" applyFill="1" applyAlignment="1"/>
    <xf numFmtId="41" fontId="10" fillId="0" borderId="0" xfId="393" applyFont="1" applyFill="1" applyBorder="1"/>
    <xf numFmtId="41" fontId="10" fillId="0" borderId="0" xfId="393" applyFont="1" applyFill="1" applyBorder="1" applyAlignment="1" applyProtection="1">
      <alignment vertical="top"/>
      <protection locked="0"/>
    </xf>
    <xf numFmtId="41" fontId="10" fillId="0" borderId="11" xfId="393" applyFont="1" applyFill="1" applyBorder="1"/>
    <xf numFmtId="0" fontId="61" fillId="0" borderId="0" xfId="0" applyNumberFormat="1" applyFont="1" applyFill="1" applyAlignment="1" applyProtection="1">
      <protection locked="0"/>
    </xf>
    <xf numFmtId="41" fontId="10" fillId="0" borderId="0" xfId="393" applyFont="1" applyFill="1" applyProtection="1">
      <protection locked="0"/>
    </xf>
    <xf numFmtId="41" fontId="10" fillId="0" borderId="11" xfId="393" applyFont="1" applyFill="1" applyBorder="1" applyProtection="1">
      <protection locked="0"/>
    </xf>
    <xf numFmtId="41" fontId="11" fillId="0" borderId="10" xfId="393" applyFont="1" applyFill="1" applyBorder="1"/>
    <xf numFmtId="41" fontId="93" fillId="0" borderId="0" xfId="0" applyNumberFormat="1" applyFont="1" applyAlignment="1"/>
    <xf numFmtId="0" fontId="94" fillId="0" borderId="0" xfId="0" applyNumberFormat="1" applyFont="1" applyAlignment="1"/>
    <xf numFmtId="0" fontId="1" fillId="0" borderId="0" xfId="1325" applyFill="1"/>
    <xf numFmtId="0" fontId="63" fillId="0" borderId="0" xfId="1326" applyFont="1" applyFill="1"/>
    <xf numFmtId="0" fontId="0" fillId="0" borderId="0" xfId="1326" applyFont="1" applyFill="1"/>
    <xf numFmtId="0" fontId="0" fillId="0" borderId="0" xfId="1326" applyFont="1" applyFill="1" applyAlignment="1">
      <alignment horizontal="right"/>
    </xf>
    <xf numFmtId="43" fontId="0" fillId="0" borderId="0" xfId="1327" applyFont="1" applyFill="1"/>
    <xf numFmtId="0" fontId="1" fillId="0" borderId="0" xfId="1326" applyFill="1" applyAlignment="1">
      <alignment horizontal="right"/>
    </xf>
    <xf numFmtId="43" fontId="0" fillId="0" borderId="11" xfId="1327" applyFont="1" applyFill="1" applyBorder="1"/>
    <xf numFmtId="0" fontId="63" fillId="0" borderId="0" xfId="1326" applyFont="1" applyFill="1" applyAlignment="1">
      <alignment horizontal="right"/>
    </xf>
    <xf numFmtId="43" fontId="63" fillId="0" borderId="0" xfId="1327" applyFont="1" applyFill="1"/>
    <xf numFmtId="0" fontId="63" fillId="0" borderId="3" xfId="1326" applyFont="1" applyFill="1" applyBorder="1" applyAlignment="1">
      <alignment horizontal="center" vertical="center" wrapText="1"/>
    </xf>
    <xf numFmtId="0" fontId="1" fillId="0" borderId="3" xfId="1325" applyFill="1" applyBorder="1"/>
    <xf numFmtId="0" fontId="88" fillId="0" borderId="3" xfId="1325" applyFont="1" applyFill="1" applyBorder="1"/>
    <xf numFmtId="0" fontId="90" fillId="0" borderId="3" xfId="1326" applyFont="1" applyFill="1" applyBorder="1" applyAlignment="1">
      <alignment horizontal="left"/>
    </xf>
    <xf numFmtId="0" fontId="90" fillId="0" borderId="0" xfId="1325" applyFont="1" applyFill="1"/>
    <xf numFmtId="0" fontId="63" fillId="0" borderId="3" xfId="105" applyFont="1" applyFill="1" applyBorder="1" applyAlignment="1">
      <alignment horizontal="center" vertical="center" wrapText="1"/>
    </xf>
    <xf numFmtId="9" fontId="63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88" fillId="0" borderId="3" xfId="0" applyFont="1" applyFill="1" applyBorder="1" applyAlignment="1"/>
    <xf numFmtId="168" fontId="77" fillId="0" borderId="0" xfId="0" applyFont="1" applyFill="1" applyAlignment="1"/>
    <xf numFmtId="8" fontId="90" fillId="0" borderId="3" xfId="105" applyNumberFormat="1" applyFont="1" applyFill="1" applyBorder="1"/>
    <xf numFmtId="165" fontId="90" fillId="0" borderId="3" xfId="47" applyNumberFormat="1" applyFont="1" applyFill="1" applyBorder="1"/>
    <xf numFmtId="168" fontId="90" fillId="0" borderId="0" xfId="0" applyFont="1" applyFill="1" applyAlignment="1"/>
    <xf numFmtId="0" fontId="60" fillId="0" borderId="0" xfId="105" applyFill="1" applyBorder="1"/>
    <xf numFmtId="41" fontId="0" fillId="0" borderId="0" xfId="393" applyFont="1" applyFill="1"/>
    <xf numFmtId="0" fontId="60" fillId="0" borderId="0" xfId="105" applyFill="1"/>
    <xf numFmtId="168" fontId="0" fillId="0" borderId="0" xfId="0" applyFill="1" applyAlignment="1">
      <alignment horizontal="right"/>
    </xf>
    <xf numFmtId="0" fontId="60" fillId="0" borderId="10" xfId="105" applyFill="1" applyBorder="1"/>
    <xf numFmtId="41" fontId="88" fillId="0" borderId="10" xfId="393" applyFont="1" applyFill="1" applyBorder="1"/>
    <xf numFmtId="41" fontId="0" fillId="0" borderId="10" xfId="393" applyFont="1" applyFill="1" applyBorder="1"/>
    <xf numFmtId="0" fontId="63" fillId="0" borderId="0" xfId="105" applyFont="1" applyFill="1" applyBorder="1"/>
    <xf numFmtId="41" fontId="0" fillId="0" borderId="0" xfId="393" applyFont="1" applyFill="1" applyBorder="1"/>
    <xf numFmtId="0" fontId="0" fillId="0" borderId="0" xfId="105" applyFont="1" applyFill="1"/>
    <xf numFmtId="9" fontId="0" fillId="0" borderId="0" xfId="1330" applyFont="1" applyFill="1"/>
    <xf numFmtId="8" fontId="60" fillId="0" borderId="0" xfId="105" applyNumberFormat="1" applyFill="1"/>
    <xf numFmtId="10" fontId="0" fillId="0" borderId="0" xfId="1330" applyNumberFormat="1" applyFont="1" applyFill="1"/>
    <xf numFmtId="8" fontId="60" fillId="0" borderId="0" xfId="105" applyNumberFormat="1" applyFill="1" applyBorder="1"/>
    <xf numFmtId="0" fontId="60" fillId="0" borderId="10" xfId="105" applyFill="1" applyBorder="1" applyAlignment="1">
      <alignment horizontal="center"/>
    </xf>
    <xf numFmtId="10" fontId="0" fillId="0" borderId="10" xfId="1330" applyNumberFormat="1" applyFont="1" applyFill="1" applyBorder="1"/>
    <xf numFmtId="43" fontId="0" fillId="0" borderId="0" xfId="47" applyFont="1" applyFill="1" applyBorder="1"/>
    <xf numFmtId="10" fontId="0" fillId="0" borderId="0" xfId="1330" applyNumberFormat="1" applyFont="1" applyFill="1" applyBorder="1"/>
    <xf numFmtId="0" fontId="60" fillId="0" borderId="0" xfId="105" applyFill="1" applyBorder="1" applyAlignment="1">
      <alignment horizontal="center"/>
    </xf>
    <xf numFmtId="168" fontId="0" fillId="0" borderId="0" xfId="0" applyFill="1" applyBorder="1" applyAlignment="1"/>
    <xf numFmtId="168" fontId="89" fillId="0" borderId="29" xfId="0" applyFont="1" applyFill="1" applyBorder="1" applyAlignment="1">
      <alignment horizontal="center"/>
    </xf>
    <xf numFmtId="168" fontId="0" fillId="0" borderId="33" xfId="0" applyFill="1" applyBorder="1" applyAlignment="1">
      <alignment horizontal="center"/>
    </xf>
    <xf numFmtId="41" fontId="0" fillId="0" borderId="33" xfId="393" applyFont="1" applyFill="1" applyBorder="1" applyAlignment="1">
      <alignment horizontal="center"/>
    </xf>
    <xf numFmtId="9" fontId="0" fillId="0" borderId="34" xfId="1330" applyFont="1" applyFill="1" applyBorder="1" applyAlignment="1">
      <alignment horizontal="center"/>
    </xf>
    <xf numFmtId="168" fontId="0" fillId="0" borderId="30" xfId="0" applyFill="1" applyBorder="1" applyAlignment="1">
      <alignment horizontal="right"/>
    </xf>
    <xf numFmtId="41" fontId="0" fillId="0" borderId="31" xfId="393" applyFont="1" applyFill="1" applyBorder="1"/>
    <xf numFmtId="41" fontId="0" fillId="0" borderId="11" xfId="393" applyFont="1" applyFill="1" applyBorder="1"/>
    <xf numFmtId="41" fontId="0" fillId="0" borderId="28" xfId="393" applyFont="1" applyFill="1" applyBorder="1"/>
    <xf numFmtId="9" fontId="0" fillId="0" borderId="11" xfId="1330" applyFont="1" applyFill="1" applyBorder="1"/>
    <xf numFmtId="9" fontId="0" fillId="0" borderId="28" xfId="1330" applyFont="1" applyFill="1" applyBorder="1"/>
    <xf numFmtId="168" fontId="0" fillId="0" borderId="32" xfId="0" applyFill="1" applyBorder="1" applyAlignment="1">
      <alignment horizontal="right"/>
    </xf>
    <xf numFmtId="41" fontId="0" fillId="0" borderId="9" xfId="393" applyFont="1" applyFill="1" applyBorder="1"/>
    <xf numFmtId="41" fontId="0" fillId="0" borderId="35" xfId="393" applyFont="1" applyFill="1" applyBorder="1"/>
    <xf numFmtId="183" fontId="97" fillId="0" borderId="37" xfId="1332" applyNumberFormat="1">
      <alignment horizontal="right" vertical="center"/>
    </xf>
    <xf numFmtId="0" fontId="96" fillId="92" borderId="36" xfId="1331" applyNumberFormat="1" applyBorder="1" applyAlignment="1"/>
    <xf numFmtId="0" fontId="96" fillId="92" borderId="42" xfId="1355" applyNumberFormat="1" applyBorder="1" applyAlignment="1"/>
    <xf numFmtId="183" fontId="96" fillId="0" borderId="42" xfId="1333" applyNumberFormat="1" applyBorder="1">
      <alignment horizontal="right" vertical="center"/>
    </xf>
    <xf numFmtId="183" fontId="96" fillId="0" borderId="45" xfId="1333" applyNumberFormat="1" applyBorder="1">
      <alignment horizontal="right" vertical="center"/>
    </xf>
    <xf numFmtId="183" fontId="96" fillId="0" borderId="46" xfId="1333" applyNumberFormat="1" applyBorder="1">
      <alignment horizontal="right" vertical="center"/>
    </xf>
    <xf numFmtId="0" fontId="96" fillId="92" borderId="46" xfId="1355" applyNumberFormat="1" applyBorder="1" applyAlignment="1"/>
    <xf numFmtId="0" fontId="96" fillId="92" borderId="36" xfId="1331" quotePrefix="1" applyNumberFormat="1" applyBorder="1" applyAlignment="1"/>
    <xf numFmtId="0" fontId="97" fillId="93" borderId="36" xfId="1354" quotePrefix="1" applyNumberFormat="1" applyBorder="1" applyAlignment="1"/>
    <xf numFmtId="0" fontId="96" fillId="92" borderId="44" xfId="1355" quotePrefix="1" applyNumberFormat="1" applyBorder="1" applyAlignment="1"/>
    <xf numFmtId="0" fontId="96" fillId="92" borderId="36" xfId="1331" quotePrefix="1" applyNumberFormat="1" applyAlignment="1"/>
    <xf numFmtId="0" fontId="97" fillId="93" borderId="36" xfId="1354" quotePrefix="1" applyNumberFormat="1" applyAlignment="1"/>
    <xf numFmtId="0" fontId="96" fillId="92" borderId="45" xfId="1355" quotePrefix="1" applyNumberFormat="1" applyBorder="1" applyAlignment="1"/>
    <xf numFmtId="0" fontId="97" fillId="93" borderId="36" xfId="1354" quotePrefix="1" applyNumberFormat="1" applyBorder="1" applyAlignment="1">
      <alignment horizontal="right"/>
    </xf>
    <xf numFmtId="0" fontId="96" fillId="92" borderId="46" xfId="1355" quotePrefix="1" applyNumberFormat="1" applyBorder="1" applyAlignment="1">
      <alignment horizontal="right"/>
    </xf>
    <xf numFmtId="0" fontId="96" fillId="92" borderId="43" xfId="1355" quotePrefix="1" applyNumberFormat="1" applyBorder="1" applyAlignment="1"/>
    <xf numFmtId="165" fontId="0" fillId="0" borderId="0" xfId="393" applyNumberFormat="1" applyFont="1" applyFill="1" applyBorder="1"/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 applyProtection="1">
      <alignment horizontal="center"/>
      <protection locked="0"/>
    </xf>
  </cellXfs>
  <cellStyles count="1370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33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50"/>
    <cellStyle name="SAPDataCell" xfId="1332"/>
    <cellStyle name="SAPDataRemoved" xfId="1351"/>
    <cellStyle name="SAPDataTotalCell" xfId="1333"/>
    <cellStyle name="SAPDimensionCell" xfId="1331"/>
    <cellStyle name="SAPEditableDataCell" xfId="1335"/>
    <cellStyle name="SAPEditableDataTotalCell" xfId="1338"/>
    <cellStyle name="SAPEmphasized" xfId="1361"/>
    <cellStyle name="SAPEmphasizedEditableDataCell" xfId="1363"/>
    <cellStyle name="SAPEmphasizedEditableDataTotalCell" xfId="1364"/>
    <cellStyle name="SAPEmphasizedLockedDataCell" xfId="1367"/>
    <cellStyle name="SAPEmphasizedLockedDataTotalCell" xfId="1368"/>
    <cellStyle name="SAPEmphasizedReadonlyDataCell" xfId="1365"/>
    <cellStyle name="SAPEmphasizedReadonlyDataTotalCell" xfId="1366"/>
    <cellStyle name="SAPEmphasizedTotal" xfId="1362"/>
    <cellStyle name="SAPError" xfId="1352"/>
    <cellStyle name="SAPExceptionLevel1" xfId="1341"/>
    <cellStyle name="SAPExceptionLevel2" xfId="1342"/>
    <cellStyle name="SAPExceptionLevel3" xfId="1343"/>
    <cellStyle name="SAPExceptionLevel4" xfId="1344"/>
    <cellStyle name="SAPExceptionLevel5" xfId="1345"/>
    <cellStyle name="SAPExceptionLevel6" xfId="1346"/>
    <cellStyle name="SAPExceptionLevel7" xfId="1347"/>
    <cellStyle name="SAPExceptionLevel8" xfId="1348"/>
    <cellStyle name="SAPExceptionLevel9" xfId="1349"/>
    <cellStyle name="SAPFormula" xfId="1369"/>
    <cellStyle name="SAPGroupingFillCell" xfId="1334"/>
    <cellStyle name="SAPHierarchyCell0" xfId="1356"/>
    <cellStyle name="SAPHierarchyCell1" xfId="1357"/>
    <cellStyle name="SAPHierarchyCell2" xfId="1358"/>
    <cellStyle name="SAPHierarchyCell3" xfId="1359"/>
    <cellStyle name="SAPHierarchyCell4" xfId="1360"/>
    <cellStyle name="SAPLockedDataCell" xfId="1337"/>
    <cellStyle name="SAPLockedDataTotalCell" xfId="1340"/>
    <cellStyle name="SAPMemberCell" xfId="1354"/>
    <cellStyle name="SAPMemberTotalCell" xfId="1355"/>
    <cellStyle name="SAPMessageText" xfId="1353"/>
    <cellStyle name="SAPReadonlyDataCell" xfId="1336"/>
    <cellStyle name="SAPReadonlyDataTotalCell" xfId="1339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B9">
            <v>2127052953.75</v>
          </cell>
        </row>
        <row r="37">
          <cell r="C37">
            <v>33388225.969999999</v>
          </cell>
        </row>
        <row r="38">
          <cell r="C38">
            <v>-6381211.9799999967</v>
          </cell>
        </row>
        <row r="41">
          <cell r="C41">
            <v>125947308.91000009</v>
          </cell>
        </row>
      </sheetData>
      <sheetData sheetId="2">
        <row r="277">
          <cell r="H277">
            <v>33388225.969999999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B30" sqref="B30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59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06" t="s">
        <v>120</v>
      </c>
      <c r="B7" s="106"/>
      <c r="C7" s="106"/>
    </row>
    <row r="8" spans="1:3">
      <c r="A8" s="107" t="s">
        <v>60</v>
      </c>
      <c r="B8" s="107"/>
      <c r="C8" s="107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27">
        <f>+CBR_Gas!C39</f>
        <v>124778682.69528182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+CBR_Gas!C41</f>
        <v>26203523.36600918</v>
      </c>
    </row>
    <row r="17" spans="1:5">
      <c r="A17" s="15">
        <f t="shared" si="0"/>
        <v>5</v>
      </c>
      <c r="B17" s="17" t="s">
        <v>8</v>
      </c>
      <c r="C17" s="20">
        <f>+CBR_Gas!D41</f>
        <v>1183967.1427530921</v>
      </c>
    </row>
    <row r="18" spans="1:5">
      <c r="A18" s="15">
        <f t="shared" si="0"/>
        <v>6</v>
      </c>
      <c r="B18" s="1" t="s">
        <v>58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27387490.50876227</v>
      </c>
      <c r="D20" s="30">
        <f>+CBR_Gas!E41-C20</f>
        <v>0</v>
      </c>
      <c r="E20" s="31" t="s">
        <v>91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(CBR)'!$H$277</f>
        <v>33388225.969999999</v>
      </c>
    </row>
    <row r="24" spans="1:5">
      <c r="A24" s="15">
        <f t="shared" si="0"/>
        <v>12</v>
      </c>
      <c r="B24" s="17" t="s">
        <v>8</v>
      </c>
      <c r="C24" s="20">
        <f>'BW- Gas 410-411'!Q4</f>
        <v>42754186.710000001</v>
      </c>
    </row>
    <row r="25" spans="1:5">
      <c r="A25" s="15">
        <f t="shared" si="0"/>
        <v>13</v>
      </c>
      <c r="B25" s="1" t="s">
        <v>9</v>
      </c>
      <c r="C25" s="20">
        <f>'BW- Gas 410-411'!Q5</f>
        <v>-49135398.689999998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27007013.99000001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-7184702.6039908193</v>
      </c>
    </row>
    <row r="31" spans="1:5">
      <c r="A31" s="15">
        <f t="shared" si="0"/>
        <v>19</v>
      </c>
      <c r="B31" s="17" t="s">
        <v>16</v>
      </c>
      <c r="C31" s="21">
        <f>(C17+C18)-(C24+C25)</f>
        <v>7565179.1227530893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-380476.51876226999</v>
      </c>
    </row>
    <row r="34" spans="1:3" ht="13.8" thickTop="1"/>
  </sheetData>
  <mergeCells count="2">
    <mergeCell ref="A7:C7"/>
    <mergeCell ref="A8:C8"/>
  </mergeCells>
  <phoneticPr fontId="13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"/>
  <sheetViews>
    <sheetView topLeftCell="A36" workbookViewId="0">
      <selection activeCell="E41" sqref="E41"/>
    </sheetView>
  </sheetViews>
  <sheetFormatPr defaultColWidth="8.88671875" defaultRowHeight="14.4"/>
  <cols>
    <col min="1" max="1" width="12.77734375" style="32" customWidth="1"/>
    <col min="2" max="2" width="38.109375" style="32" bestFit="1" customWidth="1"/>
    <col min="3" max="3" width="15.5546875" style="32" bestFit="1" customWidth="1"/>
    <col min="4" max="4" width="14.5546875" style="32" bestFit="1" customWidth="1"/>
    <col min="5" max="5" width="15.6640625" style="32" bestFit="1" customWidth="1"/>
    <col min="6" max="6" width="13.88671875" style="32" bestFit="1" customWidth="1"/>
    <col min="7" max="7" width="14.5546875" style="32" bestFit="1" customWidth="1"/>
    <col min="8" max="16384" width="8.88671875" style="32"/>
  </cols>
  <sheetData>
    <row r="1" spans="1:9">
      <c r="B1" s="33" t="s">
        <v>61</v>
      </c>
    </row>
    <row r="2" spans="1:9">
      <c r="B2" s="33" t="s">
        <v>92</v>
      </c>
    </row>
    <row r="3" spans="1:9">
      <c r="B3" s="34"/>
    </row>
    <row r="4" spans="1:9">
      <c r="B4" s="35" t="s">
        <v>25</v>
      </c>
      <c r="C4" s="36">
        <f>'[2]Allocated (CBR)'!$C$41</f>
        <v>125947308.91000009</v>
      </c>
      <c r="D4"/>
      <c r="E4"/>
    </row>
    <row r="5" spans="1:9">
      <c r="B5" s="37" t="s">
        <v>26</v>
      </c>
      <c r="C5" s="38">
        <f>SUM('[2]Allocated (CBR)'!$C$37:$C$38)</f>
        <v>27007013.990000002</v>
      </c>
      <c r="D5"/>
      <c r="E5"/>
    </row>
    <row r="6" spans="1:9">
      <c r="B6" s="39" t="s">
        <v>27</v>
      </c>
      <c r="C6" s="40">
        <f>SUM(C4:C5)</f>
        <v>152954322.9000001</v>
      </c>
      <c r="D6"/>
      <c r="E6"/>
    </row>
    <row r="8" spans="1:9" ht="28.8">
      <c r="A8" s="41" t="s">
        <v>41</v>
      </c>
      <c r="B8" s="46" t="s">
        <v>62</v>
      </c>
      <c r="C8" s="46" t="s">
        <v>28</v>
      </c>
      <c r="D8" s="46" t="s">
        <v>29</v>
      </c>
      <c r="E8" s="47">
        <v>0.21</v>
      </c>
      <c r="F8" s="46" t="s">
        <v>79</v>
      </c>
      <c r="G8" s="48"/>
      <c r="H8" s="48"/>
      <c r="I8" s="48"/>
    </row>
    <row r="9" spans="1:9">
      <c r="A9" s="42" t="s">
        <v>43</v>
      </c>
      <c r="B9" s="49" t="s">
        <v>22</v>
      </c>
      <c r="C9" s="50">
        <v>497755.98</v>
      </c>
      <c r="D9" s="50">
        <v>-104528.76</v>
      </c>
      <c r="E9" s="50">
        <f t="shared" ref="E9:E35" si="0">C9*$E$8</f>
        <v>104528.7558</v>
      </c>
      <c r="F9" s="50">
        <f>D9+E9</f>
        <v>-4.1999999957624823E-3</v>
      </c>
      <c r="G9" s="48"/>
      <c r="H9" s="48"/>
      <c r="I9" s="48"/>
    </row>
    <row r="10" spans="1:9">
      <c r="A10" s="42" t="s">
        <v>44</v>
      </c>
      <c r="B10" s="49" t="s">
        <v>21</v>
      </c>
      <c r="C10" s="50">
        <v>116306.4</v>
      </c>
      <c r="D10" s="50">
        <v>-24424.34</v>
      </c>
      <c r="E10" s="50">
        <f t="shared" si="0"/>
        <v>24424.343999999997</v>
      </c>
      <c r="F10" s="50">
        <f t="shared" ref="F10:F28" si="1">D10+E10</f>
        <v>3.9999999971769284E-3</v>
      </c>
      <c r="G10" s="48"/>
      <c r="H10" s="48"/>
      <c r="I10" s="48"/>
    </row>
    <row r="11" spans="1:9">
      <c r="A11" s="42" t="s">
        <v>45</v>
      </c>
      <c r="B11" s="49" t="s">
        <v>23</v>
      </c>
      <c r="C11" s="50">
        <v>6529780.5199999996</v>
      </c>
      <c r="D11" s="50">
        <v>-1371253.91</v>
      </c>
      <c r="E11" s="50">
        <f t="shared" si="0"/>
        <v>1371253.9091999999</v>
      </c>
      <c r="F11" s="50">
        <f t="shared" si="1"/>
        <v>-8.0000003799796104E-4</v>
      </c>
      <c r="G11" s="48"/>
      <c r="H11" s="48"/>
      <c r="I11" s="48"/>
    </row>
    <row r="12" spans="1:9">
      <c r="A12" s="43" t="s">
        <v>46</v>
      </c>
      <c r="B12" s="51" t="s">
        <v>31</v>
      </c>
      <c r="C12" s="50">
        <v>-3187673.1</v>
      </c>
      <c r="D12" s="50">
        <v>669411.35</v>
      </c>
      <c r="E12" s="50">
        <f t="shared" si="0"/>
        <v>-669411.35100000002</v>
      </c>
      <c r="F12" s="50">
        <f t="shared" si="1"/>
        <v>-1.0000000474974513E-3</v>
      </c>
      <c r="G12" s="52"/>
      <c r="H12" s="48"/>
      <c r="I12" s="48"/>
    </row>
    <row r="13" spans="1:9">
      <c r="A13" s="42" t="s">
        <v>47</v>
      </c>
      <c r="B13" s="49" t="s">
        <v>24</v>
      </c>
      <c r="C13" s="50">
        <v>1178888</v>
      </c>
      <c r="D13" s="50">
        <v>-247566.48</v>
      </c>
      <c r="E13" s="50">
        <f t="shared" si="0"/>
        <v>247566.47999999998</v>
      </c>
      <c r="F13" s="50">
        <f t="shared" si="1"/>
        <v>0</v>
      </c>
      <c r="G13" s="48"/>
      <c r="H13" s="48"/>
      <c r="I13" s="48"/>
    </row>
    <row r="14" spans="1:9">
      <c r="A14" s="42" t="s">
        <v>48</v>
      </c>
      <c r="B14" s="49" t="s">
        <v>70</v>
      </c>
      <c r="C14" s="50">
        <v>143050</v>
      </c>
      <c r="D14" s="50">
        <v>-30040.5</v>
      </c>
      <c r="E14" s="50">
        <f t="shared" si="0"/>
        <v>30040.5</v>
      </c>
      <c r="F14" s="50">
        <f t="shared" si="1"/>
        <v>0</v>
      </c>
      <c r="G14" s="48"/>
      <c r="H14" s="48"/>
      <c r="I14" s="48"/>
    </row>
    <row r="15" spans="1:9">
      <c r="A15" s="42" t="s">
        <v>49</v>
      </c>
      <c r="B15" s="49" t="s">
        <v>32</v>
      </c>
      <c r="C15" s="50">
        <v>78477.67</v>
      </c>
      <c r="D15" s="50">
        <v>-16480.310000000001</v>
      </c>
      <c r="E15" s="50">
        <f t="shared" si="0"/>
        <v>16480.310699999998</v>
      </c>
      <c r="F15" s="50">
        <f t="shared" si="1"/>
        <v>6.9999999686842784E-4</v>
      </c>
      <c r="G15" s="48"/>
      <c r="H15" s="48"/>
      <c r="I15" s="48"/>
    </row>
    <row r="16" spans="1:9">
      <c r="A16" s="42" t="s">
        <v>50</v>
      </c>
      <c r="B16" s="49" t="s">
        <v>33</v>
      </c>
      <c r="C16" s="50">
        <v>0</v>
      </c>
      <c r="D16" s="50">
        <v>0</v>
      </c>
      <c r="E16" s="50">
        <f t="shared" si="0"/>
        <v>0</v>
      </c>
      <c r="F16" s="50">
        <f t="shared" si="1"/>
        <v>0</v>
      </c>
      <c r="G16" s="48"/>
      <c r="H16" s="48"/>
      <c r="I16" s="48"/>
    </row>
    <row r="17" spans="1:9">
      <c r="A17" s="42" t="s">
        <v>51</v>
      </c>
      <c r="B17" s="49" t="s">
        <v>34</v>
      </c>
      <c r="C17" s="50">
        <v>-548892</v>
      </c>
      <c r="D17" s="50">
        <v>115267.32</v>
      </c>
      <c r="E17" s="50">
        <f t="shared" si="0"/>
        <v>-115267.31999999999</v>
      </c>
      <c r="F17" s="50">
        <f t="shared" si="1"/>
        <v>0</v>
      </c>
      <c r="G17" s="48"/>
      <c r="H17" s="48"/>
      <c r="I17" s="48"/>
    </row>
    <row r="18" spans="1:9">
      <c r="A18" s="42" t="s">
        <v>52</v>
      </c>
      <c r="B18" s="49" t="s">
        <v>35</v>
      </c>
      <c r="C18" s="50">
        <v>99512.7</v>
      </c>
      <c r="D18" s="50">
        <v>-20897.669999999998</v>
      </c>
      <c r="E18" s="50">
        <f t="shared" si="0"/>
        <v>20897.666999999998</v>
      </c>
      <c r="F18" s="50">
        <f t="shared" si="1"/>
        <v>-3.0000000006111804E-3</v>
      </c>
      <c r="G18" s="48"/>
      <c r="H18" s="48"/>
      <c r="I18" s="48"/>
    </row>
    <row r="19" spans="1:9">
      <c r="A19" s="42" t="s">
        <v>53</v>
      </c>
      <c r="B19" s="49" t="s">
        <v>63</v>
      </c>
      <c r="C19" s="50">
        <v>-192119</v>
      </c>
      <c r="D19" s="50">
        <v>67241.649999999994</v>
      </c>
      <c r="E19" s="50">
        <f t="shared" si="0"/>
        <v>-40344.99</v>
      </c>
      <c r="F19" s="50">
        <f t="shared" si="1"/>
        <v>26896.659999999996</v>
      </c>
      <c r="G19" s="48"/>
      <c r="H19" s="48"/>
      <c r="I19" s="48"/>
    </row>
    <row r="20" spans="1:9">
      <c r="A20" s="42" t="s">
        <v>54</v>
      </c>
      <c r="B20" s="49" t="s">
        <v>121</v>
      </c>
      <c r="C20" s="50">
        <v>1999743.19</v>
      </c>
      <c r="D20" s="50">
        <v>-419946.07</v>
      </c>
      <c r="E20" s="50">
        <f t="shared" si="0"/>
        <v>419946.06989999994</v>
      </c>
      <c r="F20" s="50">
        <f t="shared" si="1"/>
        <v>-1.0000006295740604E-4</v>
      </c>
      <c r="G20" s="48"/>
      <c r="H20" s="48"/>
      <c r="I20" s="48"/>
    </row>
    <row r="21" spans="1:9">
      <c r="A21" s="42" t="s">
        <v>55</v>
      </c>
      <c r="B21" s="49" t="s">
        <v>122</v>
      </c>
      <c r="C21" s="50">
        <v>582250</v>
      </c>
      <c r="D21" s="50">
        <v>-122272.5</v>
      </c>
      <c r="E21" s="50">
        <f t="shared" si="0"/>
        <v>122272.5</v>
      </c>
      <c r="F21" s="50">
        <f t="shared" si="1"/>
        <v>0</v>
      </c>
      <c r="G21" s="48"/>
      <c r="H21" s="48"/>
      <c r="I21" s="48"/>
    </row>
    <row r="22" spans="1:9">
      <c r="A22" s="42" t="s">
        <v>56</v>
      </c>
      <c r="B22" s="49" t="s">
        <v>123</v>
      </c>
      <c r="C22" s="50">
        <v>140059.28</v>
      </c>
      <c r="D22" s="50">
        <v>-29412.45</v>
      </c>
      <c r="E22" s="50">
        <f t="shared" si="0"/>
        <v>29412.448799999998</v>
      </c>
      <c r="F22" s="50">
        <f t="shared" si="1"/>
        <v>-1.2000000024272595E-3</v>
      </c>
      <c r="G22" s="48"/>
      <c r="H22" s="48"/>
      <c r="I22" s="48"/>
    </row>
    <row r="23" spans="1:9">
      <c r="A23" s="42" t="s">
        <v>57</v>
      </c>
      <c r="B23" s="49" t="s">
        <v>36</v>
      </c>
      <c r="C23" s="50">
        <v>0</v>
      </c>
      <c r="D23" s="50">
        <v>0</v>
      </c>
      <c r="E23" s="50">
        <f t="shared" si="0"/>
        <v>0</v>
      </c>
      <c r="F23" s="50">
        <f t="shared" si="1"/>
        <v>0</v>
      </c>
      <c r="G23" s="48"/>
      <c r="H23" s="48"/>
      <c r="I23" s="48"/>
    </row>
    <row r="24" spans="1:9">
      <c r="A24" s="42" t="s">
        <v>64</v>
      </c>
      <c r="B24" s="49" t="s">
        <v>65</v>
      </c>
      <c r="C24" s="50">
        <v>-4038871</v>
      </c>
      <c r="D24" s="50">
        <v>848162.91</v>
      </c>
      <c r="E24" s="50">
        <f t="shared" si="0"/>
        <v>-848162.90999999992</v>
      </c>
      <c r="F24" s="50">
        <f t="shared" si="1"/>
        <v>0</v>
      </c>
      <c r="G24" s="48"/>
      <c r="H24" s="48"/>
      <c r="I24" s="48"/>
    </row>
    <row r="25" spans="1:9">
      <c r="A25" s="42"/>
      <c r="B25" s="49" t="s">
        <v>80</v>
      </c>
      <c r="C25" s="50">
        <v>-601.79999999999995</v>
      </c>
      <c r="D25" s="50">
        <v>126.38</v>
      </c>
      <c r="E25" s="50">
        <f t="shared" si="0"/>
        <v>-126.37799999999999</v>
      </c>
      <c r="F25" s="50">
        <f t="shared" si="1"/>
        <v>2.0000000000095497E-3</v>
      </c>
      <c r="G25" s="48"/>
      <c r="H25" s="48"/>
      <c r="I25" s="48"/>
    </row>
    <row r="26" spans="1:9">
      <c r="A26" s="42"/>
      <c r="B26" s="49" t="s">
        <v>81</v>
      </c>
      <c r="C26" s="50">
        <v>95552.12</v>
      </c>
      <c r="D26" s="50">
        <v>-20065.95</v>
      </c>
      <c r="E26" s="50">
        <f t="shared" si="0"/>
        <v>20065.945199999998</v>
      </c>
      <c r="F26" s="50">
        <f t="shared" si="1"/>
        <v>-4.8000000024330802E-3</v>
      </c>
      <c r="G26" s="48"/>
      <c r="H26" s="48"/>
      <c r="I26" s="48"/>
    </row>
    <row r="27" spans="1:9">
      <c r="A27" s="42"/>
      <c r="B27" s="49" t="s">
        <v>82</v>
      </c>
      <c r="C27" s="50">
        <v>597372</v>
      </c>
      <c r="D27" s="50">
        <v>-125448.12</v>
      </c>
      <c r="E27" s="50">
        <f t="shared" si="0"/>
        <v>125448.12</v>
      </c>
      <c r="F27" s="50">
        <f t="shared" si="1"/>
        <v>0</v>
      </c>
      <c r="G27" s="48"/>
      <c r="H27" s="48"/>
      <c r="I27" s="48"/>
    </row>
    <row r="28" spans="1:9">
      <c r="A28" s="42"/>
      <c r="B28" s="49" t="s">
        <v>83</v>
      </c>
      <c r="C28" s="50">
        <v>-4869731.9000000004</v>
      </c>
      <c r="D28" s="50">
        <v>1022643.7</v>
      </c>
      <c r="E28" s="50">
        <f t="shared" si="0"/>
        <v>-1022643.699</v>
      </c>
      <c r="F28" s="50">
        <f t="shared" si="1"/>
        <v>9.9999993108212948E-4</v>
      </c>
      <c r="G28" s="48"/>
      <c r="H28" s="48"/>
      <c r="I28" s="48"/>
    </row>
    <row r="29" spans="1:9">
      <c r="A29" s="42"/>
      <c r="B29" s="49" t="s">
        <v>124</v>
      </c>
      <c r="C29" s="50">
        <v>-3812922.74</v>
      </c>
      <c r="D29" s="50">
        <v>800713.78</v>
      </c>
      <c r="E29" s="50">
        <f t="shared" ref="E29:E32" si="2">C29*$E$8</f>
        <v>-800713.77540000004</v>
      </c>
      <c r="F29" s="50">
        <f t="shared" ref="F29:F32" si="3">D29+E29</f>
        <v>4.5999999856576324E-3</v>
      </c>
      <c r="G29" s="48"/>
      <c r="H29" s="48"/>
      <c r="I29" s="48"/>
    </row>
    <row r="30" spans="1:9">
      <c r="A30" s="42"/>
      <c r="B30" s="49" t="s">
        <v>125</v>
      </c>
      <c r="C30" s="50">
        <v>-7325575.8499999996</v>
      </c>
      <c r="D30" s="50">
        <v>1538370.93</v>
      </c>
      <c r="E30" s="50">
        <f t="shared" si="2"/>
        <v>-1538370.9284999999</v>
      </c>
      <c r="F30" s="50">
        <f t="shared" si="3"/>
        <v>1.500000013038516E-3</v>
      </c>
      <c r="G30" s="48"/>
      <c r="H30" s="48"/>
      <c r="I30" s="48"/>
    </row>
    <row r="31" spans="1:9">
      <c r="A31" s="42"/>
      <c r="B31" s="49" t="s">
        <v>126</v>
      </c>
      <c r="C31" s="50">
        <v>-162789.74</v>
      </c>
      <c r="D31" s="50">
        <v>34185.85</v>
      </c>
      <c r="E31" s="50">
        <f t="shared" si="2"/>
        <v>-34185.845399999998</v>
      </c>
      <c r="F31" s="50">
        <f t="shared" si="3"/>
        <v>4.6000000002095476E-3</v>
      </c>
      <c r="G31" s="48"/>
      <c r="H31" s="48"/>
      <c r="I31" s="48"/>
    </row>
    <row r="32" spans="1:9">
      <c r="A32" s="42"/>
      <c r="B32" s="49" t="s">
        <v>127</v>
      </c>
      <c r="C32" s="50">
        <v>-131598.13</v>
      </c>
      <c r="D32" s="50">
        <v>27635.61</v>
      </c>
      <c r="E32" s="50">
        <f t="shared" si="2"/>
        <v>-27635.6073</v>
      </c>
      <c r="F32" s="50">
        <f t="shared" si="3"/>
        <v>2.7000000009138603E-3</v>
      </c>
      <c r="G32" s="48"/>
      <c r="H32" s="48"/>
      <c r="I32" s="48"/>
    </row>
    <row r="33" spans="1:9" s="45" customFormat="1">
      <c r="A33" s="44" t="s">
        <v>42</v>
      </c>
      <c r="B33" s="53" t="s">
        <v>30</v>
      </c>
      <c r="C33" s="54">
        <v>342482.37274650007</v>
      </c>
      <c r="D33" s="54">
        <v>0</v>
      </c>
      <c r="E33" s="54">
        <f t="shared" si="0"/>
        <v>71921.29827676501</v>
      </c>
      <c r="F33" s="54">
        <f>E33</f>
        <v>71921.29827676501</v>
      </c>
      <c r="G33" s="55"/>
      <c r="H33" s="55"/>
      <c r="I33" s="55"/>
    </row>
    <row r="34" spans="1:9" s="45" customFormat="1">
      <c r="A34" s="44"/>
      <c r="B34" s="53" t="s">
        <v>84</v>
      </c>
      <c r="C34" s="54">
        <v>976283.10264113988</v>
      </c>
      <c r="D34" s="54"/>
      <c r="E34" s="54">
        <f t="shared" si="0"/>
        <v>205019.45155463935</v>
      </c>
      <c r="F34" s="54">
        <f t="shared" ref="F34:F35" si="4">E34</f>
        <v>205019.45155463935</v>
      </c>
      <c r="G34" s="55"/>
      <c r="H34" s="55"/>
      <c r="I34" s="55"/>
    </row>
    <row r="35" spans="1:9" s="45" customFormat="1">
      <c r="A35" s="44"/>
      <c r="B35" s="53" t="s">
        <v>85</v>
      </c>
      <c r="C35" s="54">
        <v>863404.75483738433</v>
      </c>
      <c r="D35" s="54"/>
      <c r="E35" s="54">
        <f t="shared" si="0"/>
        <v>181314.99851585069</v>
      </c>
      <c r="F35" s="54">
        <f t="shared" si="4"/>
        <v>181314.99851585069</v>
      </c>
      <c r="G35" s="55"/>
      <c r="H35" s="55"/>
      <c r="I35" s="55"/>
    </row>
    <row r="36" spans="1:9" s="45" customFormat="1">
      <c r="A36" s="44" t="s">
        <v>66</v>
      </c>
      <c r="B36" s="53" t="s">
        <v>67</v>
      </c>
      <c r="C36" s="54">
        <v>-18145783.034943294</v>
      </c>
      <c r="D36" s="54">
        <v>-1407455.2772469078</v>
      </c>
      <c r="E36" s="54">
        <f>-C36*$E$8</f>
        <v>3810614.4373380914</v>
      </c>
      <c r="F36" s="54">
        <f>D36-E36</f>
        <v>-5218069.7145849988</v>
      </c>
      <c r="G36" s="55"/>
      <c r="H36" s="55"/>
      <c r="I36" s="55"/>
    </row>
    <row r="37" spans="1:9">
      <c r="B37" s="48"/>
      <c r="C37" s="48"/>
      <c r="D37" s="48"/>
      <c r="E37" s="48"/>
      <c r="F37" s="48"/>
      <c r="G37" s="48"/>
      <c r="H37" s="48"/>
      <c r="I37" s="48"/>
    </row>
    <row r="38" spans="1:9">
      <c r="B38" s="56" t="s">
        <v>37</v>
      </c>
      <c r="C38" s="57">
        <f>SUM(C9:C36)</f>
        <v>-28175640.204718273</v>
      </c>
      <c r="D38" s="57">
        <f>SUM(D9:D36)</f>
        <v>1183967.1427530921</v>
      </c>
      <c r="E38" s="57">
        <f>SUM(E9:E36)</f>
        <v>1704344.4316853462</v>
      </c>
      <c r="F38" s="57">
        <f>SUM(F9:F36)</f>
        <v>-4732917.3002377441</v>
      </c>
      <c r="G38" s="48"/>
      <c r="H38" s="48"/>
      <c r="I38" s="48"/>
    </row>
    <row r="39" spans="1:9">
      <c r="B39" s="58" t="s">
        <v>38</v>
      </c>
      <c r="C39" s="57">
        <f>C6+C38</f>
        <v>124778682.69528182</v>
      </c>
      <c r="D39" s="57"/>
      <c r="E39" s="57"/>
      <c r="F39" s="48"/>
      <c r="G39" s="48"/>
      <c r="H39" s="48"/>
      <c r="I39" s="48"/>
    </row>
    <row r="40" spans="1:9">
      <c r="B40" s="48"/>
      <c r="C40" s="59" t="s">
        <v>86</v>
      </c>
      <c r="D40" s="48"/>
      <c r="E40" s="48"/>
      <c r="F40" s="48"/>
      <c r="G40" s="48"/>
      <c r="H40" s="48"/>
      <c r="I40" s="48"/>
    </row>
    <row r="41" spans="1:9" ht="15" thickBot="1">
      <c r="B41" s="60" t="s">
        <v>39</v>
      </c>
      <c r="C41" s="61">
        <f>C39*21%</f>
        <v>26203523.36600918</v>
      </c>
      <c r="D41" s="62">
        <f>D38</f>
        <v>1183967.1427530921</v>
      </c>
      <c r="E41" s="62">
        <f>SUM(C41:D41)</f>
        <v>27387490.50876227</v>
      </c>
      <c r="F41" s="48"/>
      <c r="G41" s="48"/>
      <c r="H41" s="48"/>
      <c r="I41" s="48"/>
    </row>
    <row r="42" spans="1:9" ht="15" thickTop="1">
      <c r="B42" s="48"/>
      <c r="C42" s="57"/>
      <c r="D42" s="57"/>
      <c r="E42" s="57"/>
      <c r="F42" s="48"/>
      <c r="G42" s="48"/>
      <c r="H42" s="48"/>
      <c r="I42" s="48"/>
    </row>
    <row r="43" spans="1:9">
      <c r="B43" s="48"/>
      <c r="C43" s="48"/>
      <c r="D43" s="48"/>
      <c r="E43" s="48"/>
      <c r="F43" s="48"/>
      <c r="G43" s="48"/>
      <c r="H43" s="48"/>
      <c r="I43" s="48"/>
    </row>
    <row r="44" spans="1:9">
      <c r="B44" s="63" t="s">
        <v>68</v>
      </c>
      <c r="C44" s="48"/>
      <c r="D44" s="48"/>
      <c r="E44" s="48"/>
      <c r="F44" s="48"/>
      <c r="G44" s="48"/>
      <c r="H44" s="48"/>
      <c r="I44" s="48"/>
    </row>
    <row r="45" spans="1:9">
      <c r="B45" s="58" t="s">
        <v>40</v>
      </c>
      <c r="C45" s="64">
        <f>C6</f>
        <v>152954322.9000001</v>
      </c>
      <c r="D45" s="48"/>
      <c r="E45" s="48"/>
      <c r="F45" s="48"/>
      <c r="G45" s="48"/>
      <c r="H45" s="48"/>
      <c r="I45" s="48"/>
    </row>
    <row r="46" spans="1:9">
      <c r="B46" s="65" t="s">
        <v>87</v>
      </c>
      <c r="C46" s="64">
        <f>C45*21%</f>
        <v>32120407.809000019</v>
      </c>
      <c r="D46" s="66">
        <f>C46/$C$45</f>
        <v>0.21</v>
      </c>
      <c r="E46" s="48"/>
      <c r="F46" s="48"/>
      <c r="G46" s="48"/>
      <c r="H46" s="48"/>
      <c r="I46" s="48"/>
    </row>
    <row r="47" spans="1:9">
      <c r="B47" s="67" t="s">
        <v>30</v>
      </c>
      <c r="C47" s="64">
        <f>E33</f>
        <v>71921.29827676501</v>
      </c>
      <c r="D47" s="68">
        <f>C47/$C$45</f>
        <v>4.7021422417584357E-4</v>
      </c>
      <c r="E47" s="48"/>
      <c r="F47" s="48"/>
      <c r="G47" s="48"/>
      <c r="H47" s="48"/>
      <c r="I47" s="48"/>
    </row>
    <row r="48" spans="1:9">
      <c r="B48" s="67" t="s">
        <v>67</v>
      </c>
      <c r="C48" s="64">
        <f>F36+F19</f>
        <v>-5191173.0545849986</v>
      </c>
      <c r="D48" s="68">
        <f t="shared" ref="D48:D50" si="5">C48/$C$45</f>
        <v>-3.3939368016286352E-2</v>
      </c>
      <c r="E48" s="48"/>
      <c r="F48" s="48"/>
      <c r="G48" s="48"/>
      <c r="H48" s="48"/>
      <c r="I48" s="48"/>
    </row>
    <row r="49" spans="2:9">
      <c r="B49" s="69" t="s">
        <v>85</v>
      </c>
      <c r="C49" s="64">
        <f>F35</f>
        <v>181314.99851585069</v>
      </c>
      <c r="D49" s="68">
        <f t="shared" si="5"/>
        <v>1.1854192485582281E-3</v>
      </c>
      <c r="E49" s="48"/>
      <c r="F49" s="48"/>
      <c r="G49" s="48"/>
      <c r="H49" s="48"/>
      <c r="I49" s="48"/>
    </row>
    <row r="50" spans="2:9">
      <c r="B50" s="69" t="s">
        <v>84</v>
      </c>
      <c r="C50" s="64">
        <f>F34</f>
        <v>205019.45155463935</v>
      </c>
      <c r="D50" s="68">
        <f t="shared" si="5"/>
        <v>1.3403965815904327E-3</v>
      </c>
      <c r="E50" s="48"/>
      <c r="F50" s="48"/>
      <c r="G50" s="48"/>
      <c r="H50" s="48"/>
      <c r="I50" s="48"/>
    </row>
    <row r="51" spans="2:9" ht="15" thickBot="1">
      <c r="B51" s="70" t="s">
        <v>69</v>
      </c>
      <c r="C51" s="62">
        <f>SUM(C46:C50)</f>
        <v>27387490.502762277</v>
      </c>
      <c r="D51" s="71">
        <f>C51/$C$45</f>
        <v>0.17905666203803816</v>
      </c>
      <c r="E51" s="72"/>
      <c r="F51" s="48"/>
      <c r="G51" s="48"/>
      <c r="H51" s="48"/>
      <c r="I51" s="48"/>
    </row>
    <row r="52" spans="2:9" ht="15" thickTop="1">
      <c r="B52" s="56"/>
      <c r="C52" s="64">
        <f>C51-E41</f>
        <v>-5.9999935328960419E-3</v>
      </c>
      <c r="D52" s="73"/>
      <c r="E52" s="48"/>
      <c r="F52" s="48"/>
      <c r="G52" s="48"/>
      <c r="H52" s="48"/>
      <c r="I52" s="48"/>
    </row>
    <row r="53" spans="2:9">
      <c r="B53" s="74"/>
      <c r="C53" s="64"/>
      <c r="D53" s="73"/>
      <c r="E53" s="48"/>
      <c r="F53" s="48"/>
      <c r="G53" s="48"/>
      <c r="H53" s="48"/>
      <c r="I53" s="48"/>
    </row>
    <row r="54" spans="2:9" ht="15" thickBot="1">
      <c r="B54" s="75"/>
      <c r="C54" s="48"/>
      <c r="D54" s="48"/>
      <c r="E54" s="48"/>
      <c r="F54" s="48"/>
      <c r="G54" s="48"/>
      <c r="H54" s="48"/>
      <c r="I54" s="48"/>
    </row>
    <row r="55" spans="2:9" ht="18">
      <c r="B55" s="76" t="s">
        <v>71</v>
      </c>
      <c r="C55" s="77" t="s">
        <v>72</v>
      </c>
      <c r="D55" s="78" t="s">
        <v>73</v>
      </c>
      <c r="E55" s="79" t="s">
        <v>74</v>
      </c>
      <c r="F55" s="48"/>
      <c r="G55" s="48"/>
      <c r="H55" s="48"/>
      <c r="I55" s="48"/>
    </row>
    <row r="56" spans="2:9">
      <c r="B56" s="80" t="s">
        <v>88</v>
      </c>
      <c r="C56" s="64">
        <v>268909974.00095242</v>
      </c>
      <c r="D56" s="64">
        <v>9511868.8561904766</v>
      </c>
      <c r="E56" s="81">
        <f>SUBTOTAL(9,C56:D56)</f>
        <v>278421842.85714293</v>
      </c>
      <c r="F56" s="48"/>
      <c r="G56" s="48"/>
      <c r="H56" s="48"/>
      <c r="I56" s="48"/>
    </row>
    <row r="57" spans="2:9">
      <c r="B57" s="80" t="s">
        <v>75</v>
      </c>
      <c r="C57" s="64">
        <v>-88017028.182752416</v>
      </c>
      <c r="D57" s="64">
        <v>-26816103.67439048</v>
      </c>
      <c r="E57" s="81">
        <f>SUBTOTAL(9,C57:D57)</f>
        <v>-114833131.8571429</v>
      </c>
      <c r="F57" s="48"/>
      <c r="G57" s="48"/>
      <c r="H57" s="48"/>
      <c r="I57" s="48"/>
    </row>
    <row r="58" spans="2:9">
      <c r="B58" s="80" t="s">
        <v>76</v>
      </c>
      <c r="C58" s="64">
        <v>3221848.7283952367</v>
      </c>
      <c r="D58" s="64">
        <v>1968152.652557143</v>
      </c>
      <c r="E58" s="81">
        <f>SUBTOTAL(9,C58:D58)</f>
        <v>5190001.3809523797</v>
      </c>
      <c r="F58" s="48"/>
      <c r="G58" s="48"/>
      <c r="H58" s="48"/>
      <c r="I58" s="48"/>
    </row>
    <row r="59" spans="2:9">
      <c r="B59" s="80" t="s">
        <v>89</v>
      </c>
      <c r="C59" s="82">
        <v>-21927271.779390216</v>
      </c>
      <c r="D59" s="82">
        <v>-2809700.8693004334</v>
      </c>
      <c r="E59" s="83">
        <f>SUM(C59:D59)</f>
        <v>-24736972.648690648</v>
      </c>
      <c r="F59" s="48"/>
      <c r="G59" s="48"/>
      <c r="H59" s="48"/>
      <c r="I59" s="48"/>
    </row>
    <row r="60" spans="2:9">
      <c r="B60" s="80" t="s">
        <v>90</v>
      </c>
      <c r="C60" s="64">
        <f>SUM(C56:C59)</f>
        <v>162187522.767205</v>
      </c>
      <c r="D60" s="64">
        <f t="shared" ref="D60:E60" si="6">SUM(D56:D59)</f>
        <v>-18145783.034943294</v>
      </c>
      <c r="E60" s="81">
        <f t="shared" si="6"/>
        <v>144041739.73226178</v>
      </c>
      <c r="F60" s="48"/>
      <c r="G60" s="48"/>
      <c r="H60" s="48"/>
      <c r="I60" s="48"/>
    </row>
    <row r="61" spans="2:9">
      <c r="B61" s="80"/>
      <c r="C61" s="84">
        <v>0.21</v>
      </c>
      <c r="D61" s="84">
        <v>0.21</v>
      </c>
      <c r="E61" s="85">
        <v>0.21</v>
      </c>
      <c r="F61" s="48"/>
      <c r="G61" s="48"/>
      <c r="H61" s="48"/>
      <c r="I61" s="48"/>
    </row>
    <row r="62" spans="2:9">
      <c r="B62" s="80" t="s">
        <v>78</v>
      </c>
      <c r="C62" s="105">
        <f>C60*C61</f>
        <v>34059379.781113051</v>
      </c>
      <c r="D62" s="105">
        <f t="shared" ref="D62:E62" si="7">D60*D61</f>
        <v>-3810614.4373380914</v>
      </c>
      <c r="E62" s="81">
        <f t="shared" si="7"/>
        <v>30248765.343774971</v>
      </c>
      <c r="F62" s="48"/>
      <c r="G62" s="48"/>
      <c r="H62" s="48"/>
      <c r="I62" s="48"/>
    </row>
    <row r="63" spans="2:9">
      <c r="B63" s="80" t="s">
        <v>77</v>
      </c>
      <c r="C63" s="82">
        <v>-51866367.466528066</v>
      </c>
      <c r="D63" s="82">
        <v>-1407455.2772469078</v>
      </c>
      <c r="E63" s="83">
        <f>SUM(C63:D63)</f>
        <v>-53273822.743774973</v>
      </c>
      <c r="F63" s="48"/>
      <c r="G63" s="48"/>
      <c r="H63" s="48"/>
      <c r="I63" s="48"/>
    </row>
    <row r="64" spans="2:9" ht="15" thickBot="1">
      <c r="B64" s="86" t="s">
        <v>75</v>
      </c>
      <c r="C64" s="87">
        <f>C62+C63</f>
        <v>-17806987.685415015</v>
      </c>
      <c r="D64" s="87">
        <f>D62+D63</f>
        <v>-5218069.7145849988</v>
      </c>
      <c r="E64" s="88">
        <f>E62+E63</f>
        <v>-23025057.400000002</v>
      </c>
      <c r="F64" s="48"/>
      <c r="G64" s="48"/>
      <c r="H64" s="48"/>
      <c r="I64" s="48"/>
    </row>
    <row r="65" spans="2:9">
      <c r="B65" s="48"/>
      <c r="C65" s="48"/>
      <c r="D65" s="48"/>
      <c r="E65" s="48"/>
      <c r="F65" s="48"/>
      <c r="G65" s="48"/>
      <c r="H65" s="48"/>
      <c r="I65" s="48"/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C1" workbookViewId="0">
      <selection activeCell="Q5" sqref="Q5"/>
    </sheetView>
  </sheetViews>
  <sheetFormatPr defaultRowHeight="13.2"/>
  <cols>
    <col min="1" max="1" width="14.77734375" customWidth="1"/>
    <col min="2" max="2" width="10.44140625" customWidth="1"/>
    <col min="3" max="3" width="8.33203125" customWidth="1"/>
    <col min="4" max="4" width="30.88671875" customWidth="1"/>
    <col min="5" max="5" width="11.21875" customWidth="1"/>
    <col min="6" max="6" width="12.44140625" customWidth="1"/>
    <col min="7" max="8" width="11.21875" customWidth="1"/>
    <col min="9" max="9" width="11.6640625" customWidth="1"/>
    <col min="10" max="10" width="12.44140625" customWidth="1"/>
    <col min="11" max="11" width="11.21875" customWidth="1"/>
    <col min="12" max="12" width="10.5546875" customWidth="1"/>
    <col min="13" max="15" width="11.21875" customWidth="1"/>
    <col min="16" max="16" width="12.44140625" customWidth="1"/>
    <col min="17" max="17" width="13.5546875" customWidth="1"/>
  </cols>
  <sheetData>
    <row r="1" spans="1:17">
      <c r="A1" s="96" t="s">
        <v>93</v>
      </c>
      <c r="B1" s="96" t="s">
        <v>93</v>
      </c>
      <c r="C1" s="96" t="s">
        <v>93</v>
      </c>
      <c r="D1" s="96" t="s">
        <v>94</v>
      </c>
      <c r="E1" s="97" t="s">
        <v>95</v>
      </c>
      <c r="F1" s="97" t="s">
        <v>96</v>
      </c>
      <c r="G1" s="97" t="s">
        <v>97</v>
      </c>
      <c r="H1" s="97" t="s">
        <v>98</v>
      </c>
      <c r="I1" s="97" t="s">
        <v>99</v>
      </c>
      <c r="J1" s="97" t="s">
        <v>100</v>
      </c>
      <c r="K1" s="97" t="s">
        <v>101</v>
      </c>
      <c r="L1" s="97" t="s">
        <v>102</v>
      </c>
      <c r="M1" s="97" t="s">
        <v>103</v>
      </c>
      <c r="N1" s="97" t="s">
        <v>104</v>
      </c>
      <c r="O1" s="97" t="s">
        <v>105</v>
      </c>
      <c r="P1" s="97" t="s">
        <v>106</v>
      </c>
      <c r="Q1" s="98" t="s">
        <v>107</v>
      </c>
    </row>
    <row r="2" spans="1:17">
      <c r="A2" s="96" t="s">
        <v>93</v>
      </c>
      <c r="B2" s="99" t="s">
        <v>93</v>
      </c>
      <c r="C2" s="99" t="s">
        <v>93</v>
      </c>
      <c r="D2" s="96" t="s">
        <v>93</v>
      </c>
      <c r="E2" s="100" t="s">
        <v>108</v>
      </c>
      <c r="F2" s="100" t="s">
        <v>108</v>
      </c>
      <c r="G2" s="100" t="s">
        <v>108</v>
      </c>
      <c r="H2" s="100" t="s">
        <v>108</v>
      </c>
      <c r="I2" s="100" t="s">
        <v>108</v>
      </c>
      <c r="J2" s="100" t="s">
        <v>108</v>
      </c>
      <c r="K2" s="100" t="s">
        <v>108</v>
      </c>
      <c r="L2" s="100" t="s">
        <v>108</v>
      </c>
      <c r="M2" s="100" t="s">
        <v>108</v>
      </c>
      <c r="N2" s="100" t="s">
        <v>108</v>
      </c>
      <c r="O2" s="100" t="s">
        <v>108</v>
      </c>
      <c r="P2" s="100" t="s">
        <v>108</v>
      </c>
      <c r="Q2" s="101" t="s">
        <v>108</v>
      </c>
    </row>
    <row r="3" spans="1:17">
      <c r="A3" s="96" t="s">
        <v>109</v>
      </c>
      <c r="B3" s="90"/>
      <c r="C3" s="96" t="s">
        <v>110</v>
      </c>
      <c r="D3" s="96" t="s">
        <v>93</v>
      </c>
      <c r="E3" s="102" t="s">
        <v>111</v>
      </c>
      <c r="F3" s="102" t="s">
        <v>111</v>
      </c>
      <c r="G3" s="102" t="s">
        <v>111</v>
      </c>
      <c r="H3" s="102" t="s">
        <v>111</v>
      </c>
      <c r="I3" s="102" t="s">
        <v>111</v>
      </c>
      <c r="J3" s="102" t="s">
        <v>111</v>
      </c>
      <c r="K3" s="102" t="s">
        <v>111</v>
      </c>
      <c r="L3" s="102" t="s">
        <v>111</v>
      </c>
      <c r="M3" s="102" t="s">
        <v>111</v>
      </c>
      <c r="N3" s="102" t="s">
        <v>111</v>
      </c>
      <c r="O3" s="102" t="s">
        <v>111</v>
      </c>
      <c r="P3" s="102" t="s">
        <v>111</v>
      </c>
      <c r="Q3" s="103" t="s">
        <v>111</v>
      </c>
    </row>
    <row r="4" spans="1:17">
      <c r="A4" s="97" t="s">
        <v>112</v>
      </c>
      <c r="B4" s="100" t="s">
        <v>113</v>
      </c>
      <c r="C4" s="100" t="s">
        <v>114</v>
      </c>
      <c r="D4" s="97" t="s">
        <v>115</v>
      </c>
      <c r="E4" s="89">
        <v>4249496.7</v>
      </c>
      <c r="F4" s="89">
        <v>5787405.0899999999</v>
      </c>
      <c r="G4" s="89">
        <v>4874389.3499999996</v>
      </c>
      <c r="H4" s="89">
        <v>2316445.59</v>
      </c>
      <c r="I4" s="89">
        <v>3454028.23</v>
      </c>
      <c r="J4" s="89">
        <v>1384639.12</v>
      </c>
      <c r="K4" s="89">
        <v>2282137.02</v>
      </c>
      <c r="L4" s="89">
        <v>1306324.5900000001</v>
      </c>
      <c r="M4" s="89">
        <v>4955455.21</v>
      </c>
      <c r="N4" s="89">
        <v>2355969.89</v>
      </c>
      <c r="O4" s="89">
        <v>3484242.8</v>
      </c>
      <c r="P4" s="89">
        <v>6303653.1200000001</v>
      </c>
      <c r="Q4" s="93">
        <v>42754186.710000001</v>
      </c>
    </row>
    <row r="5" spans="1:17">
      <c r="A5" s="97" t="s">
        <v>116</v>
      </c>
      <c r="B5" s="100" t="s">
        <v>117</v>
      </c>
      <c r="C5" s="100" t="s">
        <v>118</v>
      </c>
      <c r="D5" s="97" t="s">
        <v>119</v>
      </c>
      <c r="E5" s="89">
        <v>-4039653.05</v>
      </c>
      <c r="F5" s="89">
        <v>-9300508.1099999994</v>
      </c>
      <c r="G5" s="89">
        <v>-5819741.75</v>
      </c>
      <c r="H5" s="89">
        <v>-1368252.94</v>
      </c>
      <c r="I5" s="89">
        <v>-1440264.21</v>
      </c>
      <c r="J5" s="89">
        <v>-5444137.29</v>
      </c>
      <c r="K5" s="89">
        <v>-1559556.21</v>
      </c>
      <c r="L5" s="89">
        <v>-914258.67</v>
      </c>
      <c r="M5" s="89">
        <v>-4053849.83</v>
      </c>
      <c r="N5" s="89">
        <v>-3300125.93</v>
      </c>
      <c r="O5" s="89">
        <v>-3009966.52</v>
      </c>
      <c r="P5" s="89">
        <v>-8885084.1799999997</v>
      </c>
      <c r="Q5" s="93">
        <v>-49135398.689999998</v>
      </c>
    </row>
    <row r="6" spans="1:17">
      <c r="A6" s="104" t="s">
        <v>107</v>
      </c>
      <c r="B6" s="91"/>
      <c r="C6" s="91"/>
      <c r="D6" s="95"/>
      <c r="E6" s="92">
        <v>209843.65</v>
      </c>
      <c r="F6" s="92">
        <v>-3513103.02</v>
      </c>
      <c r="G6" s="92">
        <v>-945352.4</v>
      </c>
      <c r="H6" s="92">
        <v>948192.65</v>
      </c>
      <c r="I6" s="92">
        <v>2013764.02</v>
      </c>
      <c r="J6" s="92">
        <v>-4059498.17</v>
      </c>
      <c r="K6" s="92">
        <v>722580.81</v>
      </c>
      <c r="L6" s="92">
        <v>392065.92</v>
      </c>
      <c r="M6" s="92">
        <v>901605.38</v>
      </c>
      <c r="N6" s="92">
        <v>-944156.04</v>
      </c>
      <c r="O6" s="92">
        <v>474276.28</v>
      </c>
      <c r="P6" s="92">
        <v>-2581431.06</v>
      </c>
      <c r="Q6" s="94">
        <v>-6381211.9800000004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0F9C57-536F-4AB4-9DC6-F86D4A0AE10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B702E15-C022-49CB-A369-DDE94DF81448}"/>
</file>

<file path=customXml/itemProps3.xml><?xml version="1.0" encoding="utf-8"?>
<ds:datastoreItem xmlns:ds="http://schemas.openxmlformats.org/officeDocument/2006/customXml" ds:itemID="{0CAB87EF-2844-4699-A356-C3569E95715F}"/>
</file>

<file path=customXml/itemProps4.xml><?xml version="1.0" encoding="utf-8"?>
<ds:datastoreItem xmlns:ds="http://schemas.openxmlformats.org/officeDocument/2006/customXml" ds:itemID="{F79B9C89-0584-473C-B5FD-7E868B5528F8}"/>
</file>

<file path=customXml/itemProps5.xml><?xml version="1.0" encoding="utf-8"?>
<ds:datastoreItem xmlns:ds="http://schemas.openxmlformats.org/officeDocument/2006/customXml" ds:itemID="{325E0387-DD24-42FF-96EA-DC94522D5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G</vt:lpstr>
      <vt:lpstr>CBR_Gas</vt:lpstr>
      <vt:lpstr>BW- Gas 410-411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 Marina</cp:lastModifiedBy>
  <cp:lastPrinted>2018-03-13T23:25:12Z</cp:lastPrinted>
  <dcterms:created xsi:type="dcterms:W3CDTF">2005-09-20T18:55:47Z</dcterms:created>
  <dcterms:modified xsi:type="dcterms:W3CDTF">2020-03-23T22:01:17Z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