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15" windowWidth="18720" windowHeight="6855" tabRatio="622"/>
  </bookViews>
  <sheets>
    <sheet name="Deferral" sheetId="31" r:id="rId1"/>
    <sheet name="Balance" sheetId="20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0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0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0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0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0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0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0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0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0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0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0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0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0" hidden="1">{#N/A,#N/A,FALSE,"schA"}</definedName>
    <definedName name="___www1" hidden="1">{#N/A,#N/A,FALSE,"schA"}</definedName>
    <definedName name="__123Graph_A" localSheetId="1" hidden="1">[1]Inputs!#REF!</definedName>
    <definedName name="__123Graph_A" localSheetId="0" hidden="1">[1]Inputs!#REF!</definedName>
    <definedName name="__123Graph_A" hidden="1">'[2]OR kWh'!#REF!</definedName>
    <definedName name="__123Graph_B" localSheetId="1" hidden="1">[1]Inputs!#REF!</definedName>
    <definedName name="__123Graph_B" localSheetId="0" hidden="1">[1]Inputs!#REF!</definedName>
    <definedName name="__123Graph_B" hidden="1">'[2]OR kWh'!#REF!</definedName>
    <definedName name="__123Graph_D" localSheetId="1" hidden="1">[1]Inputs!#REF!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1" hidden="1">[4]ConsolidatingPL!#REF!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0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localSheetId="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1" hidden="1">{#N/A,#N/A,FALSE,"schA"}</definedName>
    <definedName name="_www1" localSheetId="0" hidden="1">{#N/A,#N/A,FALSE,"schA"}</definedName>
    <definedName name="_www1" hidden="1">{#N/A,#N/A,FALSE,"schA"}</definedName>
    <definedName name="a" localSheetId="1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localSheetId="0" hidden="1">#REF!</definedName>
    <definedName name="copy" hidden="1">#REF!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1" hidden="1">[5]Inputs!#REF!</definedName>
    <definedName name="dsd" localSheetId="0" hidden="1">[5]Inputs!#REF!</definedName>
    <definedName name="dsd" hidden="1">[5]Inputs!#REF!</definedName>
    <definedName name="DUDE" localSheetId="1" hidden="1">#REF!</definedName>
    <definedName name="DUDE" localSheetId="0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[1]Inputs!#REF!</definedName>
    <definedName name="PricingInfo" localSheetId="0" hidden="1">[1]Inputs!#REF!</definedName>
    <definedName name="PricingInfo" hidden="1">[1]Inputs!#REF!</definedName>
    <definedName name="q" localSheetId="1" hidden="1">{#N/A,#N/A,FALSE,"Coversheet";#N/A,#N/A,FALSE,"QA"}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0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t" localSheetId="1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hidden="1">#REF!</definedName>
    <definedName name="u" localSheetId="1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1" hidden="1">[6]Inputs!#REF!</definedName>
    <definedName name="w" localSheetId="0" hidden="1">[6]Inputs!#REF!</definedName>
    <definedName name="w" hidden="1">[6]Inputs!#REF!</definedName>
    <definedName name="we" localSheetId="1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0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0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0" hidden="1">#REF!</definedName>
    <definedName name="y" hidden="1">#REF!</definedName>
    <definedName name="yuf" localSheetId="1" hidden="1">{#N/A,#N/A,FALSE,"Summ";#N/A,#N/A,FALSE,"General"}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0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AQ74" i="31" l="1"/>
  <c r="AQ12" i="31" l="1"/>
  <c r="AR12" i="31"/>
  <c r="AS12" i="31"/>
  <c r="AQ15" i="31"/>
  <c r="AR15" i="31"/>
  <c r="AS15" i="31"/>
  <c r="AQ20" i="31"/>
  <c r="AR20" i="31"/>
  <c r="AS20" i="31"/>
  <c r="AQ23" i="31"/>
  <c r="AS23" i="31"/>
  <c r="AR23" i="31"/>
  <c r="AS16" i="31" l="1"/>
  <c r="AR16" i="31"/>
  <c r="AQ16" i="31"/>
  <c r="AS24" i="31"/>
  <c r="AR24" i="31"/>
  <c r="AQ24" i="31"/>
  <c r="E251" i="20" l="1"/>
  <c r="F251" i="20"/>
  <c r="G251" i="20"/>
  <c r="H251" i="20"/>
  <c r="I251" i="20"/>
  <c r="J251" i="20"/>
  <c r="K251" i="20"/>
  <c r="L251" i="20"/>
  <c r="L296" i="20" s="1"/>
  <c r="M251" i="20"/>
  <c r="N251" i="20"/>
  <c r="E146" i="20"/>
  <c r="E296" i="20" s="1"/>
  <c r="F146" i="20"/>
  <c r="F147" i="20" s="1"/>
  <c r="F148" i="20" s="1"/>
  <c r="G146" i="20"/>
  <c r="G296" i="20" s="1"/>
  <c r="H146" i="20"/>
  <c r="I146" i="20"/>
  <c r="I296" i="20" s="1"/>
  <c r="J146" i="20"/>
  <c r="K146" i="20"/>
  <c r="K296" i="20" s="1"/>
  <c r="L146" i="20"/>
  <c r="M146" i="20"/>
  <c r="M296" i="20" s="1"/>
  <c r="N146" i="20"/>
  <c r="F42" i="20"/>
  <c r="F43" i="20" s="1"/>
  <c r="F77" i="20"/>
  <c r="F78" i="20" s="1"/>
  <c r="F112" i="20"/>
  <c r="F113" i="20" s="1"/>
  <c r="F182" i="20"/>
  <c r="F183" i="20" s="1"/>
  <c r="F217" i="20"/>
  <c r="F218" i="20" s="1"/>
  <c r="F252" i="20"/>
  <c r="F253" i="20" s="1"/>
  <c r="O251" i="20"/>
  <c r="P251" i="20"/>
  <c r="Q251" i="20"/>
  <c r="R251" i="20"/>
  <c r="S251" i="20"/>
  <c r="T251" i="20"/>
  <c r="U251" i="20"/>
  <c r="V251" i="20"/>
  <c r="W251" i="20"/>
  <c r="X251" i="20"/>
  <c r="Y251" i="20"/>
  <c r="Z251" i="20"/>
  <c r="AA251" i="20"/>
  <c r="AB251" i="20"/>
  <c r="AC251" i="20"/>
  <c r="AD251" i="20"/>
  <c r="AE251" i="20"/>
  <c r="AF251" i="20"/>
  <c r="AG251" i="20"/>
  <c r="AH251" i="20"/>
  <c r="AI251" i="20"/>
  <c r="AJ251" i="20"/>
  <c r="AK251" i="20"/>
  <c r="AL251" i="20"/>
  <c r="AM251" i="20"/>
  <c r="AN251" i="20"/>
  <c r="AO251" i="20"/>
  <c r="AS251" i="20"/>
  <c r="AT251" i="20"/>
  <c r="AU251" i="20"/>
  <c r="AV251" i="20"/>
  <c r="AW251" i="20"/>
  <c r="AX251" i="20"/>
  <c r="AY251" i="20"/>
  <c r="AZ251" i="20"/>
  <c r="BA251" i="20"/>
  <c r="BB251" i="20"/>
  <c r="BC251" i="20"/>
  <c r="BD251" i="20"/>
  <c r="BE251" i="20"/>
  <c r="BF251" i="20"/>
  <c r="BG251" i="20"/>
  <c r="BH251" i="20"/>
  <c r="BI251" i="20"/>
  <c r="BJ251" i="20"/>
  <c r="BK251" i="20"/>
  <c r="BL251" i="20"/>
  <c r="BM251" i="20"/>
  <c r="BN251" i="20"/>
  <c r="BO251" i="20"/>
  <c r="BP251" i="20"/>
  <c r="BQ251" i="20"/>
  <c r="BR251" i="20"/>
  <c r="BS251" i="20"/>
  <c r="BT251" i="20"/>
  <c r="BU251" i="20"/>
  <c r="BV251" i="20"/>
  <c r="BW251" i="20"/>
  <c r="BX251" i="20"/>
  <c r="BY251" i="20"/>
  <c r="BZ251" i="20"/>
  <c r="CA251" i="20"/>
  <c r="CB251" i="20"/>
  <c r="O146" i="20"/>
  <c r="P146" i="20"/>
  <c r="Q146" i="20"/>
  <c r="R146" i="20"/>
  <c r="S146" i="20"/>
  <c r="T146" i="20"/>
  <c r="U146" i="20"/>
  <c r="V146" i="20"/>
  <c r="W146" i="20"/>
  <c r="X146" i="20"/>
  <c r="Y146" i="20"/>
  <c r="Z146" i="20"/>
  <c r="AA146" i="20"/>
  <c r="AB146" i="20"/>
  <c r="AC146" i="20"/>
  <c r="AD146" i="20"/>
  <c r="AE146" i="20"/>
  <c r="AF146" i="20"/>
  <c r="AG146" i="20"/>
  <c r="AH146" i="20"/>
  <c r="AI146" i="20"/>
  <c r="AJ146" i="20"/>
  <c r="AK146" i="20"/>
  <c r="AL146" i="20"/>
  <c r="AM146" i="20"/>
  <c r="AN146" i="20"/>
  <c r="AO146" i="20"/>
  <c r="AS146" i="20"/>
  <c r="AT146" i="20"/>
  <c r="AU146" i="20"/>
  <c r="AV146" i="20"/>
  <c r="AW146" i="20"/>
  <c r="AX146" i="20"/>
  <c r="AY146" i="20"/>
  <c r="AZ146" i="20"/>
  <c r="BA146" i="20"/>
  <c r="BB146" i="20"/>
  <c r="BC146" i="20"/>
  <c r="BD146" i="20"/>
  <c r="BE146" i="20"/>
  <c r="BF146" i="20"/>
  <c r="BG146" i="20"/>
  <c r="BH146" i="20"/>
  <c r="BI146" i="20"/>
  <c r="BJ146" i="20"/>
  <c r="BK146" i="20"/>
  <c r="BL146" i="20"/>
  <c r="BM146" i="20"/>
  <c r="BN146" i="20"/>
  <c r="BO146" i="20"/>
  <c r="BP146" i="20"/>
  <c r="BQ146" i="20"/>
  <c r="BR146" i="20"/>
  <c r="BS146" i="20"/>
  <c r="BT146" i="20"/>
  <c r="BU146" i="20"/>
  <c r="BV146" i="20"/>
  <c r="BW146" i="20"/>
  <c r="BX146" i="20"/>
  <c r="BY146" i="20"/>
  <c r="BZ146" i="20"/>
  <c r="CA146" i="20"/>
  <c r="CB146" i="20"/>
  <c r="F287" i="20"/>
  <c r="F288" i="20" s="1"/>
  <c r="E297" i="20"/>
  <c r="E291" i="20"/>
  <c r="F291" i="20"/>
  <c r="G291" i="20"/>
  <c r="H291" i="20"/>
  <c r="I291" i="20"/>
  <c r="J291" i="20"/>
  <c r="K291" i="20"/>
  <c r="L291" i="20"/>
  <c r="M291" i="20"/>
  <c r="N291" i="20"/>
  <c r="E292" i="20"/>
  <c r="F292" i="20"/>
  <c r="G292" i="20"/>
  <c r="H292" i="20"/>
  <c r="I292" i="20"/>
  <c r="J292" i="20"/>
  <c r="K292" i="20"/>
  <c r="L292" i="20"/>
  <c r="M292" i="20"/>
  <c r="N292" i="20"/>
  <c r="E293" i="20"/>
  <c r="F293" i="20"/>
  <c r="G293" i="20"/>
  <c r="H293" i="20"/>
  <c r="I293" i="20"/>
  <c r="J293" i="20"/>
  <c r="K293" i="20"/>
  <c r="L293" i="20"/>
  <c r="M293" i="20"/>
  <c r="N293" i="20"/>
  <c r="E294" i="20"/>
  <c r="F294" i="20"/>
  <c r="G294" i="20"/>
  <c r="H294" i="20"/>
  <c r="I294" i="20"/>
  <c r="J294" i="20"/>
  <c r="K294" i="20"/>
  <c r="L294" i="20"/>
  <c r="M294" i="20"/>
  <c r="N294" i="20"/>
  <c r="H296" i="20"/>
  <c r="J296" i="20"/>
  <c r="N296" i="20"/>
  <c r="E298" i="20"/>
  <c r="P290" i="20"/>
  <c r="Q290" i="20"/>
  <c r="R290" i="20"/>
  <c r="S290" i="20"/>
  <c r="T290" i="20"/>
  <c r="U290" i="20"/>
  <c r="V290" i="20"/>
  <c r="W290" i="20"/>
  <c r="X290" i="20"/>
  <c r="Y290" i="20"/>
  <c r="Z290" i="20"/>
  <c r="AA290" i="20"/>
  <c r="AB290" i="20"/>
  <c r="AC290" i="20"/>
  <c r="AD290" i="20"/>
  <c r="AE290" i="20"/>
  <c r="AF290" i="20"/>
  <c r="AG290" i="20"/>
  <c r="AH290" i="20"/>
  <c r="AI290" i="20"/>
  <c r="AJ290" i="20"/>
  <c r="AK290" i="20"/>
  <c r="AL290" i="20"/>
  <c r="AM290" i="20"/>
  <c r="AN290" i="20"/>
  <c r="AO290" i="20"/>
  <c r="AS290" i="20"/>
  <c r="AT290" i="20"/>
  <c r="AU290" i="20"/>
  <c r="AV290" i="20"/>
  <c r="AW290" i="20"/>
  <c r="AX290" i="20"/>
  <c r="AY290" i="20"/>
  <c r="AZ290" i="20"/>
  <c r="BA290" i="20"/>
  <c r="BB290" i="20"/>
  <c r="BC290" i="20"/>
  <c r="BD290" i="20"/>
  <c r="BE290" i="20"/>
  <c r="BF290" i="20"/>
  <c r="BG290" i="20"/>
  <c r="BH290" i="20"/>
  <c r="BI290" i="20"/>
  <c r="BJ290" i="20"/>
  <c r="BK290" i="20"/>
  <c r="BL290" i="20"/>
  <c r="BM290" i="20"/>
  <c r="BN290" i="20"/>
  <c r="BO290" i="20"/>
  <c r="BP290" i="20"/>
  <c r="BQ290" i="20"/>
  <c r="BR290" i="20"/>
  <c r="BS290" i="20"/>
  <c r="BT290" i="20"/>
  <c r="BU290" i="20"/>
  <c r="BV290" i="20"/>
  <c r="BW290" i="20"/>
  <c r="BX290" i="20"/>
  <c r="BY290" i="20"/>
  <c r="BZ290" i="20"/>
  <c r="CA290" i="20"/>
  <c r="CB290" i="20"/>
  <c r="E312" i="20"/>
  <c r="E307" i="20"/>
  <c r="F302" i="20"/>
  <c r="G302" i="20"/>
  <c r="H302" i="20"/>
  <c r="E302" i="20"/>
  <c r="F296" i="20" l="1"/>
  <c r="G42" i="20"/>
  <c r="G43" i="20" s="1"/>
  <c r="G77" i="20"/>
  <c r="G78" i="20" s="1"/>
  <c r="G112" i="20"/>
  <c r="G113" i="20" s="1"/>
  <c r="G147" i="20"/>
  <c r="G148" i="20" s="1"/>
  <c r="G182" i="20"/>
  <c r="G183" i="20" s="1"/>
  <c r="G217" i="20"/>
  <c r="G218" i="20" s="1"/>
  <c r="G252" i="20"/>
  <c r="G253" i="20" s="1"/>
  <c r="F297" i="20"/>
  <c r="G287" i="20"/>
  <c r="F298" i="20"/>
  <c r="H42" i="20" l="1"/>
  <c r="H43" i="20" s="1"/>
  <c r="H77" i="20"/>
  <c r="H78" i="20" s="1"/>
  <c r="H112" i="20"/>
  <c r="H113" i="20" s="1"/>
  <c r="H147" i="20"/>
  <c r="H148" i="20" s="1"/>
  <c r="H182" i="20"/>
  <c r="H183" i="20" s="1"/>
  <c r="H217" i="20"/>
  <c r="H218" i="20" s="1"/>
  <c r="H252" i="20"/>
  <c r="H253" i="20" s="1"/>
  <c r="G297" i="20"/>
  <c r="G288" i="20"/>
  <c r="I42" i="20" l="1"/>
  <c r="I43" i="20" s="1"/>
  <c r="I77" i="20"/>
  <c r="I78" i="20" s="1"/>
  <c r="I112" i="20"/>
  <c r="I113" i="20" s="1"/>
  <c r="I147" i="20"/>
  <c r="I148" i="20" s="1"/>
  <c r="I182" i="20"/>
  <c r="I183" i="20" s="1"/>
  <c r="I217" i="20"/>
  <c r="I218" i="20" s="1"/>
  <c r="I252" i="20"/>
  <c r="I253" i="20" s="1"/>
  <c r="H287" i="20"/>
  <c r="H297" i="20" s="1"/>
  <c r="G298" i="20"/>
  <c r="J42" i="20" l="1"/>
  <c r="J43" i="20" s="1"/>
  <c r="J77" i="20"/>
  <c r="J78" i="20" s="1"/>
  <c r="J112" i="20"/>
  <c r="J113" i="20" s="1"/>
  <c r="J147" i="20"/>
  <c r="J148" i="20" s="1"/>
  <c r="J182" i="20"/>
  <c r="J183" i="20" s="1"/>
  <c r="J217" i="20"/>
  <c r="J218" i="20" s="1"/>
  <c r="J252" i="20"/>
  <c r="J253" i="20" s="1"/>
  <c r="H288" i="20"/>
  <c r="K42" i="20" l="1"/>
  <c r="K43" i="20" s="1"/>
  <c r="K77" i="20"/>
  <c r="K78" i="20" s="1"/>
  <c r="K112" i="20"/>
  <c r="K113" i="20" s="1"/>
  <c r="K147" i="20"/>
  <c r="K148" i="20" s="1"/>
  <c r="K182" i="20"/>
  <c r="K183" i="20" s="1"/>
  <c r="K217" i="20"/>
  <c r="K218" i="20" s="1"/>
  <c r="K252" i="20"/>
  <c r="K253" i="20" s="1"/>
  <c r="I287" i="20"/>
  <c r="I297" i="20" s="1"/>
  <c r="H298" i="20"/>
  <c r="L42" i="20" l="1"/>
  <c r="L43" i="20" s="1"/>
  <c r="L77" i="20"/>
  <c r="L78" i="20" s="1"/>
  <c r="L112" i="20"/>
  <c r="L113" i="20" s="1"/>
  <c r="L147" i="20"/>
  <c r="L148" i="20" s="1"/>
  <c r="L182" i="20"/>
  <c r="L183" i="20" s="1"/>
  <c r="L217" i="20"/>
  <c r="L218" i="20" s="1"/>
  <c r="L252" i="20"/>
  <c r="L253" i="20" s="1"/>
  <c r="I288" i="20"/>
  <c r="M42" i="20" l="1"/>
  <c r="M43" i="20" s="1"/>
  <c r="M77" i="20"/>
  <c r="M78" i="20" s="1"/>
  <c r="M112" i="20"/>
  <c r="M113" i="20" s="1"/>
  <c r="M147" i="20"/>
  <c r="M148" i="20" s="1"/>
  <c r="M182" i="20"/>
  <c r="M183" i="20" s="1"/>
  <c r="M217" i="20"/>
  <c r="M218" i="20" s="1"/>
  <c r="M252" i="20"/>
  <c r="M253" i="20" s="1"/>
  <c r="I298" i="20"/>
  <c r="J287" i="20"/>
  <c r="J297" i="20" s="1"/>
  <c r="N42" i="20" l="1"/>
  <c r="N43" i="20" s="1"/>
  <c r="N77" i="20"/>
  <c r="N78" i="20" s="1"/>
  <c r="N112" i="20"/>
  <c r="N113" i="20" s="1"/>
  <c r="N147" i="20"/>
  <c r="N148" i="20" s="1"/>
  <c r="N182" i="20"/>
  <c r="N183" i="20" s="1"/>
  <c r="N217" i="20"/>
  <c r="N218" i="20" s="1"/>
  <c r="N252" i="20"/>
  <c r="N253" i="20" s="1"/>
  <c r="J288" i="20"/>
  <c r="K287" i="20" l="1"/>
  <c r="K297" i="20" s="1"/>
  <c r="J298" i="20"/>
  <c r="K288" i="20" l="1"/>
  <c r="L287" i="20" s="1"/>
  <c r="L297" i="20" s="1"/>
  <c r="L288" i="20" l="1"/>
  <c r="L298" i="20" s="1"/>
  <c r="K298" i="20"/>
  <c r="M287" i="20" l="1"/>
  <c r="M297" i="20" s="1"/>
  <c r="M288" i="20" l="1"/>
  <c r="M298" i="20" s="1"/>
  <c r="N287" i="20" l="1"/>
  <c r="N297" i="20" s="1"/>
  <c r="N288" i="20" l="1"/>
  <c r="N298" i="20" s="1"/>
  <c r="D71" i="31"/>
  <c r="E71" i="31"/>
  <c r="D68" i="31"/>
  <c r="E68" i="31"/>
  <c r="E72" i="31" s="1"/>
  <c r="F255" i="20" s="1"/>
  <c r="D63" i="31"/>
  <c r="E63" i="31"/>
  <c r="E64" i="31" s="1"/>
  <c r="F220" i="20" s="1"/>
  <c r="D60" i="31"/>
  <c r="E60" i="31"/>
  <c r="D39" i="31"/>
  <c r="E39" i="31"/>
  <c r="D36" i="31"/>
  <c r="D40" i="31" s="1"/>
  <c r="E36" i="31"/>
  <c r="D15" i="31"/>
  <c r="E15" i="31"/>
  <c r="E16" i="31" s="1"/>
  <c r="F10" i="20" s="1"/>
  <c r="D12" i="31"/>
  <c r="E12" i="31"/>
  <c r="D16" i="31" l="1"/>
  <c r="E10" i="20" s="1"/>
  <c r="E11" i="20" s="1"/>
  <c r="E12" i="20" s="1"/>
  <c r="F11" i="20" s="1"/>
  <c r="F12" i="20" s="1"/>
  <c r="D64" i="31"/>
  <c r="E220" i="20" s="1"/>
  <c r="E221" i="20" s="1"/>
  <c r="E222" i="20" s="1"/>
  <c r="F221" i="20" s="1"/>
  <c r="F222" i="20" s="1"/>
  <c r="E40" i="31"/>
  <c r="D72" i="31"/>
  <c r="E255" i="20" s="1"/>
  <c r="E256" i="20" s="1"/>
  <c r="E257" i="20" s="1"/>
  <c r="F256" i="20" s="1"/>
  <c r="F257" i="20" s="1"/>
  <c r="E115" i="20"/>
  <c r="E116" i="20" s="1"/>
  <c r="E117" i="20" s="1"/>
  <c r="D74" i="31"/>
  <c r="F115" i="20"/>
  <c r="E74" i="31"/>
  <c r="E290" i="20" l="1"/>
  <c r="F116" i="20"/>
  <c r="F117" i="20" s="1"/>
  <c r="F290" i="20" s="1"/>
  <c r="G42" i="31"/>
  <c r="G44" i="31" s="1"/>
  <c r="G69" i="31"/>
  <c r="G66" i="31"/>
  <c r="G68" i="31" s="1"/>
  <c r="G50" i="31"/>
  <c r="G52" i="31" s="1"/>
  <c r="G45" i="31"/>
  <c r="G47" i="31" s="1"/>
  <c r="G61" i="31"/>
  <c r="G58" i="31"/>
  <c r="G53" i="31"/>
  <c r="G55" i="31" s="1"/>
  <c r="G37" i="31"/>
  <c r="G34" i="31"/>
  <c r="G29" i="31"/>
  <c r="G31" i="31" s="1"/>
  <c r="G26" i="31"/>
  <c r="G28" i="31" s="1"/>
  <c r="G21" i="31"/>
  <c r="G23" i="31" s="1"/>
  <c r="G18" i="31"/>
  <c r="G20" i="31" s="1"/>
  <c r="G13" i="31"/>
  <c r="G15" i="31" s="1"/>
  <c r="F42" i="31"/>
  <c r="F50" i="31"/>
  <c r="F45" i="31"/>
  <c r="F61" i="31"/>
  <c r="F58" i="31"/>
  <c r="F53" i="31"/>
  <c r="F37" i="31"/>
  <c r="F34" i="31"/>
  <c r="F29" i="31"/>
  <c r="F26" i="31"/>
  <c r="F21" i="31"/>
  <c r="F18" i="31"/>
  <c r="F13" i="31"/>
  <c r="F15" i="31" s="1"/>
  <c r="F69" i="31"/>
  <c r="F66" i="31"/>
  <c r="F68" i="31" s="1"/>
  <c r="F10" i="31"/>
  <c r="G10" i="31"/>
  <c r="G24" i="31" l="1"/>
  <c r="H45" i="20" s="1"/>
  <c r="G56" i="31"/>
  <c r="H185" i="20" s="1"/>
  <c r="G48" i="31"/>
  <c r="H150" i="20" s="1"/>
  <c r="G32" i="31"/>
  <c r="H80" i="20" s="1"/>
  <c r="F20" i="31"/>
  <c r="E18" i="31"/>
  <c r="E20" i="31" s="1"/>
  <c r="D18" i="31"/>
  <c r="D20" i="31" s="1"/>
  <c r="F44" i="31"/>
  <c r="D42" i="31"/>
  <c r="D44" i="31" s="1"/>
  <c r="E42" i="31"/>
  <c r="E44" i="31" s="1"/>
  <c r="F31" i="31"/>
  <c r="D29" i="31"/>
  <c r="E29" i="31"/>
  <c r="F36" i="31"/>
  <c r="G60" i="31"/>
  <c r="F39" i="31"/>
  <c r="G63" i="31"/>
  <c r="F71" i="31"/>
  <c r="F72" i="31" s="1"/>
  <c r="G255" i="20" s="1"/>
  <c r="G256" i="20" s="1"/>
  <c r="G257" i="20" s="1"/>
  <c r="E53" i="31"/>
  <c r="F55" i="31"/>
  <c r="D53" i="31"/>
  <c r="F60" i="31"/>
  <c r="F63" i="31"/>
  <c r="D21" i="31"/>
  <c r="D23" i="31" s="1"/>
  <c r="F23" i="31"/>
  <c r="E21" i="31"/>
  <c r="E23" i="31" s="1"/>
  <c r="F47" i="31"/>
  <c r="E45" i="31"/>
  <c r="E47" i="31" s="1"/>
  <c r="D45" i="31"/>
  <c r="D47" i="31" s="1"/>
  <c r="G36" i="31"/>
  <c r="G71" i="31"/>
  <c r="G72" i="31" s="1"/>
  <c r="H255" i="20" s="1"/>
  <c r="D26" i="31"/>
  <c r="E26" i="31"/>
  <c r="F28" i="31"/>
  <c r="F52" i="31"/>
  <c r="E50" i="31"/>
  <c r="D50" i="31"/>
  <c r="G39" i="31"/>
  <c r="G12" i="31"/>
  <c r="G16" i="31" s="1"/>
  <c r="F12" i="31"/>
  <c r="F16" i="31" s="1"/>
  <c r="AI291" i="20"/>
  <c r="AJ291" i="20"/>
  <c r="AK291" i="20"/>
  <c r="AL291" i="20"/>
  <c r="AM291" i="20"/>
  <c r="AN291" i="20"/>
  <c r="AO291" i="20"/>
  <c r="AS291" i="20"/>
  <c r="AT291" i="20"/>
  <c r="AU291" i="20"/>
  <c r="AV291" i="20"/>
  <c r="AW291" i="20"/>
  <c r="AX291" i="20"/>
  <c r="AY291" i="20"/>
  <c r="AZ291" i="20"/>
  <c r="BA291" i="20"/>
  <c r="BB291" i="20"/>
  <c r="BC291" i="20"/>
  <c r="BD291" i="20"/>
  <c r="BE291" i="20"/>
  <c r="BF291" i="20"/>
  <c r="BG291" i="20"/>
  <c r="BH291" i="20"/>
  <c r="BI291" i="20"/>
  <c r="BJ291" i="20"/>
  <c r="BK291" i="20"/>
  <c r="BL291" i="20"/>
  <c r="BM291" i="20"/>
  <c r="BN291" i="20"/>
  <c r="BO291" i="20"/>
  <c r="BP291" i="20"/>
  <c r="BQ291" i="20"/>
  <c r="BR291" i="20"/>
  <c r="BS291" i="20"/>
  <c r="BT291" i="20"/>
  <c r="BU291" i="20"/>
  <c r="BV291" i="20"/>
  <c r="BW291" i="20"/>
  <c r="BX291" i="20"/>
  <c r="BY291" i="20"/>
  <c r="BZ291" i="20"/>
  <c r="CA291" i="20"/>
  <c r="CB291" i="20"/>
  <c r="AU292" i="20"/>
  <c r="AV292" i="20"/>
  <c r="AW292" i="20"/>
  <c r="AX292" i="20"/>
  <c r="AY292" i="20"/>
  <c r="AZ292" i="20"/>
  <c r="BA292" i="20"/>
  <c r="BB292" i="20"/>
  <c r="BC292" i="20"/>
  <c r="BD292" i="20"/>
  <c r="BE292" i="20"/>
  <c r="BF292" i="20"/>
  <c r="BG292" i="20"/>
  <c r="BH292" i="20"/>
  <c r="BI292" i="20"/>
  <c r="BJ292" i="20"/>
  <c r="BK292" i="20"/>
  <c r="BL292" i="20"/>
  <c r="BM292" i="20"/>
  <c r="BN292" i="20"/>
  <c r="BO292" i="20"/>
  <c r="BP292" i="20"/>
  <c r="BQ292" i="20"/>
  <c r="BR292" i="20"/>
  <c r="BS292" i="20"/>
  <c r="BT292" i="20"/>
  <c r="BU292" i="20"/>
  <c r="BV292" i="20"/>
  <c r="BW292" i="20"/>
  <c r="BX292" i="20"/>
  <c r="BY292" i="20"/>
  <c r="BZ292" i="20"/>
  <c r="CA292" i="20"/>
  <c r="CB292" i="20"/>
  <c r="AG293" i="20"/>
  <c r="AH293" i="20"/>
  <c r="AI293" i="20"/>
  <c r="AJ293" i="20"/>
  <c r="AK293" i="20"/>
  <c r="AL293" i="20"/>
  <c r="BG293" i="20"/>
  <c r="BH293" i="20"/>
  <c r="BI293" i="20"/>
  <c r="BJ293" i="20"/>
  <c r="BK293" i="20"/>
  <c r="BL293" i="20"/>
  <c r="BM293" i="20"/>
  <c r="BN293" i="20"/>
  <c r="BO293" i="20"/>
  <c r="BP293" i="20"/>
  <c r="BQ293" i="20"/>
  <c r="BR293" i="20"/>
  <c r="BS293" i="20"/>
  <c r="BT293" i="20"/>
  <c r="BU293" i="20"/>
  <c r="BV293" i="20"/>
  <c r="BW293" i="20"/>
  <c r="BX293" i="20"/>
  <c r="BY293" i="20"/>
  <c r="BZ293" i="20"/>
  <c r="CA293" i="20"/>
  <c r="CB293" i="20"/>
  <c r="AG294" i="20"/>
  <c r="AH294" i="20"/>
  <c r="AI294" i="20"/>
  <c r="AJ294" i="20"/>
  <c r="AK294" i="20"/>
  <c r="AL294" i="20"/>
  <c r="AM294" i="20"/>
  <c r="AN294" i="20"/>
  <c r="AO294" i="20"/>
  <c r="AS294" i="20"/>
  <c r="AT294" i="20"/>
  <c r="AU294" i="20"/>
  <c r="AV294" i="20"/>
  <c r="AW294" i="20"/>
  <c r="AX294" i="20"/>
  <c r="BS294" i="20"/>
  <c r="BT294" i="20"/>
  <c r="BU294" i="20"/>
  <c r="BV294" i="20"/>
  <c r="BW294" i="20"/>
  <c r="BX294" i="20"/>
  <c r="BY294" i="20"/>
  <c r="BZ294" i="20"/>
  <c r="CA294" i="20"/>
  <c r="CB294" i="20"/>
  <c r="P292" i="20"/>
  <c r="Q292" i="20"/>
  <c r="R292" i="20"/>
  <c r="S292" i="20"/>
  <c r="T292" i="20"/>
  <c r="U292" i="20"/>
  <c r="V292" i="20"/>
  <c r="W292" i="20"/>
  <c r="X292" i="20"/>
  <c r="Y292" i="20"/>
  <c r="Z292" i="20"/>
  <c r="P293" i="20"/>
  <c r="Q293" i="20"/>
  <c r="R293" i="20"/>
  <c r="S293" i="20"/>
  <c r="T293" i="20"/>
  <c r="U293" i="20"/>
  <c r="V293" i="20"/>
  <c r="W293" i="20"/>
  <c r="X293" i="20"/>
  <c r="Y293" i="20"/>
  <c r="Z293" i="20"/>
  <c r="AA293" i="20"/>
  <c r="AB293" i="20"/>
  <c r="AC293" i="20"/>
  <c r="AD293" i="20"/>
  <c r="AE293" i="20"/>
  <c r="AF293" i="20"/>
  <c r="P294" i="20"/>
  <c r="Q294" i="20"/>
  <c r="R294" i="20"/>
  <c r="S294" i="20"/>
  <c r="T294" i="20"/>
  <c r="U294" i="20"/>
  <c r="V294" i="20"/>
  <c r="W294" i="20"/>
  <c r="X294" i="20"/>
  <c r="Y294" i="20"/>
  <c r="Z294" i="20"/>
  <c r="AA294" i="20"/>
  <c r="AB294" i="20"/>
  <c r="AC294" i="20"/>
  <c r="AD294" i="20"/>
  <c r="AE294" i="20"/>
  <c r="AF294" i="20"/>
  <c r="O294" i="20"/>
  <c r="O293" i="20"/>
  <c r="O292" i="20"/>
  <c r="D24" i="31" l="1"/>
  <c r="E45" i="20" s="1"/>
  <c r="E46" i="20" s="1"/>
  <c r="E47" i="20" s="1"/>
  <c r="F32" i="31"/>
  <c r="G80" i="20" s="1"/>
  <c r="E48" i="31"/>
  <c r="F150" i="20" s="1"/>
  <c r="G64" i="31"/>
  <c r="H220" i="20" s="1"/>
  <c r="D48" i="31"/>
  <c r="E150" i="20" s="1"/>
  <c r="E151" i="20" s="1"/>
  <c r="E152" i="20" s="1"/>
  <c r="F48" i="31"/>
  <c r="G150" i="20" s="1"/>
  <c r="E24" i="31"/>
  <c r="F45" i="20" s="1"/>
  <c r="F40" i="31"/>
  <c r="G115" i="20" s="1"/>
  <c r="G116" i="20" s="1"/>
  <c r="G117" i="20" s="1"/>
  <c r="F24" i="31"/>
  <c r="G45" i="20" s="1"/>
  <c r="G40" i="31"/>
  <c r="H115" i="20" s="1"/>
  <c r="D52" i="31"/>
  <c r="D31" i="31"/>
  <c r="E28" i="31"/>
  <c r="D55" i="31"/>
  <c r="D28" i="31"/>
  <c r="F56" i="31"/>
  <c r="G185" i="20" s="1"/>
  <c r="E55" i="31"/>
  <c r="H256" i="20"/>
  <c r="H257" i="20" s="1"/>
  <c r="E52" i="31"/>
  <c r="F64" i="31"/>
  <c r="G220" i="20" s="1"/>
  <c r="G221" i="20" s="1"/>
  <c r="G222" i="20" s="1"/>
  <c r="E31" i="31"/>
  <c r="G10" i="20"/>
  <c r="H10" i="20"/>
  <c r="AX296" i="20"/>
  <c r="BF296" i="20"/>
  <c r="BN296" i="20"/>
  <c r="BV296" i="20"/>
  <c r="O296" i="20"/>
  <c r="P296" i="20"/>
  <c r="Q296" i="20"/>
  <c r="R296" i="20"/>
  <c r="S296" i="20"/>
  <c r="T296" i="20"/>
  <c r="U296" i="20"/>
  <c r="V296" i="20"/>
  <c r="W296" i="20"/>
  <c r="X296" i="20"/>
  <c r="Y296" i="20"/>
  <c r="Z296" i="20"/>
  <c r="AA296" i="20"/>
  <c r="AB296" i="20"/>
  <c r="AC296" i="20"/>
  <c r="AD296" i="20"/>
  <c r="AE296" i="20"/>
  <c r="AF296" i="20"/>
  <c r="AG296" i="20"/>
  <c r="F46" i="20" l="1"/>
  <c r="F47" i="20" s="1"/>
  <c r="G46" i="20" s="1"/>
  <c r="G47" i="20" s="1"/>
  <c r="H46" i="20" s="1"/>
  <c r="H47" i="20" s="1"/>
  <c r="H221" i="20"/>
  <c r="H222" i="20" s="1"/>
  <c r="F74" i="31"/>
  <c r="E56" i="31"/>
  <c r="F185" i="20" s="1"/>
  <c r="F151" i="20"/>
  <c r="F152" i="20" s="1"/>
  <c r="G151" i="20" s="1"/>
  <c r="G152" i="20" s="1"/>
  <c r="H151" i="20" s="1"/>
  <c r="H152" i="20" s="1"/>
  <c r="D56" i="31"/>
  <c r="E185" i="20" s="1"/>
  <c r="E186" i="20" s="1"/>
  <c r="E187" i="20" s="1"/>
  <c r="H116" i="20"/>
  <c r="H117" i="20" s="1"/>
  <c r="D32" i="31"/>
  <c r="E80" i="20" s="1"/>
  <c r="E81" i="20" s="1"/>
  <c r="E82" i="20" s="1"/>
  <c r="G74" i="31"/>
  <c r="E32" i="31"/>
  <c r="F80" i="20" s="1"/>
  <c r="G11" i="20"/>
  <c r="G12" i="20" s="1"/>
  <c r="BR296" i="20"/>
  <c r="AL296" i="20"/>
  <c r="BB296" i="20"/>
  <c r="AT296" i="20"/>
  <c r="BZ296" i="20"/>
  <c r="BJ296" i="20"/>
  <c r="BX296" i="20"/>
  <c r="BP296" i="20"/>
  <c r="BH296" i="20"/>
  <c r="AZ296" i="20"/>
  <c r="AJ296" i="20"/>
  <c r="BM296" i="20"/>
  <c r="AW296" i="20"/>
  <c r="AO296" i="20"/>
  <c r="CB296" i="20"/>
  <c r="BT296" i="20"/>
  <c r="BL296" i="20"/>
  <c r="BD296" i="20"/>
  <c r="AV296" i="20"/>
  <c r="AN296" i="20"/>
  <c r="CA296" i="20"/>
  <c r="BS296" i="20"/>
  <c r="BK296" i="20"/>
  <c r="BC296" i="20"/>
  <c r="AU296" i="20"/>
  <c r="AM296" i="20"/>
  <c r="BE296" i="20"/>
  <c r="BY296" i="20"/>
  <c r="BQ296" i="20"/>
  <c r="BI296" i="20"/>
  <c r="BA296" i="20"/>
  <c r="AS296" i="20"/>
  <c r="AK296" i="20"/>
  <c r="BU296" i="20"/>
  <c r="AH296" i="20"/>
  <c r="BW296" i="20"/>
  <c r="BO296" i="20"/>
  <c r="BG296" i="20"/>
  <c r="AY296" i="20"/>
  <c r="AI296" i="20"/>
  <c r="S71" i="31"/>
  <c r="R71" i="31"/>
  <c r="R72" i="31" s="1"/>
  <c r="Q71" i="31"/>
  <c r="P71" i="31"/>
  <c r="S63" i="31"/>
  <c r="R63" i="31"/>
  <c r="Q63" i="31"/>
  <c r="Q64" i="31" s="1"/>
  <c r="P63" i="31"/>
  <c r="S55" i="31"/>
  <c r="R55" i="31"/>
  <c r="R56" i="31" s="1"/>
  <c r="Q55" i="31"/>
  <c r="P55" i="31"/>
  <c r="S47" i="31"/>
  <c r="R47" i="31"/>
  <c r="Q47" i="31"/>
  <c r="P47" i="31"/>
  <c r="S39" i="31"/>
  <c r="R39" i="31"/>
  <c r="Q39" i="31"/>
  <c r="P39" i="31"/>
  <c r="S31" i="31"/>
  <c r="R31" i="31"/>
  <c r="Q31" i="31"/>
  <c r="Q32" i="31" s="1"/>
  <c r="P31" i="31"/>
  <c r="S23" i="31"/>
  <c r="R23" i="31"/>
  <c r="Q23" i="31"/>
  <c r="P23" i="31"/>
  <c r="S68" i="31"/>
  <c r="R68" i="31"/>
  <c r="Q68" i="31"/>
  <c r="P68" i="31"/>
  <c r="S60" i="31"/>
  <c r="R60" i="31"/>
  <c r="Q60" i="31"/>
  <c r="P60" i="31"/>
  <c r="S52" i="31"/>
  <c r="R52" i="31"/>
  <c r="Q52" i="31"/>
  <c r="P52" i="31"/>
  <c r="S44" i="31"/>
  <c r="R44" i="31"/>
  <c r="Q44" i="31"/>
  <c r="P44" i="31"/>
  <c r="S36" i="31"/>
  <c r="R36" i="31"/>
  <c r="Q36" i="31"/>
  <c r="P36" i="31"/>
  <c r="S28" i="31"/>
  <c r="R28" i="31"/>
  <c r="Q28" i="31"/>
  <c r="P28" i="31"/>
  <c r="Q317" i="20" s="1"/>
  <c r="S20" i="31"/>
  <c r="R20" i="31"/>
  <c r="Q20" i="31"/>
  <c r="Q24" i="31" s="1"/>
  <c r="P20" i="31"/>
  <c r="P15" i="31"/>
  <c r="Q15" i="31"/>
  <c r="R15" i="31"/>
  <c r="S15" i="31"/>
  <c r="S16" i="31" s="1"/>
  <c r="R16" i="31"/>
  <c r="P12" i="31"/>
  <c r="Q315" i="20" s="1"/>
  <c r="Q12" i="31"/>
  <c r="R12" i="31"/>
  <c r="S12" i="31"/>
  <c r="AN70" i="31"/>
  <c r="AO70" i="31"/>
  <c r="AP70" i="31"/>
  <c r="AQ70" i="31"/>
  <c r="AR70" i="31"/>
  <c r="AS70" i="31"/>
  <c r="AT70" i="31"/>
  <c r="AU70" i="31"/>
  <c r="AV70" i="31"/>
  <c r="AW70" i="31"/>
  <c r="AX70" i="31"/>
  <c r="AY70" i="31"/>
  <c r="AZ70" i="31"/>
  <c r="BA70" i="31"/>
  <c r="BB70" i="31"/>
  <c r="BC70" i="31"/>
  <c r="BD70" i="31"/>
  <c r="BE70" i="31"/>
  <c r="BF70" i="31"/>
  <c r="BG70" i="31"/>
  <c r="BH70" i="31"/>
  <c r="BI70" i="31"/>
  <c r="BJ70" i="31"/>
  <c r="BK70" i="31"/>
  <c r="AR63" i="31"/>
  <c r="AS63" i="31"/>
  <c r="AT61" i="31"/>
  <c r="AT63" i="31" s="1"/>
  <c r="AU61" i="31"/>
  <c r="AU63" i="31" s="1"/>
  <c r="AV61" i="31"/>
  <c r="AV63" i="31" s="1"/>
  <c r="AW61" i="31"/>
  <c r="AW63" i="31" s="1"/>
  <c r="AX61" i="31"/>
  <c r="AX63" i="31" s="1"/>
  <c r="AY61" i="31"/>
  <c r="AY63" i="31" s="1"/>
  <c r="AZ61" i="31"/>
  <c r="AZ63" i="31" s="1"/>
  <c r="BA61" i="31"/>
  <c r="BA63" i="31" s="1"/>
  <c r="BB61" i="31"/>
  <c r="BB63" i="31" s="1"/>
  <c r="BC61" i="31"/>
  <c r="BC63" i="31" s="1"/>
  <c r="BD61" i="31"/>
  <c r="BD63" i="31" s="1"/>
  <c r="BE61" i="31"/>
  <c r="BE63" i="31" s="1"/>
  <c r="BF61" i="31"/>
  <c r="BF63" i="31" s="1"/>
  <c r="BG61" i="31"/>
  <c r="BG63" i="31" s="1"/>
  <c r="BH61" i="31"/>
  <c r="BH63" i="31" s="1"/>
  <c r="BI61" i="31"/>
  <c r="BI63" i="31" s="1"/>
  <c r="BJ61" i="31"/>
  <c r="BJ63" i="31" s="1"/>
  <c r="BK61" i="31"/>
  <c r="BK63" i="31" s="1"/>
  <c r="AR71" i="31"/>
  <c r="AS71" i="31"/>
  <c r="AT69" i="31"/>
  <c r="AT71" i="31" s="1"/>
  <c r="AU69" i="31"/>
  <c r="AU71" i="31" s="1"/>
  <c r="AV69" i="31"/>
  <c r="AV71" i="31" s="1"/>
  <c r="AW69" i="31"/>
  <c r="AW71" i="31" s="1"/>
  <c r="AX69" i="31"/>
  <c r="AX71" i="31" s="1"/>
  <c r="AY69" i="31"/>
  <c r="AY71" i="31" s="1"/>
  <c r="AZ69" i="31"/>
  <c r="AZ71" i="31" s="1"/>
  <c r="BA69" i="31"/>
  <c r="BA71" i="31" s="1"/>
  <c r="BB69" i="31"/>
  <c r="BB71" i="31" s="1"/>
  <c r="BC69" i="31"/>
  <c r="BC71" i="31" s="1"/>
  <c r="BD69" i="31"/>
  <c r="BD71" i="31" s="1"/>
  <c r="BE69" i="31"/>
  <c r="BE71" i="31" s="1"/>
  <c r="BF69" i="31"/>
  <c r="BF71" i="31" s="1"/>
  <c r="BG69" i="31"/>
  <c r="BG71" i="31" s="1"/>
  <c r="BH69" i="31"/>
  <c r="BH71" i="31" s="1"/>
  <c r="BI69" i="31"/>
  <c r="BI71" i="31" s="1"/>
  <c r="BJ69" i="31"/>
  <c r="BJ71" i="31" s="1"/>
  <c r="BK69" i="31"/>
  <c r="BK71" i="31" s="1"/>
  <c r="AR68" i="31"/>
  <c r="AS68" i="31"/>
  <c r="AT66" i="31"/>
  <c r="AT68" i="31" s="1"/>
  <c r="AS336" i="20" s="1"/>
  <c r="AU66" i="31"/>
  <c r="AU68" i="31" s="1"/>
  <c r="AT336" i="20" s="1"/>
  <c r="AV66" i="31"/>
  <c r="AV68" i="31" s="1"/>
  <c r="AU336" i="20" s="1"/>
  <c r="AW66" i="31"/>
  <c r="AW68" i="31" s="1"/>
  <c r="AV336" i="20" s="1"/>
  <c r="AX66" i="31"/>
  <c r="AX68" i="31" s="1"/>
  <c r="AW336" i="20" s="1"/>
  <c r="AY66" i="31"/>
  <c r="AY68" i="31" s="1"/>
  <c r="AX336" i="20" s="1"/>
  <c r="AZ66" i="31"/>
  <c r="AZ68" i="31" s="1"/>
  <c r="AY344" i="20" s="1"/>
  <c r="BA66" i="31"/>
  <c r="BA68" i="31" s="1"/>
  <c r="AZ344" i="20" s="1"/>
  <c r="BB66" i="31"/>
  <c r="BB68" i="31" s="1"/>
  <c r="BA344" i="20" s="1"/>
  <c r="BC66" i="31"/>
  <c r="BC68" i="31" s="1"/>
  <c r="BB344" i="20" s="1"/>
  <c r="BD66" i="31"/>
  <c r="BD68" i="31" s="1"/>
  <c r="BC344" i="20" s="1"/>
  <c r="BE66" i="31"/>
  <c r="BE68" i="31" s="1"/>
  <c r="BD344" i="20" s="1"/>
  <c r="BF66" i="31"/>
  <c r="BF68" i="31" s="1"/>
  <c r="BE344" i="20" s="1"/>
  <c r="BG66" i="31"/>
  <c r="BG68" i="31" s="1"/>
  <c r="BF344" i="20" s="1"/>
  <c r="BH66" i="31"/>
  <c r="BH68" i="31" s="1"/>
  <c r="BG344" i="20" s="1"/>
  <c r="BI66" i="31"/>
  <c r="BI68" i="31" s="1"/>
  <c r="BH344" i="20" s="1"/>
  <c r="BJ66" i="31"/>
  <c r="BJ68" i="31" s="1"/>
  <c r="BI344" i="20" s="1"/>
  <c r="BK66" i="31"/>
  <c r="BK68" i="31" s="1"/>
  <c r="BJ344" i="20" s="1"/>
  <c r="AS60" i="31"/>
  <c r="AT58" i="31"/>
  <c r="AT60" i="31" s="1"/>
  <c r="AU58" i="31"/>
  <c r="AU60" i="31" s="1"/>
  <c r="AV58" i="31"/>
  <c r="AV60" i="31" s="1"/>
  <c r="AW58" i="31"/>
  <c r="AW60" i="31" s="1"/>
  <c r="AX58" i="31"/>
  <c r="AX60" i="31" s="1"/>
  <c r="AY58" i="31"/>
  <c r="AY60" i="31" s="1"/>
  <c r="AZ58" i="31"/>
  <c r="BA58" i="31"/>
  <c r="BA60" i="31" s="1"/>
  <c r="BB58" i="31"/>
  <c r="BB60" i="31" s="1"/>
  <c r="BC58" i="31"/>
  <c r="BC60" i="31" s="1"/>
  <c r="BD58" i="31"/>
  <c r="BD60" i="31" s="1"/>
  <c r="BE58" i="31"/>
  <c r="BE60" i="31" s="1"/>
  <c r="BF58" i="31"/>
  <c r="BF60" i="31" s="1"/>
  <c r="BG58" i="31"/>
  <c r="BG60" i="31" s="1"/>
  <c r="BH58" i="31"/>
  <c r="BI58" i="31"/>
  <c r="BI60" i="31" s="1"/>
  <c r="BJ58" i="31"/>
  <c r="BJ60" i="31" s="1"/>
  <c r="BK58" i="31"/>
  <c r="BK60" i="31" s="1"/>
  <c r="AR44" i="31"/>
  <c r="AS44" i="31"/>
  <c r="AT42" i="31"/>
  <c r="AT44" i="31" s="1"/>
  <c r="AS334" i="20" s="1"/>
  <c r="AU42" i="31"/>
  <c r="AU44" i="31" s="1"/>
  <c r="AT334" i="20" s="1"/>
  <c r="AV42" i="31"/>
  <c r="AV44" i="31" s="1"/>
  <c r="AU334" i="20" s="1"/>
  <c r="AW42" i="31"/>
  <c r="AW44" i="31" s="1"/>
  <c r="AV334" i="20" s="1"/>
  <c r="AX42" i="31"/>
  <c r="AX44" i="31" s="1"/>
  <c r="AW334" i="20" s="1"/>
  <c r="AY42" i="31"/>
  <c r="AY44" i="31" s="1"/>
  <c r="AX334" i="20" s="1"/>
  <c r="AZ42" i="31"/>
  <c r="AZ44" i="31" s="1"/>
  <c r="AY342" i="20" s="1"/>
  <c r="BA42" i="31"/>
  <c r="BA44" i="31" s="1"/>
  <c r="AZ342" i="20" s="1"/>
  <c r="BB42" i="31"/>
  <c r="BB44" i="31" s="1"/>
  <c r="BA342" i="20" s="1"/>
  <c r="BC42" i="31"/>
  <c r="BC44" i="31" s="1"/>
  <c r="BB342" i="20" s="1"/>
  <c r="BD42" i="31"/>
  <c r="BD44" i="31" s="1"/>
  <c r="BC342" i="20" s="1"/>
  <c r="BE42" i="31"/>
  <c r="BE44" i="31" s="1"/>
  <c r="BD342" i="20" s="1"/>
  <c r="BF42" i="31"/>
  <c r="BF44" i="31" s="1"/>
  <c r="BE342" i="20" s="1"/>
  <c r="BG42" i="31"/>
  <c r="BG44" i="31" s="1"/>
  <c r="BF342" i="20" s="1"/>
  <c r="BH42" i="31"/>
  <c r="BH44" i="31" s="1"/>
  <c r="BG342" i="20" s="1"/>
  <c r="BI42" i="31"/>
  <c r="BI44" i="31" s="1"/>
  <c r="BH342" i="20" s="1"/>
  <c r="BJ42" i="31"/>
  <c r="BJ44" i="31" s="1"/>
  <c r="BI342" i="20" s="1"/>
  <c r="BK42" i="31"/>
  <c r="BK44" i="31" s="1"/>
  <c r="BJ342" i="20" s="1"/>
  <c r="AR47" i="31"/>
  <c r="AS47" i="31"/>
  <c r="AT45" i="31"/>
  <c r="AT47" i="31" s="1"/>
  <c r="AU45" i="31"/>
  <c r="AU47" i="31" s="1"/>
  <c r="AV45" i="31"/>
  <c r="AV47" i="31" s="1"/>
  <c r="AW45" i="31"/>
  <c r="AW47" i="31" s="1"/>
  <c r="AX45" i="31"/>
  <c r="AX47" i="31" s="1"/>
  <c r="AY45" i="31"/>
  <c r="AY47" i="31" s="1"/>
  <c r="AZ45" i="31"/>
  <c r="AZ47" i="31" s="1"/>
  <c r="BA45" i="31"/>
  <c r="BA47" i="31" s="1"/>
  <c r="BB45" i="31"/>
  <c r="BB47" i="31" s="1"/>
  <c r="BC45" i="31"/>
  <c r="BC47" i="31" s="1"/>
  <c r="BD45" i="31"/>
  <c r="BD47" i="31" s="1"/>
  <c r="BE45" i="31"/>
  <c r="BE47" i="31" s="1"/>
  <c r="BF45" i="31"/>
  <c r="BF47" i="31" s="1"/>
  <c r="BG45" i="31"/>
  <c r="BG47" i="31" s="1"/>
  <c r="BH45" i="31"/>
  <c r="BH47" i="31" s="1"/>
  <c r="BI45" i="31"/>
  <c r="BI47" i="31" s="1"/>
  <c r="BJ45" i="31"/>
  <c r="BJ47" i="31" s="1"/>
  <c r="BK45" i="31"/>
  <c r="BK47" i="31" s="1"/>
  <c r="AR52" i="31"/>
  <c r="AS52" i="31"/>
  <c r="AT50" i="31"/>
  <c r="AT52" i="31" s="1"/>
  <c r="AS335" i="20" s="1"/>
  <c r="AU50" i="31"/>
  <c r="AU52" i="31" s="1"/>
  <c r="AT335" i="20" s="1"/>
  <c r="AV50" i="31"/>
  <c r="AW50" i="31"/>
  <c r="AW52" i="31" s="1"/>
  <c r="AV335" i="20" s="1"/>
  <c r="AX50" i="31"/>
  <c r="AX52" i="31" s="1"/>
  <c r="AW335" i="20" s="1"/>
  <c r="AY50" i="31"/>
  <c r="AY52" i="31" s="1"/>
  <c r="AX335" i="20" s="1"/>
  <c r="AZ50" i="31"/>
  <c r="AZ52" i="31" s="1"/>
  <c r="AY343" i="20" s="1"/>
  <c r="BA50" i="31"/>
  <c r="BA52" i="31" s="1"/>
  <c r="AZ343" i="20" s="1"/>
  <c r="BB50" i="31"/>
  <c r="BB52" i="31" s="1"/>
  <c r="BA343" i="20" s="1"/>
  <c r="BC50" i="31"/>
  <c r="BC52" i="31" s="1"/>
  <c r="BB343" i="20" s="1"/>
  <c r="BD50" i="31"/>
  <c r="BE50" i="31"/>
  <c r="BE52" i="31" s="1"/>
  <c r="BD343" i="20" s="1"/>
  <c r="BF50" i="31"/>
  <c r="BF52" i="31" s="1"/>
  <c r="BE343" i="20" s="1"/>
  <c r="BG50" i="31"/>
  <c r="BG52" i="31" s="1"/>
  <c r="BF343" i="20" s="1"/>
  <c r="BH50" i="31"/>
  <c r="BH52" i="31" s="1"/>
  <c r="BG343" i="20" s="1"/>
  <c r="BI50" i="31"/>
  <c r="BI52" i="31" s="1"/>
  <c r="BH343" i="20" s="1"/>
  <c r="BJ50" i="31"/>
  <c r="BJ52" i="31" s="1"/>
  <c r="BI343" i="20" s="1"/>
  <c r="BK50" i="31"/>
  <c r="BK52" i="31" s="1"/>
  <c r="BJ343" i="20" s="1"/>
  <c r="AS55" i="31"/>
  <c r="AT53" i="31"/>
  <c r="AT55" i="31" s="1"/>
  <c r="AU53" i="31"/>
  <c r="AU55" i="31" s="1"/>
  <c r="AV53" i="31"/>
  <c r="AV55" i="31" s="1"/>
  <c r="AW53" i="31"/>
  <c r="AW55" i="31" s="1"/>
  <c r="AX53" i="31"/>
  <c r="AX55" i="31" s="1"/>
  <c r="AY53" i="31"/>
  <c r="AZ53" i="31"/>
  <c r="BA53" i="31"/>
  <c r="BA55" i="31" s="1"/>
  <c r="BB53" i="31"/>
  <c r="BB55" i="31" s="1"/>
  <c r="BC53" i="31"/>
  <c r="BC55" i="31" s="1"/>
  <c r="BD53" i="31"/>
  <c r="BD55" i="31" s="1"/>
  <c r="BE53" i="31"/>
  <c r="BF53" i="31"/>
  <c r="BG53" i="31"/>
  <c r="BG55" i="31" s="1"/>
  <c r="BH53" i="31"/>
  <c r="BI53" i="31"/>
  <c r="BI55" i="31" s="1"/>
  <c r="BJ53" i="31"/>
  <c r="BJ55" i="31" s="1"/>
  <c r="BK53" i="31"/>
  <c r="BK55" i="31" s="1"/>
  <c r="AR28" i="31"/>
  <c r="AS28" i="31"/>
  <c r="AT26" i="31"/>
  <c r="AT28" i="31" s="1"/>
  <c r="AS333" i="20" s="1"/>
  <c r="AU26" i="31"/>
  <c r="AU28" i="31" s="1"/>
  <c r="AT333" i="20" s="1"/>
  <c r="AV26" i="31"/>
  <c r="AV28" i="31" s="1"/>
  <c r="AU333" i="20" s="1"/>
  <c r="AW26" i="31"/>
  <c r="AW28" i="31" s="1"/>
  <c r="AV333" i="20" s="1"/>
  <c r="AX26" i="31"/>
  <c r="AX28" i="31" s="1"/>
  <c r="AW333" i="20" s="1"/>
  <c r="AY26" i="31"/>
  <c r="AY28" i="31" s="1"/>
  <c r="AX333" i="20" s="1"/>
  <c r="AZ26" i="31"/>
  <c r="AZ28" i="31" s="1"/>
  <c r="AY341" i="20" s="1"/>
  <c r="BA26" i="31"/>
  <c r="BA28" i="31" s="1"/>
  <c r="AZ341" i="20" s="1"/>
  <c r="BB26" i="31"/>
  <c r="BB28" i="31" s="1"/>
  <c r="BA341" i="20" s="1"/>
  <c r="BC26" i="31"/>
  <c r="BC28" i="31" s="1"/>
  <c r="BB341" i="20" s="1"/>
  <c r="BD26" i="31"/>
  <c r="BD28" i="31" s="1"/>
  <c r="BC341" i="20" s="1"/>
  <c r="BE26" i="31"/>
  <c r="BE28" i="31" s="1"/>
  <c r="BD341" i="20" s="1"/>
  <c r="BF26" i="31"/>
  <c r="BF28" i="31" s="1"/>
  <c r="BE341" i="20" s="1"/>
  <c r="BG26" i="31"/>
  <c r="BG28" i="31" s="1"/>
  <c r="BF341" i="20" s="1"/>
  <c r="BH26" i="31"/>
  <c r="BH28" i="31" s="1"/>
  <c r="BG341" i="20" s="1"/>
  <c r="BI26" i="31"/>
  <c r="BI28" i="31" s="1"/>
  <c r="BH341" i="20" s="1"/>
  <c r="BJ26" i="31"/>
  <c r="BJ28" i="31" s="1"/>
  <c r="BI341" i="20" s="1"/>
  <c r="BK26" i="31"/>
  <c r="BK28" i="31" s="1"/>
  <c r="BJ341" i="20" s="1"/>
  <c r="AR31" i="31"/>
  <c r="AS31" i="31"/>
  <c r="AT29" i="31"/>
  <c r="AT31" i="31" s="1"/>
  <c r="AU29" i="31"/>
  <c r="AU31" i="31" s="1"/>
  <c r="AV29" i="31"/>
  <c r="AV31" i="31" s="1"/>
  <c r="AW29" i="31"/>
  <c r="AW31" i="31" s="1"/>
  <c r="AX29" i="31"/>
  <c r="AX31" i="31" s="1"/>
  <c r="AY29" i="31"/>
  <c r="AY31" i="31" s="1"/>
  <c r="AZ29" i="31"/>
  <c r="AZ31" i="31" s="1"/>
  <c r="BA29" i="31"/>
  <c r="BA31" i="31" s="1"/>
  <c r="BB29" i="31"/>
  <c r="BB31" i="31" s="1"/>
  <c r="BC29" i="31"/>
  <c r="BC31" i="31" s="1"/>
  <c r="BD29" i="31"/>
  <c r="BD31" i="31" s="1"/>
  <c r="BE29" i="31"/>
  <c r="BE31" i="31" s="1"/>
  <c r="BF29" i="31"/>
  <c r="BF31" i="31" s="1"/>
  <c r="BG29" i="31"/>
  <c r="BG31" i="31" s="1"/>
  <c r="BH29" i="31"/>
  <c r="BH31" i="31" s="1"/>
  <c r="BI29" i="31"/>
  <c r="BI31" i="31" s="1"/>
  <c r="BJ29" i="31"/>
  <c r="BJ31" i="31" s="1"/>
  <c r="BK29" i="31"/>
  <c r="BK31" i="31" s="1"/>
  <c r="AT21" i="31"/>
  <c r="AT23" i="31" s="1"/>
  <c r="AU21" i="31"/>
  <c r="AU23" i="31" s="1"/>
  <c r="AV21" i="31"/>
  <c r="AV23" i="31" s="1"/>
  <c r="AW21" i="31"/>
  <c r="AW23" i="31" s="1"/>
  <c r="AX21" i="31"/>
  <c r="AX23" i="31" s="1"/>
  <c r="AY21" i="31"/>
  <c r="AY23" i="31" s="1"/>
  <c r="AZ21" i="31"/>
  <c r="AZ23" i="31" s="1"/>
  <c r="BA21" i="31"/>
  <c r="BA23" i="31" s="1"/>
  <c r="BB21" i="31"/>
  <c r="BB23" i="31" s="1"/>
  <c r="BC21" i="31"/>
  <c r="BC23" i="31" s="1"/>
  <c r="BD21" i="31"/>
  <c r="BD23" i="31" s="1"/>
  <c r="BE21" i="31"/>
  <c r="BE23" i="31" s="1"/>
  <c r="BF21" i="31"/>
  <c r="BF23" i="31" s="1"/>
  <c r="BG21" i="31"/>
  <c r="BG23" i="31" s="1"/>
  <c r="BH21" i="31"/>
  <c r="BH23" i="31" s="1"/>
  <c r="BI21" i="31"/>
  <c r="BI23" i="31" s="1"/>
  <c r="BJ21" i="31"/>
  <c r="BJ23" i="31" s="1"/>
  <c r="BK21" i="31"/>
  <c r="BK23" i="31" s="1"/>
  <c r="AT18" i="31"/>
  <c r="AT20" i="31" s="1"/>
  <c r="AS332" i="20" s="1"/>
  <c r="AU18" i="31"/>
  <c r="AU20" i="31" s="1"/>
  <c r="AT332" i="20" s="1"/>
  <c r="AV18" i="31"/>
  <c r="AV20" i="31" s="1"/>
  <c r="AU332" i="20" s="1"/>
  <c r="AW18" i="31"/>
  <c r="AW20" i="31" s="1"/>
  <c r="AV332" i="20" s="1"/>
  <c r="AX18" i="31"/>
  <c r="AX20" i="31" s="1"/>
  <c r="AW332" i="20" s="1"/>
  <c r="AY18" i="31"/>
  <c r="AY20" i="31" s="1"/>
  <c r="AX332" i="20" s="1"/>
  <c r="AZ18" i="31"/>
  <c r="AZ20" i="31" s="1"/>
  <c r="AY340" i="20" s="1"/>
  <c r="BA18" i="31"/>
  <c r="BA20" i="31" s="1"/>
  <c r="AZ340" i="20" s="1"/>
  <c r="BB18" i="31"/>
  <c r="BB20" i="31" s="1"/>
  <c r="BA340" i="20" s="1"/>
  <c r="BC18" i="31"/>
  <c r="BC20" i="31" s="1"/>
  <c r="BB340" i="20" s="1"/>
  <c r="BD18" i="31"/>
  <c r="BD20" i="31" s="1"/>
  <c r="BC340" i="20" s="1"/>
  <c r="BE18" i="31"/>
  <c r="BE20" i="31" s="1"/>
  <c r="BD340" i="20" s="1"/>
  <c r="BF18" i="31"/>
  <c r="BF20" i="31" s="1"/>
  <c r="BE340" i="20" s="1"/>
  <c r="BG18" i="31"/>
  <c r="BG20" i="31" s="1"/>
  <c r="BF340" i="20" s="1"/>
  <c r="BH18" i="31"/>
  <c r="BH20" i="31" s="1"/>
  <c r="BG340" i="20" s="1"/>
  <c r="BI18" i="31"/>
  <c r="BI20" i="31" s="1"/>
  <c r="BH340" i="20" s="1"/>
  <c r="BJ18" i="31"/>
  <c r="BJ20" i="31" s="1"/>
  <c r="BI340" i="20" s="1"/>
  <c r="BK18" i="31"/>
  <c r="BK20" i="31" s="1"/>
  <c r="BJ340" i="20" s="1"/>
  <c r="AR39" i="31"/>
  <c r="AS39" i="31"/>
  <c r="AT37" i="31"/>
  <c r="AU37" i="31"/>
  <c r="AU39" i="31" s="1"/>
  <c r="AV37" i="31"/>
  <c r="AV39" i="31" s="1"/>
  <c r="AW37" i="31"/>
  <c r="AW39" i="31" s="1"/>
  <c r="AX37" i="31"/>
  <c r="AX39" i="31" s="1"/>
  <c r="AY37" i="31"/>
  <c r="AY39" i="31" s="1"/>
  <c r="AZ37" i="31"/>
  <c r="AZ39" i="31" s="1"/>
  <c r="BA37" i="31"/>
  <c r="BA39" i="31" s="1"/>
  <c r="BB37" i="31"/>
  <c r="BB39" i="31" s="1"/>
  <c r="BC37" i="31"/>
  <c r="BC39" i="31" s="1"/>
  <c r="BD37" i="31"/>
  <c r="BD39" i="31" s="1"/>
  <c r="BE37" i="31"/>
  <c r="BE39" i="31" s="1"/>
  <c r="BF37" i="31"/>
  <c r="BF39" i="31" s="1"/>
  <c r="BG37" i="31"/>
  <c r="BG39" i="31" s="1"/>
  <c r="BH37" i="31"/>
  <c r="BH39" i="31" s="1"/>
  <c r="BI37" i="31"/>
  <c r="BI39" i="31" s="1"/>
  <c r="BJ37" i="31"/>
  <c r="BJ39" i="31" s="1"/>
  <c r="BK37" i="31"/>
  <c r="BK39" i="31" s="1"/>
  <c r="AR36" i="31"/>
  <c r="AT34" i="31"/>
  <c r="AU34" i="31"/>
  <c r="AV34" i="31"/>
  <c r="AV36" i="31" s="1"/>
  <c r="AW34" i="31"/>
  <c r="AW36" i="31" s="1"/>
  <c r="AX34" i="31"/>
  <c r="AY34" i="31"/>
  <c r="AY36" i="31" s="1"/>
  <c r="AZ34" i="31"/>
  <c r="AZ36" i="31" s="1"/>
  <c r="BA34" i="31"/>
  <c r="BB34" i="31"/>
  <c r="BC34" i="31"/>
  <c r="BD34" i="31"/>
  <c r="BD36" i="31" s="1"/>
  <c r="BE34" i="31"/>
  <c r="BE36" i="31" s="1"/>
  <c r="BF34" i="31"/>
  <c r="BG34" i="31"/>
  <c r="BG36" i="31" s="1"/>
  <c r="BH34" i="31"/>
  <c r="BH36" i="31" s="1"/>
  <c r="BI34" i="31"/>
  <c r="BJ34" i="31"/>
  <c r="BK34" i="31"/>
  <c r="AT13" i="31"/>
  <c r="AT15" i="31" s="1"/>
  <c r="AU13" i="31"/>
  <c r="AU15" i="31" s="1"/>
  <c r="AV13" i="31"/>
  <c r="AV15" i="31" s="1"/>
  <c r="AW13" i="31"/>
  <c r="AX13" i="31"/>
  <c r="AX15" i="31" s="1"/>
  <c r="AY13" i="31"/>
  <c r="AY15" i="31" s="1"/>
  <c r="AZ13" i="31"/>
  <c r="AZ15" i="31" s="1"/>
  <c r="BA13" i="31"/>
  <c r="BA15" i="31" s="1"/>
  <c r="BB13" i="31"/>
  <c r="BB15" i="31" s="1"/>
  <c r="BC13" i="31"/>
  <c r="BC15" i="31" s="1"/>
  <c r="BD13" i="31"/>
  <c r="BD15" i="31" s="1"/>
  <c r="BE13" i="31"/>
  <c r="BE15" i="31" s="1"/>
  <c r="BF13" i="31"/>
  <c r="BF15" i="31" s="1"/>
  <c r="BG13" i="31"/>
  <c r="BG15" i="31" s="1"/>
  <c r="BH13" i="31"/>
  <c r="BH15" i="31" s="1"/>
  <c r="BI13" i="31"/>
  <c r="BI15" i="31" s="1"/>
  <c r="BJ13" i="31"/>
  <c r="BJ15" i="31" s="1"/>
  <c r="BK13" i="31"/>
  <c r="BK15" i="31" s="1"/>
  <c r="AT10" i="31"/>
  <c r="AU10" i="31"/>
  <c r="AU12" i="31" s="1"/>
  <c r="AT331" i="20" s="1"/>
  <c r="AV10" i="31"/>
  <c r="AV12" i="31" s="1"/>
  <c r="AU331" i="20" s="1"/>
  <c r="AW10" i="31"/>
  <c r="AW12" i="31" s="1"/>
  <c r="AV331" i="20" s="1"/>
  <c r="AX10" i="31"/>
  <c r="AX12" i="31" s="1"/>
  <c r="AW331" i="20" s="1"/>
  <c r="AY10" i="31"/>
  <c r="AY12" i="31" s="1"/>
  <c r="AX331" i="20" s="1"/>
  <c r="AZ10" i="31"/>
  <c r="AZ12" i="31" s="1"/>
  <c r="BA10" i="31"/>
  <c r="BA12" i="31" s="1"/>
  <c r="AZ339" i="20" s="1"/>
  <c r="BB10" i="31"/>
  <c r="BC10" i="31"/>
  <c r="BC12" i="31" s="1"/>
  <c r="BB339" i="20" s="1"/>
  <c r="BD10" i="31"/>
  <c r="BD12" i="31" s="1"/>
  <c r="BC339" i="20" s="1"/>
  <c r="BE10" i="31"/>
  <c r="BE12" i="31" s="1"/>
  <c r="BD339" i="20" s="1"/>
  <c r="BF10" i="31"/>
  <c r="BF12" i="31" s="1"/>
  <c r="BE339" i="20" s="1"/>
  <c r="BG10" i="31"/>
  <c r="BG12" i="31" s="1"/>
  <c r="BF339" i="20" s="1"/>
  <c r="BH10" i="31"/>
  <c r="BH12" i="31" s="1"/>
  <c r="BG339" i="20" s="1"/>
  <c r="BI10" i="31"/>
  <c r="BI12" i="31" s="1"/>
  <c r="BH339" i="20" s="1"/>
  <c r="BJ10" i="31"/>
  <c r="BK10" i="31"/>
  <c r="BK12" i="31" s="1"/>
  <c r="BJ339" i="20" s="1"/>
  <c r="S72" i="31" l="1"/>
  <c r="R261" i="20" s="1"/>
  <c r="P40" i="31"/>
  <c r="P32" i="31"/>
  <c r="P48" i="31"/>
  <c r="Q48" i="31"/>
  <c r="R64" i="31"/>
  <c r="Q320" i="20"/>
  <c r="Q86" i="20"/>
  <c r="R191" i="20"/>
  <c r="R320" i="20"/>
  <c r="S56" i="31"/>
  <c r="S32" i="31"/>
  <c r="S48" i="31"/>
  <c r="P24" i="31"/>
  <c r="Q16" i="31"/>
  <c r="R317" i="20"/>
  <c r="R318" i="20"/>
  <c r="P56" i="31"/>
  <c r="P72" i="31"/>
  <c r="Q72" i="31"/>
  <c r="P64" i="31"/>
  <c r="Q226" i="20" s="1"/>
  <c r="S64" i="31"/>
  <c r="S40" i="31"/>
  <c r="AV48" i="31"/>
  <c r="AU168" i="20" s="1"/>
  <c r="BE48" i="31"/>
  <c r="BD174" i="20" s="1"/>
  <c r="AW48" i="31"/>
  <c r="AV168" i="20" s="1"/>
  <c r="F186" i="20"/>
  <c r="F187" i="20" s="1"/>
  <c r="G186" i="20" s="1"/>
  <c r="G187" i="20" s="1"/>
  <c r="H186" i="20" s="1"/>
  <c r="H187" i="20" s="1"/>
  <c r="F81" i="20"/>
  <c r="F82" i="20" s="1"/>
  <c r="G81" i="20" s="1"/>
  <c r="G82" i="20" s="1"/>
  <c r="H81" i="20" s="1"/>
  <c r="H82" i="20" s="1"/>
  <c r="J42" i="31"/>
  <c r="J44" i="31" s="1"/>
  <c r="J37" i="31"/>
  <c r="J34" i="31"/>
  <c r="J29" i="31"/>
  <c r="J31" i="31" s="1"/>
  <c r="J26" i="31"/>
  <c r="J28" i="31" s="1"/>
  <c r="J21" i="31"/>
  <c r="J23" i="31" s="1"/>
  <c r="J18" i="31"/>
  <c r="J20" i="31" s="1"/>
  <c r="J13" i="31"/>
  <c r="J15" i="31" s="1"/>
  <c r="J69" i="31"/>
  <c r="J66" i="31"/>
  <c r="J68" i="31" s="1"/>
  <c r="J50" i="31"/>
  <c r="J52" i="31" s="1"/>
  <c r="J45" i="31"/>
  <c r="J47" i="31" s="1"/>
  <c r="J61" i="31"/>
  <c r="J53" i="31"/>
  <c r="J55" i="31" s="1"/>
  <c r="J58" i="31"/>
  <c r="AA21" i="31"/>
  <c r="AA23" i="31" s="1"/>
  <c r="L61" i="31"/>
  <c r="L58" i="31"/>
  <c r="L53" i="31"/>
  <c r="L55" i="31" s="1"/>
  <c r="L42" i="31"/>
  <c r="L44" i="31" s="1"/>
  <c r="L37" i="31"/>
  <c r="L34" i="31"/>
  <c r="L29" i="31"/>
  <c r="L31" i="31" s="1"/>
  <c r="L26" i="31"/>
  <c r="L28" i="31" s="1"/>
  <c r="L21" i="31"/>
  <c r="L23" i="31" s="1"/>
  <c r="L18" i="31"/>
  <c r="L20" i="31" s="1"/>
  <c r="L13" i="31"/>
  <c r="L15" i="31" s="1"/>
  <c r="L69" i="31"/>
  <c r="L66" i="31"/>
  <c r="L68" i="31" s="1"/>
  <c r="L50" i="31"/>
  <c r="L52" i="31" s="1"/>
  <c r="L45" i="31"/>
  <c r="L47" i="31" s="1"/>
  <c r="M34" i="31"/>
  <c r="M26" i="31"/>
  <c r="M28" i="31" s="1"/>
  <c r="M13" i="31"/>
  <c r="M15" i="31" s="1"/>
  <c r="M61" i="31"/>
  <c r="M58" i="31"/>
  <c r="M53" i="31"/>
  <c r="M55" i="31" s="1"/>
  <c r="M18" i="31"/>
  <c r="M20" i="31" s="1"/>
  <c r="M42" i="31"/>
  <c r="M44" i="31" s="1"/>
  <c r="M37" i="31"/>
  <c r="M29" i="31"/>
  <c r="M31" i="31" s="1"/>
  <c r="M32" i="31" s="1"/>
  <c r="N80" i="20" s="1"/>
  <c r="M21" i="31"/>
  <c r="M23" i="31" s="1"/>
  <c r="M45" i="31"/>
  <c r="M47" i="31" s="1"/>
  <c r="M69" i="31"/>
  <c r="M66" i="31"/>
  <c r="M68" i="31" s="1"/>
  <c r="M50" i="31"/>
  <c r="M52" i="31" s="1"/>
  <c r="H42" i="31"/>
  <c r="H44" i="31" s="1"/>
  <c r="H69" i="31"/>
  <c r="H66" i="31"/>
  <c r="H68" i="31" s="1"/>
  <c r="H50" i="31"/>
  <c r="H52" i="31" s="1"/>
  <c r="H45" i="31"/>
  <c r="H47" i="31" s="1"/>
  <c r="H29" i="31"/>
  <c r="H31" i="31" s="1"/>
  <c r="H21" i="31"/>
  <c r="H23" i="31" s="1"/>
  <c r="H13" i="31"/>
  <c r="H15" i="31" s="1"/>
  <c r="H61" i="31"/>
  <c r="H58" i="31"/>
  <c r="H53" i="31"/>
  <c r="H55" i="31" s="1"/>
  <c r="H37" i="31"/>
  <c r="H34" i="31"/>
  <c r="H26" i="31"/>
  <c r="H28" i="31" s="1"/>
  <c r="H18" i="31"/>
  <c r="H20" i="31" s="1"/>
  <c r="K61" i="31"/>
  <c r="K58" i="31"/>
  <c r="K53" i="31"/>
  <c r="K55" i="31" s="1"/>
  <c r="K42" i="31"/>
  <c r="K44" i="31" s="1"/>
  <c r="K37" i="31"/>
  <c r="K34" i="31"/>
  <c r="K29" i="31"/>
  <c r="K31" i="31" s="1"/>
  <c r="K26" i="31"/>
  <c r="K28" i="31" s="1"/>
  <c r="K21" i="31"/>
  <c r="K23" i="31" s="1"/>
  <c r="K18" i="31"/>
  <c r="K20" i="31" s="1"/>
  <c r="K13" i="31"/>
  <c r="K15" i="31" s="1"/>
  <c r="K69" i="31"/>
  <c r="K66" i="31"/>
  <c r="K68" i="31" s="1"/>
  <c r="K50" i="31"/>
  <c r="K52" i="31" s="1"/>
  <c r="K45" i="31"/>
  <c r="K47" i="31" s="1"/>
  <c r="I42" i="31"/>
  <c r="I44" i="31" s="1"/>
  <c r="I37" i="31"/>
  <c r="I34" i="31"/>
  <c r="I29" i="31"/>
  <c r="I31" i="31" s="1"/>
  <c r="I26" i="31"/>
  <c r="I28" i="31" s="1"/>
  <c r="I21" i="31"/>
  <c r="I23" i="31" s="1"/>
  <c r="I18" i="31"/>
  <c r="I20" i="31" s="1"/>
  <c r="I13" i="31"/>
  <c r="I15" i="31" s="1"/>
  <c r="I69" i="31"/>
  <c r="I66" i="31"/>
  <c r="I68" i="31" s="1"/>
  <c r="I50" i="31"/>
  <c r="I52" i="31" s="1"/>
  <c r="I45" i="31"/>
  <c r="I47" i="31" s="1"/>
  <c r="I61" i="31"/>
  <c r="I58" i="31"/>
  <c r="I53" i="31"/>
  <c r="I55" i="31" s="1"/>
  <c r="BI48" i="31"/>
  <c r="BH174" i="20" s="1"/>
  <c r="AS48" i="31"/>
  <c r="H11" i="20"/>
  <c r="H12" i="20" s="1"/>
  <c r="G290" i="20"/>
  <c r="M10" i="31"/>
  <c r="H10" i="31"/>
  <c r="AH42" i="31"/>
  <c r="AH44" i="31" s="1"/>
  <c r="AG326" i="20" s="1"/>
  <c r="K10" i="31"/>
  <c r="I10" i="31"/>
  <c r="AE42" i="31"/>
  <c r="AE44" i="31" s="1"/>
  <c r="AD326" i="20" s="1"/>
  <c r="J10" i="31"/>
  <c r="L10" i="31"/>
  <c r="BD48" i="31"/>
  <c r="BC174" i="20" s="1"/>
  <c r="AW56" i="31"/>
  <c r="AV203" i="20" s="1"/>
  <c r="Q51" i="20"/>
  <c r="Q40" i="31"/>
  <c r="R316" i="20"/>
  <c r="R319" i="20"/>
  <c r="R40" i="31"/>
  <c r="R121" i="20" s="1"/>
  <c r="Q156" i="20"/>
  <c r="R16" i="20"/>
  <c r="Q318" i="20"/>
  <c r="R32" i="31"/>
  <c r="R86" i="20" s="1"/>
  <c r="Q56" i="31"/>
  <c r="R24" i="31"/>
  <c r="R315" i="20"/>
  <c r="P16" i="31"/>
  <c r="S24" i="31"/>
  <c r="Q316" i="20"/>
  <c r="Q319" i="20"/>
  <c r="R48" i="31"/>
  <c r="R156" i="20" s="1"/>
  <c r="BC64" i="31"/>
  <c r="BB244" i="20" s="1"/>
  <c r="AV72" i="31"/>
  <c r="AU273" i="20" s="1"/>
  <c r="AI45" i="31"/>
  <c r="AI47" i="31" s="1"/>
  <c r="W50" i="31"/>
  <c r="W52" i="31" s="1"/>
  <c r="V319" i="20" s="1"/>
  <c r="AA42" i="31"/>
  <c r="AA44" i="31" s="1"/>
  <c r="Z318" i="20" s="1"/>
  <c r="V26" i="31"/>
  <c r="V28" i="31" s="1"/>
  <c r="U317" i="20" s="1"/>
  <c r="Y42" i="31"/>
  <c r="Y44" i="31" s="1"/>
  <c r="X318" i="20" s="1"/>
  <c r="U45" i="31"/>
  <c r="U47" i="31" s="1"/>
  <c r="N50" i="31"/>
  <c r="N52" i="31" s="1"/>
  <c r="O319" i="20" s="1"/>
  <c r="AX56" i="31"/>
  <c r="AW203" i="20" s="1"/>
  <c r="BF48" i="31"/>
  <c r="BE174" i="20" s="1"/>
  <c r="AX48" i="31"/>
  <c r="AW168" i="20" s="1"/>
  <c r="AQ63" i="31"/>
  <c r="AD45" i="31"/>
  <c r="AD47" i="31" s="1"/>
  <c r="AL45" i="31"/>
  <c r="AL47" i="31" s="1"/>
  <c r="AF42" i="31"/>
  <c r="AF44" i="31" s="1"/>
  <c r="AE326" i="20" s="1"/>
  <c r="Y53" i="31"/>
  <c r="Y55" i="31" s="1"/>
  <c r="AG42" i="31"/>
  <c r="AG44" i="31" s="1"/>
  <c r="AF326" i="20" s="1"/>
  <c r="O45" i="31"/>
  <c r="O47" i="31" s="1"/>
  <c r="BH40" i="31"/>
  <c r="BG139" i="20" s="1"/>
  <c r="AR40" i="31"/>
  <c r="BD72" i="31"/>
  <c r="BC279" i="20" s="1"/>
  <c r="U21" i="31"/>
  <c r="U23" i="31" s="1"/>
  <c r="AJ45" i="31"/>
  <c r="AJ47" i="31" s="1"/>
  <c r="AB45" i="31"/>
  <c r="AB47" i="31" s="1"/>
  <c r="V45" i="31"/>
  <c r="V47" i="31" s="1"/>
  <c r="T45" i="31"/>
  <c r="T47" i="31" s="1"/>
  <c r="BK56" i="31"/>
  <c r="BJ209" i="20" s="1"/>
  <c r="BC56" i="31"/>
  <c r="BB209" i="20" s="1"/>
  <c r="AU56" i="31"/>
  <c r="AT203" i="20" s="1"/>
  <c r="AO42" i="31"/>
  <c r="AO44" i="31" s="1"/>
  <c r="AN334" i="20" s="1"/>
  <c r="AN42" i="31"/>
  <c r="AN44" i="31" s="1"/>
  <c r="AM334" i="20" s="1"/>
  <c r="AK45" i="31"/>
  <c r="AK47" i="31" s="1"/>
  <c r="BA48" i="31"/>
  <c r="AZ174" i="20" s="1"/>
  <c r="X50" i="31"/>
  <c r="X52" i="31" s="1"/>
  <c r="W319" i="20" s="1"/>
  <c r="O26" i="31"/>
  <c r="O28" i="31" s="1"/>
  <c r="P317" i="20" s="1"/>
  <c r="AP42" i="31"/>
  <c r="AP44" i="31" s="1"/>
  <c r="AO334" i="20" s="1"/>
  <c r="AM42" i="31"/>
  <c r="AM44" i="31" s="1"/>
  <c r="AL326" i="20" s="1"/>
  <c r="AC45" i="31"/>
  <c r="AC47" i="31" s="1"/>
  <c r="Z42" i="31"/>
  <c r="Z44" i="31" s="1"/>
  <c r="Y318" i="20" s="1"/>
  <c r="BJ56" i="31"/>
  <c r="BI209" i="20" s="1"/>
  <c r="BB56" i="31"/>
  <c r="BA209" i="20" s="1"/>
  <c r="AT56" i="31"/>
  <c r="AS203" i="20" s="1"/>
  <c r="BF64" i="31"/>
  <c r="BE244" i="20" s="1"/>
  <c r="AX64" i="31"/>
  <c r="AW238" i="20" s="1"/>
  <c r="BD16" i="31"/>
  <c r="AV16" i="31"/>
  <c r="BH48" i="31"/>
  <c r="BG174" i="20" s="1"/>
  <c r="AZ48" i="31"/>
  <c r="AY174" i="20" s="1"/>
  <c r="AR48" i="31"/>
  <c r="BK24" i="31"/>
  <c r="BJ69" i="20" s="1"/>
  <c r="BC24" i="31"/>
  <c r="BB69" i="20" s="1"/>
  <c r="AU24" i="31"/>
  <c r="AT63" i="20" s="1"/>
  <c r="BG32" i="31"/>
  <c r="BF104" i="20" s="1"/>
  <c r="AY32" i="31"/>
  <c r="AX98" i="20" s="1"/>
  <c r="BG56" i="31"/>
  <c r="BF209" i="20" s="1"/>
  <c r="BG48" i="31"/>
  <c r="BF174" i="20" s="1"/>
  <c r="AY48" i="31"/>
  <c r="AX168" i="20" s="1"/>
  <c r="BE24" i="31"/>
  <c r="BD69" i="20" s="1"/>
  <c r="X29" i="31"/>
  <c r="X31" i="31" s="1"/>
  <c r="O50" i="31"/>
  <c r="O52" i="31" s="1"/>
  <c r="P319" i="20" s="1"/>
  <c r="V50" i="31"/>
  <c r="V52" i="31" s="1"/>
  <c r="U319" i="20" s="1"/>
  <c r="X53" i="31"/>
  <c r="X55" i="31" s="1"/>
  <c r="AP18" i="31"/>
  <c r="AP20" i="31" s="1"/>
  <c r="AO332" i="20" s="1"/>
  <c r="AH18" i="31"/>
  <c r="AH20" i="31" s="1"/>
  <c r="AG324" i="20" s="1"/>
  <c r="BJ24" i="31"/>
  <c r="BI69" i="20" s="1"/>
  <c r="BB24" i="31"/>
  <c r="BA69" i="20" s="1"/>
  <c r="AT24" i="31"/>
  <c r="AS63" i="20" s="1"/>
  <c r="AL21" i="31"/>
  <c r="AL23" i="31" s="1"/>
  <c r="AD21" i="31"/>
  <c r="AD23" i="31" s="1"/>
  <c r="BF32" i="31"/>
  <c r="BE104" i="20" s="1"/>
  <c r="AX32" i="31"/>
  <c r="AW98" i="20" s="1"/>
  <c r="AP29" i="31"/>
  <c r="AP31" i="31" s="1"/>
  <c r="AH29" i="31"/>
  <c r="AH31" i="31" s="1"/>
  <c r="AL26" i="31"/>
  <c r="AL28" i="31" s="1"/>
  <c r="AK325" i="20" s="1"/>
  <c r="AD26" i="31"/>
  <c r="AD28" i="31" s="1"/>
  <c r="AC325" i="20" s="1"/>
  <c r="BF55" i="31"/>
  <c r="BF56" i="31" s="1"/>
  <c r="BE209" i="20" s="1"/>
  <c r="AP53" i="31"/>
  <c r="AP55" i="31" s="1"/>
  <c r="AH53" i="31"/>
  <c r="AH55" i="31" s="1"/>
  <c r="AL50" i="31"/>
  <c r="AL52" i="31" s="1"/>
  <c r="AK327" i="20" s="1"/>
  <c r="AD50" i="31"/>
  <c r="AD52" i="31" s="1"/>
  <c r="AC327" i="20" s="1"/>
  <c r="AP45" i="31"/>
  <c r="AP47" i="31" s="1"/>
  <c r="AH45" i="31"/>
  <c r="AH47" i="31" s="1"/>
  <c r="AL42" i="31"/>
  <c r="AL44" i="31" s="1"/>
  <c r="AK326" i="20" s="1"/>
  <c r="AD42" i="31"/>
  <c r="AD44" i="31" s="1"/>
  <c r="AC326" i="20" s="1"/>
  <c r="AP58" i="31"/>
  <c r="AP66" i="31"/>
  <c r="AP68" i="31" s="1"/>
  <c r="AO336" i="20" s="1"/>
  <c r="BF72" i="31"/>
  <c r="BE279" i="20" s="1"/>
  <c r="AX72" i="31"/>
  <c r="AW273" i="20" s="1"/>
  <c r="AP69" i="31"/>
  <c r="AP71" i="31" s="1"/>
  <c r="AP61" i="31"/>
  <c r="BK36" i="31"/>
  <c r="BK40" i="31" s="1"/>
  <c r="BJ139" i="20" s="1"/>
  <c r="BD40" i="31"/>
  <c r="BC139" i="20" s="1"/>
  <c r="AV40" i="31"/>
  <c r="AU133" i="20" s="1"/>
  <c r="X18" i="31"/>
  <c r="X20" i="31" s="1"/>
  <c r="W316" i="20" s="1"/>
  <c r="BK16" i="31"/>
  <c r="BC16" i="31"/>
  <c r="AU16" i="31"/>
  <c r="W18" i="31"/>
  <c r="W20" i="31" s="1"/>
  <c r="V316" i="20" s="1"/>
  <c r="Z21" i="31"/>
  <c r="Z23" i="31" s="1"/>
  <c r="T26" i="31"/>
  <c r="T28" i="31" s="1"/>
  <c r="S317" i="20" s="1"/>
  <c r="N29" i="31"/>
  <c r="N31" i="31" s="1"/>
  <c r="W29" i="31"/>
  <c r="W31" i="31" s="1"/>
  <c r="X42" i="31"/>
  <c r="X44" i="31" s="1"/>
  <c r="W318" i="20" s="1"/>
  <c r="AA45" i="31"/>
  <c r="AA47" i="31" s="1"/>
  <c r="T50" i="31"/>
  <c r="T52" i="31" s="1"/>
  <c r="S319" i="20" s="1"/>
  <c r="N53" i="31"/>
  <c r="N55" i="31" s="1"/>
  <c r="W53" i="31"/>
  <c r="W55" i="31" s="1"/>
  <c r="W56" i="31" s="1"/>
  <c r="V191" i="20" s="1"/>
  <c r="AO18" i="31"/>
  <c r="AO20" i="31" s="1"/>
  <c r="AN332" i="20" s="1"/>
  <c r="AG18" i="31"/>
  <c r="AG20" i="31" s="1"/>
  <c r="AF324" i="20" s="1"/>
  <c r="BI24" i="31"/>
  <c r="BH69" i="20" s="1"/>
  <c r="BA24" i="31"/>
  <c r="AZ69" i="20" s="1"/>
  <c r="AK21" i="31"/>
  <c r="AK23" i="31" s="1"/>
  <c r="AC21" i="31"/>
  <c r="AC23" i="31" s="1"/>
  <c r="BE32" i="31"/>
  <c r="BD104" i="20" s="1"/>
  <c r="AW32" i="31"/>
  <c r="AV98" i="20" s="1"/>
  <c r="AO29" i="31"/>
  <c r="AO31" i="31" s="1"/>
  <c r="AG29" i="31"/>
  <c r="AG31" i="31" s="1"/>
  <c r="AK26" i="31"/>
  <c r="AK28" i="31" s="1"/>
  <c r="AJ325" i="20" s="1"/>
  <c r="AC26" i="31"/>
  <c r="AC28" i="31" s="1"/>
  <c r="AB325" i="20" s="1"/>
  <c r="BE55" i="31"/>
  <c r="BE56" i="31" s="1"/>
  <c r="BD209" i="20" s="1"/>
  <c r="AO53" i="31"/>
  <c r="AO55" i="31" s="1"/>
  <c r="AG53" i="31"/>
  <c r="AG55" i="31" s="1"/>
  <c r="AK50" i="31"/>
  <c r="AK52" i="31" s="1"/>
  <c r="AJ327" i="20" s="1"/>
  <c r="AC50" i="31"/>
  <c r="AC52" i="31" s="1"/>
  <c r="AB327" i="20" s="1"/>
  <c r="AO45" i="31"/>
  <c r="AO47" i="31" s="1"/>
  <c r="AG45" i="31"/>
  <c r="AG47" i="31" s="1"/>
  <c r="AK42" i="31"/>
  <c r="AK44" i="31" s="1"/>
  <c r="AJ326" i="20" s="1"/>
  <c r="AC42" i="31"/>
  <c r="AC44" i="31" s="1"/>
  <c r="AB326" i="20" s="1"/>
  <c r="AO58" i="31"/>
  <c r="AO66" i="31"/>
  <c r="AO68" i="31" s="1"/>
  <c r="AN336" i="20" s="1"/>
  <c r="BE72" i="31"/>
  <c r="BD279" i="20" s="1"/>
  <c r="AW72" i="31"/>
  <c r="AV273" i="20" s="1"/>
  <c r="AO69" i="31"/>
  <c r="AO71" i="31" s="1"/>
  <c r="BE64" i="31"/>
  <c r="BD244" i="20" s="1"/>
  <c r="AW64" i="31"/>
  <c r="AV238" i="20" s="1"/>
  <c r="AO61" i="31"/>
  <c r="BF36" i="31"/>
  <c r="BF40" i="31" s="1"/>
  <c r="BE139" i="20" s="1"/>
  <c r="AT39" i="31"/>
  <c r="O18" i="31"/>
  <c r="O20" i="31" s="1"/>
  <c r="P316" i="20" s="1"/>
  <c r="V18" i="31"/>
  <c r="V20" i="31" s="1"/>
  <c r="U316" i="20" s="1"/>
  <c r="Y21" i="31"/>
  <c r="Y23" i="31" s="1"/>
  <c r="U26" i="31"/>
  <c r="U28" i="31" s="1"/>
  <c r="T317" i="20" s="1"/>
  <c r="O29" i="31"/>
  <c r="O31" i="31" s="1"/>
  <c r="O32" i="31" s="1"/>
  <c r="P86" i="20" s="1"/>
  <c r="V29" i="31"/>
  <c r="V31" i="31" s="1"/>
  <c r="V32" i="31" s="1"/>
  <c r="U86" i="20" s="1"/>
  <c r="W42" i="31"/>
  <c r="W44" i="31" s="1"/>
  <c r="V318" i="20" s="1"/>
  <c r="Z45" i="31"/>
  <c r="Z47" i="31" s="1"/>
  <c r="U50" i="31"/>
  <c r="U52" i="31" s="1"/>
  <c r="T319" i="20" s="1"/>
  <c r="O53" i="31"/>
  <c r="O55" i="31" s="1"/>
  <c r="O56" i="31" s="1"/>
  <c r="P191" i="20" s="1"/>
  <c r="V53" i="31"/>
  <c r="V55" i="31" s="1"/>
  <c r="AN18" i="31"/>
  <c r="AN20" i="31" s="1"/>
  <c r="AM332" i="20" s="1"/>
  <c r="AF18" i="31"/>
  <c r="AF20" i="31" s="1"/>
  <c r="AE324" i="20" s="1"/>
  <c r="BH24" i="31"/>
  <c r="BG69" i="20" s="1"/>
  <c r="AZ24" i="31"/>
  <c r="AY69" i="20" s="1"/>
  <c r="AJ21" i="31"/>
  <c r="AJ23" i="31" s="1"/>
  <c r="AB21" i="31"/>
  <c r="AB23" i="31" s="1"/>
  <c r="BD32" i="31"/>
  <c r="BC104" i="20" s="1"/>
  <c r="AV32" i="31"/>
  <c r="AU98" i="20" s="1"/>
  <c r="AN29" i="31"/>
  <c r="AN31" i="31" s="1"/>
  <c r="AF29" i="31"/>
  <c r="AF31" i="31" s="1"/>
  <c r="AJ26" i="31"/>
  <c r="AJ28" i="31" s="1"/>
  <c r="AI325" i="20" s="1"/>
  <c r="AB26" i="31"/>
  <c r="AB28" i="31" s="1"/>
  <c r="AA325" i="20" s="1"/>
  <c r="AN53" i="31"/>
  <c r="AN55" i="31" s="1"/>
  <c r="AF53" i="31"/>
  <c r="AF55" i="31" s="1"/>
  <c r="AJ50" i="31"/>
  <c r="AJ52" i="31" s="1"/>
  <c r="AI327" i="20" s="1"/>
  <c r="AB50" i="31"/>
  <c r="AB52" i="31" s="1"/>
  <c r="AA327" i="20" s="1"/>
  <c r="AN45" i="31"/>
  <c r="AN47" i="31" s="1"/>
  <c r="AF45" i="31"/>
  <c r="AF47" i="31" s="1"/>
  <c r="AF48" i="31" s="1"/>
  <c r="AE162" i="20" s="1"/>
  <c r="AJ42" i="31"/>
  <c r="AJ44" i="31" s="1"/>
  <c r="AI326" i="20" s="1"/>
  <c r="AB42" i="31"/>
  <c r="AB44" i="31" s="1"/>
  <c r="AA326" i="20" s="1"/>
  <c r="AN58" i="31"/>
  <c r="AN60" i="31" s="1"/>
  <c r="AN66" i="31"/>
  <c r="AN68" i="31" s="1"/>
  <c r="AM336" i="20" s="1"/>
  <c r="AN69" i="31"/>
  <c r="AN71" i="31" s="1"/>
  <c r="BD64" i="31"/>
  <c r="BC244" i="20" s="1"/>
  <c r="AV64" i="31"/>
  <c r="AU238" i="20" s="1"/>
  <c r="AN61" i="31"/>
  <c r="AS36" i="31"/>
  <c r="AS40" i="31" s="1"/>
  <c r="BA36" i="31"/>
  <c r="BA40" i="31" s="1"/>
  <c r="AZ139" i="20" s="1"/>
  <c r="AZ16" i="31"/>
  <c r="AY339" i="20"/>
  <c r="U18" i="31"/>
  <c r="U20" i="31" s="1"/>
  <c r="T316" i="20" s="1"/>
  <c r="X21" i="31"/>
  <c r="X23" i="31" s="1"/>
  <c r="AA26" i="31"/>
  <c r="AA28" i="31" s="1"/>
  <c r="Z317" i="20" s="1"/>
  <c r="T29" i="31"/>
  <c r="T31" i="31" s="1"/>
  <c r="O42" i="31"/>
  <c r="O44" i="31" s="1"/>
  <c r="P318" i="20" s="1"/>
  <c r="V42" i="31"/>
  <c r="V44" i="31" s="1"/>
  <c r="U318" i="20" s="1"/>
  <c r="Y45" i="31"/>
  <c r="Y47" i="31" s="1"/>
  <c r="AA50" i="31"/>
  <c r="AA52" i="31" s="1"/>
  <c r="Z319" i="20" s="1"/>
  <c r="T53" i="31"/>
  <c r="T55" i="31" s="1"/>
  <c r="AM18" i="31"/>
  <c r="AM20" i="31" s="1"/>
  <c r="AL324" i="20" s="1"/>
  <c r="AE18" i="31"/>
  <c r="AE20" i="31" s="1"/>
  <c r="AD324" i="20" s="1"/>
  <c r="BG24" i="31"/>
  <c r="BF69" i="20" s="1"/>
  <c r="AY24" i="31"/>
  <c r="AX63" i="20" s="1"/>
  <c r="AI21" i="31"/>
  <c r="AI23" i="31" s="1"/>
  <c r="BK32" i="31"/>
  <c r="BJ104" i="20" s="1"/>
  <c r="BC32" i="31"/>
  <c r="BB104" i="20" s="1"/>
  <c r="AU32" i="31"/>
  <c r="AT98" i="20" s="1"/>
  <c r="AM29" i="31"/>
  <c r="AM31" i="31" s="1"/>
  <c r="AE29" i="31"/>
  <c r="AE31" i="31" s="1"/>
  <c r="AQ28" i="31"/>
  <c r="AI26" i="31"/>
  <c r="AI28" i="31" s="1"/>
  <c r="AH325" i="20" s="1"/>
  <c r="AM53" i="31"/>
  <c r="AM55" i="31" s="1"/>
  <c r="AE53" i="31"/>
  <c r="AE55" i="31" s="1"/>
  <c r="AQ52" i="31"/>
  <c r="AI50" i="31"/>
  <c r="AI52" i="31" s="1"/>
  <c r="AH327" i="20" s="1"/>
  <c r="BK48" i="31"/>
  <c r="BJ174" i="20" s="1"/>
  <c r="BC48" i="31"/>
  <c r="BB174" i="20" s="1"/>
  <c r="AU48" i="31"/>
  <c r="AT168" i="20" s="1"/>
  <c r="AM45" i="31"/>
  <c r="AM47" i="31" s="1"/>
  <c r="AE45" i="31"/>
  <c r="AE47" i="31" s="1"/>
  <c r="AQ44" i="31"/>
  <c r="AI42" i="31"/>
  <c r="AI44" i="31" s="1"/>
  <c r="AH326" i="20" s="1"/>
  <c r="BK72" i="31"/>
  <c r="BJ279" i="20" s="1"/>
  <c r="BC72" i="31"/>
  <c r="BB279" i="20" s="1"/>
  <c r="AU72" i="31"/>
  <c r="AT273" i="20" s="1"/>
  <c r="BK64" i="31"/>
  <c r="BJ244" i="20" s="1"/>
  <c r="AU64" i="31"/>
  <c r="AT238" i="20" s="1"/>
  <c r="AT36" i="31"/>
  <c r="BB36" i="31"/>
  <c r="BB40" i="31" s="1"/>
  <c r="BA139" i="20" s="1"/>
  <c r="AZ40" i="31"/>
  <c r="AY139" i="20" s="1"/>
  <c r="T18" i="31"/>
  <c r="T20" i="31" s="1"/>
  <c r="S316" i="20" s="1"/>
  <c r="N21" i="31"/>
  <c r="N23" i="31" s="1"/>
  <c r="W21" i="31"/>
  <c r="W23" i="31" s="1"/>
  <c r="Z26" i="31"/>
  <c r="Z28" i="31" s="1"/>
  <c r="Y317" i="20" s="1"/>
  <c r="U29" i="31"/>
  <c r="U31" i="31" s="1"/>
  <c r="T42" i="31"/>
  <c r="T44" i="31" s="1"/>
  <c r="S318" i="20" s="1"/>
  <c r="N42" i="31"/>
  <c r="N44" i="31" s="1"/>
  <c r="O318" i="20" s="1"/>
  <c r="X45" i="31"/>
  <c r="X47" i="31" s="1"/>
  <c r="X48" i="31" s="1"/>
  <c r="W156" i="20" s="1"/>
  <c r="Z50" i="31"/>
  <c r="Z52" i="31" s="1"/>
  <c r="Y319" i="20" s="1"/>
  <c r="U53" i="31"/>
  <c r="U55" i="31" s="1"/>
  <c r="AL18" i="31"/>
  <c r="AL20" i="31" s="1"/>
  <c r="AK324" i="20" s="1"/>
  <c r="AD18" i="31"/>
  <c r="AD20" i="31" s="1"/>
  <c r="AC324" i="20" s="1"/>
  <c r="BF24" i="31"/>
  <c r="BE69" i="20" s="1"/>
  <c r="AX24" i="31"/>
  <c r="AW63" i="20" s="1"/>
  <c r="AP21" i="31"/>
  <c r="AP23" i="31" s="1"/>
  <c r="AP24" i="31" s="1"/>
  <c r="AO63" i="20" s="1"/>
  <c r="AH21" i="31"/>
  <c r="AH23" i="31" s="1"/>
  <c r="BJ32" i="31"/>
  <c r="BI104" i="20" s="1"/>
  <c r="BB32" i="31"/>
  <c r="BA104" i="20" s="1"/>
  <c r="AT32" i="31"/>
  <c r="AS98" i="20" s="1"/>
  <c r="AL29" i="31"/>
  <c r="AL31" i="31" s="1"/>
  <c r="AD29" i="31"/>
  <c r="AD31" i="31" s="1"/>
  <c r="AD32" i="31" s="1"/>
  <c r="AC92" i="20" s="1"/>
  <c r="AP26" i="31"/>
  <c r="AP28" i="31" s="1"/>
  <c r="AO333" i="20" s="1"/>
  <c r="AH26" i="31"/>
  <c r="AH28" i="31" s="1"/>
  <c r="AG325" i="20" s="1"/>
  <c r="AL53" i="31"/>
  <c r="AL55" i="31" s="1"/>
  <c r="AL56" i="31" s="1"/>
  <c r="AK197" i="20" s="1"/>
  <c r="AD53" i="31"/>
  <c r="AD55" i="31" s="1"/>
  <c r="AP50" i="31"/>
  <c r="AP52" i="31" s="1"/>
  <c r="AO335" i="20" s="1"/>
  <c r="AH50" i="31"/>
  <c r="AH52" i="31" s="1"/>
  <c r="AG327" i="20" s="1"/>
  <c r="BJ48" i="31"/>
  <c r="BI174" i="20" s="1"/>
  <c r="BB48" i="31"/>
  <c r="BA174" i="20" s="1"/>
  <c r="AT48" i="31"/>
  <c r="AS168" i="20" s="1"/>
  <c r="BJ72" i="31"/>
  <c r="BI279" i="20" s="1"/>
  <c r="BB72" i="31"/>
  <c r="BA279" i="20" s="1"/>
  <c r="AT72" i="31"/>
  <c r="AS273" i="20" s="1"/>
  <c r="BJ64" i="31"/>
  <c r="BI244" i="20" s="1"/>
  <c r="BB64" i="31"/>
  <c r="BA244" i="20" s="1"/>
  <c r="AT64" i="31"/>
  <c r="AS238" i="20" s="1"/>
  <c r="AU36" i="31"/>
  <c r="AU40" i="31" s="1"/>
  <c r="AT133" i="20" s="1"/>
  <c r="BC36" i="31"/>
  <c r="BC40" i="31" s="1"/>
  <c r="BB139" i="20" s="1"/>
  <c r="BG40" i="31"/>
  <c r="BF139" i="20" s="1"/>
  <c r="AY40" i="31"/>
  <c r="AX133" i="20" s="1"/>
  <c r="AA18" i="31"/>
  <c r="AA20" i="31" s="1"/>
  <c r="Z316" i="20" s="1"/>
  <c r="O21" i="31"/>
  <c r="O23" i="31" s="1"/>
  <c r="V21" i="31"/>
  <c r="V23" i="31" s="1"/>
  <c r="Y26" i="31"/>
  <c r="Y28" i="31" s="1"/>
  <c r="X317" i="20" s="1"/>
  <c r="AA29" i="31"/>
  <c r="AA31" i="31" s="1"/>
  <c r="U42" i="31"/>
  <c r="U44" i="31" s="1"/>
  <c r="T318" i="20" s="1"/>
  <c r="N45" i="31"/>
  <c r="N47" i="31" s="1"/>
  <c r="W45" i="31"/>
  <c r="W47" i="31" s="1"/>
  <c r="Y50" i="31"/>
  <c r="Y52" i="31" s="1"/>
  <c r="X319" i="20" s="1"/>
  <c r="AA53" i="31"/>
  <c r="AA55" i="31" s="1"/>
  <c r="AK18" i="31"/>
  <c r="AK20" i="31" s="1"/>
  <c r="AJ324" i="20" s="1"/>
  <c r="AC18" i="31"/>
  <c r="AC20" i="31" s="1"/>
  <c r="AB324" i="20" s="1"/>
  <c r="AW24" i="31"/>
  <c r="AV63" i="20" s="1"/>
  <c r="AO21" i="31"/>
  <c r="AO23" i="31" s="1"/>
  <c r="AG21" i="31"/>
  <c r="AG23" i="31" s="1"/>
  <c r="AG24" i="31" s="1"/>
  <c r="AF57" i="20" s="1"/>
  <c r="BI32" i="31"/>
  <c r="BH104" i="20" s="1"/>
  <c r="BA32" i="31"/>
  <c r="AZ104" i="20" s="1"/>
  <c r="AS32" i="31"/>
  <c r="AK29" i="31"/>
  <c r="AK31" i="31" s="1"/>
  <c r="AK32" i="31" s="1"/>
  <c r="AJ92" i="20" s="1"/>
  <c r="AC29" i="31"/>
  <c r="AC31" i="31" s="1"/>
  <c r="AC32" i="31" s="1"/>
  <c r="AB92" i="20" s="1"/>
  <c r="AO26" i="31"/>
  <c r="AO28" i="31" s="1"/>
  <c r="AN333" i="20" s="1"/>
  <c r="AG26" i="31"/>
  <c r="AG28" i="31" s="1"/>
  <c r="AF325" i="20" s="1"/>
  <c r="BI56" i="31"/>
  <c r="BH209" i="20" s="1"/>
  <c r="BA56" i="31"/>
  <c r="AZ209" i="20" s="1"/>
  <c r="AS56" i="31"/>
  <c r="AK53" i="31"/>
  <c r="AK55" i="31" s="1"/>
  <c r="AC53" i="31"/>
  <c r="AC55" i="31" s="1"/>
  <c r="AO50" i="31"/>
  <c r="AO52" i="31" s="1"/>
  <c r="AN335" i="20" s="1"/>
  <c r="AG50" i="31"/>
  <c r="AG52" i="31" s="1"/>
  <c r="AF327" i="20" s="1"/>
  <c r="BI72" i="31"/>
  <c r="BH279" i="20" s="1"/>
  <c r="BA72" i="31"/>
  <c r="AZ279" i="20" s="1"/>
  <c r="AS72" i="31"/>
  <c r="BI64" i="31"/>
  <c r="BH244" i="20" s="1"/>
  <c r="BA64" i="31"/>
  <c r="AZ244" i="20" s="1"/>
  <c r="AS64" i="31"/>
  <c r="BJ36" i="31"/>
  <c r="BJ40" i="31" s="1"/>
  <c r="BI139" i="20" s="1"/>
  <c r="Z18" i="31"/>
  <c r="Z20" i="31" s="1"/>
  <c r="Y316" i="20" s="1"/>
  <c r="T21" i="31"/>
  <c r="T23" i="31" s="1"/>
  <c r="N18" i="31"/>
  <c r="N20" i="31" s="1"/>
  <c r="O316" i="20" s="1"/>
  <c r="X26" i="31"/>
  <c r="X28" i="31" s="1"/>
  <c r="W317" i="20" s="1"/>
  <c r="Z29" i="31"/>
  <c r="Z31" i="31" s="1"/>
  <c r="Z32" i="31" s="1"/>
  <c r="Y86" i="20" s="1"/>
  <c r="Z53" i="31"/>
  <c r="Z55" i="31" s="1"/>
  <c r="AJ18" i="31"/>
  <c r="AJ20" i="31" s="1"/>
  <c r="AI324" i="20" s="1"/>
  <c r="AB18" i="31"/>
  <c r="AB20" i="31" s="1"/>
  <c r="AA324" i="20" s="1"/>
  <c r="BD24" i="31"/>
  <c r="BC69" i="20" s="1"/>
  <c r="AV24" i="31"/>
  <c r="AU63" i="20" s="1"/>
  <c r="AN21" i="31"/>
  <c r="AN23" i="31" s="1"/>
  <c r="AN24" i="31" s="1"/>
  <c r="AM63" i="20" s="1"/>
  <c r="AF21" i="31"/>
  <c r="AF23" i="31" s="1"/>
  <c r="BH32" i="31"/>
  <c r="BG104" i="20" s="1"/>
  <c r="AZ32" i="31"/>
  <c r="AY104" i="20" s="1"/>
  <c r="AR32" i="31"/>
  <c r="AJ29" i="31"/>
  <c r="AJ31" i="31" s="1"/>
  <c r="AB29" i="31"/>
  <c r="AB31" i="31" s="1"/>
  <c r="AN26" i="31"/>
  <c r="AN28" i="31" s="1"/>
  <c r="AM333" i="20" s="1"/>
  <c r="AF26" i="31"/>
  <c r="AF28" i="31" s="1"/>
  <c r="AE325" i="20" s="1"/>
  <c r="BH55" i="31"/>
  <c r="BH56" i="31" s="1"/>
  <c r="BG209" i="20" s="1"/>
  <c r="AZ55" i="31"/>
  <c r="AZ56" i="31" s="1"/>
  <c r="AY209" i="20" s="1"/>
  <c r="AR55" i="31"/>
  <c r="AR56" i="31" s="1"/>
  <c r="AJ53" i="31"/>
  <c r="AJ55" i="31" s="1"/>
  <c r="AB53" i="31"/>
  <c r="AB55" i="31" s="1"/>
  <c r="AB56" i="31" s="1"/>
  <c r="AA197" i="20" s="1"/>
  <c r="BD52" i="31"/>
  <c r="BC343" i="20" s="1"/>
  <c r="AV52" i="31"/>
  <c r="AU335" i="20" s="1"/>
  <c r="AN50" i="31"/>
  <c r="AF50" i="31"/>
  <c r="AF52" i="31" s="1"/>
  <c r="AE327" i="20" s="1"/>
  <c r="BH60" i="31"/>
  <c r="BH64" i="31" s="1"/>
  <c r="BG244" i="20" s="1"/>
  <c r="AZ60" i="31"/>
  <c r="AZ64" i="31" s="1"/>
  <c r="AY244" i="20" s="1"/>
  <c r="AR60" i="31"/>
  <c r="AR64" i="31" s="1"/>
  <c r="BH72" i="31"/>
  <c r="BG279" i="20" s="1"/>
  <c r="AZ72" i="31"/>
  <c r="AY279" i="20" s="1"/>
  <c r="AR72" i="31"/>
  <c r="BE16" i="31"/>
  <c r="BE40" i="31"/>
  <c r="BD139" i="20" s="1"/>
  <c r="AW40" i="31"/>
  <c r="AV133" i="20" s="1"/>
  <c r="Y18" i="31"/>
  <c r="Y20" i="31" s="1"/>
  <c r="X316" i="20" s="1"/>
  <c r="N26" i="31"/>
  <c r="N28" i="31" s="1"/>
  <c r="O317" i="20" s="1"/>
  <c r="W26" i="31"/>
  <c r="W28" i="31" s="1"/>
  <c r="V317" i="20" s="1"/>
  <c r="Y29" i="31"/>
  <c r="Y31" i="31" s="1"/>
  <c r="AI18" i="31"/>
  <c r="AI20" i="31" s="1"/>
  <c r="AH324" i="20" s="1"/>
  <c r="AM21" i="31"/>
  <c r="AM23" i="31" s="1"/>
  <c r="AM24" i="31" s="1"/>
  <c r="AL57" i="20" s="1"/>
  <c r="AE21" i="31"/>
  <c r="AE23" i="31" s="1"/>
  <c r="AQ31" i="31"/>
  <c r="AI29" i="31"/>
  <c r="AI31" i="31" s="1"/>
  <c r="AM26" i="31"/>
  <c r="AM28" i="31" s="1"/>
  <c r="AL325" i="20" s="1"/>
  <c r="AE26" i="31"/>
  <c r="AE28" i="31" s="1"/>
  <c r="AD325" i="20" s="1"/>
  <c r="AY55" i="31"/>
  <c r="AY56" i="31" s="1"/>
  <c r="AX203" i="20" s="1"/>
  <c r="AQ55" i="31"/>
  <c r="AI53" i="31"/>
  <c r="AI55" i="31" s="1"/>
  <c r="AI56" i="31" s="1"/>
  <c r="AH197" i="20" s="1"/>
  <c r="AM50" i="31"/>
  <c r="AM52" i="31" s="1"/>
  <c r="AL327" i="20" s="1"/>
  <c r="AE50" i="31"/>
  <c r="AE52" i="31" s="1"/>
  <c r="AD327" i="20" s="1"/>
  <c r="AQ47" i="31"/>
  <c r="AQ48" i="31" s="1"/>
  <c r="AQ68" i="31"/>
  <c r="BG72" i="31"/>
  <c r="BF279" i="20" s="1"/>
  <c r="AY72" i="31"/>
  <c r="AX273" i="20" s="1"/>
  <c r="AQ71" i="31"/>
  <c r="BG64" i="31"/>
  <c r="BF244" i="20" s="1"/>
  <c r="AY64" i="31"/>
  <c r="AX238" i="20" s="1"/>
  <c r="AX36" i="31"/>
  <c r="AX40" i="31" s="1"/>
  <c r="AW133" i="20" s="1"/>
  <c r="BI36" i="31"/>
  <c r="BI40" i="31" s="1"/>
  <c r="BH139" i="20" s="1"/>
  <c r="BI16" i="31"/>
  <c r="BA16" i="31"/>
  <c r="BH16" i="31"/>
  <c r="BG16" i="31"/>
  <c r="AY16" i="31"/>
  <c r="BF16" i="31"/>
  <c r="AX16" i="31"/>
  <c r="BJ12" i="31"/>
  <c r="BB12" i="31"/>
  <c r="BA339" i="20" s="1"/>
  <c r="AT12" i="31"/>
  <c r="AW15" i="31"/>
  <c r="AW16" i="31" s="1"/>
  <c r="AJ37" i="31"/>
  <c r="T13" i="31"/>
  <c r="T15" i="31" s="1"/>
  <c r="V58" i="31"/>
  <c r="AB37" i="31"/>
  <c r="O10" i="31"/>
  <c r="O12" i="31" s="1"/>
  <c r="P315" i="20" s="1"/>
  <c r="AH58" i="31"/>
  <c r="AE69" i="31"/>
  <c r="X58" i="31"/>
  <c r="AM69" i="31"/>
  <c r="AC61" i="31"/>
  <c r="Z66" i="31"/>
  <c r="Z68" i="31" s="1"/>
  <c r="Y320" i="20" s="1"/>
  <c r="AO34" i="31"/>
  <c r="AO36" i="31" s="1"/>
  <c r="AP34" i="31"/>
  <c r="AP36" i="31" s="1"/>
  <c r="AL66" i="31"/>
  <c r="AL68" i="31" s="1"/>
  <c r="AK328" i="20" s="1"/>
  <c r="AI61" i="31"/>
  <c r="AA61" i="31"/>
  <c r="W69" i="31"/>
  <c r="W71" i="31" s="1"/>
  <c r="AK61" i="31"/>
  <c r="N13" i="31"/>
  <c r="N15" i="31" s="1"/>
  <c r="AF13" i="31"/>
  <c r="AD66" i="31"/>
  <c r="AD68" i="31" s="1"/>
  <c r="AC328" i="20" s="1"/>
  <c r="Y10" i="31"/>
  <c r="Y12" i="31" s="1"/>
  <c r="X315" i="20" s="1"/>
  <c r="U34" i="31"/>
  <c r="AN37" i="31"/>
  <c r="AN39" i="31" s="1"/>
  <c r="AG58" i="31"/>
  <c r="O13" i="31"/>
  <c r="O15" i="31" s="1"/>
  <c r="AL10" i="31"/>
  <c r="AD10" i="31"/>
  <c r="U13" i="31"/>
  <c r="U15" i="31" s="1"/>
  <c r="AL13" i="31"/>
  <c r="AD13" i="31"/>
  <c r="AP13" i="31"/>
  <c r="AP15" i="31" s="1"/>
  <c r="Z34" i="31"/>
  <c r="AE34" i="31"/>
  <c r="AM34" i="31"/>
  <c r="AN34" i="31"/>
  <c r="AN36" i="31" s="1"/>
  <c r="X37" i="31"/>
  <c r="AI37" i="31"/>
  <c r="O58" i="31"/>
  <c r="U58" i="31"/>
  <c r="AI58" i="31"/>
  <c r="Z61" i="31"/>
  <c r="AD61" i="31"/>
  <c r="AL61" i="31"/>
  <c r="Y66" i="31"/>
  <c r="Y68" i="31" s="1"/>
  <c r="X320" i="20" s="1"/>
  <c r="AE66" i="31"/>
  <c r="AE68" i="31" s="1"/>
  <c r="AD328" i="20" s="1"/>
  <c r="AM66" i="31"/>
  <c r="AM68" i="31" s="1"/>
  <c r="AL328" i="20" s="1"/>
  <c r="X69" i="31"/>
  <c r="X71" i="31" s="1"/>
  <c r="AF69" i="31"/>
  <c r="T10" i="31"/>
  <c r="T12" i="31" s="1"/>
  <c r="S315" i="20" s="1"/>
  <c r="AK10" i="31"/>
  <c r="AC10" i="31"/>
  <c r="V13" i="31"/>
  <c r="V15" i="31" s="1"/>
  <c r="AK13" i="31"/>
  <c r="AC13" i="31"/>
  <c r="AO13" i="31"/>
  <c r="AO15" i="31" s="1"/>
  <c r="Y34" i="31"/>
  <c r="AF34" i="31"/>
  <c r="N34" i="31"/>
  <c r="Y37" i="31"/>
  <c r="AH37" i="31"/>
  <c r="T58" i="31"/>
  <c r="AB58" i="31"/>
  <c r="AJ58" i="31"/>
  <c r="Y61" i="31"/>
  <c r="AE61" i="31"/>
  <c r="AM61" i="31"/>
  <c r="X66" i="31"/>
  <c r="X68" i="31" s="1"/>
  <c r="W320" i="20" s="1"/>
  <c r="AF66" i="31"/>
  <c r="AF68" i="31" s="1"/>
  <c r="AE328" i="20" s="1"/>
  <c r="N61" i="31"/>
  <c r="Y69" i="31"/>
  <c r="Y71" i="31" s="1"/>
  <c r="AG69" i="31"/>
  <c r="U10" i="31"/>
  <c r="U12" i="31" s="1"/>
  <c r="T315" i="20" s="1"/>
  <c r="AJ10" i="31"/>
  <c r="AB10" i="31"/>
  <c r="AP10" i="31"/>
  <c r="AP12" i="31" s="1"/>
  <c r="AO331" i="20" s="1"/>
  <c r="W13" i="31"/>
  <c r="W15" i="31" s="1"/>
  <c r="AJ13" i="31"/>
  <c r="AB13" i="31"/>
  <c r="AN13" i="31"/>
  <c r="AN15" i="31" s="1"/>
  <c r="X34" i="31"/>
  <c r="AG34" i="31"/>
  <c r="N37" i="31"/>
  <c r="Z37" i="31"/>
  <c r="AG37" i="31"/>
  <c r="AA58" i="31"/>
  <c r="AC58" i="31"/>
  <c r="AK58" i="31"/>
  <c r="X61" i="31"/>
  <c r="AF61" i="31"/>
  <c r="N58" i="31"/>
  <c r="W66" i="31"/>
  <c r="W68" i="31" s="1"/>
  <c r="V320" i="20" s="1"/>
  <c r="AG66" i="31"/>
  <c r="AG68" i="31" s="1"/>
  <c r="AF328" i="20" s="1"/>
  <c r="N69" i="31"/>
  <c r="N71" i="31" s="1"/>
  <c r="Z69" i="31"/>
  <c r="Z71" i="31" s="1"/>
  <c r="AH69" i="31"/>
  <c r="V10" i="31"/>
  <c r="V12" i="31" s="1"/>
  <c r="U315" i="20" s="1"/>
  <c r="AI10" i="31"/>
  <c r="AA10" i="31"/>
  <c r="AA12" i="31" s="1"/>
  <c r="Z315" i="20" s="1"/>
  <c r="AO10" i="31"/>
  <c r="AO12" i="31" s="1"/>
  <c r="AN331" i="20" s="1"/>
  <c r="X13" i="31"/>
  <c r="X15" i="31" s="1"/>
  <c r="AI13" i="31"/>
  <c r="N10" i="31"/>
  <c r="N12" i="31" s="1"/>
  <c r="O315" i="20" s="1"/>
  <c r="W34" i="31"/>
  <c r="AH34" i="31"/>
  <c r="O37" i="31"/>
  <c r="AA37" i="31"/>
  <c r="AF37" i="31"/>
  <c r="Z58" i="31"/>
  <c r="AD58" i="31"/>
  <c r="AL58" i="31"/>
  <c r="W61" i="31"/>
  <c r="AG61" i="31"/>
  <c r="N66" i="31"/>
  <c r="N68" i="31" s="1"/>
  <c r="O320" i="20" s="1"/>
  <c r="V66" i="31"/>
  <c r="V68" i="31" s="1"/>
  <c r="U320" i="20" s="1"/>
  <c r="AH66" i="31"/>
  <c r="AH68" i="31" s="1"/>
  <c r="AG328" i="20" s="1"/>
  <c r="O69" i="31"/>
  <c r="O71" i="31" s="1"/>
  <c r="AA69" i="31"/>
  <c r="AA71" i="31" s="1"/>
  <c r="AI69" i="31"/>
  <c r="W10" i="31"/>
  <c r="W12" i="31" s="1"/>
  <c r="V315" i="20" s="1"/>
  <c r="AH10" i="31"/>
  <c r="Z10" i="31"/>
  <c r="Z12" i="31" s="1"/>
  <c r="Y315" i="20" s="1"/>
  <c r="AN10" i="31"/>
  <c r="AN12" i="31" s="1"/>
  <c r="AM331" i="20" s="1"/>
  <c r="Y13" i="31"/>
  <c r="Y15" i="31" s="1"/>
  <c r="AH13" i="31"/>
  <c r="O34" i="31"/>
  <c r="V34" i="31"/>
  <c r="AI34" i="31"/>
  <c r="T37" i="31"/>
  <c r="AM37" i="31"/>
  <c r="AE37" i="31"/>
  <c r="AQ39" i="31"/>
  <c r="Y58" i="31"/>
  <c r="AE58" i="31"/>
  <c r="AM58" i="31"/>
  <c r="V61" i="31"/>
  <c r="AH61" i="31"/>
  <c r="O66" i="31"/>
  <c r="U66" i="31"/>
  <c r="U68" i="31" s="1"/>
  <c r="T320" i="20" s="1"/>
  <c r="AI66" i="31"/>
  <c r="AI68" i="31" s="1"/>
  <c r="AH328" i="20" s="1"/>
  <c r="T69" i="31"/>
  <c r="T71" i="31" s="1"/>
  <c r="AB69" i="31"/>
  <c r="AB71" i="31" s="1"/>
  <c r="AJ69" i="31"/>
  <c r="X10" i="31"/>
  <c r="X12" i="31" s="1"/>
  <c r="W315" i="20" s="1"/>
  <c r="AG10" i="31"/>
  <c r="Z13" i="31"/>
  <c r="Z15" i="31" s="1"/>
  <c r="AG13" i="31"/>
  <c r="T34" i="31"/>
  <c r="AB34" i="31"/>
  <c r="AJ34" i="31"/>
  <c r="AQ36" i="31"/>
  <c r="U37" i="31"/>
  <c r="AL37" i="31"/>
  <c r="AD37" i="31"/>
  <c r="AP37" i="31"/>
  <c r="AP39" i="31" s="1"/>
  <c r="AF58" i="31"/>
  <c r="O61" i="31"/>
  <c r="U61" i="31"/>
  <c r="T66" i="31"/>
  <c r="T68" i="31" s="1"/>
  <c r="S320" i="20" s="1"/>
  <c r="AB66" i="31"/>
  <c r="AB68" i="31" s="1"/>
  <c r="AA328" i="20" s="1"/>
  <c r="AJ66" i="31"/>
  <c r="AJ68" i="31" s="1"/>
  <c r="AI328" i="20" s="1"/>
  <c r="U69" i="31"/>
  <c r="U71" i="31" s="1"/>
  <c r="AC69" i="31"/>
  <c r="AK69" i="31"/>
  <c r="AF10" i="31"/>
  <c r="AA13" i="31"/>
  <c r="AA15" i="31" s="1"/>
  <c r="AC34" i="31"/>
  <c r="AK34" i="31"/>
  <c r="V37" i="31"/>
  <c r="AK37" i="31"/>
  <c r="AC37" i="31"/>
  <c r="AO37" i="31"/>
  <c r="AO39" i="31" s="1"/>
  <c r="W58" i="31"/>
  <c r="T61" i="31"/>
  <c r="AB61" i="31"/>
  <c r="AJ61" i="31"/>
  <c r="AA66" i="31"/>
  <c r="AA68" i="31" s="1"/>
  <c r="Z320" i="20" s="1"/>
  <c r="AC66" i="31"/>
  <c r="AC68" i="31" s="1"/>
  <c r="AB328" i="20" s="1"/>
  <c r="AK66" i="31"/>
  <c r="V69" i="31"/>
  <c r="V71" i="31" s="1"/>
  <c r="AD69" i="31"/>
  <c r="AL69" i="31"/>
  <c r="AM10" i="31"/>
  <c r="AE10" i="31"/>
  <c r="AM13" i="31"/>
  <c r="AE13" i="31"/>
  <c r="AA34" i="31"/>
  <c r="AD34" i="31"/>
  <c r="AL34" i="31"/>
  <c r="W37" i="31"/>
  <c r="AE48" i="31" l="1"/>
  <c r="AD162" i="20" s="1"/>
  <c r="AC56" i="31"/>
  <c r="AB197" i="20" s="1"/>
  <c r="AN48" i="31"/>
  <c r="AM168" i="20" s="1"/>
  <c r="Y16" i="31"/>
  <c r="AK56" i="31"/>
  <c r="AJ197" i="20" s="1"/>
  <c r="U56" i="31"/>
  <c r="T191" i="20" s="1"/>
  <c r="X24" i="31"/>
  <c r="W51" i="20" s="1"/>
  <c r="AJ32" i="31"/>
  <c r="AI92" i="20" s="1"/>
  <c r="AB32" i="31"/>
  <c r="AA92" i="20" s="1"/>
  <c r="AA93" i="20" s="1"/>
  <c r="AI32" i="31"/>
  <c r="AH92" i="20" s="1"/>
  <c r="AD56" i="31"/>
  <c r="AC197" i="20" s="1"/>
  <c r="W48" i="31"/>
  <c r="V156" i="20" s="1"/>
  <c r="AH24" i="31"/>
  <c r="AG57" i="20" s="1"/>
  <c r="R226" i="20"/>
  <c r="T56" i="31"/>
  <c r="S191" i="20" s="1"/>
  <c r="V56" i="31"/>
  <c r="U191" i="20" s="1"/>
  <c r="N56" i="31"/>
  <c r="O191" i="20" s="1"/>
  <c r="O192" i="20" s="1"/>
  <c r="Q191" i="20"/>
  <c r="Q74" i="31"/>
  <c r="AO24" i="31"/>
  <c r="AN63" i="20" s="1"/>
  <c r="Y48" i="31"/>
  <c r="X156" i="20" s="1"/>
  <c r="AG48" i="31"/>
  <c r="AF162" i="20" s="1"/>
  <c r="AA48" i="31"/>
  <c r="Z156" i="20" s="1"/>
  <c r="Q261" i="20"/>
  <c r="U32" i="31"/>
  <c r="T86" i="20" s="1"/>
  <c r="AM48" i="31"/>
  <c r="AL162" i="20" s="1"/>
  <c r="AP40" i="31"/>
  <c r="AO133" i="20" s="1"/>
  <c r="V24" i="31"/>
  <c r="U51" i="20" s="1"/>
  <c r="AL32" i="31"/>
  <c r="AK92" i="20" s="1"/>
  <c r="S74" i="31"/>
  <c r="AQ32" i="31"/>
  <c r="Q121" i="20"/>
  <c r="AO40" i="31"/>
  <c r="AN133" i="20" s="1"/>
  <c r="Z16" i="31"/>
  <c r="Z72" i="31"/>
  <c r="Y261" i="20" s="1"/>
  <c r="O24" i="31"/>
  <c r="P51" i="20" s="1"/>
  <c r="J56" i="31"/>
  <c r="K185" i="20" s="1"/>
  <c r="AH48" i="31"/>
  <c r="AG162" i="20" s="1"/>
  <c r="L48" i="31"/>
  <c r="M150" i="20" s="1"/>
  <c r="J48" i="31"/>
  <c r="K150" i="20" s="1"/>
  <c r="Z48" i="31"/>
  <c r="Y156" i="20" s="1"/>
  <c r="I24" i="31"/>
  <c r="J45" i="20" s="1"/>
  <c r="AF24" i="31"/>
  <c r="AE57" i="20" s="1"/>
  <c r="Z56" i="31"/>
  <c r="Y191" i="20" s="1"/>
  <c r="AQ56" i="31"/>
  <c r="K48" i="31"/>
  <c r="L150" i="20" s="1"/>
  <c r="H48" i="31"/>
  <c r="I150" i="20" s="1"/>
  <c r="I151" i="20" s="1"/>
  <c r="I152" i="20" s="1"/>
  <c r="M48" i="31"/>
  <c r="N150" i="20" s="1"/>
  <c r="I48" i="31"/>
  <c r="J150" i="20" s="1"/>
  <c r="M24" i="31"/>
  <c r="N45" i="20" s="1"/>
  <c r="J24" i="31"/>
  <c r="K45" i="20" s="1"/>
  <c r="K24" i="31"/>
  <c r="L45" i="20" s="1"/>
  <c r="K32" i="31"/>
  <c r="L80" i="20" s="1"/>
  <c r="L24" i="31"/>
  <c r="M45" i="20" s="1"/>
  <c r="I39" i="31"/>
  <c r="K56" i="31"/>
  <c r="L185" i="20" s="1"/>
  <c r="H60" i="31"/>
  <c r="H71" i="31"/>
  <c r="H72" i="31" s="1"/>
  <c r="I255" i="20" s="1"/>
  <c r="I256" i="20" s="1"/>
  <c r="I257" i="20" s="1"/>
  <c r="M39" i="31"/>
  <c r="M36" i="31"/>
  <c r="I71" i="31"/>
  <c r="I72" i="31" s="1"/>
  <c r="J255" i="20" s="1"/>
  <c r="K60" i="31"/>
  <c r="H63" i="31"/>
  <c r="L32" i="31"/>
  <c r="M80" i="20" s="1"/>
  <c r="J60" i="31"/>
  <c r="K63" i="31"/>
  <c r="L36" i="31"/>
  <c r="AO48" i="31"/>
  <c r="AN168" i="20" s="1"/>
  <c r="I56" i="31"/>
  <c r="J185" i="20" s="1"/>
  <c r="H24" i="31"/>
  <c r="I45" i="20" s="1"/>
  <c r="I46" i="20" s="1"/>
  <c r="I47" i="20" s="1"/>
  <c r="J46" i="20" s="1"/>
  <c r="J47" i="20" s="1"/>
  <c r="M56" i="31"/>
  <c r="N185" i="20" s="1"/>
  <c r="L39" i="31"/>
  <c r="J63" i="31"/>
  <c r="I60" i="31"/>
  <c r="H32" i="31"/>
  <c r="I80" i="20" s="1"/>
  <c r="I81" i="20" s="1"/>
  <c r="I82" i="20" s="1"/>
  <c r="M71" i="31"/>
  <c r="M72" i="31" s="1"/>
  <c r="N255" i="20" s="1"/>
  <c r="M60" i="31"/>
  <c r="L71" i="31"/>
  <c r="L72" i="31" s="1"/>
  <c r="M255" i="20" s="1"/>
  <c r="J32" i="31"/>
  <c r="K80" i="20" s="1"/>
  <c r="I63" i="31"/>
  <c r="K36" i="31"/>
  <c r="H36" i="31"/>
  <c r="M63" i="31"/>
  <c r="L56" i="31"/>
  <c r="M185" i="20" s="1"/>
  <c r="J36" i="31"/>
  <c r="I32" i="31"/>
  <c r="J80" i="20" s="1"/>
  <c r="K39" i="31"/>
  <c r="H39" i="31"/>
  <c r="L60" i="31"/>
  <c r="J39" i="31"/>
  <c r="I36" i="31"/>
  <c r="K71" i="31"/>
  <c r="K72" i="31" s="1"/>
  <c r="L255" i="20" s="1"/>
  <c r="H56" i="31"/>
  <c r="I185" i="20" s="1"/>
  <c r="I186" i="20" s="1"/>
  <c r="I187" i="20" s="1"/>
  <c r="L63" i="31"/>
  <c r="J71" i="31"/>
  <c r="J72" i="31" s="1"/>
  <c r="K255" i="20" s="1"/>
  <c r="L12" i="31"/>
  <c r="L16" i="31" s="1"/>
  <c r="J12" i="31"/>
  <c r="J16" i="31" s="1"/>
  <c r="I12" i="31"/>
  <c r="I16" i="31" s="1"/>
  <c r="K12" i="31"/>
  <c r="K16" i="31" s="1"/>
  <c r="H290" i="20"/>
  <c r="H12" i="31"/>
  <c r="H16" i="31" s="1"/>
  <c r="M12" i="31"/>
  <c r="M16" i="31" s="1"/>
  <c r="AE24" i="31"/>
  <c r="AD57" i="20" s="1"/>
  <c r="AA32" i="31"/>
  <c r="Z86" i="20" s="1"/>
  <c r="AP48" i="31"/>
  <c r="AO168" i="20" s="1"/>
  <c r="W24" i="31"/>
  <c r="V51" i="20" s="1"/>
  <c r="T32" i="31"/>
  <c r="S86" i="20" s="1"/>
  <c r="AJ56" i="31"/>
  <c r="AI197" i="20" s="1"/>
  <c r="N48" i="31"/>
  <c r="O156" i="20" s="1"/>
  <c r="BG34" i="20"/>
  <c r="BH74" i="31"/>
  <c r="AR74" i="31"/>
  <c r="R51" i="20"/>
  <c r="R74" i="31"/>
  <c r="AS74" i="31"/>
  <c r="AT28" i="20"/>
  <c r="AU74" i="31"/>
  <c r="AZ34" i="20"/>
  <c r="BA74" i="31"/>
  <c r="AY34" i="20"/>
  <c r="AZ74" i="31"/>
  <c r="BB34" i="20"/>
  <c r="BC74" i="31"/>
  <c r="Y16" i="20"/>
  <c r="Y72" i="31"/>
  <c r="X261" i="20" s="1"/>
  <c r="BH34" i="20"/>
  <c r="BI74" i="31"/>
  <c r="BD34" i="20"/>
  <c r="BE74" i="31"/>
  <c r="AA56" i="31"/>
  <c r="Z191" i="20" s="1"/>
  <c r="BJ34" i="20"/>
  <c r="BK74" i="31"/>
  <c r="AV28" i="20"/>
  <c r="AW74" i="31"/>
  <c r="AW28" i="20"/>
  <c r="AX74" i="31"/>
  <c r="BE34" i="20"/>
  <c r="BF74" i="31"/>
  <c r="T24" i="31"/>
  <c r="S51" i="20" s="1"/>
  <c r="X16" i="20"/>
  <c r="AX28" i="20"/>
  <c r="AY74" i="31"/>
  <c r="AU28" i="20"/>
  <c r="AV74" i="31"/>
  <c r="P74" i="31"/>
  <c r="Q16" i="20"/>
  <c r="BF34" i="20"/>
  <c r="BG74" i="31"/>
  <c r="BC34" i="20"/>
  <c r="BD74" i="31"/>
  <c r="AP72" i="31"/>
  <c r="AO273" i="20" s="1"/>
  <c r="AA16" i="31"/>
  <c r="AB72" i="31"/>
  <c r="AA267" i="20" s="1"/>
  <c r="N72" i="31"/>
  <c r="O261" i="20" s="1"/>
  <c r="AO72" i="31"/>
  <c r="AN273" i="20" s="1"/>
  <c r="Y32" i="31"/>
  <c r="X86" i="20" s="1"/>
  <c r="V72" i="31"/>
  <c r="U261" i="20" s="1"/>
  <c r="X56" i="31"/>
  <c r="W191" i="20" s="1"/>
  <c r="BB16" i="31"/>
  <c r="W39" i="31"/>
  <c r="AD36" i="31"/>
  <c r="AF60" i="31"/>
  <c r="T36" i="31"/>
  <c r="AQ40" i="31"/>
  <c r="AF39" i="31"/>
  <c r="Z39" i="31"/>
  <c r="Y39" i="31"/>
  <c r="X39" i="31"/>
  <c r="AH60" i="31"/>
  <c r="AM56" i="31"/>
  <c r="AL197" i="20" s="1"/>
  <c r="AI24" i="31"/>
  <c r="AH57" i="20" s="1"/>
  <c r="AT40" i="31"/>
  <c r="AS133" i="20" s="1"/>
  <c r="AK24" i="31"/>
  <c r="AJ57" i="20" s="1"/>
  <c r="AC48" i="31"/>
  <c r="AB162" i="20" s="1"/>
  <c r="AB48" i="31"/>
  <c r="AA162" i="20" s="1"/>
  <c r="N60" i="31"/>
  <c r="N39" i="31"/>
  <c r="AM63" i="31"/>
  <c r="N36" i="31"/>
  <c r="AL63" i="31"/>
  <c r="AN72" i="31"/>
  <c r="AM273" i="20" s="1"/>
  <c r="AH32" i="31"/>
  <c r="AG92" i="20" s="1"/>
  <c r="U72" i="31"/>
  <c r="T261" i="20" s="1"/>
  <c r="O68" i="31"/>
  <c r="AM39" i="31"/>
  <c r="O39" i="31"/>
  <c r="AF63" i="31"/>
  <c r="AG36" i="31"/>
  <c r="AE63" i="31"/>
  <c r="AF36" i="31"/>
  <c r="AD63" i="31"/>
  <c r="AM36" i="31"/>
  <c r="AB39" i="31"/>
  <c r="AF32" i="31"/>
  <c r="AE92" i="20" s="1"/>
  <c r="AP32" i="31"/>
  <c r="AO98" i="20" s="1"/>
  <c r="AK48" i="31"/>
  <c r="AJ162" i="20" s="1"/>
  <c r="O48" i="31"/>
  <c r="P156" i="20" s="1"/>
  <c r="AE39" i="31"/>
  <c r="AA39" i="31"/>
  <c r="V39" i="31"/>
  <c r="AL39" i="31"/>
  <c r="AH63" i="31"/>
  <c r="T39" i="31"/>
  <c r="AG63" i="31"/>
  <c r="AH36" i="31"/>
  <c r="X63" i="31"/>
  <c r="X36" i="31"/>
  <c r="Y63" i="31"/>
  <c r="Y36" i="31"/>
  <c r="Z63" i="31"/>
  <c r="AE36" i="31"/>
  <c r="O16" i="31"/>
  <c r="AK63" i="31"/>
  <c r="V60" i="31"/>
  <c r="AT16" i="31"/>
  <c r="AS331" i="20"/>
  <c r="AQ72" i="31"/>
  <c r="AE32" i="31"/>
  <c r="AD92" i="20" s="1"/>
  <c r="AN32" i="31"/>
  <c r="AM98" i="20" s="1"/>
  <c r="AG32" i="31"/>
  <c r="AF92" i="20" s="1"/>
  <c r="W32" i="31"/>
  <c r="V86" i="20" s="1"/>
  <c r="AH56" i="31"/>
  <c r="AG197" i="20" s="1"/>
  <c r="AI48" i="31"/>
  <c r="AH162" i="20" s="1"/>
  <c r="U24" i="31"/>
  <c r="T51" i="20" s="1"/>
  <c r="AA36" i="31"/>
  <c r="AK39" i="31"/>
  <c r="AD39" i="31"/>
  <c r="AJ63" i="31"/>
  <c r="AK36" i="31"/>
  <c r="U39" i="31"/>
  <c r="V63" i="31"/>
  <c r="AI36" i="31"/>
  <c r="W63" i="31"/>
  <c r="W36" i="31"/>
  <c r="AK60" i="31"/>
  <c r="AJ60" i="31"/>
  <c r="AI60" i="31"/>
  <c r="Z36" i="31"/>
  <c r="AG60" i="31"/>
  <c r="W72" i="31"/>
  <c r="V261" i="20" s="1"/>
  <c r="AC63" i="31"/>
  <c r="N24" i="31"/>
  <c r="O51" i="20" s="1"/>
  <c r="O52" i="20" s="1"/>
  <c r="AM32" i="31"/>
  <c r="AL92" i="20" s="1"/>
  <c r="AF56" i="31"/>
  <c r="AE197" i="20" s="1"/>
  <c r="AO32" i="31"/>
  <c r="AN98" i="20" s="1"/>
  <c r="N32" i="31"/>
  <c r="O86" i="20" s="1"/>
  <c r="AP60" i="31"/>
  <c r="AP56" i="31"/>
  <c r="AO203" i="20" s="1"/>
  <c r="AL48" i="31"/>
  <c r="AK162" i="20" s="1"/>
  <c r="AJ48" i="31"/>
  <c r="AI162" i="20" s="1"/>
  <c r="Y56" i="31"/>
  <c r="X191" i="20" s="1"/>
  <c r="AB63" i="31"/>
  <c r="AC36" i="31"/>
  <c r="AM60" i="31"/>
  <c r="V36" i="31"/>
  <c r="AL60" i="31"/>
  <c r="AC60" i="31"/>
  <c r="AB60" i="31"/>
  <c r="X72" i="31"/>
  <c r="W261" i="20" s="1"/>
  <c r="U60" i="31"/>
  <c r="AN40" i="31"/>
  <c r="AM133" i="20" s="1"/>
  <c r="AA63" i="31"/>
  <c r="AJ39" i="31"/>
  <c r="BJ16" i="31"/>
  <c r="BI339" i="20"/>
  <c r="BR344" i="20" s="1"/>
  <c r="BR282" i="20" s="1"/>
  <c r="AN52" i="31"/>
  <c r="AM335" i="20" s="1"/>
  <c r="Y24" i="31"/>
  <c r="X51" i="20" s="1"/>
  <c r="AG56" i="31"/>
  <c r="AF197" i="20" s="1"/>
  <c r="AD24" i="31"/>
  <c r="AC57" i="20" s="1"/>
  <c r="AA24" i="31"/>
  <c r="Z51" i="20" s="1"/>
  <c r="AD48" i="31"/>
  <c r="AC162" i="20" s="1"/>
  <c r="AC39" i="31"/>
  <c r="T63" i="31"/>
  <c r="U63" i="31"/>
  <c r="O36" i="31"/>
  <c r="AA72" i="31"/>
  <c r="Z261" i="20" s="1"/>
  <c r="AD60" i="31"/>
  <c r="AA60" i="31"/>
  <c r="N63" i="31"/>
  <c r="T60" i="31"/>
  <c r="O60" i="31"/>
  <c r="U36" i="31"/>
  <c r="AI63" i="31"/>
  <c r="X60" i="31"/>
  <c r="AN63" i="31"/>
  <c r="AN64" i="31" s="1"/>
  <c r="AM238" i="20" s="1"/>
  <c r="AV56" i="31"/>
  <c r="AU203" i="20" s="1"/>
  <c r="AB24" i="31"/>
  <c r="AA57" i="20" s="1"/>
  <c r="AO60" i="31"/>
  <c r="AO56" i="31"/>
  <c r="AN203" i="20" s="1"/>
  <c r="Z24" i="31"/>
  <c r="Y51" i="20" s="1"/>
  <c r="AL24" i="31"/>
  <c r="AK57" i="20" s="1"/>
  <c r="T48" i="31"/>
  <c r="S156" i="20" s="1"/>
  <c r="AK68" i="31"/>
  <c r="AJ328" i="20" s="1"/>
  <c r="AJ36" i="31"/>
  <c r="AE60" i="31"/>
  <c r="AL36" i="31"/>
  <c r="W60" i="31"/>
  <c r="O63" i="31"/>
  <c r="AB36" i="31"/>
  <c r="T72" i="31"/>
  <c r="S261" i="20" s="1"/>
  <c r="Y60" i="31"/>
  <c r="Z60" i="31"/>
  <c r="AG39" i="31"/>
  <c r="AH39" i="31"/>
  <c r="AI39" i="31"/>
  <c r="AQ60" i="31"/>
  <c r="AQ64" i="31" s="1"/>
  <c r="AE56" i="31"/>
  <c r="AD197" i="20" s="1"/>
  <c r="BD56" i="31"/>
  <c r="BC209" i="20" s="1"/>
  <c r="AJ24" i="31"/>
  <c r="AI57" i="20" s="1"/>
  <c r="AO63" i="31"/>
  <c r="AC24" i="31"/>
  <c r="AB57" i="20" s="1"/>
  <c r="AP63" i="31"/>
  <c r="X32" i="31"/>
  <c r="W86" i="20" s="1"/>
  <c r="V48" i="31"/>
  <c r="U156" i="20" s="1"/>
  <c r="U48" i="31"/>
  <c r="T156" i="20" s="1"/>
  <c r="AN16" i="31"/>
  <c r="AO16" i="31"/>
  <c r="T16" i="31"/>
  <c r="AP16" i="31"/>
  <c r="X16" i="31"/>
  <c r="W16" i="31"/>
  <c r="V16" i="31"/>
  <c r="U16" i="31"/>
  <c r="N16" i="31"/>
  <c r="K64" i="31" l="1"/>
  <c r="L220" i="20" s="1"/>
  <c r="L40" i="31"/>
  <c r="M115" i="20" s="1"/>
  <c r="V64" i="31"/>
  <c r="U226" i="20" s="1"/>
  <c r="J81" i="20"/>
  <c r="J82" i="20" s="1"/>
  <c r="K81" i="20" s="1"/>
  <c r="K82" i="20" s="1"/>
  <c r="L81" i="20" s="1"/>
  <c r="L82" i="20" s="1"/>
  <c r="M81" i="20" s="1"/>
  <c r="M82" i="20" s="1"/>
  <c r="N81" i="20" s="1"/>
  <c r="N82" i="20" s="1"/>
  <c r="O82" i="20" s="1"/>
  <c r="J151" i="20"/>
  <c r="J152" i="20" s="1"/>
  <c r="K151" i="20" s="1"/>
  <c r="K152" i="20" s="1"/>
  <c r="L151" i="20" s="1"/>
  <c r="L152" i="20" s="1"/>
  <c r="M151" i="20" s="1"/>
  <c r="M152" i="20" s="1"/>
  <c r="N151" i="20" s="1"/>
  <c r="N152" i="20" s="1"/>
  <c r="O152" i="20" s="1"/>
  <c r="J186" i="20"/>
  <c r="J187" i="20" s="1"/>
  <c r="K186" i="20" s="1"/>
  <c r="K187" i="20" s="1"/>
  <c r="L186" i="20" s="1"/>
  <c r="L187" i="20" s="1"/>
  <c r="M186" i="20" s="1"/>
  <c r="M187" i="20" s="1"/>
  <c r="N186" i="20" s="1"/>
  <c r="N187" i="20" s="1"/>
  <c r="O187" i="20" s="1"/>
  <c r="K46" i="20"/>
  <c r="K47" i="20" s="1"/>
  <c r="L46" i="20" s="1"/>
  <c r="L47" i="20" s="1"/>
  <c r="M46" i="20" s="1"/>
  <c r="M47" i="20" s="1"/>
  <c r="N46" i="20" s="1"/>
  <c r="N47" i="20" s="1"/>
  <c r="O47" i="20" s="1"/>
  <c r="K40" i="31"/>
  <c r="L115" i="20" s="1"/>
  <c r="J40" i="31"/>
  <c r="K115" i="20" s="1"/>
  <c r="H64" i="31"/>
  <c r="I220" i="20" s="1"/>
  <c r="I221" i="20" s="1"/>
  <c r="I222" i="20" s="1"/>
  <c r="J256" i="20"/>
  <c r="J257" i="20" s="1"/>
  <c r="K256" i="20" s="1"/>
  <c r="K257" i="20" s="1"/>
  <c r="L256" i="20" s="1"/>
  <c r="L257" i="20" s="1"/>
  <c r="M256" i="20" s="1"/>
  <c r="M257" i="20" s="1"/>
  <c r="N256" i="20" s="1"/>
  <c r="N257" i="20" s="1"/>
  <c r="O257" i="20" s="1"/>
  <c r="L64" i="31"/>
  <c r="M220" i="20" s="1"/>
  <c r="J64" i="31"/>
  <c r="K220" i="20" s="1"/>
  <c r="H40" i="31"/>
  <c r="I115" i="20" s="1"/>
  <c r="I116" i="20" s="1"/>
  <c r="I117" i="20" s="1"/>
  <c r="M64" i="31"/>
  <c r="N220" i="20" s="1"/>
  <c r="I64" i="31"/>
  <c r="J220" i="20" s="1"/>
  <c r="M40" i="31"/>
  <c r="N115" i="20" s="1"/>
  <c r="I40" i="31"/>
  <c r="J115" i="20" s="1"/>
  <c r="I10" i="20"/>
  <c r="I11" i="20" s="1"/>
  <c r="I12" i="20" s="1"/>
  <c r="J10" i="20"/>
  <c r="K10" i="20"/>
  <c r="O72" i="31"/>
  <c r="P261" i="20" s="1"/>
  <c r="P320" i="20"/>
  <c r="N10" i="20"/>
  <c r="L10" i="20"/>
  <c r="M10" i="20"/>
  <c r="AP64" i="31"/>
  <c r="AO238" i="20" s="1"/>
  <c r="AH40" i="31"/>
  <c r="AG127" i="20" s="1"/>
  <c r="T64" i="31"/>
  <c r="S226" i="20" s="1"/>
  <c r="AO64" i="31"/>
  <c r="AN238" i="20" s="1"/>
  <c r="AC64" i="31"/>
  <c r="AB232" i="20" s="1"/>
  <c r="AJ64" i="31"/>
  <c r="AI232" i="20" s="1"/>
  <c r="AI64" i="31"/>
  <c r="AH232" i="20" s="1"/>
  <c r="O16" i="20"/>
  <c r="S16" i="20"/>
  <c r="P16" i="20"/>
  <c r="AN28" i="20"/>
  <c r="AM28" i="20"/>
  <c r="AN74" i="31"/>
  <c r="T16" i="20"/>
  <c r="AS28" i="20"/>
  <c r="AT74" i="31"/>
  <c r="U16" i="20"/>
  <c r="V16" i="20"/>
  <c r="W16" i="20"/>
  <c r="BA34" i="20"/>
  <c r="BB74" i="31"/>
  <c r="Z16" i="20"/>
  <c r="AO28" i="20"/>
  <c r="O64" i="31"/>
  <c r="P226" i="20" s="1"/>
  <c r="N64" i="31"/>
  <c r="O226" i="20" s="1"/>
  <c r="O227" i="20" s="1"/>
  <c r="O228" i="20" s="1"/>
  <c r="BI34" i="20"/>
  <c r="BJ74" i="31"/>
  <c r="AF40" i="31"/>
  <c r="AE127" i="20" s="1"/>
  <c r="V40" i="31"/>
  <c r="U121" i="20" s="1"/>
  <c r="AF64" i="31"/>
  <c r="AE232" i="20" s="1"/>
  <c r="U64" i="31"/>
  <c r="T226" i="20" s="1"/>
  <c r="T40" i="31"/>
  <c r="S121" i="20" s="1"/>
  <c r="BF334" i="20"/>
  <c r="BF171" i="20" s="1"/>
  <c r="AC40" i="31"/>
  <c r="AB127" i="20" s="1"/>
  <c r="BR340" i="20"/>
  <c r="BR72" i="20" s="1"/>
  <c r="BF333" i="20"/>
  <c r="BF101" i="20" s="1"/>
  <c r="BF335" i="20"/>
  <c r="BF206" i="20" s="1"/>
  <c r="BF332" i="20"/>
  <c r="Y64" i="31"/>
  <c r="X226" i="20" s="1"/>
  <c r="AG64" i="31"/>
  <c r="AF232" i="20" s="1"/>
  <c r="AI40" i="31"/>
  <c r="AH127" i="20" s="1"/>
  <c r="AA40" i="31"/>
  <c r="Z121" i="20" s="1"/>
  <c r="BF336" i="20"/>
  <c r="AD64" i="31"/>
  <c r="AC232" i="20" s="1"/>
  <c r="X40" i="31"/>
  <c r="W121" i="20" s="1"/>
  <c r="W40" i="31"/>
  <c r="V121" i="20" s="1"/>
  <c r="BR339" i="20"/>
  <c r="BR37" i="20" s="1"/>
  <c r="AM64" i="31"/>
  <c r="AL232" i="20" s="1"/>
  <c r="AJ40" i="31"/>
  <c r="AI127" i="20" s="1"/>
  <c r="AD40" i="31"/>
  <c r="AC127" i="20" s="1"/>
  <c r="Z64" i="31"/>
  <c r="Y226" i="20" s="1"/>
  <c r="X64" i="31"/>
  <c r="W226" i="20" s="1"/>
  <c r="AH64" i="31"/>
  <c r="AG232" i="20" s="1"/>
  <c r="AE40" i="31"/>
  <c r="AD127" i="20" s="1"/>
  <c r="O40" i="31"/>
  <c r="P121" i="20" s="1"/>
  <c r="Y40" i="31"/>
  <c r="BR341" i="20"/>
  <c r="BR107" i="20" s="1"/>
  <c r="AB64" i="31"/>
  <c r="AA232" i="20" s="1"/>
  <c r="U40" i="31"/>
  <c r="T121" i="20" s="1"/>
  <c r="N40" i="31"/>
  <c r="O121" i="20" s="1"/>
  <c r="O122" i="20" s="1"/>
  <c r="O123" i="20" s="1"/>
  <c r="BR343" i="20"/>
  <c r="BR212" i="20" s="1"/>
  <c r="AG40" i="31"/>
  <c r="AF127" i="20" s="1"/>
  <c r="AN56" i="31"/>
  <c r="AM203" i="20" s="1"/>
  <c r="AM204" i="20" s="1"/>
  <c r="AM205" i="20" s="1"/>
  <c r="AN204" i="20" s="1"/>
  <c r="AK40" i="31"/>
  <c r="AJ127" i="20" s="1"/>
  <c r="AL40" i="31"/>
  <c r="AK127" i="20" s="1"/>
  <c r="AB40" i="31"/>
  <c r="AA127" i="20" s="1"/>
  <c r="AE64" i="31"/>
  <c r="AD232" i="20" s="1"/>
  <c r="AM40" i="31"/>
  <c r="AL127" i="20" s="1"/>
  <c r="Z40" i="31"/>
  <c r="BR342" i="20"/>
  <c r="AA64" i="31"/>
  <c r="Z226" i="20" s="1"/>
  <c r="BF331" i="20"/>
  <c r="BF31" i="20" s="1"/>
  <c r="W64" i="31"/>
  <c r="V226" i="20" s="1"/>
  <c r="AK64" i="31"/>
  <c r="AJ232" i="20" s="1"/>
  <c r="AL64" i="31"/>
  <c r="AK232" i="20" s="1"/>
  <c r="AY245" i="20"/>
  <c r="AY246" i="20" s="1"/>
  <c r="AM239" i="20"/>
  <c r="AM240" i="20" s="1"/>
  <c r="AY210" i="20"/>
  <c r="AY211" i="20" s="1"/>
  <c r="AA198" i="20"/>
  <c r="AA199" i="20" s="1"/>
  <c r="O193" i="20"/>
  <c r="P192" i="20" s="1"/>
  <c r="AY140" i="20"/>
  <c r="AY141" i="20" s="1"/>
  <c r="AM134" i="20"/>
  <c r="AM135" i="20" s="1"/>
  <c r="AN134" i="20" s="1"/>
  <c r="AY105" i="20"/>
  <c r="AY106" i="20" s="1"/>
  <c r="AZ105" i="20" s="1"/>
  <c r="AM99" i="20"/>
  <c r="AM100" i="20" s="1"/>
  <c r="AN99" i="20" s="1"/>
  <c r="AA94" i="20"/>
  <c r="O87" i="20"/>
  <c r="O88" i="20" s="1"/>
  <c r="J74" i="31" l="1"/>
  <c r="K74" i="31"/>
  <c r="J116" i="20"/>
  <c r="J117" i="20" s="1"/>
  <c r="K116" i="20" s="1"/>
  <c r="K117" i="20" s="1"/>
  <c r="L116" i="20" s="1"/>
  <c r="L117" i="20" s="1"/>
  <c r="M116" i="20" s="1"/>
  <c r="M117" i="20" s="1"/>
  <c r="N116" i="20" s="1"/>
  <c r="N117" i="20" s="1"/>
  <c r="O117" i="20" s="1"/>
  <c r="L74" i="31"/>
  <c r="J221" i="20"/>
  <c r="J222" i="20" s="1"/>
  <c r="K221" i="20" s="1"/>
  <c r="K222" i="20" s="1"/>
  <c r="L221" i="20" s="1"/>
  <c r="L222" i="20" s="1"/>
  <c r="M221" i="20" s="1"/>
  <c r="M222" i="20" s="1"/>
  <c r="N221" i="20" s="1"/>
  <c r="N222" i="20" s="1"/>
  <c r="O222" i="20" s="1"/>
  <c r="I74" i="31"/>
  <c r="H74" i="31"/>
  <c r="M74" i="31"/>
  <c r="AH318" i="20"/>
  <c r="AH315" i="20"/>
  <c r="AH320" i="20"/>
  <c r="AH264" i="20" s="1"/>
  <c r="AH317" i="20"/>
  <c r="AH89" i="20" s="1"/>
  <c r="AH316" i="20"/>
  <c r="AH319" i="20"/>
  <c r="AH194" i="20" s="1"/>
  <c r="J11" i="20"/>
  <c r="J12" i="20" s="1"/>
  <c r="I290" i="20"/>
  <c r="N74" i="31"/>
  <c r="AP74" i="31"/>
  <c r="AA74" i="31"/>
  <c r="T74" i="31"/>
  <c r="AO74" i="31"/>
  <c r="P227" i="20"/>
  <c r="P228" i="20" s="1"/>
  <c r="Q227" i="20" s="1"/>
  <c r="X74" i="31"/>
  <c r="U74" i="31"/>
  <c r="O74" i="31"/>
  <c r="V74" i="31"/>
  <c r="X121" i="20"/>
  <c r="Y74" i="31"/>
  <c r="Y121" i="20"/>
  <c r="Z74" i="31"/>
  <c r="W74" i="31"/>
  <c r="P122" i="20"/>
  <c r="P123" i="20" s="1"/>
  <c r="Q122" i="20" s="1"/>
  <c r="P87" i="20"/>
  <c r="P88" i="20" s="1"/>
  <c r="AB93" i="20"/>
  <c r="AB94" i="20" s="1"/>
  <c r="AC93" i="20" s="1"/>
  <c r="AC94" i="20" s="1"/>
  <c r="AA128" i="20"/>
  <c r="AA129" i="20" s="1"/>
  <c r="AA233" i="20"/>
  <c r="AA234" i="20" s="1"/>
  <c r="AB233" i="20" s="1"/>
  <c r="BF241" i="20"/>
  <c r="BR247" i="20"/>
  <c r="BR177" i="20"/>
  <c r="BF66" i="20"/>
  <c r="BF136" i="20"/>
  <c r="BR142" i="20"/>
  <c r="AN239" i="20"/>
  <c r="AN240" i="20" s="1"/>
  <c r="AZ245" i="20"/>
  <c r="AZ246" i="20" s="1"/>
  <c r="AZ210" i="20"/>
  <c r="AZ211" i="20" s="1"/>
  <c r="AN205" i="20"/>
  <c r="P193" i="20"/>
  <c r="Q192" i="20" s="1"/>
  <c r="AB198" i="20"/>
  <c r="AB199" i="20" s="1"/>
  <c r="AZ140" i="20"/>
  <c r="AZ141" i="20" s="1"/>
  <c r="AN135" i="20"/>
  <c r="AZ106" i="20"/>
  <c r="AN100" i="20"/>
  <c r="K310" i="20" l="1"/>
  <c r="F311" i="20"/>
  <c r="K311" i="20"/>
  <c r="N311" i="20"/>
  <c r="H311" i="20"/>
  <c r="N310" i="20"/>
  <c r="E310" i="20"/>
  <c r="E311" i="20"/>
  <c r="J311" i="20"/>
  <c r="I310" i="20"/>
  <c r="F310" i="20"/>
  <c r="G310" i="20"/>
  <c r="I311" i="20"/>
  <c r="L310" i="20"/>
  <c r="M310" i="20"/>
  <c r="G311" i="20"/>
  <c r="M311" i="20"/>
  <c r="L311" i="20"/>
  <c r="J310" i="20"/>
  <c r="H310" i="20"/>
  <c r="E309" i="20"/>
  <c r="M308" i="20"/>
  <c r="J308" i="20"/>
  <c r="G309" i="20"/>
  <c r="G308" i="20"/>
  <c r="J309" i="20"/>
  <c r="E308" i="20"/>
  <c r="H309" i="20"/>
  <c r="I309" i="20"/>
  <c r="K308" i="20"/>
  <c r="L308" i="20"/>
  <c r="F309" i="20"/>
  <c r="H308" i="20"/>
  <c r="N309" i="20"/>
  <c r="K309" i="20"/>
  <c r="F308" i="20"/>
  <c r="M309" i="20"/>
  <c r="L309" i="20"/>
  <c r="I308" i="20"/>
  <c r="N308" i="20"/>
  <c r="AH54" i="20"/>
  <c r="AH124" i="20"/>
  <c r="AH159" i="20"/>
  <c r="AH229" i="20"/>
  <c r="K11" i="20"/>
  <c r="K12" i="20" s="1"/>
  <c r="J290" i="20"/>
  <c r="Q87" i="20"/>
  <c r="Q88" i="20" s="1"/>
  <c r="R87" i="20" s="1"/>
  <c r="AB128" i="20"/>
  <c r="AB129" i="20" s="1"/>
  <c r="AC128" i="20" s="1"/>
  <c r="AB234" i="20"/>
  <c r="AC233" i="20" s="1"/>
  <c r="AO239" i="20"/>
  <c r="AO240" i="20" s="1"/>
  <c r="Q228" i="20"/>
  <c r="R227" i="20" s="1"/>
  <c r="BA245" i="20"/>
  <c r="BA246" i="20" s="1"/>
  <c r="AC198" i="20"/>
  <c r="AC199" i="20" s="1"/>
  <c r="Q193" i="20"/>
  <c r="R192" i="20" s="1"/>
  <c r="BA210" i="20"/>
  <c r="BA211" i="20" s="1"/>
  <c r="AO204" i="20"/>
  <c r="AO205" i="20" s="1"/>
  <c r="BA140" i="20"/>
  <c r="BA141" i="20" s="1"/>
  <c r="Q123" i="20"/>
  <c r="R122" i="20" s="1"/>
  <c r="AO134" i="20"/>
  <c r="AO135" i="20" s="1"/>
  <c r="BA105" i="20"/>
  <c r="BA106" i="20" s="1"/>
  <c r="AO99" i="20"/>
  <c r="AO100" i="20" s="1"/>
  <c r="AD93" i="20"/>
  <c r="AD94" i="20" s="1"/>
  <c r="O311" i="20" l="1"/>
  <c r="O188" i="20" s="1"/>
  <c r="O189" i="20" s="1"/>
  <c r="O217" i="20" s="1"/>
  <c r="O218" i="20" s="1"/>
  <c r="P217" i="20" s="1"/>
  <c r="P218" i="20" s="1"/>
  <c r="Q217" i="20" s="1"/>
  <c r="Q218" i="20" s="1"/>
  <c r="R217" i="20" s="1"/>
  <c r="R218" i="20" s="1"/>
  <c r="S217" i="20" s="1"/>
  <c r="S218" i="20" s="1"/>
  <c r="T217" i="20" s="1"/>
  <c r="T218" i="20" s="1"/>
  <c r="U217" i="20" s="1"/>
  <c r="U218" i="20" s="1"/>
  <c r="V217" i="20" s="1"/>
  <c r="V218" i="20" s="1"/>
  <c r="W217" i="20" s="1"/>
  <c r="W218" i="20" s="1"/>
  <c r="X217" i="20" s="1"/>
  <c r="X218" i="20" s="1"/>
  <c r="Y217" i="20" s="1"/>
  <c r="Y218" i="20" s="1"/>
  <c r="Z217" i="20" s="1"/>
  <c r="Z218" i="20" s="1"/>
  <c r="AA217" i="20" s="1"/>
  <c r="AA218" i="20" s="1"/>
  <c r="AB217" i="20" s="1"/>
  <c r="AB218" i="20" s="1"/>
  <c r="AC217" i="20" s="1"/>
  <c r="AC218" i="20" s="1"/>
  <c r="AD217" i="20" s="1"/>
  <c r="AD218" i="20" s="1"/>
  <c r="AE217" i="20" s="1"/>
  <c r="AE218" i="20" s="1"/>
  <c r="AF217" i="20" s="1"/>
  <c r="AF218" i="20" s="1"/>
  <c r="AG217" i="20" s="1"/>
  <c r="AG218" i="20" s="1"/>
  <c r="O307" i="20"/>
  <c r="O13" i="20" s="1"/>
  <c r="O309" i="20"/>
  <c r="O83" i="20" s="1"/>
  <c r="O84" i="20" s="1"/>
  <c r="O112" i="20" s="1"/>
  <c r="O113" i="20" s="1"/>
  <c r="P112" i="20" s="1"/>
  <c r="P113" i="20" s="1"/>
  <c r="Q112" i="20" s="1"/>
  <c r="Q113" i="20" s="1"/>
  <c r="R112" i="20" s="1"/>
  <c r="R113" i="20" s="1"/>
  <c r="S112" i="20" s="1"/>
  <c r="S113" i="20" s="1"/>
  <c r="T112" i="20" s="1"/>
  <c r="T113" i="20" s="1"/>
  <c r="U112" i="20" s="1"/>
  <c r="U113" i="20" s="1"/>
  <c r="V112" i="20" s="1"/>
  <c r="V113" i="20" s="1"/>
  <c r="W112" i="20" s="1"/>
  <c r="W113" i="20" s="1"/>
  <c r="X112" i="20" s="1"/>
  <c r="X113" i="20" s="1"/>
  <c r="Y112" i="20" s="1"/>
  <c r="Y113" i="20" s="1"/>
  <c r="Z112" i="20" s="1"/>
  <c r="Z113" i="20" s="1"/>
  <c r="AA112" i="20" s="1"/>
  <c r="AA113" i="20" s="1"/>
  <c r="AB112" i="20" s="1"/>
  <c r="AB113" i="20" s="1"/>
  <c r="AC112" i="20" s="1"/>
  <c r="AC113" i="20" s="1"/>
  <c r="AD112" i="20" s="1"/>
  <c r="AD113" i="20" s="1"/>
  <c r="AE112" i="20" s="1"/>
  <c r="AE113" i="20" s="1"/>
  <c r="AF112" i="20" s="1"/>
  <c r="AF113" i="20" s="1"/>
  <c r="AG112" i="20" s="1"/>
  <c r="AG113" i="20" s="1"/>
  <c r="O308" i="20"/>
  <c r="O312" i="20"/>
  <c r="O258" i="20" s="1"/>
  <c r="O259" i="20" s="1"/>
  <c r="O287" i="20" s="1"/>
  <c r="O288" i="20" s="1"/>
  <c r="O310" i="20"/>
  <c r="L11" i="20"/>
  <c r="L12" i="20" s="1"/>
  <c r="K290" i="20"/>
  <c r="R88" i="20"/>
  <c r="S87" i="20" s="1"/>
  <c r="AC129" i="20"/>
  <c r="AD128" i="20" s="1"/>
  <c r="AD129" i="20" s="1"/>
  <c r="AC234" i="20"/>
  <c r="AD233" i="20" s="1"/>
  <c r="AD234" i="20" s="1"/>
  <c r="R228" i="20"/>
  <c r="S227" i="20" s="1"/>
  <c r="BB245" i="20"/>
  <c r="BB246" i="20" s="1"/>
  <c r="AD198" i="20"/>
  <c r="AD199" i="20" s="1"/>
  <c r="BB210" i="20"/>
  <c r="BB211" i="20" s="1"/>
  <c r="R193" i="20"/>
  <c r="S192" i="20" s="1"/>
  <c r="R123" i="20"/>
  <c r="S122" i="20" s="1"/>
  <c r="BB140" i="20"/>
  <c r="BB141" i="20" s="1"/>
  <c r="BB105" i="20"/>
  <c r="BB106" i="20" s="1"/>
  <c r="AE93" i="20"/>
  <c r="AE94" i="20" s="1"/>
  <c r="O153" i="20" l="1"/>
  <c r="O154" i="20" s="1"/>
  <c r="O182" i="20" s="1"/>
  <c r="O183" i="20" s="1"/>
  <c r="P182" i="20" s="1"/>
  <c r="P183" i="20" s="1"/>
  <c r="Q182" i="20" s="1"/>
  <c r="Q183" i="20" s="1"/>
  <c r="R182" i="20" s="1"/>
  <c r="R183" i="20" s="1"/>
  <c r="S182" i="20" s="1"/>
  <c r="S183" i="20" s="1"/>
  <c r="T182" i="20" s="1"/>
  <c r="T183" i="20" s="1"/>
  <c r="U182" i="20" s="1"/>
  <c r="U183" i="20" s="1"/>
  <c r="V182" i="20" s="1"/>
  <c r="V183" i="20" s="1"/>
  <c r="W182" i="20" s="1"/>
  <c r="W183" i="20" s="1"/>
  <c r="X182" i="20" s="1"/>
  <c r="X183" i="20" s="1"/>
  <c r="Y182" i="20" s="1"/>
  <c r="Y183" i="20" s="1"/>
  <c r="Z182" i="20" s="1"/>
  <c r="Z183" i="20" s="1"/>
  <c r="AA182" i="20" s="1"/>
  <c r="AA183" i="20" s="1"/>
  <c r="AB182" i="20" s="1"/>
  <c r="AB183" i="20" s="1"/>
  <c r="AC182" i="20" s="1"/>
  <c r="AC183" i="20" s="1"/>
  <c r="AD182" i="20" s="1"/>
  <c r="AD183" i="20" s="1"/>
  <c r="AE182" i="20" s="1"/>
  <c r="AE183" i="20" s="1"/>
  <c r="AF182" i="20" s="1"/>
  <c r="AF183" i="20" s="1"/>
  <c r="AG182" i="20" s="1"/>
  <c r="AG183" i="20" s="1"/>
  <c r="O223" i="20"/>
  <c r="O224" i="20" s="1"/>
  <c r="O252" i="20" s="1"/>
  <c r="O253" i="20" s="1"/>
  <c r="P252" i="20" s="1"/>
  <c r="P253" i="20" s="1"/>
  <c r="Q252" i="20" s="1"/>
  <c r="Q253" i="20" s="1"/>
  <c r="R252" i="20" s="1"/>
  <c r="R253" i="20" s="1"/>
  <c r="S252" i="20" s="1"/>
  <c r="S253" i="20" s="1"/>
  <c r="T252" i="20" s="1"/>
  <c r="T253" i="20" s="1"/>
  <c r="U252" i="20" s="1"/>
  <c r="U253" i="20" s="1"/>
  <c r="V252" i="20" s="1"/>
  <c r="V253" i="20" s="1"/>
  <c r="W252" i="20" s="1"/>
  <c r="W253" i="20" s="1"/>
  <c r="X252" i="20" s="1"/>
  <c r="X253" i="20" s="1"/>
  <c r="Y252" i="20" s="1"/>
  <c r="Y253" i="20" s="1"/>
  <c r="Z252" i="20" s="1"/>
  <c r="Z253" i="20" s="1"/>
  <c r="AA252" i="20" s="1"/>
  <c r="AA253" i="20" s="1"/>
  <c r="AB252" i="20" s="1"/>
  <c r="AB253" i="20" s="1"/>
  <c r="AC252" i="20" s="1"/>
  <c r="AC253" i="20" s="1"/>
  <c r="AD252" i="20" s="1"/>
  <c r="AD253" i="20" s="1"/>
  <c r="AE252" i="20" s="1"/>
  <c r="AE253" i="20" s="1"/>
  <c r="AF252" i="20" s="1"/>
  <c r="AF253" i="20" s="1"/>
  <c r="AG252" i="20" s="1"/>
  <c r="AG253" i="20" s="1"/>
  <c r="O48" i="20"/>
  <c r="O49" i="20" s="1"/>
  <c r="O77" i="20" s="1"/>
  <c r="O78" i="20" s="1"/>
  <c r="P77" i="20" s="1"/>
  <c r="P78" i="20" s="1"/>
  <c r="Q77" i="20" s="1"/>
  <c r="Q78" i="20" s="1"/>
  <c r="R77" i="20" s="1"/>
  <c r="R78" i="20" s="1"/>
  <c r="S77" i="20" s="1"/>
  <c r="S78" i="20" s="1"/>
  <c r="T77" i="20" s="1"/>
  <c r="T78" i="20" s="1"/>
  <c r="U77" i="20" s="1"/>
  <c r="U78" i="20" s="1"/>
  <c r="V77" i="20" s="1"/>
  <c r="V78" i="20" s="1"/>
  <c r="W77" i="20" s="1"/>
  <c r="W78" i="20" s="1"/>
  <c r="X77" i="20" s="1"/>
  <c r="X78" i="20" s="1"/>
  <c r="Y77" i="20" s="1"/>
  <c r="Y78" i="20" s="1"/>
  <c r="Z77" i="20" s="1"/>
  <c r="Z78" i="20" s="1"/>
  <c r="AA77" i="20" s="1"/>
  <c r="AA78" i="20" s="1"/>
  <c r="AB77" i="20" s="1"/>
  <c r="AB78" i="20" s="1"/>
  <c r="AC77" i="20" s="1"/>
  <c r="AC78" i="20" s="1"/>
  <c r="AD77" i="20" s="1"/>
  <c r="AD78" i="20" s="1"/>
  <c r="AE77" i="20" s="1"/>
  <c r="AE78" i="20" s="1"/>
  <c r="AF77" i="20" s="1"/>
  <c r="AF78" i="20" s="1"/>
  <c r="AG77" i="20" s="1"/>
  <c r="AG78" i="20" s="1"/>
  <c r="O118" i="20"/>
  <c r="O119" i="20" s="1"/>
  <c r="O147" i="20" s="1"/>
  <c r="O148" i="20" s="1"/>
  <c r="P147" i="20" s="1"/>
  <c r="P148" i="20" s="1"/>
  <c r="Q147" i="20" s="1"/>
  <c r="Q148" i="20" s="1"/>
  <c r="R147" i="20" s="1"/>
  <c r="R148" i="20" s="1"/>
  <c r="S147" i="20" s="1"/>
  <c r="S148" i="20" s="1"/>
  <c r="T147" i="20" s="1"/>
  <c r="T148" i="20" s="1"/>
  <c r="U147" i="20" s="1"/>
  <c r="U148" i="20" s="1"/>
  <c r="V147" i="20" s="1"/>
  <c r="V148" i="20" s="1"/>
  <c r="W147" i="20" s="1"/>
  <c r="W148" i="20" s="1"/>
  <c r="X147" i="20" s="1"/>
  <c r="X148" i="20" s="1"/>
  <c r="Y147" i="20" s="1"/>
  <c r="Y148" i="20" s="1"/>
  <c r="Z147" i="20" s="1"/>
  <c r="Z148" i="20" s="1"/>
  <c r="AA147" i="20" s="1"/>
  <c r="AA148" i="20" s="1"/>
  <c r="AB147" i="20" s="1"/>
  <c r="AB148" i="20" s="1"/>
  <c r="AC147" i="20" s="1"/>
  <c r="AC148" i="20" s="1"/>
  <c r="AD147" i="20" s="1"/>
  <c r="AD148" i="20" s="1"/>
  <c r="AE147" i="20" s="1"/>
  <c r="AE148" i="20" s="1"/>
  <c r="AF147" i="20" s="1"/>
  <c r="AF148" i="20" s="1"/>
  <c r="AG147" i="20" s="1"/>
  <c r="AG148" i="20" s="1"/>
  <c r="M11" i="20"/>
  <c r="M12" i="20" s="1"/>
  <c r="L290" i="20"/>
  <c r="S88" i="20"/>
  <c r="T87" i="20" s="1"/>
  <c r="T88" i="20" s="1"/>
  <c r="AE233" i="20"/>
  <c r="AE234" i="20" s="1"/>
  <c r="S228" i="20"/>
  <c r="T227" i="20" s="1"/>
  <c r="BC245" i="20"/>
  <c r="BC246" i="20" s="1"/>
  <c r="BC210" i="20"/>
  <c r="BC211" i="20" s="1"/>
  <c r="S193" i="20"/>
  <c r="AE198" i="20"/>
  <c r="AE199" i="20" s="1"/>
  <c r="AE128" i="20"/>
  <c r="AE129" i="20" s="1"/>
  <c r="BC140" i="20"/>
  <c r="BC141" i="20" s="1"/>
  <c r="S123" i="20"/>
  <c r="T122" i="20" s="1"/>
  <c r="AF93" i="20"/>
  <c r="AF94" i="20" s="1"/>
  <c r="BC105" i="20"/>
  <c r="BC106" i="20" s="1"/>
  <c r="N11" i="20" l="1"/>
  <c r="N12" i="20" s="1"/>
  <c r="M290" i="20"/>
  <c r="BD245" i="20"/>
  <c r="BD246" i="20" s="1"/>
  <c r="AF233" i="20"/>
  <c r="AF234" i="20" s="1"/>
  <c r="T228" i="20"/>
  <c r="BD210" i="20"/>
  <c r="BD211" i="20" s="1"/>
  <c r="T192" i="20"/>
  <c r="T193" i="20" s="1"/>
  <c r="AF198" i="20"/>
  <c r="AF199" i="20" s="1"/>
  <c r="AF128" i="20"/>
  <c r="AF129" i="20" s="1"/>
  <c r="BD140" i="20"/>
  <c r="BD141" i="20" s="1"/>
  <c r="T123" i="20"/>
  <c r="BD105" i="20"/>
  <c r="BD106" i="20" s="1"/>
  <c r="AG93" i="20"/>
  <c r="AG94" i="20" s="1"/>
  <c r="U87" i="20"/>
  <c r="U88" i="20" s="1"/>
  <c r="O12" i="20" l="1"/>
  <c r="N290" i="20"/>
  <c r="AG233" i="20"/>
  <c r="AG234" i="20" s="1"/>
  <c r="BE245" i="20"/>
  <c r="BE246" i="20" s="1"/>
  <c r="U227" i="20"/>
  <c r="U228" i="20" s="1"/>
  <c r="AS239" i="20"/>
  <c r="AS240" i="20" s="1"/>
  <c r="BE210" i="20"/>
  <c r="BE211" i="20" s="1"/>
  <c r="AG198" i="20"/>
  <c r="AG199" i="20" s="1"/>
  <c r="AS204" i="20"/>
  <c r="AS205" i="20" s="1"/>
  <c r="U192" i="20"/>
  <c r="U193" i="20" s="1"/>
  <c r="U122" i="20"/>
  <c r="U123" i="20" s="1"/>
  <c r="BE140" i="20"/>
  <c r="BE141" i="20" s="1"/>
  <c r="AG128" i="20"/>
  <c r="AG129" i="20" s="1"/>
  <c r="AS134" i="20"/>
  <c r="AS135" i="20" s="1"/>
  <c r="V87" i="20"/>
  <c r="V88" i="20" s="1"/>
  <c r="AH93" i="20"/>
  <c r="AH94" i="20" s="1"/>
  <c r="AS99" i="20"/>
  <c r="AS100" i="20" s="1"/>
  <c r="BE105" i="20"/>
  <c r="BE106" i="20" s="1"/>
  <c r="O14" i="20" l="1"/>
  <c r="O290" i="20"/>
  <c r="AT239" i="20"/>
  <c r="AT240" i="20" s="1"/>
  <c r="V227" i="20"/>
  <c r="V228" i="20" s="1"/>
  <c r="AH233" i="20"/>
  <c r="AH234" i="20" s="1"/>
  <c r="BF245" i="20"/>
  <c r="BF246" i="20" s="1"/>
  <c r="AT204" i="20"/>
  <c r="AT205" i="20" s="1"/>
  <c r="V192" i="20"/>
  <c r="V193" i="20" s="1"/>
  <c r="AH198" i="20"/>
  <c r="AH199" i="20" s="1"/>
  <c r="BF210" i="20"/>
  <c r="BF211" i="20" s="1"/>
  <c r="AT134" i="20"/>
  <c r="AT135" i="20" s="1"/>
  <c r="AH128" i="20"/>
  <c r="AH129" i="20" s="1"/>
  <c r="V122" i="20"/>
  <c r="V123" i="20" s="1"/>
  <c r="BF140" i="20"/>
  <c r="BF141" i="20" s="1"/>
  <c r="AT99" i="20"/>
  <c r="AT100" i="20" s="1"/>
  <c r="W87" i="20"/>
  <c r="W88" i="20" s="1"/>
  <c r="BF105" i="20"/>
  <c r="BF106" i="20" s="1"/>
  <c r="AI93" i="20"/>
  <c r="AI94" i="20" s="1"/>
  <c r="O42" i="20" l="1"/>
  <c r="O43" i="20" s="1"/>
  <c r="P42" i="20" s="1"/>
  <c r="P43" i="20" s="1"/>
  <c r="Q42" i="20" s="1"/>
  <c r="Q43" i="20" s="1"/>
  <c r="AU239" i="20"/>
  <c r="AU240" i="20" s="1"/>
  <c r="BG245" i="20"/>
  <c r="BG246" i="20" s="1"/>
  <c r="AI233" i="20"/>
  <c r="AI234" i="20" s="1"/>
  <c r="W227" i="20"/>
  <c r="W228" i="20" s="1"/>
  <c r="W192" i="20"/>
  <c r="W193" i="20" s="1"/>
  <c r="AI198" i="20"/>
  <c r="AI199" i="20" s="1"/>
  <c r="BG210" i="20"/>
  <c r="BG211" i="20" s="1"/>
  <c r="AU204" i="20"/>
  <c r="AU205" i="20" s="1"/>
  <c r="W122" i="20"/>
  <c r="W123" i="20" s="1"/>
  <c r="AI128" i="20"/>
  <c r="AI129" i="20" s="1"/>
  <c r="AU134" i="20"/>
  <c r="AU135" i="20" s="1"/>
  <c r="BG140" i="20"/>
  <c r="BG141" i="20" s="1"/>
  <c r="X87" i="20"/>
  <c r="X88" i="20" s="1"/>
  <c r="BG105" i="20"/>
  <c r="BG106" i="20" s="1"/>
  <c r="AJ93" i="20"/>
  <c r="AJ94" i="20" s="1"/>
  <c r="AU99" i="20"/>
  <c r="AU100" i="20" s="1"/>
  <c r="R42" i="20" l="1"/>
  <c r="R43" i="20" s="1"/>
  <c r="S42" i="20" s="1"/>
  <c r="S43" i="20" s="1"/>
  <c r="T42" i="20" s="1"/>
  <c r="T43" i="20" s="1"/>
  <c r="U42" i="20" s="1"/>
  <c r="U43" i="20" s="1"/>
  <c r="V42" i="20" s="1"/>
  <c r="V43" i="20" s="1"/>
  <c r="W42" i="20" s="1"/>
  <c r="W43" i="20" s="1"/>
  <c r="X42" i="20" s="1"/>
  <c r="X43" i="20" s="1"/>
  <c r="Y42" i="20" s="1"/>
  <c r="Y43" i="20" s="1"/>
  <c r="Z42" i="20" s="1"/>
  <c r="Z43" i="20" s="1"/>
  <c r="AA42" i="20" s="1"/>
  <c r="AA43" i="20" s="1"/>
  <c r="AB42" i="20" s="1"/>
  <c r="AB43" i="20" s="1"/>
  <c r="BH245" i="20"/>
  <c r="BH246" i="20" s="1"/>
  <c r="AV239" i="20"/>
  <c r="AV240" i="20" s="1"/>
  <c r="X227" i="20"/>
  <c r="X228" i="20" s="1"/>
  <c r="AJ233" i="20"/>
  <c r="AJ234" i="20" s="1"/>
  <c r="AJ198" i="20"/>
  <c r="AJ199" i="20" s="1"/>
  <c r="BH210" i="20"/>
  <c r="BH211" i="20" s="1"/>
  <c r="AV204" i="20"/>
  <c r="AV205" i="20" s="1"/>
  <c r="X192" i="20"/>
  <c r="X193" i="20" s="1"/>
  <c r="AJ128" i="20"/>
  <c r="AJ129" i="20" s="1"/>
  <c r="AV134" i="20"/>
  <c r="AV135" i="20" s="1"/>
  <c r="X122" i="20"/>
  <c r="X123" i="20" s="1"/>
  <c r="BH140" i="20"/>
  <c r="BH141" i="20" s="1"/>
  <c r="AV99" i="20"/>
  <c r="AV100" i="20" s="1"/>
  <c r="BH105" i="20"/>
  <c r="BH106" i="20" s="1"/>
  <c r="AK93" i="20"/>
  <c r="AK94" i="20" s="1"/>
  <c r="Y87" i="20"/>
  <c r="Y88" i="20" s="1"/>
  <c r="AC42" i="20" l="1"/>
  <c r="AC43" i="20" s="1"/>
  <c r="AD42" i="20" s="1"/>
  <c r="AD43" i="20" s="1"/>
  <c r="AE42" i="20" s="1"/>
  <c r="AE43" i="20" s="1"/>
  <c r="Y227" i="20"/>
  <c r="Y228" i="20" s="1"/>
  <c r="AW239" i="20"/>
  <c r="AW240" i="20" s="1"/>
  <c r="AK233" i="20"/>
  <c r="AK234" i="20" s="1"/>
  <c r="BI245" i="20"/>
  <c r="BI246" i="20" s="1"/>
  <c r="AW204" i="20"/>
  <c r="AW205" i="20" s="1"/>
  <c r="BI210" i="20"/>
  <c r="BI211" i="20" s="1"/>
  <c r="Y192" i="20"/>
  <c r="Y193" i="20" s="1"/>
  <c r="AK198" i="20"/>
  <c r="AK199" i="20" s="1"/>
  <c r="AW134" i="20"/>
  <c r="AW135" i="20" s="1"/>
  <c r="Y122" i="20"/>
  <c r="Y123" i="20" s="1"/>
  <c r="AK128" i="20"/>
  <c r="AK129" i="20" s="1"/>
  <c r="BI140" i="20"/>
  <c r="BI141" i="20" s="1"/>
  <c r="BI105" i="20"/>
  <c r="BI106" i="20" s="1"/>
  <c r="Z87" i="20"/>
  <c r="Z88" i="20" s="1"/>
  <c r="AW99" i="20"/>
  <c r="AW100" i="20" s="1"/>
  <c r="AL93" i="20"/>
  <c r="AL94" i="20" s="1"/>
  <c r="AF42" i="20" l="1"/>
  <c r="AF43" i="20" s="1"/>
  <c r="Z227" i="20"/>
  <c r="Z228" i="20" s="1"/>
  <c r="AX239" i="20"/>
  <c r="AX240" i="20" s="1"/>
  <c r="BJ245" i="20"/>
  <c r="BJ246" i="20" s="1"/>
  <c r="AL233" i="20"/>
  <c r="AL234" i="20" s="1"/>
  <c r="AL198" i="20"/>
  <c r="AL199" i="20" s="1"/>
  <c r="AX204" i="20"/>
  <c r="AX205" i="20" s="1"/>
  <c r="Z192" i="20"/>
  <c r="Z193" i="20" s="1"/>
  <c r="BJ210" i="20"/>
  <c r="BJ211" i="20" s="1"/>
  <c r="Z122" i="20"/>
  <c r="Z123" i="20" s="1"/>
  <c r="AL128" i="20"/>
  <c r="AL129" i="20" s="1"/>
  <c r="BJ140" i="20"/>
  <c r="BJ141" i="20" s="1"/>
  <c r="AX134" i="20"/>
  <c r="AX135" i="20" s="1"/>
  <c r="AA87" i="20"/>
  <c r="AA88" i="20" s="1"/>
  <c r="AX99" i="20"/>
  <c r="AX100" i="20" s="1"/>
  <c r="BJ105" i="20"/>
  <c r="BJ106" i="20" s="1"/>
  <c r="AM93" i="20"/>
  <c r="AM94" i="20" s="1"/>
  <c r="AG42" i="20" l="1"/>
  <c r="AG43" i="20" s="1"/>
  <c r="AA227" i="20"/>
  <c r="AA228" i="20" s="1"/>
  <c r="AM233" i="20"/>
  <c r="AM234" i="20" s="1"/>
  <c r="AY239" i="20"/>
  <c r="AY240" i="20" s="1"/>
  <c r="BK245" i="20"/>
  <c r="BK246" i="20" s="1"/>
  <c r="BK210" i="20"/>
  <c r="BK211" i="20" s="1"/>
  <c r="AM198" i="20"/>
  <c r="AM199" i="20" s="1"/>
  <c r="AA192" i="20"/>
  <c r="AA193" i="20" s="1"/>
  <c r="AY204" i="20"/>
  <c r="AY205" i="20" s="1"/>
  <c r="BK140" i="20"/>
  <c r="BK141" i="20" s="1"/>
  <c r="AM128" i="20"/>
  <c r="AM129" i="20" s="1"/>
  <c r="AA122" i="20"/>
  <c r="AA123" i="20" s="1"/>
  <c r="AY134" i="20"/>
  <c r="AY135" i="20" s="1"/>
  <c r="AN93" i="20"/>
  <c r="AN94" i="20" s="1"/>
  <c r="BK105" i="20"/>
  <c r="BK106" i="20" s="1"/>
  <c r="AB87" i="20"/>
  <c r="AB88" i="20" s="1"/>
  <c r="AY99" i="20"/>
  <c r="AY100" i="20" s="1"/>
  <c r="AB227" i="20" l="1"/>
  <c r="AB228" i="20" s="1"/>
  <c r="AZ239" i="20"/>
  <c r="AZ240" i="20" s="1"/>
  <c r="BL245" i="20"/>
  <c r="BL246" i="20" s="1"/>
  <c r="AN233" i="20"/>
  <c r="AN234" i="20" s="1"/>
  <c r="AZ204" i="20"/>
  <c r="AZ205" i="20" s="1"/>
  <c r="AN198" i="20"/>
  <c r="AN199" i="20" s="1"/>
  <c r="BL210" i="20"/>
  <c r="BL211" i="20" s="1"/>
  <c r="AB192" i="20"/>
  <c r="AB193" i="20" s="1"/>
  <c r="AZ134" i="20"/>
  <c r="AZ135" i="20" s="1"/>
  <c r="AB122" i="20"/>
  <c r="AB123" i="20" s="1"/>
  <c r="AN128" i="20"/>
  <c r="AN129" i="20" s="1"/>
  <c r="BL140" i="20"/>
  <c r="BL141" i="20" s="1"/>
  <c r="BL105" i="20"/>
  <c r="BL106" i="20" s="1"/>
  <c r="AZ99" i="20"/>
  <c r="AZ100" i="20" s="1"/>
  <c r="AC87" i="20"/>
  <c r="AC88" i="20" s="1"/>
  <c r="AO93" i="20"/>
  <c r="AO94" i="20" s="1"/>
  <c r="AO233" i="20" l="1"/>
  <c r="AO234" i="20" s="1"/>
  <c r="BM245" i="20"/>
  <c r="BM246" i="20" s="1"/>
  <c r="AC227" i="20"/>
  <c r="AC228" i="20" s="1"/>
  <c r="BA239" i="20"/>
  <c r="BA240" i="20" s="1"/>
  <c r="BM210" i="20"/>
  <c r="BM211" i="20" s="1"/>
  <c r="AO198" i="20"/>
  <c r="AO199" i="20" s="1"/>
  <c r="AC192" i="20"/>
  <c r="AC193" i="20" s="1"/>
  <c r="BA204" i="20"/>
  <c r="BA205" i="20" s="1"/>
  <c r="BA134" i="20"/>
  <c r="BA135" i="20" s="1"/>
  <c r="AO128" i="20"/>
  <c r="AO129" i="20" s="1"/>
  <c r="AC122" i="20"/>
  <c r="AC123" i="20" s="1"/>
  <c r="BM140" i="20"/>
  <c r="BM141" i="20" s="1"/>
  <c r="BA99" i="20"/>
  <c r="BA100" i="20" s="1"/>
  <c r="BM105" i="20"/>
  <c r="BM106" i="20" s="1"/>
  <c r="AD87" i="20"/>
  <c r="AD88" i="20" s="1"/>
  <c r="AD227" i="20" l="1"/>
  <c r="AD228" i="20" s="1"/>
  <c r="BN245" i="20"/>
  <c r="BN246" i="20" s="1"/>
  <c r="BB239" i="20"/>
  <c r="BB240" i="20" s="1"/>
  <c r="AD192" i="20"/>
  <c r="AD193" i="20" s="1"/>
  <c r="BB204" i="20"/>
  <c r="BB205" i="20" s="1"/>
  <c r="BN210" i="20"/>
  <c r="BN211" i="20" s="1"/>
  <c r="BN140" i="20"/>
  <c r="BN141" i="20" s="1"/>
  <c r="AD122" i="20"/>
  <c r="AD123" i="20" s="1"/>
  <c r="BB134" i="20"/>
  <c r="BB135" i="20" s="1"/>
  <c r="BB99" i="20"/>
  <c r="BB100" i="20" s="1"/>
  <c r="AE87" i="20"/>
  <c r="AE88" i="20" s="1"/>
  <c r="BN105" i="20"/>
  <c r="BN106" i="20" s="1"/>
  <c r="BC239" i="20" l="1"/>
  <c r="BC240" i="20" s="1"/>
  <c r="BO245" i="20"/>
  <c r="BO246" i="20" s="1"/>
  <c r="AE227" i="20"/>
  <c r="AE228" i="20" s="1"/>
  <c r="BC204" i="20"/>
  <c r="BC205" i="20" s="1"/>
  <c r="BO210" i="20"/>
  <c r="BO211" i="20" s="1"/>
  <c r="AE192" i="20"/>
  <c r="AE193" i="20" s="1"/>
  <c r="BC134" i="20"/>
  <c r="BC135" i="20" s="1"/>
  <c r="AE122" i="20"/>
  <c r="AE123" i="20" s="1"/>
  <c r="BO140" i="20"/>
  <c r="BO141" i="20" s="1"/>
  <c r="AF87" i="20"/>
  <c r="AF88" i="20" s="1"/>
  <c r="BO105" i="20"/>
  <c r="BO106" i="20" s="1"/>
  <c r="BC99" i="20"/>
  <c r="BC100" i="20" s="1"/>
  <c r="AF227" i="20" l="1"/>
  <c r="AF228" i="20" s="1"/>
  <c r="BP245" i="20"/>
  <c r="BP246" i="20" s="1"/>
  <c r="BD239" i="20"/>
  <c r="BD240" i="20" s="1"/>
  <c r="BP210" i="20"/>
  <c r="BP211" i="20" s="1"/>
  <c r="BD204" i="20"/>
  <c r="BD205" i="20" s="1"/>
  <c r="AF192" i="20"/>
  <c r="AF193" i="20" s="1"/>
  <c r="AF122" i="20"/>
  <c r="AF123" i="20" s="1"/>
  <c r="BD134" i="20"/>
  <c r="BD135" i="20" s="1"/>
  <c r="BP140" i="20"/>
  <c r="BP141" i="20" s="1"/>
  <c r="BD99" i="20"/>
  <c r="BD100" i="20" s="1"/>
  <c r="AG87" i="20"/>
  <c r="AG88" i="20" s="1"/>
  <c r="AH88" i="20" s="1"/>
  <c r="AH90" i="20" s="1"/>
  <c r="BP105" i="20"/>
  <c r="BP106" i="20" s="1"/>
  <c r="AS93" i="20"/>
  <c r="AS94" i="20" s="1"/>
  <c r="AT94" i="20" s="1"/>
  <c r="AH112" i="20" l="1"/>
  <c r="AH113" i="20" s="1"/>
  <c r="AG227" i="20"/>
  <c r="AG228" i="20" s="1"/>
  <c r="AH228" i="20" s="1"/>
  <c r="AH230" i="20" s="1"/>
  <c r="AH252" i="20" s="1"/>
  <c r="AH253" i="20" s="1"/>
  <c r="AS233" i="20"/>
  <c r="AS234" i="20" s="1"/>
  <c r="AT234" i="20" s="1"/>
  <c r="BQ245" i="20"/>
  <c r="BQ246" i="20" s="1"/>
  <c r="BR246" i="20" s="1"/>
  <c r="BR248" i="20" s="1"/>
  <c r="BE239" i="20"/>
  <c r="BE240" i="20" s="1"/>
  <c r="BF240" i="20" s="1"/>
  <c r="BF242" i="20" s="1"/>
  <c r="AG192" i="20"/>
  <c r="AG193" i="20" s="1"/>
  <c r="AH193" i="20" s="1"/>
  <c r="AH195" i="20" s="1"/>
  <c r="AH217" i="20" s="1"/>
  <c r="AH218" i="20" s="1"/>
  <c r="AS198" i="20"/>
  <c r="AS199" i="20" s="1"/>
  <c r="AT199" i="20" s="1"/>
  <c r="BE204" i="20"/>
  <c r="BE205" i="20" s="1"/>
  <c r="BF205" i="20" s="1"/>
  <c r="BF207" i="20" s="1"/>
  <c r="BQ210" i="20"/>
  <c r="BQ211" i="20" s="1"/>
  <c r="BR211" i="20" s="1"/>
  <c r="BR213" i="20" s="1"/>
  <c r="AS128" i="20"/>
  <c r="AS129" i="20" s="1"/>
  <c r="AT129" i="20" s="1"/>
  <c r="AG122" i="20"/>
  <c r="AG123" i="20" s="1"/>
  <c r="AH123" i="20" s="1"/>
  <c r="AH125" i="20" s="1"/>
  <c r="AH147" i="20" s="1"/>
  <c r="AH148" i="20" s="1"/>
  <c r="BE134" i="20"/>
  <c r="BE135" i="20" s="1"/>
  <c r="BF135" i="20" s="1"/>
  <c r="BF137" i="20" s="1"/>
  <c r="BQ140" i="20"/>
  <c r="BQ141" i="20" s="1"/>
  <c r="BR141" i="20" s="1"/>
  <c r="BR143" i="20" s="1"/>
  <c r="BQ105" i="20"/>
  <c r="BQ106" i="20" s="1"/>
  <c r="BR106" i="20" s="1"/>
  <c r="BR108" i="20" s="1"/>
  <c r="BE99" i="20"/>
  <c r="BE100" i="20" s="1"/>
  <c r="BF100" i="20" s="1"/>
  <c r="BF102" i="20" s="1"/>
  <c r="AI112" i="20" l="1"/>
  <c r="AI113" i="20" s="1"/>
  <c r="AJ112" i="20" s="1"/>
  <c r="AJ113" i="20" s="1"/>
  <c r="AK112" i="20" s="1"/>
  <c r="AK113" i="20" s="1"/>
  <c r="AL112" i="20" s="1"/>
  <c r="AL113" i="20" s="1"/>
  <c r="AM112" i="20" s="1"/>
  <c r="AM113" i="20" s="1"/>
  <c r="AN112" i="20" s="1"/>
  <c r="AN113" i="20" s="1"/>
  <c r="AO112" i="20" s="1"/>
  <c r="AO113" i="20" s="1"/>
  <c r="AI217" i="20"/>
  <c r="AI218" i="20" s="1"/>
  <c r="AI147" i="20"/>
  <c r="AI148" i="20" s="1"/>
  <c r="AJ147" i="20" s="1"/>
  <c r="AJ148" i="20" s="1"/>
  <c r="AK147" i="20" s="1"/>
  <c r="AK148" i="20" s="1"/>
  <c r="AL147" i="20" s="1"/>
  <c r="AL148" i="20" s="1"/>
  <c r="AM147" i="20" s="1"/>
  <c r="AM148" i="20" s="1"/>
  <c r="AN147" i="20" s="1"/>
  <c r="AN148" i="20" s="1"/>
  <c r="AI252" i="20"/>
  <c r="AI253" i="20" s="1"/>
  <c r="AJ252" i="20" s="1"/>
  <c r="AJ253" i="20" s="1"/>
  <c r="AK252" i="20" s="1"/>
  <c r="AK253" i="20" s="1"/>
  <c r="AL252" i="20" s="1"/>
  <c r="AL253" i="20" s="1"/>
  <c r="AM252" i="20" s="1"/>
  <c r="AM253" i="20" s="1"/>
  <c r="O262" i="20"/>
  <c r="O263" i="20" s="1"/>
  <c r="O157" i="20"/>
  <c r="O158" i="20" s="1"/>
  <c r="O53" i="20"/>
  <c r="P52" i="20" s="1"/>
  <c r="AB15" i="31"/>
  <c r="AY280" i="20"/>
  <c r="AY281" i="20" s="1"/>
  <c r="AY175" i="20"/>
  <c r="AY176" i="20" s="1"/>
  <c r="AM274" i="20"/>
  <c r="AM275" i="20" s="1"/>
  <c r="AM169" i="20"/>
  <c r="AM170" i="20" s="1"/>
  <c r="AY70" i="20"/>
  <c r="AY71" i="20" s="1"/>
  <c r="AM64" i="20"/>
  <c r="AM65" i="20" s="1"/>
  <c r="AM29" i="20"/>
  <c r="AM30" i="20" s="1"/>
  <c r="AN252" i="20" l="1"/>
  <c r="AN253" i="20" s="1"/>
  <c r="AO252" i="20" s="1"/>
  <c r="AO253" i="20" s="1"/>
  <c r="AO147" i="20"/>
  <c r="AO148" i="20" s="1"/>
  <c r="AS112" i="20"/>
  <c r="AS113" i="20" s="1"/>
  <c r="AJ217" i="20"/>
  <c r="AJ218" i="20" s="1"/>
  <c r="AK217" i="20" s="1"/>
  <c r="AK218" i="20" s="1"/>
  <c r="AL217" i="20" s="1"/>
  <c r="AL218" i="20" s="1"/>
  <c r="AM217" i="20" s="1"/>
  <c r="AM218" i="20" s="1"/>
  <c r="AN217" i="20" s="1"/>
  <c r="AN218" i="20" s="1"/>
  <c r="AM293" i="20"/>
  <c r="O297" i="20"/>
  <c r="BF276" i="20"/>
  <c r="AY35" i="20"/>
  <c r="AY36" i="20" s="1"/>
  <c r="AZ280" i="20"/>
  <c r="AZ281" i="20" s="1"/>
  <c r="AZ175" i="20"/>
  <c r="AZ176" i="20" s="1"/>
  <c r="AN274" i="20"/>
  <c r="AN275" i="20" s="1"/>
  <c r="AN169" i="20"/>
  <c r="AN170" i="20" s="1"/>
  <c r="AZ70" i="20"/>
  <c r="AZ71" i="20" s="1"/>
  <c r="AN64" i="20"/>
  <c r="AN65" i="20" s="1"/>
  <c r="AN29" i="20"/>
  <c r="AN30" i="20" s="1"/>
  <c r="AO217" i="20" l="1"/>
  <c r="AO218" i="20" s="1"/>
  <c r="AS252" i="20"/>
  <c r="AS253" i="20" s="1"/>
  <c r="P287" i="20"/>
  <c r="P288" i="20" s="1"/>
  <c r="Q287" i="20" s="1"/>
  <c r="Q288" i="20" s="1"/>
  <c r="R287" i="20" s="1"/>
  <c r="R288" i="20" s="1"/>
  <c r="S287" i="20" s="1"/>
  <c r="S288" i="20" s="1"/>
  <c r="T287" i="20" s="1"/>
  <c r="T288" i="20" s="1"/>
  <c r="U287" i="20" s="1"/>
  <c r="U288" i="20" s="1"/>
  <c r="V287" i="20" s="1"/>
  <c r="V288" i="20" s="1"/>
  <c r="AN293" i="20"/>
  <c r="O298" i="20"/>
  <c r="AZ35" i="20"/>
  <c r="AZ36" i="20" s="1"/>
  <c r="AZ294" i="20" s="1"/>
  <c r="AY294" i="20"/>
  <c r="BA280" i="20"/>
  <c r="BA281" i="20" s="1"/>
  <c r="BA175" i="20"/>
  <c r="BA176" i="20" s="1"/>
  <c r="AO274" i="20"/>
  <c r="AO275" i="20" s="1"/>
  <c r="AO169" i="20"/>
  <c r="AO170" i="20" s="1"/>
  <c r="BA70" i="20"/>
  <c r="BA71" i="20" s="1"/>
  <c r="AO64" i="20"/>
  <c r="AO65" i="20" s="1"/>
  <c r="AO29" i="20"/>
  <c r="AO30" i="20" s="1"/>
  <c r="AS147" i="20" l="1"/>
  <c r="AS148" i="20" s="1"/>
  <c r="W287" i="20"/>
  <c r="W288" i="20" s="1"/>
  <c r="X287" i="20" s="1"/>
  <c r="X288" i="20" s="1"/>
  <c r="Y287" i="20" s="1"/>
  <c r="Y288" i="20" s="1"/>
  <c r="Z287" i="20" s="1"/>
  <c r="Z288" i="20" s="1"/>
  <c r="BA35" i="20"/>
  <c r="BA36" i="20" s="1"/>
  <c r="BA294" i="20" s="1"/>
  <c r="P297" i="20"/>
  <c r="P298" i="20"/>
  <c r="Q297" i="20"/>
  <c r="AO293" i="20"/>
  <c r="BB280" i="20"/>
  <c r="BB281" i="20" s="1"/>
  <c r="BB175" i="20"/>
  <c r="BB176" i="20" s="1"/>
  <c r="BB70" i="20"/>
  <c r="BB71" i="20" s="1"/>
  <c r="AS217" i="20" l="1"/>
  <c r="AS218" i="20" s="1"/>
  <c r="AA287" i="20"/>
  <c r="AA288" i="20" s="1"/>
  <c r="AB287" i="20" s="1"/>
  <c r="AB288" i="20" s="1"/>
  <c r="AC287" i="20" s="1"/>
  <c r="AC288" i="20" s="1"/>
  <c r="Q298" i="20"/>
  <c r="BB35" i="20"/>
  <c r="BB36" i="20" s="1"/>
  <c r="BC35" i="20" s="1"/>
  <c r="BC36" i="20" s="1"/>
  <c r="BC280" i="20"/>
  <c r="BC281" i="20" s="1"/>
  <c r="BC175" i="20"/>
  <c r="BC176" i="20" s="1"/>
  <c r="BC70" i="20"/>
  <c r="BC71" i="20" s="1"/>
  <c r="AD287" i="20" l="1"/>
  <c r="AD288" i="20" s="1"/>
  <c r="AE287" i="20" s="1"/>
  <c r="AE288" i="20" s="1"/>
  <c r="AF287" i="20" s="1"/>
  <c r="AF288" i="20" s="1"/>
  <c r="AG287" i="20" s="1"/>
  <c r="AG288" i="20" s="1"/>
  <c r="R298" i="20"/>
  <c r="R297" i="20"/>
  <c r="BB294" i="20"/>
  <c r="S297" i="20"/>
  <c r="BC294" i="20"/>
  <c r="BD280" i="20"/>
  <c r="BD281" i="20" s="1"/>
  <c r="BD175" i="20"/>
  <c r="BD176" i="20" s="1"/>
  <c r="BD70" i="20"/>
  <c r="BD71" i="20" s="1"/>
  <c r="BD35" i="20"/>
  <c r="BD36" i="20" s="1"/>
  <c r="S298" i="20" l="1"/>
  <c r="BD294" i="20"/>
  <c r="BE280" i="20"/>
  <c r="BE281" i="20" s="1"/>
  <c r="BE175" i="20"/>
  <c r="BE176" i="20" s="1"/>
  <c r="AS274" i="20"/>
  <c r="AS275" i="20" s="1"/>
  <c r="AS169" i="20"/>
  <c r="AS170" i="20" s="1"/>
  <c r="BE70" i="20"/>
  <c r="BE71" i="20" s="1"/>
  <c r="AS64" i="20"/>
  <c r="AS65" i="20" s="1"/>
  <c r="BE35" i="20"/>
  <c r="BE36" i="20" s="1"/>
  <c r="AS29" i="20"/>
  <c r="AS30" i="20" s="1"/>
  <c r="AS293" i="20" l="1"/>
  <c r="BE294" i="20"/>
  <c r="BF280" i="20"/>
  <c r="BF281" i="20" s="1"/>
  <c r="BF175" i="20"/>
  <c r="BF176" i="20" s="1"/>
  <c r="AT274" i="20"/>
  <c r="AT275" i="20" s="1"/>
  <c r="AT169" i="20"/>
  <c r="AT170" i="20" s="1"/>
  <c r="BF70" i="20"/>
  <c r="BF71" i="20" s="1"/>
  <c r="AT64" i="20"/>
  <c r="AT65" i="20" s="1"/>
  <c r="BF35" i="20"/>
  <c r="BF36" i="20" s="1"/>
  <c r="AT29" i="20"/>
  <c r="AT30" i="20" s="1"/>
  <c r="AT293" i="20" l="1"/>
  <c r="BF294" i="20"/>
  <c r="BG280" i="20"/>
  <c r="BG281" i="20" s="1"/>
  <c r="BG175" i="20"/>
  <c r="BG176" i="20" s="1"/>
  <c r="AU274" i="20"/>
  <c r="AU275" i="20" s="1"/>
  <c r="AU169" i="20"/>
  <c r="AU170" i="20" s="1"/>
  <c r="BG70" i="20"/>
  <c r="BG71" i="20" s="1"/>
  <c r="AU64" i="20"/>
  <c r="AU65" i="20" s="1"/>
  <c r="BG35" i="20"/>
  <c r="BG36" i="20" s="1"/>
  <c r="AU29" i="20"/>
  <c r="AU30" i="20" s="1"/>
  <c r="AU293" i="20" l="1"/>
  <c r="BG294" i="20"/>
  <c r="BH280" i="20"/>
  <c r="BH281" i="20" s="1"/>
  <c r="BH175" i="20"/>
  <c r="BH176" i="20" s="1"/>
  <c r="AV274" i="20"/>
  <c r="AV275" i="20" s="1"/>
  <c r="AV169" i="20"/>
  <c r="AV170" i="20" s="1"/>
  <c r="BH70" i="20"/>
  <c r="BH71" i="20" s="1"/>
  <c r="AV64" i="20"/>
  <c r="AV65" i="20" s="1"/>
  <c r="BH35" i="20"/>
  <c r="BH36" i="20" s="1"/>
  <c r="AV29" i="20"/>
  <c r="AV30" i="20" s="1"/>
  <c r="BH294" i="20" l="1"/>
  <c r="AV293" i="20"/>
  <c r="BI280" i="20"/>
  <c r="BI281" i="20" s="1"/>
  <c r="BI175" i="20"/>
  <c r="BI176" i="20" s="1"/>
  <c r="AW274" i="20"/>
  <c r="AW275" i="20" s="1"/>
  <c r="AW169" i="20"/>
  <c r="AW170" i="20" s="1"/>
  <c r="BI70" i="20"/>
  <c r="BI71" i="20" s="1"/>
  <c r="AW64" i="20"/>
  <c r="AW65" i="20" s="1"/>
  <c r="BI35" i="20"/>
  <c r="BI36" i="20" s="1"/>
  <c r="AW29" i="20"/>
  <c r="AW30" i="20" s="1"/>
  <c r="AW293" i="20" l="1"/>
  <c r="BI294" i="20"/>
  <c r="BJ280" i="20"/>
  <c r="BJ281" i="20" s="1"/>
  <c r="BJ175" i="20"/>
  <c r="BJ176" i="20" s="1"/>
  <c r="AX274" i="20"/>
  <c r="AX275" i="20" s="1"/>
  <c r="AX169" i="20"/>
  <c r="AX170" i="20" s="1"/>
  <c r="BJ70" i="20"/>
  <c r="BJ71" i="20" s="1"/>
  <c r="AX64" i="20"/>
  <c r="AX65" i="20" s="1"/>
  <c r="BJ35" i="20"/>
  <c r="BJ36" i="20" s="1"/>
  <c r="AX29" i="20"/>
  <c r="AX30" i="20" s="1"/>
  <c r="AX293" i="20" l="1"/>
  <c r="BJ294" i="20"/>
  <c r="BK280" i="20"/>
  <c r="BK281" i="20" s="1"/>
  <c r="BK175" i="20"/>
  <c r="BK176" i="20" s="1"/>
  <c r="AY274" i="20"/>
  <c r="AY275" i="20" s="1"/>
  <c r="AY169" i="20"/>
  <c r="AY170" i="20" s="1"/>
  <c r="BK70" i="20"/>
  <c r="BK71" i="20" s="1"/>
  <c r="AY64" i="20"/>
  <c r="AY65" i="20" s="1"/>
  <c r="BK35" i="20"/>
  <c r="BK36" i="20" s="1"/>
  <c r="AY29" i="20"/>
  <c r="AY30" i="20" s="1"/>
  <c r="AY293" i="20" l="1"/>
  <c r="BK294" i="20"/>
  <c r="BL280" i="20"/>
  <c r="BL281" i="20" s="1"/>
  <c r="BL175" i="20"/>
  <c r="BL176" i="20" s="1"/>
  <c r="AZ274" i="20"/>
  <c r="AZ275" i="20" s="1"/>
  <c r="AZ169" i="20"/>
  <c r="AZ170" i="20" s="1"/>
  <c r="BL70" i="20"/>
  <c r="BL71" i="20" s="1"/>
  <c r="AZ64" i="20"/>
  <c r="AZ65" i="20" s="1"/>
  <c r="BL35" i="20"/>
  <c r="BL36" i="20" s="1"/>
  <c r="AZ29" i="20"/>
  <c r="AZ30" i="20" s="1"/>
  <c r="AZ293" i="20" l="1"/>
  <c r="BL294" i="20"/>
  <c r="BM280" i="20"/>
  <c r="BM281" i="20" s="1"/>
  <c r="BM175" i="20"/>
  <c r="BM176" i="20" s="1"/>
  <c r="BA274" i="20"/>
  <c r="BA275" i="20" s="1"/>
  <c r="BA169" i="20"/>
  <c r="BA170" i="20" s="1"/>
  <c r="BM70" i="20"/>
  <c r="BM71" i="20" s="1"/>
  <c r="BA64" i="20"/>
  <c r="BA65" i="20" s="1"/>
  <c r="BM35" i="20"/>
  <c r="BM36" i="20" s="1"/>
  <c r="BA29" i="20"/>
  <c r="BA30" i="20" s="1"/>
  <c r="BA293" i="20" l="1"/>
  <c r="BM294" i="20"/>
  <c r="BN280" i="20"/>
  <c r="BN281" i="20" s="1"/>
  <c r="BN175" i="20"/>
  <c r="BN176" i="20" s="1"/>
  <c r="BB274" i="20"/>
  <c r="BB275" i="20" s="1"/>
  <c r="BB169" i="20"/>
  <c r="BB170" i="20" s="1"/>
  <c r="BN70" i="20"/>
  <c r="BN71" i="20" s="1"/>
  <c r="BB64" i="20"/>
  <c r="BB65" i="20" s="1"/>
  <c r="BN35" i="20"/>
  <c r="BN36" i="20" s="1"/>
  <c r="BB29" i="20"/>
  <c r="BB30" i="20" s="1"/>
  <c r="BB293" i="20" l="1"/>
  <c r="BN294" i="20"/>
  <c r="BO280" i="20"/>
  <c r="BO281" i="20" s="1"/>
  <c r="BO175" i="20"/>
  <c r="BO176" i="20" s="1"/>
  <c r="BC274" i="20"/>
  <c r="BC275" i="20" s="1"/>
  <c r="BC169" i="20"/>
  <c r="BC170" i="20" s="1"/>
  <c r="BO70" i="20"/>
  <c r="BO71" i="20" s="1"/>
  <c r="BC64" i="20"/>
  <c r="BC65" i="20" s="1"/>
  <c r="BO35" i="20"/>
  <c r="BO36" i="20" s="1"/>
  <c r="BC29" i="20"/>
  <c r="BC30" i="20" s="1"/>
  <c r="BC293" i="20" l="1"/>
  <c r="BO294" i="20"/>
  <c r="BP280" i="20"/>
  <c r="BP281" i="20" s="1"/>
  <c r="BP175" i="20"/>
  <c r="BP176" i="20" s="1"/>
  <c r="BD274" i="20"/>
  <c r="BD275" i="20" s="1"/>
  <c r="BD169" i="20"/>
  <c r="BD170" i="20" s="1"/>
  <c r="BP70" i="20"/>
  <c r="BP71" i="20" s="1"/>
  <c r="BD64" i="20"/>
  <c r="BD65" i="20" s="1"/>
  <c r="BP35" i="20"/>
  <c r="BP36" i="20" s="1"/>
  <c r="BD29" i="20"/>
  <c r="BD30" i="20" s="1"/>
  <c r="BD293" i="20" l="1"/>
  <c r="BQ35" i="20"/>
  <c r="BQ36" i="20" s="1"/>
  <c r="BP294" i="20"/>
  <c r="BE274" i="20"/>
  <c r="BE275" i="20" s="1"/>
  <c r="BF275" i="20" s="1"/>
  <c r="BF277" i="20" s="1"/>
  <c r="BQ280" i="20"/>
  <c r="BQ281" i="20" s="1"/>
  <c r="BR281" i="20" s="1"/>
  <c r="BR283" i="20" s="1"/>
  <c r="BQ175" i="20"/>
  <c r="BQ176" i="20" s="1"/>
  <c r="BR176" i="20" s="1"/>
  <c r="BR178" i="20" s="1"/>
  <c r="BE169" i="20"/>
  <c r="BE170" i="20" s="1"/>
  <c r="BF170" i="20" s="1"/>
  <c r="BF172" i="20" s="1"/>
  <c r="BQ70" i="20"/>
  <c r="BQ71" i="20" s="1"/>
  <c r="BR71" i="20" s="1"/>
  <c r="BR73" i="20" s="1"/>
  <c r="BE64" i="20"/>
  <c r="BE65" i="20" s="1"/>
  <c r="BF65" i="20" s="1"/>
  <c r="BF67" i="20" s="1"/>
  <c r="BE29" i="20"/>
  <c r="BE30" i="20" s="1"/>
  <c r="BF30" i="20" l="1"/>
  <c r="BE293" i="20"/>
  <c r="BR36" i="20"/>
  <c r="BQ294" i="20"/>
  <c r="P262" i="20"/>
  <c r="P263" i="20" s="1"/>
  <c r="AM70" i="31"/>
  <c r="AM71" i="31" s="1"/>
  <c r="AM72" i="31" s="1"/>
  <c r="AL267" i="20" s="1"/>
  <c r="AL70" i="31"/>
  <c r="AL71" i="31" s="1"/>
  <c r="AL72" i="31" s="1"/>
  <c r="AK267" i="20" s="1"/>
  <c r="AK70" i="31"/>
  <c r="AK71" i="31" s="1"/>
  <c r="AK72" i="31" s="1"/>
  <c r="AJ267" i="20" s="1"/>
  <c r="AJ70" i="31"/>
  <c r="AJ71" i="31" s="1"/>
  <c r="AJ72" i="31" s="1"/>
  <c r="AI267" i="20" s="1"/>
  <c r="AI70" i="31"/>
  <c r="AI71" i="31" s="1"/>
  <c r="AI72" i="31" s="1"/>
  <c r="AH267" i="20" s="1"/>
  <c r="AH70" i="31"/>
  <c r="AH71" i="31" s="1"/>
  <c r="AH72" i="31" s="1"/>
  <c r="AG267" i="20" s="1"/>
  <c r="AG70" i="31"/>
  <c r="AG71" i="31" s="1"/>
  <c r="AG72" i="31" s="1"/>
  <c r="AF267" i="20" s="1"/>
  <c r="AF70" i="31"/>
  <c r="AF71" i="31" s="1"/>
  <c r="AF72" i="31" s="1"/>
  <c r="AE267" i="20" s="1"/>
  <c r="AE70" i="31"/>
  <c r="AE71" i="31" s="1"/>
  <c r="AE72" i="31" s="1"/>
  <c r="AD267" i="20" s="1"/>
  <c r="AD70" i="31"/>
  <c r="AD71" i="31" s="1"/>
  <c r="AD72" i="31" s="1"/>
  <c r="AC267" i="20" s="1"/>
  <c r="AC70" i="31"/>
  <c r="AC71" i="31" s="1"/>
  <c r="AC72" i="31" s="1"/>
  <c r="AB267" i="20" s="1"/>
  <c r="AM15" i="31"/>
  <c r="AL15" i="31"/>
  <c r="AK15" i="31"/>
  <c r="AJ15" i="31"/>
  <c r="AI15" i="31"/>
  <c r="AH15" i="31"/>
  <c r="AG15" i="31"/>
  <c r="AF15" i="31"/>
  <c r="AE15" i="31"/>
  <c r="AD15" i="31"/>
  <c r="AC15" i="31"/>
  <c r="AM12" i="31"/>
  <c r="AL323" i="20" s="1"/>
  <c r="AL12" i="31"/>
  <c r="AK323" i="20" s="1"/>
  <c r="AK12" i="31"/>
  <c r="AJ323" i="20" s="1"/>
  <c r="AJ12" i="31"/>
  <c r="AI323" i="20" s="1"/>
  <c r="AI12" i="31"/>
  <c r="AH323" i="20" s="1"/>
  <c r="AH12" i="31"/>
  <c r="AG323" i="20" s="1"/>
  <c r="AG12" i="31"/>
  <c r="AF323" i="20" s="1"/>
  <c r="AF12" i="31"/>
  <c r="AE323" i="20" s="1"/>
  <c r="AE12" i="31"/>
  <c r="AD323" i="20" s="1"/>
  <c r="AD12" i="31"/>
  <c r="AC323" i="20" s="1"/>
  <c r="AC12" i="31"/>
  <c r="AB323" i="20" s="1"/>
  <c r="AB12" i="31"/>
  <c r="AA323" i="20" s="1"/>
  <c r="BF32" i="20" l="1"/>
  <c r="BF293" i="20"/>
  <c r="BR294" i="20"/>
  <c r="BR38" i="20"/>
  <c r="AT323" i="20"/>
  <c r="AT25" i="20" s="1"/>
  <c r="AT324" i="20"/>
  <c r="AT325" i="20"/>
  <c r="AT95" i="20" s="1"/>
  <c r="AT96" i="20" s="1"/>
  <c r="AT112" i="20" s="1"/>
  <c r="AT113" i="20" s="1"/>
  <c r="AU112" i="20" s="1"/>
  <c r="AU113" i="20" s="1"/>
  <c r="AV112" i="20" s="1"/>
  <c r="AV113" i="20" s="1"/>
  <c r="AT327" i="20"/>
  <c r="AT200" i="20" s="1"/>
  <c r="AT201" i="20" s="1"/>
  <c r="AT217" i="20" s="1"/>
  <c r="AT218" i="20" s="1"/>
  <c r="AU217" i="20" s="1"/>
  <c r="AU218" i="20" s="1"/>
  <c r="AV217" i="20" s="1"/>
  <c r="AV218" i="20" s="1"/>
  <c r="AW217" i="20" s="1"/>
  <c r="AW218" i="20" s="1"/>
  <c r="AX217" i="20" s="1"/>
  <c r="AX218" i="20" s="1"/>
  <c r="AT326" i="20"/>
  <c r="AT328" i="20"/>
  <c r="AT270" i="20" s="1"/>
  <c r="P157" i="20"/>
  <c r="P158" i="20" s="1"/>
  <c r="Q157" i="20" s="1"/>
  <c r="Q158" i="20" s="1"/>
  <c r="R157" i="20" s="1"/>
  <c r="R158" i="20" s="1"/>
  <c r="Q262" i="20"/>
  <c r="Q263" i="20" s="1"/>
  <c r="P53" i="20"/>
  <c r="AA163" i="20"/>
  <c r="AA164" i="20" s="1"/>
  <c r="AH19" i="20"/>
  <c r="AA268" i="20"/>
  <c r="AA269" i="20" s="1"/>
  <c r="AA58" i="20"/>
  <c r="AA59" i="20" s="1"/>
  <c r="AE16" i="31"/>
  <c r="AK16" i="31"/>
  <c r="AL16" i="31"/>
  <c r="AJ16" i="31"/>
  <c r="AC16" i="31"/>
  <c r="AD16" i="31"/>
  <c r="AB16" i="31"/>
  <c r="AF16" i="31"/>
  <c r="AG16" i="31"/>
  <c r="AH16" i="31"/>
  <c r="AI16" i="31"/>
  <c r="AM16" i="31"/>
  <c r="O17" i="20"/>
  <c r="AY217" i="20" l="1"/>
  <c r="AY218" i="20" s="1"/>
  <c r="AW112" i="20"/>
  <c r="AW113" i="20" s="1"/>
  <c r="AA22" i="20"/>
  <c r="AA23" i="20" s="1"/>
  <c r="AA24" i="20" s="1"/>
  <c r="AB74" i="31"/>
  <c r="AC22" i="20"/>
  <c r="AD74" i="31"/>
  <c r="AB22" i="20"/>
  <c r="AC74" i="31"/>
  <c r="AL22" i="20"/>
  <c r="AM74" i="31"/>
  <c r="AI22" i="20"/>
  <c r="AJ74" i="31"/>
  <c r="AH22" i="20"/>
  <c r="AI74" i="31"/>
  <c r="AG22" i="20"/>
  <c r="AH74" i="31"/>
  <c r="AJ22" i="20"/>
  <c r="AK74" i="31"/>
  <c r="AF22" i="20"/>
  <c r="AG74" i="31"/>
  <c r="AD22" i="20"/>
  <c r="AE74" i="31"/>
  <c r="AK22" i="20"/>
  <c r="AL74" i="31"/>
  <c r="AE22" i="20"/>
  <c r="AF74" i="31"/>
  <c r="Q52" i="20"/>
  <c r="Q53" i="20" s="1"/>
  <c r="AT235" i="20"/>
  <c r="AT236" i="20" s="1"/>
  <c r="AT252" i="20" s="1"/>
  <c r="AT253" i="20" s="1"/>
  <c r="AU252" i="20" s="1"/>
  <c r="AU253" i="20" s="1"/>
  <c r="AV252" i="20" s="1"/>
  <c r="AV253" i="20" s="1"/>
  <c r="AW252" i="20" s="1"/>
  <c r="AW253" i="20" s="1"/>
  <c r="AX252" i="20" s="1"/>
  <c r="AX253" i="20" s="1"/>
  <c r="AT165" i="20"/>
  <c r="AT60" i="20"/>
  <c r="AT130" i="20"/>
  <c r="AT131" i="20" s="1"/>
  <c r="AT147" i="20" s="1"/>
  <c r="AT148" i="20" s="1"/>
  <c r="AU147" i="20" s="1"/>
  <c r="AU148" i="20" s="1"/>
  <c r="AV147" i="20" s="1"/>
  <c r="AV148" i="20" s="1"/>
  <c r="AW147" i="20" s="1"/>
  <c r="AW148" i="20" s="1"/>
  <c r="AX147" i="20" s="1"/>
  <c r="AX148" i="20" s="1"/>
  <c r="R262" i="20"/>
  <c r="R263" i="20" s="1"/>
  <c r="S157" i="20"/>
  <c r="S158" i="20" s="1"/>
  <c r="AB163" i="20"/>
  <c r="AB164" i="20" s="1"/>
  <c r="AC163" i="20" s="1"/>
  <c r="AC164" i="20" s="1"/>
  <c r="AD163" i="20" s="1"/>
  <c r="AD164" i="20" s="1"/>
  <c r="AE163" i="20" s="1"/>
  <c r="AE164" i="20" s="1"/>
  <c r="AF163" i="20" s="1"/>
  <c r="AF164" i="20" s="1"/>
  <c r="AG163" i="20" s="1"/>
  <c r="AG164" i="20" s="1"/>
  <c r="AH163" i="20" s="1"/>
  <c r="AH164" i="20" s="1"/>
  <c r="AI163" i="20" s="1"/>
  <c r="AI164" i="20" s="1"/>
  <c r="AJ163" i="20" s="1"/>
  <c r="AJ164" i="20" s="1"/>
  <c r="AK163" i="20" s="1"/>
  <c r="AK164" i="20" s="1"/>
  <c r="AL163" i="20" s="1"/>
  <c r="AL164" i="20" s="1"/>
  <c r="AB268" i="20"/>
  <c r="AB269" i="20" s="1"/>
  <c r="AC268" i="20" s="1"/>
  <c r="AC269" i="20" s="1"/>
  <c r="AD268" i="20" s="1"/>
  <c r="AD269" i="20" s="1"/>
  <c r="AE268" i="20" s="1"/>
  <c r="AE269" i="20" s="1"/>
  <c r="AF268" i="20" s="1"/>
  <c r="AF269" i="20" s="1"/>
  <c r="AG268" i="20" s="1"/>
  <c r="AG269" i="20" s="1"/>
  <c r="AB58" i="20"/>
  <c r="AB59" i="20" s="1"/>
  <c r="AC58" i="20" s="1"/>
  <c r="AC59" i="20" s="1"/>
  <c r="AD58" i="20" s="1"/>
  <c r="AD59" i="20" s="1"/>
  <c r="AE58" i="20" s="1"/>
  <c r="AE59" i="20" s="1"/>
  <c r="AF58" i="20" s="1"/>
  <c r="AF59" i="20" s="1"/>
  <c r="AG58" i="20" s="1"/>
  <c r="AG59" i="20" s="1"/>
  <c r="AH58" i="20" s="1"/>
  <c r="AH59" i="20" s="1"/>
  <c r="O18" i="20"/>
  <c r="AZ217" i="20" l="1"/>
  <c r="AZ218" i="20" s="1"/>
  <c r="BA217" i="20" s="1"/>
  <c r="BA218" i="20" s="1"/>
  <c r="BB217" i="20" s="1"/>
  <c r="BB218" i="20" s="1"/>
  <c r="BC217" i="20" s="1"/>
  <c r="BC218" i="20" s="1"/>
  <c r="BD217" i="20" s="1"/>
  <c r="BD218" i="20" s="1"/>
  <c r="BE217" i="20" s="1"/>
  <c r="BE218" i="20" s="1"/>
  <c r="BF217" i="20" s="1"/>
  <c r="BF218" i="20" s="1"/>
  <c r="BG217" i="20" s="1"/>
  <c r="BG218" i="20" s="1"/>
  <c r="BH217" i="20" s="1"/>
  <c r="BH218" i="20" s="1"/>
  <c r="BI217" i="20" s="1"/>
  <c r="BI218" i="20" s="1"/>
  <c r="BJ217" i="20" s="1"/>
  <c r="BJ218" i="20" s="1"/>
  <c r="BK217" i="20" s="1"/>
  <c r="BK218" i="20" s="1"/>
  <c r="BL217" i="20" s="1"/>
  <c r="BL218" i="20" s="1"/>
  <c r="AY252" i="20"/>
  <c r="AY253" i="20" s="1"/>
  <c r="AZ252" i="20" s="1"/>
  <c r="AZ253" i="20" s="1"/>
  <c r="BA252" i="20" s="1"/>
  <c r="BA253" i="20" s="1"/>
  <c r="BB252" i="20" s="1"/>
  <c r="BB253" i="20" s="1"/>
  <c r="BC252" i="20" s="1"/>
  <c r="BC253" i="20" s="1"/>
  <c r="BD252" i="20" s="1"/>
  <c r="BD253" i="20" s="1"/>
  <c r="AX112" i="20"/>
  <c r="AX113" i="20" s="1"/>
  <c r="AY147" i="20"/>
  <c r="AY148" i="20" s="1"/>
  <c r="AZ147" i="20" s="1"/>
  <c r="AZ148" i="20" s="1"/>
  <c r="BA147" i="20" s="1"/>
  <c r="BA148" i="20" s="1"/>
  <c r="BB147" i="20" s="1"/>
  <c r="BB148" i="20" s="1"/>
  <c r="BC147" i="20" s="1"/>
  <c r="BC148" i="20" s="1"/>
  <c r="BD147" i="20" s="1"/>
  <c r="BD148" i="20" s="1"/>
  <c r="AB23" i="20"/>
  <c r="AB24" i="20" s="1"/>
  <c r="AA292" i="20"/>
  <c r="P17" i="20"/>
  <c r="P18" i="20" s="1"/>
  <c r="P291" i="20" s="1"/>
  <c r="O291" i="20"/>
  <c r="R52" i="20"/>
  <c r="R53" i="20" s="1"/>
  <c r="S262" i="20"/>
  <c r="S263" i="20" s="1"/>
  <c r="T262" i="20" s="1"/>
  <c r="T263" i="20" s="1"/>
  <c r="T157" i="20"/>
  <c r="T158" i="20" s="1"/>
  <c r="AI58" i="20"/>
  <c r="AI59" i="20" s="1"/>
  <c r="AM163" i="20"/>
  <c r="AM164" i="20" s="1"/>
  <c r="AH268" i="20"/>
  <c r="AH269" i="20" s="1"/>
  <c r="AI268" i="20" s="1"/>
  <c r="AI269" i="20" s="1"/>
  <c r="AJ268" i="20" s="1"/>
  <c r="AJ269" i="20" s="1"/>
  <c r="AK268" i="20" s="1"/>
  <c r="AK269" i="20" s="1"/>
  <c r="AL268" i="20" s="1"/>
  <c r="AL269" i="20" s="1"/>
  <c r="AM268" i="20" s="1"/>
  <c r="AM269" i="20" s="1"/>
  <c r="AN268" i="20" s="1"/>
  <c r="AN269" i="20" s="1"/>
  <c r="BE147" i="20" l="1"/>
  <c r="BE148" i="20" s="1"/>
  <c r="AY112" i="20"/>
  <c r="AY113" i="20" s="1"/>
  <c r="AZ112" i="20" s="1"/>
  <c r="AZ113" i="20" s="1"/>
  <c r="BE252" i="20"/>
  <c r="BE253" i="20" s="1"/>
  <c r="BM217" i="20"/>
  <c r="BM218" i="20" s="1"/>
  <c r="AC23" i="20"/>
  <c r="AC24" i="20" s="1"/>
  <c r="AB292" i="20"/>
  <c r="S52" i="20"/>
  <c r="S53" i="20" s="1"/>
  <c r="U262" i="20"/>
  <c r="U263" i="20" s="1"/>
  <c r="V262" i="20" s="1"/>
  <c r="V263" i="20" s="1"/>
  <c r="W262" i="20" s="1"/>
  <c r="W263" i="20" s="1"/>
  <c r="X262" i="20" s="1"/>
  <c r="X263" i="20" s="1"/>
  <c r="Y262" i="20" s="1"/>
  <c r="Y263" i="20" s="1"/>
  <c r="Z262" i="20" s="1"/>
  <c r="Z263" i="20" s="1"/>
  <c r="AA262" i="20" s="1"/>
  <c r="AA263" i="20" s="1"/>
  <c r="U157" i="20"/>
  <c r="U158" i="20" s="1"/>
  <c r="V157" i="20" s="1"/>
  <c r="V158" i="20" s="1"/>
  <c r="W157" i="20" s="1"/>
  <c r="W158" i="20" s="1"/>
  <c r="AO268" i="20"/>
  <c r="AO269" i="20" s="1"/>
  <c r="AN163" i="20"/>
  <c r="AN164" i="20" s="1"/>
  <c r="AO163" i="20" s="1"/>
  <c r="AO164" i="20" s="1"/>
  <c r="AJ58" i="20"/>
  <c r="AJ59" i="20" s="1"/>
  <c r="AK58" i="20" s="1"/>
  <c r="AK59" i="20" s="1"/>
  <c r="Q17" i="20"/>
  <c r="Q18" i="20" s="1"/>
  <c r="Q291" i="20" s="1"/>
  <c r="BF147" i="20" l="1"/>
  <c r="BF148" i="20" s="1"/>
  <c r="BN217" i="20"/>
  <c r="BN218" i="20" s="1"/>
  <c r="BO217" i="20" s="1"/>
  <c r="BO218" i="20" s="1"/>
  <c r="BP217" i="20" s="1"/>
  <c r="BP218" i="20" s="1"/>
  <c r="BQ217" i="20" s="1"/>
  <c r="BQ218" i="20" s="1"/>
  <c r="BR217" i="20" s="1"/>
  <c r="BR218" i="20" s="1"/>
  <c r="BS217" i="20" s="1"/>
  <c r="BS218" i="20" s="1"/>
  <c r="BT217" i="20" s="1"/>
  <c r="BT218" i="20" s="1"/>
  <c r="BU217" i="20" s="1"/>
  <c r="BU218" i="20" s="1"/>
  <c r="BA112" i="20"/>
  <c r="BA113" i="20" s="1"/>
  <c r="BB112" i="20" s="1"/>
  <c r="BB113" i="20" s="1"/>
  <c r="BC112" i="20" s="1"/>
  <c r="BC113" i="20" s="1"/>
  <c r="BD112" i="20" s="1"/>
  <c r="BD113" i="20" s="1"/>
  <c r="BE112" i="20" s="1"/>
  <c r="BE113" i="20" s="1"/>
  <c r="BF252" i="20"/>
  <c r="BF253" i="20" s="1"/>
  <c r="BG252" i="20" s="1"/>
  <c r="BG253" i="20" s="1"/>
  <c r="BH252" i="20" s="1"/>
  <c r="BH253" i="20" s="1"/>
  <c r="BI252" i="20" s="1"/>
  <c r="BI253" i="20" s="1"/>
  <c r="T298" i="20"/>
  <c r="T297" i="20"/>
  <c r="AD23" i="20"/>
  <c r="AD24" i="20" s="1"/>
  <c r="AC292" i="20"/>
  <c r="T52" i="20"/>
  <c r="T53" i="20" s="1"/>
  <c r="U52" i="20" s="1"/>
  <c r="U53" i="20" s="1"/>
  <c r="V52" i="20" s="1"/>
  <c r="V53" i="20" s="1"/>
  <c r="W52" i="20" s="1"/>
  <c r="W53" i="20" s="1"/>
  <c r="X52" i="20" s="1"/>
  <c r="X53" i="20" s="1"/>
  <c r="Y52" i="20" s="1"/>
  <c r="Y53" i="20" s="1"/>
  <c r="Z52" i="20" s="1"/>
  <c r="Z53" i="20" s="1"/>
  <c r="AA52" i="20" s="1"/>
  <c r="AA53" i="20" s="1"/>
  <c r="AB52" i="20" s="1"/>
  <c r="AB53" i="20" s="1"/>
  <c r="AC52" i="20" s="1"/>
  <c r="AC53" i="20" s="1"/>
  <c r="AD52" i="20" s="1"/>
  <c r="AD53" i="20" s="1"/>
  <c r="AE52" i="20" s="1"/>
  <c r="AE53" i="20" s="1"/>
  <c r="AF52" i="20" s="1"/>
  <c r="AF53" i="20" s="1"/>
  <c r="AB262" i="20"/>
  <c r="AB263" i="20" s="1"/>
  <c r="AC262" i="20" s="1"/>
  <c r="AC263" i="20" s="1"/>
  <c r="AD262" i="20" s="1"/>
  <c r="AD263" i="20" s="1"/>
  <c r="AE262" i="20" s="1"/>
  <c r="AE263" i="20" s="1"/>
  <c r="AF262" i="20" s="1"/>
  <c r="AF263" i="20" s="1"/>
  <c r="X157" i="20"/>
  <c r="X158" i="20" s="1"/>
  <c r="Y157" i="20" s="1"/>
  <c r="Y158" i="20" s="1"/>
  <c r="Z157" i="20" s="1"/>
  <c r="Z158" i="20" s="1"/>
  <c r="AS268" i="20"/>
  <c r="AS269" i="20" s="1"/>
  <c r="AT269" i="20" s="1"/>
  <c r="AL58" i="20"/>
  <c r="AL59" i="20" s="1"/>
  <c r="AM58" i="20" s="1"/>
  <c r="AM59" i="20" s="1"/>
  <c r="R17" i="20"/>
  <c r="R18" i="20" s="1"/>
  <c r="BG147" i="20" l="1"/>
  <c r="BG148" i="20" s="1"/>
  <c r="BH147" i="20" s="1"/>
  <c r="BH148" i="20" s="1"/>
  <c r="BI147" i="20" s="1"/>
  <c r="BI148" i="20" s="1"/>
  <c r="BJ147" i="20" s="1"/>
  <c r="BJ148" i="20" s="1"/>
  <c r="BK147" i="20" s="1"/>
  <c r="BK148" i="20" s="1"/>
  <c r="BL147" i="20" s="1"/>
  <c r="BL148" i="20" s="1"/>
  <c r="BM147" i="20" s="1"/>
  <c r="BM148" i="20" s="1"/>
  <c r="BJ252" i="20"/>
  <c r="BJ253" i="20" s="1"/>
  <c r="BK252" i="20" s="1"/>
  <c r="BK253" i="20" s="1"/>
  <c r="BL252" i="20" s="1"/>
  <c r="BL253" i="20" s="1"/>
  <c r="BF112" i="20"/>
  <c r="BF113" i="20" s="1"/>
  <c r="BG112" i="20" s="1"/>
  <c r="BG113" i="20" s="1"/>
  <c r="BH112" i="20" s="1"/>
  <c r="BH113" i="20" s="1"/>
  <c r="BV217" i="20"/>
  <c r="BV218" i="20" s="1"/>
  <c r="BW217" i="20" s="1"/>
  <c r="BW218" i="20" s="1"/>
  <c r="U297" i="20"/>
  <c r="AE23" i="20"/>
  <c r="AE24" i="20" s="1"/>
  <c r="AD292" i="20"/>
  <c r="S17" i="20"/>
  <c r="S18" i="20" s="1"/>
  <c r="S291" i="20" s="1"/>
  <c r="R291" i="20"/>
  <c r="AT271" i="20"/>
  <c r="AA157" i="20"/>
  <c r="AA158" i="20" s="1"/>
  <c r="AG52" i="20"/>
  <c r="AG53" i="20" s="1"/>
  <c r="AH53" i="20" s="1"/>
  <c r="AG262" i="20"/>
  <c r="AG263" i="20" s="1"/>
  <c r="AH263" i="20" s="1"/>
  <c r="AS163" i="20"/>
  <c r="AS164" i="20" s="1"/>
  <c r="AT164" i="20" s="1"/>
  <c r="AN58" i="20"/>
  <c r="AN59" i="20" s="1"/>
  <c r="AO58" i="20" s="1"/>
  <c r="AO59" i="20" s="1"/>
  <c r="BX217" i="20" l="1"/>
  <c r="BX218" i="20" s="1"/>
  <c r="BY217" i="20" s="1"/>
  <c r="BY218" i="20" s="1"/>
  <c r="BZ217" i="20" s="1"/>
  <c r="BZ218" i="20" s="1"/>
  <c r="CA217" i="20" s="1"/>
  <c r="CA218" i="20" s="1"/>
  <c r="CB217" i="20" s="1"/>
  <c r="CB218" i="20" s="1"/>
  <c r="BN147" i="20"/>
  <c r="BN148" i="20" s="1"/>
  <c r="BI112" i="20"/>
  <c r="BI113" i="20" s="1"/>
  <c r="BJ112" i="20" s="1"/>
  <c r="BJ113" i="20" s="1"/>
  <c r="BK112" i="20" s="1"/>
  <c r="BK113" i="20" s="1"/>
  <c r="BL112" i="20" s="1"/>
  <c r="BL113" i="20" s="1"/>
  <c r="BM112" i="20" s="1"/>
  <c r="BM113" i="20" s="1"/>
  <c r="BM252" i="20"/>
  <c r="BM253" i="20" s="1"/>
  <c r="V297" i="20"/>
  <c r="U298" i="20"/>
  <c r="T17" i="20"/>
  <c r="T18" i="20" s="1"/>
  <c r="U17" i="20" s="1"/>
  <c r="U18" i="20" s="1"/>
  <c r="AF23" i="20"/>
  <c r="AF24" i="20" s="1"/>
  <c r="AE292" i="20"/>
  <c r="AT166" i="20"/>
  <c r="AB157" i="20"/>
  <c r="AB158" i="20" s="1"/>
  <c r="AC157" i="20" s="1"/>
  <c r="AC158" i="20" s="1"/>
  <c r="BN112" i="20" l="1"/>
  <c r="BN113" i="20" s="1"/>
  <c r="BO112" i="20" s="1"/>
  <c r="BO113" i="20" s="1"/>
  <c r="BP112" i="20" s="1"/>
  <c r="BP113" i="20" s="1"/>
  <c r="BQ112" i="20" s="1"/>
  <c r="BQ113" i="20" s="1"/>
  <c r="BR112" i="20" s="1"/>
  <c r="BR113" i="20" s="1"/>
  <c r="BS112" i="20" s="1"/>
  <c r="BS113" i="20" s="1"/>
  <c r="BT112" i="20" s="1"/>
  <c r="BT113" i="20" s="1"/>
  <c r="BU112" i="20" s="1"/>
  <c r="BU113" i="20" s="1"/>
  <c r="BV112" i="20" s="1"/>
  <c r="BV113" i="20" s="1"/>
  <c r="BO147" i="20"/>
  <c r="BO148" i="20" s="1"/>
  <c r="BP147" i="20" s="1"/>
  <c r="BP148" i="20" s="1"/>
  <c r="BQ147" i="20" s="1"/>
  <c r="BQ148" i="20" s="1"/>
  <c r="BR147" i="20" s="1"/>
  <c r="BR148" i="20" s="1"/>
  <c r="BS147" i="20" s="1"/>
  <c r="BS148" i="20" s="1"/>
  <c r="BT147" i="20" s="1"/>
  <c r="BT148" i="20" s="1"/>
  <c r="BN252" i="20"/>
  <c r="BN253" i="20" s="1"/>
  <c r="W297" i="20"/>
  <c r="U291" i="20"/>
  <c r="V17" i="20"/>
  <c r="V18" i="20" s="1"/>
  <c r="V291" i="20" s="1"/>
  <c r="T291" i="20"/>
  <c r="AF292" i="20"/>
  <c r="AG23" i="20"/>
  <c r="AG24" i="20" s="1"/>
  <c r="AS58" i="20"/>
  <c r="AS59" i="20" s="1"/>
  <c r="AT59" i="20" s="1"/>
  <c r="AD157" i="20"/>
  <c r="AD158" i="20" s="1"/>
  <c r="AE157" i="20" s="1"/>
  <c r="AE158" i="20" s="1"/>
  <c r="AF157" i="20" s="1"/>
  <c r="AF158" i="20" s="1"/>
  <c r="BW112" i="20" l="1"/>
  <c r="BW113" i="20" s="1"/>
  <c r="BX112" i="20" s="1"/>
  <c r="BX113" i="20" s="1"/>
  <c r="BO252" i="20"/>
  <c r="BO253" i="20" s="1"/>
  <c r="BP252" i="20" s="1"/>
  <c r="BP253" i="20" s="1"/>
  <c r="BQ252" i="20" s="1"/>
  <c r="BQ253" i="20" s="1"/>
  <c r="BR252" i="20" s="1"/>
  <c r="BR253" i="20" s="1"/>
  <c r="BS252" i="20" s="1"/>
  <c r="BS253" i="20" s="1"/>
  <c r="BT252" i="20" s="1"/>
  <c r="BT253" i="20" s="1"/>
  <c r="BU147" i="20"/>
  <c r="BU148" i="20" s="1"/>
  <c r="V298" i="20"/>
  <c r="W17" i="20"/>
  <c r="W18" i="20" s="1"/>
  <c r="X17" i="20" s="1"/>
  <c r="X18" i="20" s="1"/>
  <c r="X297" i="20"/>
  <c r="W298" i="20"/>
  <c r="AG292" i="20"/>
  <c r="AH23" i="20"/>
  <c r="AH24" i="20" s="1"/>
  <c r="AT61" i="20"/>
  <c r="AG157" i="20"/>
  <c r="AG158" i="20" s="1"/>
  <c r="AH158" i="20" s="1"/>
  <c r="BU252" i="20" l="1"/>
  <c r="BU253" i="20" s="1"/>
  <c r="BV252" i="20" s="1"/>
  <c r="BV253" i="20" s="1"/>
  <c r="BY112" i="20"/>
  <c r="BY113" i="20" s="1"/>
  <c r="BZ112" i="20" s="1"/>
  <c r="BZ113" i="20" s="1"/>
  <c r="CA112" i="20" s="1"/>
  <c r="CA113" i="20" s="1"/>
  <c r="CB112" i="20" s="1"/>
  <c r="CB113" i="20" s="1"/>
  <c r="BV147" i="20"/>
  <c r="BV148" i="20" s="1"/>
  <c r="X298" i="20"/>
  <c r="W291" i="20"/>
  <c r="Y297" i="20"/>
  <c r="AH292" i="20"/>
  <c r="AI23" i="20"/>
  <c r="AI24" i="20" s="1"/>
  <c r="Y17" i="20"/>
  <c r="Y18" i="20" s="1"/>
  <c r="X291" i="20"/>
  <c r="BW147" i="20" l="1"/>
  <c r="BW148" i="20" s="1"/>
  <c r="BX147" i="20" s="1"/>
  <c r="BX148" i="20" s="1"/>
  <c r="BY147" i="20" s="1"/>
  <c r="BY148" i="20" s="1"/>
  <c r="BZ147" i="20" s="1"/>
  <c r="BZ148" i="20" s="1"/>
  <c r="CA147" i="20" s="1"/>
  <c r="CA148" i="20" s="1"/>
  <c r="CB147" i="20" s="1"/>
  <c r="CB148" i="20" s="1"/>
  <c r="BW252" i="20"/>
  <c r="BW253" i="20" s="1"/>
  <c r="BX252" i="20" s="1"/>
  <c r="BX253" i="20" s="1"/>
  <c r="BY252" i="20" s="1"/>
  <c r="BY253" i="20" s="1"/>
  <c r="BZ252" i="20" s="1"/>
  <c r="BZ253" i="20" s="1"/>
  <c r="CA252" i="20" s="1"/>
  <c r="CA253" i="20" s="1"/>
  <c r="CB252" i="20" s="1"/>
  <c r="CB253" i="20" s="1"/>
  <c r="Y298" i="20"/>
  <c r="Y291" i="20"/>
  <c r="Z17" i="20"/>
  <c r="Z18" i="20" s="1"/>
  <c r="AI292" i="20"/>
  <c r="AJ23" i="20"/>
  <c r="AJ24" i="20" s="1"/>
  <c r="Z297" i="20" l="1"/>
  <c r="Z291" i="20"/>
  <c r="AA17" i="20"/>
  <c r="AA18" i="20" s="1"/>
  <c r="AJ292" i="20"/>
  <c r="AK23" i="20"/>
  <c r="AK24" i="20" s="1"/>
  <c r="AA297" i="20" l="1"/>
  <c r="AB297" i="20"/>
  <c r="Z298" i="20"/>
  <c r="AA291" i="20"/>
  <c r="AB17" i="20"/>
  <c r="AB18" i="20" s="1"/>
  <c r="AK292" i="20"/>
  <c r="AL23" i="20"/>
  <c r="AL24" i="20" s="1"/>
  <c r="AA298" i="20" l="1"/>
  <c r="AB298" i="20"/>
  <c r="AC17" i="20"/>
  <c r="AC18" i="20" s="1"/>
  <c r="AB291" i="20"/>
  <c r="AL292" i="20"/>
  <c r="AM23" i="20"/>
  <c r="AM24" i="20" s="1"/>
  <c r="AC297" i="20" l="1"/>
  <c r="AM292" i="20"/>
  <c r="AN23" i="20"/>
  <c r="AN24" i="20" s="1"/>
  <c r="AD17" i="20"/>
  <c r="AD18" i="20" s="1"/>
  <c r="AC291" i="20"/>
  <c r="AD297" i="20" l="1"/>
  <c r="AC298" i="20"/>
  <c r="AE17" i="20"/>
  <c r="AE18" i="20" s="1"/>
  <c r="AD291" i="20"/>
  <c r="AN292" i="20"/>
  <c r="AO23" i="20"/>
  <c r="AO24" i="20" s="1"/>
  <c r="AE297" i="20" l="1"/>
  <c r="AO292" i="20"/>
  <c r="AE291" i="20"/>
  <c r="AF17" i="20"/>
  <c r="AF18" i="20" s="1"/>
  <c r="AH265" i="20"/>
  <c r="AH287" i="20" s="1"/>
  <c r="AH288" i="20" s="1"/>
  <c r="AI287" i="20" s="1"/>
  <c r="AI288" i="20" s="1"/>
  <c r="AJ287" i="20" s="1"/>
  <c r="AJ288" i="20" s="1"/>
  <c r="AK287" i="20" s="1"/>
  <c r="AK288" i="20" s="1"/>
  <c r="AL287" i="20" s="1"/>
  <c r="AL288" i="20" s="1"/>
  <c r="AH160" i="20"/>
  <c r="AH55" i="20"/>
  <c r="AH77" i="20" s="1"/>
  <c r="AH78" i="20" s="1"/>
  <c r="AI77" i="20" l="1"/>
  <c r="AI78" i="20" s="1"/>
  <c r="AJ77" i="20" s="1"/>
  <c r="AJ78" i="20" s="1"/>
  <c r="AK77" i="20" s="1"/>
  <c r="AK78" i="20" s="1"/>
  <c r="AL77" i="20" s="1"/>
  <c r="AL78" i="20" s="1"/>
  <c r="AM77" i="20" s="1"/>
  <c r="AM78" i="20" s="1"/>
  <c r="AH182" i="20"/>
  <c r="AH183" i="20" s="1"/>
  <c r="AI182" i="20" s="1"/>
  <c r="AI183" i="20" s="1"/>
  <c r="AJ182" i="20" s="1"/>
  <c r="AJ183" i="20" s="1"/>
  <c r="AK182" i="20" s="1"/>
  <c r="AK183" i="20" s="1"/>
  <c r="AL182" i="20" s="1"/>
  <c r="AL183" i="20" s="1"/>
  <c r="AM182" i="20" s="1"/>
  <c r="AM183" i="20" s="1"/>
  <c r="AN182" i="20" s="1"/>
  <c r="AN183" i="20" s="1"/>
  <c r="AM287" i="20"/>
  <c r="AM288" i="20" s="1"/>
  <c r="AN287" i="20" s="1"/>
  <c r="AN288" i="20" s="1"/>
  <c r="AO287" i="20" s="1"/>
  <c r="AO288" i="20" s="1"/>
  <c r="AS287" i="20" s="1"/>
  <c r="AS288" i="20" s="1"/>
  <c r="AT287" i="20" s="1"/>
  <c r="AT288" i="20" s="1"/>
  <c r="AU287" i="20" s="1"/>
  <c r="AU288" i="20" s="1"/>
  <c r="AV287" i="20" s="1"/>
  <c r="AV288" i="20" s="1"/>
  <c r="AW287" i="20" s="1"/>
  <c r="AW288" i="20" s="1"/>
  <c r="AX287" i="20" s="1"/>
  <c r="AX288" i="20" s="1"/>
  <c r="AY287" i="20" s="1"/>
  <c r="AY288" i="20" s="1"/>
  <c r="AZ287" i="20" s="1"/>
  <c r="AZ288" i="20" s="1"/>
  <c r="BA287" i="20" s="1"/>
  <c r="BA288" i="20" s="1"/>
  <c r="BB287" i="20" s="1"/>
  <c r="BB288" i="20" s="1"/>
  <c r="BC287" i="20" s="1"/>
  <c r="BC288" i="20" s="1"/>
  <c r="BD287" i="20" s="1"/>
  <c r="BD288" i="20" s="1"/>
  <c r="BE287" i="20" s="1"/>
  <c r="BE288" i="20" s="1"/>
  <c r="BF287" i="20" s="1"/>
  <c r="BF288" i="20" s="1"/>
  <c r="BG287" i="20" s="1"/>
  <c r="BG288" i="20" s="1"/>
  <c r="BH287" i="20" s="1"/>
  <c r="BH288" i="20" s="1"/>
  <c r="BI287" i="20" s="1"/>
  <c r="BI288" i="20" s="1"/>
  <c r="BJ287" i="20" s="1"/>
  <c r="BJ288" i="20" s="1"/>
  <c r="BK287" i="20" s="1"/>
  <c r="BK288" i="20" s="1"/>
  <c r="BL287" i="20" s="1"/>
  <c r="BL288" i="20" s="1"/>
  <c r="BM287" i="20" s="1"/>
  <c r="BM288" i="20" s="1"/>
  <c r="BN287" i="20" s="1"/>
  <c r="BN288" i="20" s="1"/>
  <c r="BO287" i="20" s="1"/>
  <c r="BO288" i="20" s="1"/>
  <c r="BP287" i="20" s="1"/>
  <c r="BP288" i="20" s="1"/>
  <c r="BQ287" i="20" s="1"/>
  <c r="BQ288" i="20" s="1"/>
  <c r="BR287" i="20" s="1"/>
  <c r="BR288" i="20" s="1"/>
  <c r="BS287" i="20" s="1"/>
  <c r="BS288" i="20" s="1"/>
  <c r="BT287" i="20" s="1"/>
  <c r="BT288" i="20" s="1"/>
  <c r="BU287" i="20" s="1"/>
  <c r="BU288" i="20" s="1"/>
  <c r="BV287" i="20" s="1"/>
  <c r="BV288" i="20" s="1"/>
  <c r="BW287" i="20" s="1"/>
  <c r="BW288" i="20" s="1"/>
  <c r="BX287" i="20" s="1"/>
  <c r="BX288" i="20" s="1"/>
  <c r="BY287" i="20" s="1"/>
  <c r="BY288" i="20" s="1"/>
  <c r="BZ287" i="20" s="1"/>
  <c r="BZ288" i="20" s="1"/>
  <c r="CA287" i="20" s="1"/>
  <c r="CA288" i="20" s="1"/>
  <c r="CB287" i="20" s="1"/>
  <c r="CB288" i="20" s="1"/>
  <c r="AD298" i="20"/>
  <c r="AE298" i="20"/>
  <c r="AF297" i="20"/>
  <c r="AF291" i="20"/>
  <c r="AG17" i="20"/>
  <c r="AG18" i="20" s="1"/>
  <c r="AO182" i="20" l="1"/>
  <c r="AO183" i="20" s="1"/>
  <c r="AS182" i="20" s="1"/>
  <c r="AS183" i="20" s="1"/>
  <c r="AT182" i="20" s="1"/>
  <c r="AT183" i="20" s="1"/>
  <c r="AU182" i="20" s="1"/>
  <c r="AU183" i="20" s="1"/>
  <c r="AV182" i="20" s="1"/>
  <c r="AV183" i="20" s="1"/>
  <c r="AW182" i="20" s="1"/>
  <c r="AW183" i="20" s="1"/>
  <c r="AX182" i="20" s="1"/>
  <c r="AX183" i="20" s="1"/>
  <c r="AY182" i="20" s="1"/>
  <c r="AY183" i="20" s="1"/>
  <c r="AZ182" i="20" s="1"/>
  <c r="AZ183" i="20" s="1"/>
  <c r="BA182" i="20" s="1"/>
  <c r="BA183" i="20" s="1"/>
  <c r="BB182" i="20" s="1"/>
  <c r="BB183" i="20" s="1"/>
  <c r="BC182" i="20" s="1"/>
  <c r="BC183" i="20" s="1"/>
  <c r="BD182" i="20" s="1"/>
  <c r="BD183" i="20" s="1"/>
  <c r="BE182" i="20" s="1"/>
  <c r="BE183" i="20" s="1"/>
  <c r="BF182" i="20" s="1"/>
  <c r="BF183" i="20" s="1"/>
  <c r="BG182" i="20" s="1"/>
  <c r="BG183" i="20" s="1"/>
  <c r="BH182" i="20" s="1"/>
  <c r="BH183" i="20" s="1"/>
  <c r="BI182" i="20" s="1"/>
  <c r="BI183" i="20" s="1"/>
  <c r="BJ182" i="20" s="1"/>
  <c r="BJ183" i="20" s="1"/>
  <c r="BK182" i="20" s="1"/>
  <c r="BK183" i="20" s="1"/>
  <c r="BL182" i="20" s="1"/>
  <c r="BL183" i="20" s="1"/>
  <c r="BM182" i="20" s="1"/>
  <c r="BM183" i="20" s="1"/>
  <c r="BN182" i="20" s="1"/>
  <c r="BN183" i="20" s="1"/>
  <c r="BO182" i="20" s="1"/>
  <c r="BO183" i="20" s="1"/>
  <c r="BP182" i="20" s="1"/>
  <c r="BP183" i="20" s="1"/>
  <c r="BQ182" i="20" s="1"/>
  <c r="BQ183" i="20" s="1"/>
  <c r="BR182" i="20" s="1"/>
  <c r="BR183" i="20" s="1"/>
  <c r="BS182" i="20" s="1"/>
  <c r="BS183" i="20" s="1"/>
  <c r="BT182" i="20" s="1"/>
  <c r="BT183" i="20" s="1"/>
  <c r="BU182" i="20" s="1"/>
  <c r="BU183" i="20" s="1"/>
  <c r="BV182" i="20" s="1"/>
  <c r="BV183" i="20" s="1"/>
  <c r="BW182" i="20" s="1"/>
  <c r="BW183" i="20" s="1"/>
  <c r="BX182" i="20" s="1"/>
  <c r="BX183" i="20" s="1"/>
  <c r="BY182" i="20" s="1"/>
  <c r="BY183" i="20" s="1"/>
  <c r="BZ182" i="20" s="1"/>
  <c r="BZ183" i="20" s="1"/>
  <c r="CA182" i="20" s="1"/>
  <c r="CA183" i="20" s="1"/>
  <c r="CB182" i="20" s="1"/>
  <c r="CB183" i="20" s="1"/>
  <c r="AN77" i="20"/>
  <c r="AN78" i="20" s="1"/>
  <c r="AF298" i="20"/>
  <c r="AG297" i="20"/>
  <c r="AG298" i="20"/>
  <c r="AH18" i="20"/>
  <c r="AH291" i="20" s="1"/>
  <c r="AG291" i="20"/>
  <c r="AO77" i="20" l="1"/>
  <c r="AO78" i="20" s="1"/>
  <c r="AS77" i="20" s="1"/>
  <c r="AS78" i="20" s="1"/>
  <c r="AT77" i="20" s="1"/>
  <c r="AT78" i="20" s="1"/>
  <c r="AU77" i="20" s="1"/>
  <c r="AU78" i="20" s="1"/>
  <c r="AV77" i="20" s="1"/>
  <c r="AV78" i="20" s="1"/>
  <c r="AW77" i="20" s="1"/>
  <c r="AW78" i="20" s="1"/>
  <c r="AX77" i="20" s="1"/>
  <c r="AX78" i="20" s="1"/>
  <c r="AS23" i="20"/>
  <c r="AS24" i="20" s="1"/>
  <c r="AY77" i="20" l="1"/>
  <c r="AY78" i="20" s="1"/>
  <c r="AZ77" i="20" s="1"/>
  <c r="AZ78" i="20" s="1"/>
  <c r="BA77" i="20" s="1"/>
  <c r="BA78" i="20" s="1"/>
  <c r="BB77" i="20" s="1"/>
  <c r="BB78" i="20" s="1"/>
  <c r="BC77" i="20" s="1"/>
  <c r="BC78" i="20" s="1"/>
  <c r="BD77" i="20" s="1"/>
  <c r="BD78" i="20" s="1"/>
  <c r="BE77" i="20" s="1"/>
  <c r="BE78" i="20" s="1"/>
  <c r="BF77" i="20" s="1"/>
  <c r="BF78" i="20" s="1"/>
  <c r="BG77" i="20" s="1"/>
  <c r="BG78" i="20" s="1"/>
  <c r="BH77" i="20" s="1"/>
  <c r="BH78" i="20" s="1"/>
  <c r="BI77" i="20" s="1"/>
  <c r="BI78" i="20" s="1"/>
  <c r="BJ77" i="20" s="1"/>
  <c r="BJ78" i="20" s="1"/>
  <c r="BK77" i="20" s="1"/>
  <c r="BK78" i="20" s="1"/>
  <c r="BL77" i="20" s="1"/>
  <c r="BL78" i="20" s="1"/>
  <c r="BM77" i="20" s="1"/>
  <c r="BM78" i="20" s="1"/>
  <c r="AT24" i="20"/>
  <c r="AS292" i="20"/>
  <c r="BN77" i="20" l="1"/>
  <c r="BN78" i="20" s="1"/>
  <c r="AT292" i="20"/>
  <c r="AT26" i="20"/>
  <c r="BO77" i="20" l="1"/>
  <c r="BO78" i="20" s="1"/>
  <c r="BP77" i="20" s="1"/>
  <c r="BP78" i="20" s="1"/>
  <c r="BQ77" i="20" s="1"/>
  <c r="BQ78" i="20" s="1"/>
  <c r="BR77" i="20" s="1"/>
  <c r="BR78" i="20" s="1"/>
  <c r="BS77" i="20" s="1"/>
  <c r="BS78" i="20" s="1"/>
  <c r="AH20" i="20"/>
  <c r="AH42" i="20" s="1"/>
  <c r="AH43" i="20" s="1"/>
  <c r="AI42" i="20" s="1"/>
  <c r="AI43" i="20" s="1"/>
  <c r="AJ42" i="20" s="1"/>
  <c r="AJ43" i="20" s="1"/>
  <c r="AK42" i="20" s="1"/>
  <c r="AK43" i="20" s="1"/>
  <c r="AL42" i="20" s="1"/>
  <c r="AL43" i="20" s="1"/>
  <c r="BT77" i="20" l="1"/>
  <c r="BT78" i="20" s="1"/>
  <c r="BU77" i="20" s="1"/>
  <c r="BU78" i="20" s="1"/>
  <c r="BV77" i="20" s="1"/>
  <c r="BV78" i="20" s="1"/>
  <c r="BW77" i="20" s="1"/>
  <c r="BW78" i="20" s="1"/>
  <c r="BX77" i="20" s="1"/>
  <c r="BX78" i="20" s="1"/>
  <c r="BY77" i="20" s="1"/>
  <c r="BY78" i="20" s="1"/>
  <c r="BZ77" i="20" s="1"/>
  <c r="BZ78" i="20" s="1"/>
  <c r="CA77" i="20" s="1"/>
  <c r="CA78" i="20" s="1"/>
  <c r="CB77" i="20" s="1"/>
  <c r="CB78" i="20" s="1"/>
  <c r="AM42" i="20"/>
  <c r="AM43" i="20" s="1"/>
  <c r="AN42" i="20" s="1"/>
  <c r="AN43" i="20" s="1"/>
  <c r="AO42" i="20" s="1"/>
  <c r="AO43" i="20" s="1"/>
  <c r="AH297" i="20"/>
  <c r="AS42" i="20" l="1"/>
  <c r="AS43" i="20" s="1"/>
  <c r="AT42" i="20" s="1"/>
  <c r="AT43" i="20" s="1"/>
  <c r="AU42" i="20" s="1"/>
  <c r="AU43" i="20" s="1"/>
  <c r="AV42" i="20" s="1"/>
  <c r="AV43" i="20" s="1"/>
  <c r="AW42" i="20" s="1"/>
  <c r="AW43" i="20" s="1"/>
  <c r="AX42" i="20" s="1"/>
  <c r="AX43" i="20" s="1"/>
  <c r="AY42" i="20" s="1"/>
  <c r="AY43" i="20" s="1"/>
  <c r="AZ42" i="20" s="1"/>
  <c r="AZ43" i="20" s="1"/>
  <c r="BA42" i="20" s="1"/>
  <c r="BA43" i="20" s="1"/>
  <c r="BB42" i="20" s="1"/>
  <c r="BB43" i="20" s="1"/>
  <c r="BC42" i="20" s="1"/>
  <c r="BC43" i="20" s="1"/>
  <c r="BD42" i="20" s="1"/>
  <c r="BD43" i="20" s="1"/>
  <c r="BE42" i="20" s="1"/>
  <c r="BE43" i="20" s="1"/>
  <c r="BF42" i="20" s="1"/>
  <c r="BF43" i="20" s="1"/>
  <c r="BG42" i="20" s="1"/>
  <c r="BG43" i="20" s="1"/>
  <c r="BH42" i="20" s="1"/>
  <c r="BH43" i="20" s="1"/>
  <c r="BI42" i="20" s="1"/>
  <c r="BI43" i="20" s="1"/>
  <c r="BJ42" i="20" s="1"/>
  <c r="BJ43" i="20" s="1"/>
  <c r="BK42" i="20" s="1"/>
  <c r="BK43" i="20" s="1"/>
  <c r="BL42" i="20" s="1"/>
  <c r="BL43" i="20" s="1"/>
  <c r="AH298" i="20"/>
  <c r="BM42" i="20" l="1"/>
  <c r="BM43" i="20" s="1"/>
  <c r="BN42" i="20" s="1"/>
  <c r="BN43" i="20" s="1"/>
  <c r="BO42" i="20" s="1"/>
  <c r="BO43" i="20" s="1"/>
  <c r="BP42" i="20" s="1"/>
  <c r="BP43" i="20" s="1"/>
  <c r="BQ42" i="20" s="1"/>
  <c r="BQ43" i="20" s="1"/>
  <c r="BR42" i="20" s="1"/>
  <c r="BR43" i="20" s="1"/>
  <c r="AI297" i="20"/>
  <c r="BS42" i="20" l="1"/>
  <c r="BS43" i="20" s="1"/>
  <c r="BT42" i="20" s="1"/>
  <c r="BT43" i="20" s="1"/>
  <c r="AJ297" i="20"/>
  <c r="AI298" i="20"/>
  <c r="BU42" i="20" l="1"/>
  <c r="BU43" i="20" s="1"/>
  <c r="BV42" i="20" s="1"/>
  <c r="BV43" i="20" s="1"/>
  <c r="BW42" i="20" s="1"/>
  <c r="BW43" i="20" s="1"/>
  <c r="BX42" i="20" s="1"/>
  <c r="BX43" i="20" s="1"/>
  <c r="AK297" i="20"/>
  <c r="BY42" i="20" l="1"/>
  <c r="BY43" i="20" s="1"/>
  <c r="BZ42" i="20" s="1"/>
  <c r="BZ43" i="20" s="1"/>
  <c r="AJ298" i="20"/>
  <c r="AL297" i="20"/>
  <c r="CA42" i="20" l="1"/>
  <c r="CA43" i="20" s="1"/>
  <c r="AK298" i="20"/>
  <c r="AM297" i="20"/>
  <c r="CB42" i="20" l="1"/>
  <c r="CB43" i="20" s="1"/>
  <c r="AL298" i="20"/>
  <c r="AN297" i="20"/>
  <c r="AM298" i="20" l="1"/>
  <c r="AO297" i="20"/>
  <c r="AN298" i="20" l="1"/>
  <c r="AO298" i="20"/>
  <c r="AS297" i="20" l="1"/>
  <c r="AS298" i="20" l="1"/>
  <c r="AT298" i="20" l="1"/>
  <c r="AT297" i="20" l="1"/>
  <c r="AU297" i="20" l="1"/>
  <c r="AV297" i="20"/>
  <c r="AU298" i="20"/>
  <c r="AV298" i="20" l="1"/>
  <c r="AW297" i="20"/>
  <c r="AX297" i="20"/>
  <c r="AW298" i="20" l="1"/>
  <c r="AY297" i="20"/>
  <c r="AX298" i="20" l="1"/>
  <c r="AZ297" i="20"/>
  <c r="BA297" i="20" l="1"/>
  <c r="AY298" i="20"/>
  <c r="BB297" i="20" l="1"/>
  <c r="AZ298" i="20"/>
  <c r="BA298" i="20" l="1"/>
  <c r="BC297" i="20"/>
  <c r="BB298" i="20" l="1"/>
  <c r="BD297" i="20"/>
  <c r="BC298" i="20" l="1"/>
  <c r="BD298" i="20" l="1"/>
  <c r="BE297" i="20"/>
  <c r="BF297" i="20"/>
  <c r="BE298" i="20" l="1"/>
  <c r="BG297" i="20"/>
  <c r="BH297" i="20" l="1"/>
  <c r="BF298" i="20"/>
  <c r="BG298" i="20" l="1"/>
  <c r="BH298" i="20" l="1"/>
  <c r="BI297" i="20"/>
  <c r="BJ297" i="20"/>
  <c r="BI298" i="20" l="1"/>
  <c r="BK297" i="20"/>
  <c r="BL297" i="20" l="1"/>
  <c r="BJ298" i="20"/>
  <c r="BK298" i="20" l="1"/>
  <c r="BM297" i="20"/>
  <c r="BL298" i="20" l="1"/>
  <c r="BN297" i="20"/>
  <c r="BM298" i="20" l="1"/>
  <c r="BO297" i="20"/>
  <c r="BN298" i="20" l="1"/>
  <c r="BP297" i="20"/>
  <c r="BO298" i="20" l="1"/>
  <c r="BQ297" i="20"/>
  <c r="BP298" i="20" l="1"/>
  <c r="BR297" i="20"/>
  <c r="BS297" i="20" l="1"/>
  <c r="BQ298" i="20"/>
  <c r="BR298" i="20" l="1"/>
  <c r="BT297" i="20"/>
  <c r="BS298" i="20" l="1"/>
  <c r="BU297" i="20"/>
  <c r="BV297" i="20" l="1"/>
  <c r="BT298" i="20"/>
  <c r="BU298" i="20" l="1"/>
  <c r="BV298" i="20" l="1"/>
  <c r="BW297" i="20"/>
  <c r="BX297" i="20"/>
  <c r="BW298" i="20" l="1"/>
  <c r="BY297" i="20"/>
  <c r="BX298" i="20" l="1"/>
  <c r="BY298" i="20" l="1"/>
  <c r="BZ297" i="20"/>
  <c r="CA297" i="20"/>
  <c r="BZ298" i="20" l="1"/>
  <c r="CA298" i="20"/>
  <c r="CB297" i="20" l="1"/>
  <c r="CB298" i="20" l="1"/>
</calcChain>
</file>

<file path=xl/sharedStrings.xml><?xml version="1.0" encoding="utf-8"?>
<sst xmlns="http://schemas.openxmlformats.org/spreadsheetml/2006/main" count="1159" uniqueCount="66">
  <si>
    <t>Total</t>
  </si>
  <si>
    <t xml:space="preserve"> </t>
  </si>
  <si>
    <t>May</t>
  </si>
  <si>
    <t>Allowed Decoupled Revenue</t>
  </si>
  <si>
    <t>Actual Decoupled Revenue</t>
  </si>
  <si>
    <t>Decoupled Revenue per Customer</t>
  </si>
  <si>
    <t>Pacific Power &amp; Light Company</t>
  </si>
  <si>
    <t>State of Washington</t>
  </si>
  <si>
    <t>Class</t>
  </si>
  <si>
    <t>Description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</si>
  <si>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</si>
  <si>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</si>
  <si>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</si>
  <si>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</si>
  <si>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</si>
  <si>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</si>
  <si>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</si>
  <si>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</si>
  <si>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</si>
  <si>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</si>
  <si>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</si>
  <si>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FERC Interest Rate</t>
  </si>
  <si>
    <t>Interest</t>
  </si>
  <si>
    <t>Decoupled Revenue per kWh</t>
  </si>
  <si>
    <t>Deferral Yr 2</t>
  </si>
  <si>
    <t>Deferral Yr 3</t>
  </si>
  <si>
    <t>Deferral Yr 4</t>
  </si>
  <si>
    <t>Deferral Yr 5</t>
  </si>
  <si>
    <t>Excess Earnings Adjustment</t>
  </si>
  <si>
    <t>50% of Excess Earnings</t>
  </si>
  <si>
    <t>Deferral Yr</t>
  </si>
  <si>
    <t>Res</t>
  </si>
  <si>
    <t>$ transferred to balancing account 2-1-19</t>
  </si>
  <si>
    <t>$ transferred to balancing account 2-1-20</t>
  </si>
  <si>
    <t>$ transferred to balancing account 2-1-21</t>
  </si>
  <si>
    <t>$ transferred to balancing account 2-1-22</t>
  </si>
  <si>
    <t>$ transferred to balancing account 7-1-17</t>
  </si>
  <si>
    <t>Excess Earnings Adjustment Calculation</t>
  </si>
  <si>
    <t>Schedule 93: Decoupling Revenue Adjustment</t>
  </si>
  <si>
    <t>kWh</t>
  </si>
  <si>
    <t>Balancing Account Interest</t>
  </si>
  <si>
    <t>Cumulative Deferral Balance</t>
  </si>
  <si>
    <t>Oct Pre</t>
  </si>
  <si>
    <t>Oct Post</t>
  </si>
  <si>
    <t>Sep Pre</t>
  </si>
  <si>
    <t>Sep Post</t>
  </si>
  <si>
    <t>Cumulative Deferral Balance Calculation</t>
  </si>
  <si>
    <t>Com</t>
  </si>
  <si>
    <t>Sch. 24</t>
  </si>
  <si>
    <t>Ind</t>
  </si>
  <si>
    <t>Com + Ind</t>
  </si>
  <si>
    <t>Sch. 36</t>
  </si>
  <si>
    <t>Sch. 40</t>
  </si>
  <si>
    <t>Schs. 16,17,18</t>
  </si>
  <si>
    <t>Irr</t>
  </si>
  <si>
    <t>Prorated</t>
  </si>
  <si>
    <t>Monthly Deferral Calculation</t>
  </si>
  <si>
    <t>Balancing Account Distribution</t>
  </si>
  <si>
    <t>Customers</t>
  </si>
  <si>
    <t>Decoupled</t>
  </si>
  <si>
    <t>Revenue</t>
  </si>
  <si>
    <t>Note: Interest on deferred balances accrue at the quarterly rate published by the FERC (see below)</t>
  </si>
  <si>
    <t>Cumulative Deferral + Interest</t>
  </si>
  <si>
    <t>Monthly Deferral</t>
  </si>
  <si>
    <t>Deferral Yr 1</t>
  </si>
  <si>
    <t>Note: Deferral Year 1 Excess Earnings Adjustment spread to Decoupled Classes based on June 2015 Test Period Allowed Decoupled Revenue. Deferral Years 2-5 Excess Earnings Adjustment spread to Decoupled Classes based on Deferral Year Allowed Decoupled Revenue (see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</si>
</sst>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\ &quot;F&quot;_-;\-* #,##0\ &quot;F&quot;_-;_-* &quot;-&quot;\ &quot;F&quot;_-;_-@_-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_(* #,##0.00_);[Red]_(* \(#,##0.00\);_(* &quot;-&quot;??_);_(@_)"/>
    <numFmt numFmtId="176" formatCode="#."/>
    <numFmt numFmtId="177" formatCode="_-* #,##0.00\ &quot;DM&quot;_-;\-* #,##0.00\ &quot;DM&quot;_-;_-* &quot;-&quot;??\ &quot;DM&quot;_-;_-@_-"/>
    <numFmt numFmtId="178" formatCode="&quot;$&quot;###0;[Red]\(&quot;$&quot;###0\)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#######\-###\-###"/>
    <numFmt numFmtId="185" formatCode="0.0"/>
    <numFmt numFmtId="186" formatCode="0.0000_);\(0.0000\)"/>
    <numFmt numFmtId="187" formatCode="0.00_)"/>
    <numFmt numFmtId="188" formatCode="&quot;$&quot;#,##0;\-&quot;$&quot;#,##0"/>
    <numFmt numFmtId="189" formatCode="_(&quot;$&quot;* #,##0.000000_);_(&quot;$&quot;* \(#,##0.000000\);_(&quot;$&quot;* &quot;-&quot;??????_);_(@_)"/>
    <numFmt numFmtId="190" formatCode="#,##0.00\ ;\(#,##0.00\)"/>
    <numFmt numFmtId="191" formatCode="0\ &quot; HR&quot;"/>
    <numFmt numFmtId="192" formatCode="0000000"/>
    <numFmt numFmtId="193" formatCode="0.0000%"/>
    <numFmt numFmtId="194" formatCode="mmm\-yyyy"/>
    <numFmt numFmtId="195" formatCode="_(&quot;$&quot;* #,##0.000_);_(&quot;$&quot;* \(#,##0.000\);_(&quot;$&quot;* &quot;-&quot;??_);_(@_)"/>
    <numFmt numFmtId="196" formatCode="_(&quot;$&quot;* #,##0_);_(&quot;$&quot;* \(#,##0\);_(&quot;$&quot;* &quot;-&quot;??_);_(@_)"/>
    <numFmt numFmtId="197" formatCode="m/yy"/>
    <numFmt numFmtId="198" formatCode="_(&quot;$&quot;* #,##0.0000_);_(&quot;$&quot;* \(#,##0.0000\);_(&quot;$&quot;* &quot;-&quot;????_);_(@_)"/>
    <numFmt numFmtId="199" formatCode="#,##0.0_);\(#,##0.0\);\-\ ;"/>
    <numFmt numFmtId="200" formatCode="0.0%"/>
    <numFmt numFmtId="201" formatCode="_(* #,##0.0_);_(* \(#,##0.0\);_(* &quot;-&quot;_);_(@_)"/>
    <numFmt numFmtId="202" formatCode="#,##0.0000"/>
    <numFmt numFmtId="203" formatCode="0.000%"/>
    <numFmt numFmtId="204" formatCode="0.00000%"/>
    <numFmt numFmtId="205" formatCode="mmm\ dd\,\ yyyy"/>
    <numFmt numFmtId="206" formatCode="&quot;$&quot;#,##0.00"/>
    <numFmt numFmtId="207" formatCode="General_)"/>
    <numFmt numFmtId="208" formatCode="#,##0.0000_);\(#,##0.0000\)"/>
    <numFmt numFmtId="209" formatCode="&quot;$&quot;#,##0.00000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2"/>
      <name val="Arial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rgb="FF0000FF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097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9" fillId="0" borderId="0"/>
    <xf numFmtId="168" fontId="21" fillId="0" borderId="0">
      <alignment horizontal="left"/>
    </xf>
    <xf numFmtId="169" fontId="22" fillId="0" borderId="0">
      <alignment horizontal="left"/>
    </xf>
    <xf numFmtId="0" fontId="23" fillId="0" borderId="10"/>
    <xf numFmtId="0" fontId="24" fillId="0" borderId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165" fontId="20" fillId="0" borderId="0">
      <alignment horizontal="left" wrapText="1"/>
    </xf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165" fontId="20" fillId="0" borderId="0">
      <alignment horizontal="left" wrapText="1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165" fontId="20" fillId="0" borderId="0">
      <alignment horizontal="left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0" fillId="0" borderId="0">
      <alignment horizontal="left" wrapText="1"/>
    </xf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>
      <alignment horizontal="left" wrapText="1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0" fillId="0" borderId="0">
      <alignment horizontal="left" wrapText="1"/>
    </xf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165" fontId="20" fillId="0" borderId="0">
      <alignment horizontal="left" wrapText="1"/>
    </xf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165" fontId="20" fillId="0" borderId="0">
      <alignment horizontal="left" wrapText="1"/>
    </xf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165" fontId="20" fillId="0" borderId="0">
      <alignment horizontal="left" wrapText="1"/>
    </xf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5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>
      <alignment horizontal="left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0" fillId="0" borderId="0">
      <alignment horizontal="left" wrapText="1"/>
    </xf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0" fillId="0" borderId="0">
      <alignment horizontal="left" wrapText="1"/>
    </xf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0" fillId="0" borderId="0">
      <alignment horizontal="left" wrapText="1"/>
    </xf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0" fillId="0" borderId="0">
      <alignment horizontal="left" wrapText="1"/>
    </xf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65" fontId="20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0" fillId="0" borderId="0">
      <alignment horizontal="left" wrapText="1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66" borderId="11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67" borderId="0" applyNumberFormat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24" fillId="0" borderId="10"/>
    <xf numFmtId="170" fontId="30" fillId="0" borderId="0" applyFill="0" applyBorder="0" applyAlignment="0"/>
    <xf numFmtId="170" fontId="30" fillId="0" borderId="0" applyFill="0" applyBorder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170" fontId="30" fillId="0" borderId="0" applyFill="0" applyBorder="0" applyAlignment="0"/>
    <xf numFmtId="41" fontId="18" fillId="68" borderId="0"/>
    <xf numFmtId="0" fontId="31" fillId="69" borderId="12" applyNumberFormat="0" applyAlignment="0" applyProtection="0"/>
    <xf numFmtId="165" fontId="20" fillId="0" borderId="0">
      <alignment horizontal="left" wrapText="1"/>
    </xf>
    <xf numFmtId="0" fontId="31" fillId="69" borderId="12" applyNumberFormat="0" applyAlignment="0" applyProtection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0" fontId="11" fillId="6" borderId="4" applyNumberFormat="0" applyAlignment="0" applyProtection="0"/>
    <xf numFmtId="0" fontId="32" fillId="70" borderId="4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18" fillId="68" borderId="0"/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41" fontId="18" fillId="68" borderId="0"/>
    <xf numFmtId="165" fontId="20" fillId="0" borderId="0">
      <alignment horizontal="left" wrapText="1"/>
    </xf>
    <xf numFmtId="0" fontId="31" fillId="69" borderId="12" applyNumberFormat="0" applyAlignment="0" applyProtection="0"/>
    <xf numFmtId="41" fontId="18" fillId="68" borderId="0"/>
    <xf numFmtId="41" fontId="18" fillId="68" borderId="0"/>
    <xf numFmtId="0" fontId="32" fillId="70" borderId="4" applyNumberFormat="0" applyAlignment="0" applyProtection="0"/>
    <xf numFmtId="0" fontId="11" fillId="6" borderId="4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165" fontId="20" fillId="0" borderId="0">
      <alignment horizontal="left" wrapText="1"/>
    </xf>
    <xf numFmtId="0" fontId="33" fillId="71" borderId="13" applyNumberFormat="0" applyAlignment="0" applyProtection="0"/>
    <xf numFmtId="165" fontId="20" fillId="0" borderId="0">
      <alignment horizontal="left" wrapText="1"/>
    </xf>
    <xf numFmtId="0" fontId="13" fillId="7" borderId="7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0" fontId="33" fillId="71" borderId="13" applyNumberFormat="0" applyAlignment="0" applyProtection="0"/>
    <xf numFmtId="41" fontId="18" fillId="72" borderId="0"/>
    <xf numFmtId="41" fontId="18" fillId="72" borderId="0"/>
    <xf numFmtId="165" fontId="20" fillId="0" borderId="0">
      <alignment horizontal="left" wrapText="1"/>
    </xf>
    <xf numFmtId="41" fontId="18" fillId="72" borderId="0"/>
    <xf numFmtId="41" fontId="18" fillId="72" borderId="0"/>
    <xf numFmtId="165" fontId="20" fillId="0" borderId="0">
      <alignment horizontal="left" wrapText="1"/>
    </xf>
    <xf numFmtId="0" fontId="34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" fontId="35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36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165" fontId="20" fillId="0" borderId="0">
      <alignment horizontal="left" wrapText="1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43" fontId="18" fillId="0" borderId="0" applyFont="0" applyFill="0" applyBorder="0" applyAlignment="0" applyProtection="0"/>
    <xf numFmtId="3" fontId="38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65" fontId="20" fillId="0" borderId="0">
      <alignment horizontal="left" wrapText="1"/>
    </xf>
    <xf numFmtId="3" fontId="38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7" fillId="0" borderId="0">
      <protection locked="0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48" fillId="0" borderId="0" applyNumberFormat="0" applyAlignment="0">
      <alignment horizontal="left"/>
    </xf>
    <xf numFmtId="0" fontId="34" fillId="0" borderId="0" applyNumberFormat="0" applyAlignment="0"/>
    <xf numFmtId="0" fontId="34" fillId="0" borderId="0" applyNumberFormat="0" applyAlignment="0"/>
    <xf numFmtId="165" fontId="20" fillId="0" borderId="0">
      <alignment horizontal="left" wrapText="1"/>
    </xf>
    <xf numFmtId="165" fontId="20" fillId="0" borderId="0">
      <alignment horizontal="left" wrapText="1"/>
    </xf>
    <xf numFmtId="0" fontId="34" fillId="0" borderId="0" applyNumberFormat="0" applyAlignment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8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8" fontId="37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177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165" fontId="20" fillId="0" borderId="0">
      <alignment horizontal="left"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0" fillId="0" borderId="0">
      <alignment horizontal="left" wrapText="1"/>
    </xf>
    <xf numFmtId="44" fontId="18" fillId="0" borderId="0" applyFont="0" applyFill="0" applyBorder="0" applyAlignment="0" applyProtection="0"/>
    <xf numFmtId="178" fontId="20" fillId="0" borderId="0" applyFont="0" applyFill="0" applyBorder="0" applyProtection="0">
      <alignment horizontal="right"/>
    </xf>
    <xf numFmtId="5" fontId="41" fillId="0" borderId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79" fontId="18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0" fillId="0" borderId="0">
      <alignment horizontal="left" wrapText="1"/>
    </xf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5" fontId="38" fillId="0" borderId="0" applyFill="0" applyBorder="0" applyAlignment="0" applyProtection="0"/>
    <xf numFmtId="179" fontId="18" fillId="0" borderId="0" applyFont="0" applyFill="0" applyBorder="0" applyAlignment="0" applyProtection="0"/>
    <xf numFmtId="181" fontId="38" fillId="0" borderId="0" applyFill="0" applyBorder="0" applyAlignment="0" applyProtection="0"/>
    <xf numFmtId="0" fontId="41" fillId="0" borderId="0"/>
    <xf numFmtId="0" fontId="41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65" fontId="20" fillId="0" borderId="0">
      <alignment horizontal="left" wrapText="1"/>
    </xf>
    <xf numFmtId="181" fontId="38" fillId="0" borderId="0" applyFill="0" applyBorder="0" applyAlignment="0" applyProtection="0"/>
    <xf numFmtId="0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ill="0" applyBorder="0" applyAlignment="0" applyProtection="0"/>
    <xf numFmtId="181" fontId="18" fillId="0" borderId="0" applyFill="0" applyBorder="0" applyAlignment="0" applyProtection="0"/>
    <xf numFmtId="0" fontId="24" fillId="0" borderId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165" fontId="18" fillId="0" borderId="0"/>
    <xf numFmtId="165" fontId="18" fillId="0" borderId="0"/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82" fontId="55" fillId="0" borderId="0"/>
    <xf numFmtId="165" fontId="20" fillId="0" borderId="0">
      <alignment horizontal="left" wrapText="1"/>
    </xf>
    <xf numFmtId="165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/>
    <xf numFmtId="165" fontId="18" fillId="0" borderId="0"/>
    <xf numFmtId="165" fontId="18" fillId="0" borderId="0"/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3" fontId="18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20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ill="0" applyBorder="0" applyAlignment="0" applyProtection="0"/>
    <xf numFmtId="2" fontId="4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ont="0" applyFill="0" applyBorder="0" applyAlignment="0" applyProtection="0">
      <alignment horizontal="left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165" fontId="20" fillId="0" borderId="0">
      <alignment horizontal="left" wrapText="1"/>
    </xf>
    <xf numFmtId="38" fontId="60" fillId="72" borderId="0" applyNumberFormat="0" applyBorder="0" applyAlignment="0" applyProtection="0"/>
    <xf numFmtId="0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38" fontId="60" fillId="72" borderId="0" applyNumberFormat="0" applyBorder="0" applyAlignment="0" applyProtection="0"/>
    <xf numFmtId="0" fontId="61" fillId="0" borderId="10"/>
    <xf numFmtId="0" fontId="62" fillId="0" borderId="0"/>
    <xf numFmtId="0" fontId="63" fillId="0" borderId="14" applyNumberFormat="0" applyAlignment="0" applyProtection="0">
      <alignment horizontal="left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4" applyNumberFormat="0" applyAlignment="0" applyProtection="0">
      <alignment horizontal="left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165" fontId="20" fillId="0" borderId="0">
      <alignment horizontal="left" wrapText="1"/>
    </xf>
    <xf numFmtId="14" fontId="29" fillId="76" borderId="16">
      <alignment horizontal="center" vertical="center" wrapText="1"/>
    </xf>
    <xf numFmtId="0" fontId="4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65" fillId="0" borderId="18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6" fillId="0" borderId="0" applyNumberFormat="0" applyFill="0" applyBorder="0" applyAlignment="0" applyProtection="0"/>
    <xf numFmtId="165" fontId="20" fillId="0" borderId="0">
      <alignment horizontal="left" wrapText="1"/>
    </xf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0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0" fillId="0" borderId="0" applyNumberFormat="0" applyFill="0" applyBorder="0" applyAlignment="0" applyProtection="0"/>
    <xf numFmtId="165" fontId="20" fillId="0" borderId="0">
      <alignment horizontal="left" wrapText="1"/>
    </xf>
    <xf numFmtId="0" fontId="68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3" applyNumberFormat="0" applyFill="0" applyAlignment="0" applyProtection="0"/>
    <xf numFmtId="0" fontId="70" fillId="0" borderId="22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1" fillId="0" borderId="0"/>
    <xf numFmtId="38" fontId="71" fillId="0" borderId="0"/>
    <xf numFmtId="38" fontId="71" fillId="0" borderId="0"/>
    <xf numFmtId="38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38" fontId="71" fillId="0" borderId="0"/>
    <xf numFmtId="38" fontId="71" fillId="0" borderId="0"/>
    <xf numFmtId="38" fontId="71" fillId="0" borderId="0"/>
    <xf numFmtId="40" fontId="71" fillId="0" borderId="0"/>
    <xf numFmtId="40" fontId="71" fillId="0" borderId="0"/>
    <xf numFmtId="40" fontId="71" fillId="0" borderId="0"/>
    <xf numFmtId="40" fontId="71" fillId="0" borderId="0"/>
    <xf numFmtId="165" fontId="20" fillId="0" borderId="0">
      <alignment horizontal="left" wrapText="1"/>
    </xf>
    <xf numFmtId="0" fontId="71" fillId="0" borderId="0"/>
    <xf numFmtId="0" fontId="71" fillId="0" borderId="0"/>
    <xf numFmtId="0" fontId="71" fillId="0" borderId="0"/>
    <xf numFmtId="40" fontId="71" fillId="0" borderId="0"/>
    <xf numFmtId="40" fontId="71" fillId="0" borderId="0"/>
    <xf numFmtId="4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0" fontId="60" fillId="68" borderId="11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165" fontId="20" fillId="0" borderId="0">
      <alignment horizontal="left" wrapText="1"/>
    </xf>
    <xf numFmtId="0" fontId="73" fillId="40" borderId="12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0" fontId="73" fillId="40" borderId="12" applyNumberFormat="0" applyAlignment="0" applyProtection="0"/>
    <xf numFmtId="41" fontId="74" fillId="77" borderId="23">
      <alignment horizontal="lef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10" fontId="74" fillId="77" borderId="23">
      <alignment horizontal="right"/>
      <protection locked="0"/>
    </xf>
    <xf numFmtId="165" fontId="20" fillId="0" borderId="0">
      <alignment horizontal="left" wrapText="1"/>
    </xf>
    <xf numFmtId="41" fontId="74" fillId="77" borderId="23">
      <alignment horizontal="left"/>
      <protection locked="0"/>
    </xf>
    <xf numFmtId="38" fontId="75" fillId="0" borderId="0">
      <alignment horizontal="left" wrapText="1"/>
    </xf>
    <xf numFmtId="38" fontId="76" fillId="0" borderId="0">
      <alignment horizontal="left" wrapText="1"/>
    </xf>
    <xf numFmtId="0" fontId="61" fillId="0" borderId="24"/>
    <xf numFmtId="0" fontId="60" fillId="72" borderId="0"/>
    <xf numFmtId="0" fontId="60" fillId="72" borderId="0"/>
    <xf numFmtId="0" fontId="60" fillId="72" borderId="0"/>
    <xf numFmtId="0" fontId="60" fillId="72" borderId="0"/>
    <xf numFmtId="165" fontId="20" fillId="0" borderId="0">
      <alignment horizontal="left" wrapText="1"/>
    </xf>
    <xf numFmtId="3" fontId="77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" fillId="0" borderId="6" applyNumberFormat="0" applyFill="0" applyAlignment="0" applyProtection="0"/>
    <xf numFmtId="0" fontId="79" fillId="0" borderId="26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0" fillId="78" borderId="0"/>
    <xf numFmtId="0" fontId="80" fillId="79" borderId="0"/>
    <xf numFmtId="0" fontId="29" fillId="80" borderId="27" applyBorder="0"/>
    <xf numFmtId="0" fontId="18" fillId="81" borderId="28" applyNumberFormat="0" applyFont="0" applyBorder="0" applyAlignment="0" applyProtection="0"/>
    <xf numFmtId="0" fontId="81" fillId="82" borderId="0"/>
    <xf numFmtId="184" fontId="18" fillId="0" borderId="0"/>
    <xf numFmtId="185" fontId="71" fillId="0" borderId="0" applyNumberForma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29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165" fontId="20" fillId="0" borderId="0">
      <alignment horizontal="left" wrapText="1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44" fontId="29" fillId="0" borderId="30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4" borderId="0" applyNumberFormat="0" applyBorder="0" applyAlignment="0" applyProtection="0"/>
    <xf numFmtId="0" fontId="83" fillId="4" borderId="0" applyNumberForma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7" fontId="84" fillId="0" borderId="0"/>
    <xf numFmtId="37" fontId="84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37" fontId="84" fillId="0" borderId="0"/>
    <xf numFmtId="164" fontId="85" fillId="0" borderId="0" applyFont="0" applyAlignment="0" applyProtection="0"/>
    <xf numFmtId="37" fontId="86" fillId="0" borderId="0" applyNumberFormat="0" applyFill="0" applyBorder="0"/>
    <xf numFmtId="0" fontId="60" fillId="0" borderId="31" applyNumberFormat="0" applyBorder="0" applyAlignment="0"/>
    <xf numFmtId="0" fontId="60" fillId="0" borderId="31" applyNumberFormat="0" applyBorder="0" applyAlignment="0"/>
    <xf numFmtId="0" fontId="60" fillId="0" borderId="31" applyNumberFormat="0" applyBorder="0" applyAlignment="0"/>
    <xf numFmtId="187" fontId="87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8" fontId="18" fillId="0" borderId="0"/>
    <xf numFmtId="188" fontId="18" fillId="0" borderId="0"/>
    <xf numFmtId="165" fontId="20" fillId="0" borderId="0">
      <alignment horizontal="left" wrapText="1"/>
    </xf>
    <xf numFmtId="188" fontId="18" fillId="0" borderId="0"/>
    <xf numFmtId="188" fontId="18" fillId="0" borderId="0"/>
    <xf numFmtId="189" fontId="20" fillId="0" borderId="0"/>
    <xf numFmtId="189" fontId="20" fillId="0" borderId="0"/>
    <xf numFmtId="187" fontId="87" fillId="0" borderId="0"/>
    <xf numFmtId="0" fontId="18" fillId="0" borderId="0"/>
    <xf numFmtId="187" fontId="87" fillId="0" borderId="0"/>
    <xf numFmtId="19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89" fontId="20" fillId="0" borderId="0"/>
    <xf numFmtId="191" fontId="18" fillId="0" borderId="0"/>
    <xf numFmtId="192" fontId="8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19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 applyFont="0" applyFill="0" applyBorder="0" applyAlignment="0" applyProtection="0"/>
    <xf numFmtId="0" fontId="25" fillId="0" borderId="0"/>
    <xf numFmtId="0" fontId="1" fillId="0" borderId="0"/>
    <xf numFmtId="0" fontId="18" fillId="0" borderId="0"/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>
      <alignment readingOrder="1"/>
    </xf>
    <xf numFmtId="0" fontId="18" fillId="0" borderId="0"/>
    <xf numFmtId="0" fontId="19" fillId="0" borderId="0"/>
    <xf numFmtId="0" fontId="18" fillId="0" borderId="0"/>
    <xf numFmtId="0" fontId="89" fillId="0" borderId="0"/>
    <xf numFmtId="0" fontId="1" fillId="0" borderId="0"/>
    <xf numFmtId="18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40" fillId="0" borderId="0"/>
    <xf numFmtId="0" fontId="18" fillId="0" borderId="0"/>
    <xf numFmtId="0" fontId="19" fillId="0" borderId="0"/>
    <xf numFmtId="0" fontId="36" fillId="0" borderId="0"/>
    <xf numFmtId="0" fontId="90" fillId="0" borderId="0"/>
    <xf numFmtId="0" fontId="1" fillId="0" borderId="0"/>
    <xf numFmtId="188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88" fontId="20" fillId="0" borderId="0">
      <alignment horizontal="left" wrapText="1"/>
    </xf>
    <xf numFmtId="0" fontId="38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88" fontId="20" fillId="0" borderId="0">
      <alignment horizontal="left" wrapText="1"/>
    </xf>
    <xf numFmtId="0" fontId="90" fillId="0" borderId="0"/>
    <xf numFmtId="188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88" fontId="20" fillId="0" borderId="0">
      <alignment horizontal="left" wrapText="1"/>
    </xf>
    <xf numFmtId="0" fontId="61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9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41" fontId="39" fillId="0" borderId="0" applyFont="0" applyFill="0" applyBorder="0" applyAlignment="0" applyProtection="0"/>
    <xf numFmtId="0" fontId="25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38" fillId="0" borderId="0"/>
    <xf numFmtId="0" fontId="19" fillId="0" borderId="0"/>
    <xf numFmtId="0" fontId="18" fillId="0" borderId="0">
      <alignment wrapText="1"/>
    </xf>
    <xf numFmtId="0" fontId="2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93" fontId="18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1" fontId="19" fillId="0" borderId="0"/>
    <xf numFmtId="3" fontId="40" fillId="0" borderId="0"/>
    <xf numFmtId="0" fontId="1" fillId="0" borderId="0"/>
    <xf numFmtId="0" fontId="18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41" fontId="52" fillId="0" borderId="0"/>
    <xf numFmtId="0" fontId="52" fillId="0" borderId="0"/>
    <xf numFmtId="194" fontId="20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9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9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49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39" fontId="92" fillId="0" borderId="0" applyNumberFormat="0" applyFill="0" applyBorder="0" applyAlignment="0" applyProtection="0"/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39" fontId="92" fillId="0" borderId="0" applyNumberFormat="0" applyFill="0" applyBorder="0" applyAlignment="0" applyProtection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5" fontId="20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165" fontId="20" fillId="0" borderId="0">
      <alignment horizontal="left" wrapText="1"/>
    </xf>
    <xf numFmtId="167" fontId="20" fillId="0" borderId="0">
      <alignment horizontal="left" wrapText="1"/>
    </xf>
    <xf numFmtId="0" fontId="38" fillId="0" borderId="0"/>
    <xf numFmtId="0" fontId="61" fillId="0" borderId="0"/>
    <xf numFmtId="0" fontId="18" fillId="0" borderId="0"/>
    <xf numFmtId="19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52" fillId="0" borderId="0"/>
    <xf numFmtId="0" fontId="25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20" fillId="0" borderId="0">
      <alignment horizontal="left" wrapText="1"/>
    </xf>
    <xf numFmtId="0" fontId="36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7" fontId="20" fillId="0" borderId="0">
      <alignment horizontal="left" wrapText="1"/>
    </xf>
    <xf numFmtId="0" fontId="36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3" fontId="40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0" fontId="18" fillId="0" borderId="0"/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91" fillId="0" borderId="0"/>
    <xf numFmtId="198" fontId="18" fillId="0" borderId="0">
      <alignment horizontal="left" wrapText="1"/>
    </xf>
    <xf numFmtId="0" fontId="93" fillId="0" borderId="0"/>
    <xf numFmtId="0" fontId="6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38" fillId="0" borderId="0"/>
    <xf numFmtId="0" fontId="18" fillId="0" borderId="0"/>
    <xf numFmtId="0" fontId="18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0" fillId="0" borderId="0">
      <alignment horizontal="left" wrapText="1"/>
    </xf>
    <xf numFmtId="0" fontId="1" fillId="0" borderId="0"/>
    <xf numFmtId="0" fontId="1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37" fontId="41" fillId="0" borderId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8" fillId="38" borderId="32" applyNumberFormat="0" applyFont="0" applyAlignment="0" applyProtection="0"/>
    <xf numFmtId="165" fontId="20" fillId="0" borderId="0">
      <alignment horizontal="left" wrapText="1"/>
    </xf>
    <xf numFmtId="0" fontId="18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0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65" fontId="20" fillId="0" borderId="0">
      <alignment horizontal="left" wrapText="1"/>
    </xf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38" borderId="32" applyNumberFormat="0" applyFont="0" applyAlignment="0" applyProtection="0"/>
    <xf numFmtId="0" fontId="25" fillId="38" borderId="32" applyNumberFormat="0" applyFont="0" applyAlignment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199" fontId="19" fillId="0" borderId="0" applyFont="0" applyFill="0" applyBorder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94" fillId="69" borderId="33" applyNumberFormat="0" applyAlignment="0" applyProtection="0"/>
    <xf numFmtId="0" fontId="94" fillId="69" borderId="33" applyNumberFormat="0" applyAlignment="0" applyProtection="0"/>
    <xf numFmtId="0" fontId="94" fillId="69" borderId="33" applyNumberFormat="0" applyAlignment="0" applyProtection="0"/>
    <xf numFmtId="40" fontId="95" fillId="68" borderId="0">
      <alignment horizontal="right"/>
    </xf>
    <xf numFmtId="0" fontId="96" fillId="68" borderId="0">
      <alignment horizontal="left"/>
    </xf>
    <xf numFmtId="12" fontId="63" fillId="83" borderId="16">
      <alignment horizontal="left"/>
    </xf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4" fillId="0" borderId="0"/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8" fillId="0" borderId="23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50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36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9" fontId="36" fillId="0" borderId="0" applyFont="0" applyFill="0" applyBorder="0" applyAlignment="0" applyProtection="0"/>
    <xf numFmtId="10" fontId="18" fillId="0" borderId="23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0" fontId="18" fillId="0" borderId="23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3"/>
    <xf numFmtId="165" fontId="20" fillId="0" borderId="0">
      <alignment horizontal="left" wrapText="1"/>
    </xf>
    <xf numFmtId="10" fontId="18" fillId="0" borderId="23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9" fontId="37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20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10" fontId="18" fillId="0" borderId="23"/>
    <xf numFmtId="9" fontId="97" fillId="0" borderId="0"/>
    <xf numFmtId="41" fontId="18" fillId="82" borderId="23"/>
    <xf numFmtId="41" fontId="18" fillId="82" borderId="23"/>
    <xf numFmtId="165" fontId="20" fillId="0" borderId="0">
      <alignment horizontal="left" wrapText="1"/>
    </xf>
    <xf numFmtId="41" fontId="18" fillId="82" borderId="23"/>
    <xf numFmtId="41" fontId="18" fillId="82" borderId="23"/>
    <xf numFmtId="165" fontId="20" fillId="0" borderId="0">
      <alignment horizontal="left" wrapText="1"/>
    </xf>
    <xf numFmtId="38" fontId="98" fillId="0" borderId="0" applyNumberFormat="0" applyFont="0" applyFill="0" applyBorder="0">
      <alignment horizontal="left" indent="4"/>
      <protection locked="0"/>
    </xf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" fontId="36" fillId="0" borderId="0" applyFont="0" applyFill="0" applyBorder="0" applyAlignment="0" applyProtection="0"/>
    <xf numFmtId="0" fontId="99" fillId="0" borderId="16">
      <alignment horizontal="center"/>
    </xf>
    <xf numFmtId="0" fontId="99" fillId="0" borderId="16">
      <alignment horizontal="center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99" fillId="0" borderId="16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36" fillId="0" borderId="0" applyFont="0" applyFill="0" applyBorder="0" applyAlignment="0" applyProtection="0"/>
    <xf numFmtId="0" fontId="36" fillId="84" borderId="0" applyNumberFormat="0" applyFont="0" applyBorder="0" applyAlignment="0" applyProtection="0"/>
    <xf numFmtId="0" fontId="36" fillId="84" borderId="0" applyNumberFormat="0" applyFont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36" fillId="84" borderId="0" applyNumberFormat="0" applyFont="0" applyBorder="0" applyAlignment="0" applyProtection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00" fillId="0" borderId="0">
      <alignment horizontal="right"/>
    </xf>
    <xf numFmtId="3" fontId="101" fillId="0" borderId="0" applyFill="0" applyBorder="0" applyAlignment="0" applyProtection="0"/>
    <xf numFmtId="0" fontId="102" fillId="0" borderId="0"/>
    <xf numFmtId="0" fontId="103" fillId="0" borderId="0"/>
    <xf numFmtId="0" fontId="103" fillId="0" borderId="0"/>
    <xf numFmtId="0" fontId="102" fillId="0" borderId="0"/>
    <xf numFmtId="0" fontId="103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42" fontId="18" fillId="68" borderId="0"/>
    <xf numFmtId="0" fontId="42" fillId="85" borderId="0"/>
    <xf numFmtId="0" fontId="104" fillId="85" borderId="24"/>
    <xf numFmtId="0" fontId="105" fillId="86" borderId="34"/>
    <xf numFmtId="0" fontId="106" fillId="85" borderId="35"/>
    <xf numFmtId="42" fontId="18" fillId="68" borderId="0"/>
    <xf numFmtId="165" fontId="20" fillId="0" borderId="0">
      <alignment horizontal="left" wrapText="1"/>
    </xf>
    <xf numFmtId="42" fontId="18" fillId="68" borderId="0"/>
    <xf numFmtId="165" fontId="20" fillId="0" borderId="0">
      <alignment horizontal="left" wrapText="1"/>
    </xf>
    <xf numFmtId="42" fontId="18" fillId="68" borderId="0"/>
    <xf numFmtId="42" fontId="18" fillId="68" borderId="0"/>
    <xf numFmtId="42" fontId="18" fillId="68" borderId="36">
      <alignment vertical="center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42" fontId="18" fillId="68" borderId="36">
      <alignment vertical="center"/>
    </xf>
    <xf numFmtId="165" fontId="20" fillId="0" borderId="0">
      <alignment horizontal="left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0" fontId="29" fillId="68" borderId="37" applyNumberFormat="0">
      <alignment horizontal="center" vertical="center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0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0" fontId="18" fillId="68" borderId="0"/>
    <xf numFmtId="10" fontId="18" fillId="68" borderId="0"/>
    <xf numFmtId="10" fontId="18" fillId="68" borderId="0"/>
    <xf numFmtId="198" fontId="18" fillId="68" borderId="0"/>
    <xf numFmtId="198" fontId="18" fillId="68" borderId="0"/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98" fontId="18" fillId="68" borderId="0"/>
    <xf numFmtId="165" fontId="20" fillId="0" borderId="0">
      <alignment horizontal="left" wrapText="1"/>
    </xf>
    <xf numFmtId="165" fontId="20" fillId="0" borderId="0">
      <alignment horizontal="left" wrapText="1"/>
    </xf>
    <xf numFmtId="198" fontId="18" fillId="68" borderId="0"/>
    <xf numFmtId="198" fontId="18" fillId="68" borderId="0"/>
    <xf numFmtId="198" fontId="18" fillId="68" borderId="0"/>
    <xf numFmtId="42" fontId="18" fillId="68" borderId="0"/>
    <xf numFmtId="164" fontId="71" fillId="0" borderId="0" applyBorder="0" applyAlignment="0"/>
    <xf numFmtId="164" fontId="71" fillId="0" borderId="0" applyBorder="0" applyAlignment="0"/>
    <xf numFmtId="164" fontId="71" fillId="0" borderId="0" applyBorder="0" applyAlignment="0"/>
    <xf numFmtId="42" fontId="18" fillId="68" borderId="38">
      <alignment horizontal="left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42" fontId="18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5" fontId="20" fillId="0" borderId="0">
      <alignment horizontal="left" wrapText="1"/>
    </xf>
    <xf numFmtId="198" fontId="107" fillId="68" borderId="38">
      <alignment horizontal="left"/>
    </xf>
    <xf numFmtId="164" fontId="71" fillId="0" borderId="0" applyBorder="0" applyAlignment="0"/>
    <xf numFmtId="14" fontId="20" fillId="0" borderId="0" applyNumberFormat="0" applyFill="0" applyBorder="0" applyAlignment="0" applyProtection="0">
      <alignment horizontal="left"/>
    </xf>
    <xf numFmtId="14" fontId="20" fillId="0" borderId="0" applyNumberFormat="0" applyFill="0" applyBorder="0" applyAlignment="0" applyProtection="0">
      <alignment horizontal="lef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165" fontId="20" fillId="0" borderId="0">
      <alignment horizontal="left" wrapText="1"/>
    </xf>
    <xf numFmtId="165" fontId="20" fillId="0" borderId="0">
      <alignment horizontal="left" wrapText="1"/>
    </xf>
    <xf numFmtId="201" fontId="18" fillId="0" borderId="0" applyFont="0" applyFill="0" applyAlignment="0">
      <alignment horizontal="right"/>
    </xf>
    <xf numFmtId="201" fontId="18" fillId="0" borderId="0" applyFont="0" applyFill="0" applyAlignment="0">
      <alignment horizontal="right"/>
    </xf>
    <xf numFmtId="4" fontId="95" fillId="77" borderId="33" applyNumberFormat="0" applyProtection="0">
      <alignment vertical="center"/>
    </xf>
    <xf numFmtId="165" fontId="20" fillId="0" borderId="0">
      <alignment horizontal="left" wrapText="1"/>
    </xf>
    <xf numFmtId="4" fontId="95" fillId="77" borderId="33" applyNumberFormat="0" applyProtection="0">
      <alignment vertical="center"/>
    </xf>
    <xf numFmtId="4" fontId="108" fillId="77" borderId="33" applyNumberFormat="0" applyProtection="0">
      <alignment vertical="center"/>
    </xf>
    <xf numFmtId="165" fontId="20" fillId="0" borderId="0">
      <alignment horizontal="left" wrapText="1"/>
    </xf>
    <xf numFmtId="4" fontId="108" fillId="77" borderId="33" applyNumberFormat="0" applyProtection="0">
      <alignment vertical="center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4" fontId="95" fillId="7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7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8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89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89" borderId="33" applyNumberFormat="0" applyProtection="0">
      <alignment horizontal="right" vertical="center"/>
    </xf>
    <xf numFmtId="4" fontId="95" fillId="9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0" borderId="33" applyNumberFormat="0" applyProtection="0">
      <alignment horizontal="right" vertical="center"/>
    </xf>
    <xf numFmtId="4" fontId="95" fillId="91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1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2" borderId="33" applyNumberFormat="0" applyProtection="0">
      <alignment horizontal="right" vertical="center"/>
    </xf>
    <xf numFmtId="4" fontId="95" fillId="93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3" borderId="33" applyNumberFormat="0" applyProtection="0">
      <alignment horizontal="right" vertical="center"/>
    </xf>
    <xf numFmtId="4" fontId="95" fillId="94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4" borderId="33" applyNumberFormat="0" applyProtection="0">
      <alignment horizontal="right" vertical="center"/>
    </xf>
    <xf numFmtId="4" fontId="95" fillId="95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5" borderId="33" applyNumberFormat="0" applyProtection="0">
      <alignment horizontal="right" vertical="center"/>
    </xf>
    <xf numFmtId="4" fontId="95" fillId="96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6" borderId="33" applyNumberFormat="0" applyProtection="0">
      <alignment horizontal="right" vertical="center"/>
    </xf>
    <xf numFmtId="4" fontId="95" fillId="97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97" borderId="33" applyNumberFormat="0" applyProtection="0">
      <alignment horizontal="right" vertical="center"/>
    </xf>
    <xf numFmtId="4" fontId="96" fillId="98" borderId="33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9" borderId="0" applyNumberFormat="0" applyProtection="0">
      <alignment horizontal="left" vertical="center" indent="1"/>
    </xf>
    <xf numFmtId="4" fontId="96" fillId="98" borderId="33" applyNumberFormat="0" applyProtection="0">
      <alignment horizontal="left" vertical="center" indent="1"/>
    </xf>
    <xf numFmtId="4" fontId="95" fillId="100" borderId="39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95" fillId="100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4" fontId="109" fillId="101" borderId="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4" fontId="95" fillId="100" borderId="33" applyNumberFormat="0" applyProtection="0">
      <alignment horizontal="left" vertical="center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110" fillId="102" borderId="0" applyNumberFormat="0" applyProtection="0">
      <alignment horizontal="left" indent="1"/>
    </xf>
    <xf numFmtId="4" fontId="95" fillId="103" borderId="33" applyNumberFormat="0" applyProtection="0">
      <alignment horizontal="left" vertical="center" indent="1"/>
    </xf>
    <xf numFmtId="4" fontId="111" fillId="104" borderId="0" applyNumberFormat="0" applyProtection="0"/>
    <xf numFmtId="4" fontId="111" fillId="104" borderId="0" applyNumberFormat="0" applyProtection="0"/>
    <xf numFmtId="4" fontId="111" fillId="104" borderId="0" applyNumberFormat="0" applyProtection="0"/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1" borderId="40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1" borderId="40" applyNumberFormat="0" applyProtection="0">
      <alignment horizontal="left" vertical="top" indent="1"/>
    </xf>
    <xf numFmtId="0" fontId="18" fillId="101" borderId="40" applyNumberFormat="0" applyProtection="0">
      <alignment horizontal="left" vertical="top" indent="1"/>
    </xf>
    <xf numFmtId="0" fontId="18" fillId="103" borderId="33" applyNumberFormat="0" applyProtection="0">
      <alignment horizontal="left" vertical="center" indent="1"/>
    </xf>
    <xf numFmtId="0" fontId="18" fillId="10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105" borderId="40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0" fontId="18" fillId="83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105" borderId="40" applyNumberFormat="0" applyProtection="0">
      <alignment horizontal="left" vertical="top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106" borderId="40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0" fontId="18" fillId="72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106" borderId="40" applyNumberFormat="0" applyProtection="0">
      <alignment horizontal="left" vertical="top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2" borderId="40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82" borderId="40" applyNumberFormat="0" applyProtection="0">
      <alignment horizontal="left" vertical="top" indent="1"/>
    </xf>
    <xf numFmtId="0" fontId="18" fillId="70" borderId="11" applyNumberFormat="0">
      <protection locked="0"/>
    </xf>
    <xf numFmtId="0" fontId="18" fillId="70" borderId="11" applyNumberFormat="0">
      <protection locked="0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71" fillId="63" borderId="41" applyBorder="0"/>
    <xf numFmtId="4" fontId="95" fillId="107" borderId="33" applyNumberFormat="0" applyProtection="0">
      <alignment vertical="center"/>
    </xf>
    <xf numFmtId="165" fontId="20" fillId="0" borderId="0">
      <alignment horizontal="left" wrapText="1"/>
    </xf>
    <xf numFmtId="4" fontId="95" fillId="107" borderId="33" applyNumberFormat="0" applyProtection="0">
      <alignment vertical="center"/>
    </xf>
    <xf numFmtId="4" fontId="108" fillId="107" borderId="33" applyNumberFormat="0" applyProtection="0">
      <alignment vertical="center"/>
    </xf>
    <xf numFmtId="165" fontId="20" fillId="0" borderId="0">
      <alignment horizontal="left" wrapText="1"/>
    </xf>
    <xf numFmtId="4" fontId="108" fillId="107" borderId="33" applyNumberFormat="0" applyProtection="0">
      <alignment vertical="center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7" borderId="33" applyNumberFormat="0" applyProtection="0">
      <alignment horizontal="left" vertical="center" indent="1"/>
    </xf>
    <xf numFmtId="165" fontId="20" fillId="0" borderId="0">
      <alignment horizontal="left" wrapText="1"/>
    </xf>
    <xf numFmtId="4" fontId="95" fillId="107" borderId="33" applyNumberFormat="0" applyProtection="0">
      <alignment horizontal="left" vertical="center" indent="1"/>
    </xf>
    <xf numFmtId="4" fontId="95" fillId="100" borderId="33" applyNumberFormat="0" applyProtection="0">
      <alignment horizontal="right" vertical="center"/>
    </xf>
    <xf numFmtId="4" fontId="95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95" fillId="100" borderId="33" applyNumberFormat="0" applyProtection="0">
      <alignment horizontal="right" vertical="center"/>
    </xf>
    <xf numFmtId="4" fontId="108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08" fillId="100" borderId="33" applyNumberFormat="0" applyProtection="0">
      <alignment horizontal="right" vertical="center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8" fillId="87" borderId="33" applyNumberFormat="0" applyProtection="0">
      <alignment horizontal="left" vertical="center" indent="1"/>
    </xf>
    <xf numFmtId="0" fontId="112" fillId="0" borderId="0"/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4" fontId="113" fillId="108" borderId="0" applyNumberFormat="0" applyProtection="0">
      <alignment horizontal="left"/>
    </xf>
    <xf numFmtId="0" fontId="60" fillId="109" borderId="11"/>
    <xf numFmtId="4" fontId="114" fillId="100" borderId="33" applyNumberFormat="0" applyProtection="0">
      <alignment horizontal="right" vertical="center"/>
    </xf>
    <xf numFmtId="165" fontId="20" fillId="0" borderId="0">
      <alignment horizontal="left" wrapText="1"/>
    </xf>
    <xf numFmtId="4" fontId="114" fillId="100" borderId="33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110" borderId="0"/>
    <xf numFmtId="39" fontId="18" fillId="110" borderId="0"/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39" fontId="18" fillId="110" borderId="0"/>
    <xf numFmtId="165" fontId="20" fillId="0" borderId="0">
      <alignment horizontal="left" wrapText="1"/>
    </xf>
    <xf numFmtId="165" fontId="20" fillId="0" borderId="0">
      <alignment horizontal="left" wrapText="1"/>
    </xf>
    <xf numFmtId="39" fontId="18" fillId="110" borderId="0"/>
    <xf numFmtId="39" fontId="18" fillId="110" borderId="0"/>
    <xf numFmtId="39" fontId="18" fillId="110" borderId="0"/>
    <xf numFmtId="0" fontId="115" fillId="0" borderId="0" applyNumberFormat="0" applyFill="0" applyBorder="0" applyAlignment="0" applyProtection="0"/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202" fontId="18" fillId="0" borderId="42">
      <alignment horizontal="justify" vertical="top" wrapText="1"/>
    </xf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38" fontId="60" fillId="0" borderId="43"/>
    <xf numFmtId="165" fontId="20" fillId="0" borderId="0">
      <alignment horizontal="left" wrapText="1"/>
    </xf>
    <xf numFmtId="38" fontId="60" fillId="0" borderId="43"/>
    <xf numFmtId="0" fontId="60" fillId="0" borderId="43"/>
    <xf numFmtId="38" fontId="60" fillId="0" borderId="43"/>
    <xf numFmtId="38" fontId="60" fillId="0" borderId="43"/>
    <xf numFmtId="38" fontId="60" fillId="0" borderId="43"/>
    <xf numFmtId="38" fontId="71" fillId="0" borderId="38"/>
    <xf numFmtId="38" fontId="71" fillId="0" borderId="38"/>
    <xf numFmtId="38" fontId="71" fillId="0" borderId="38"/>
    <xf numFmtId="38" fontId="71" fillId="0" borderId="38"/>
    <xf numFmtId="165" fontId="20" fillId="0" borderId="0">
      <alignment horizontal="left" wrapText="1"/>
    </xf>
    <xf numFmtId="0" fontId="71" fillId="0" borderId="38"/>
    <xf numFmtId="0" fontId="71" fillId="0" borderId="38"/>
    <xf numFmtId="0" fontId="71" fillId="0" borderId="38"/>
    <xf numFmtId="38" fontId="71" fillId="0" borderId="38"/>
    <xf numFmtId="38" fontId="71" fillId="0" borderId="38"/>
    <xf numFmtId="38" fontId="71" fillId="0" borderId="38"/>
    <xf numFmtId="38" fontId="71" fillId="0" borderId="38"/>
    <xf numFmtId="39" fontId="20" fillId="111" borderId="0"/>
    <xf numFmtId="39" fontId="20" fillId="111" borderId="0"/>
    <xf numFmtId="165" fontId="18" fillId="0" borderId="0">
      <alignment horizontal="left" wrapText="1"/>
    </xf>
    <xf numFmtId="203" fontId="18" fillId="0" borderId="0">
      <alignment horizontal="left" wrapText="1"/>
    </xf>
    <xf numFmtId="193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6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200" fontId="18" fillId="0" borderId="0">
      <alignment horizontal="left" wrapText="1"/>
    </xf>
    <xf numFmtId="198" fontId="18" fillId="0" borderId="0">
      <alignment horizontal="left" wrapText="1"/>
    </xf>
    <xf numFmtId="198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20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95" fontId="18" fillId="0" borderId="0">
      <alignment horizontal="left" wrapText="1"/>
    </xf>
    <xf numFmtId="203" fontId="18" fillId="0" borderId="0">
      <alignment horizontal="left" wrapText="1"/>
    </xf>
    <xf numFmtId="203" fontId="18" fillId="0" borderId="0">
      <alignment horizontal="left" wrapText="1"/>
    </xf>
    <xf numFmtId="165" fontId="20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4" fontId="18" fillId="0" borderId="0">
      <alignment horizontal="left" wrapText="1"/>
    </xf>
    <xf numFmtId="200" fontId="18" fillId="0" borderId="0">
      <alignment horizontal="left" wrapText="1"/>
    </xf>
    <xf numFmtId="200" fontId="18" fillId="0" borderId="0">
      <alignment horizontal="left" wrapText="1"/>
    </xf>
    <xf numFmtId="204" fontId="18" fillId="0" borderId="0">
      <alignment horizontal="left" wrapText="1"/>
    </xf>
    <xf numFmtId="165" fontId="18" fillId="0" borderId="0">
      <alignment horizontal="left" wrapText="1"/>
    </xf>
    <xf numFmtId="200" fontId="18" fillId="0" borderId="0">
      <alignment horizontal="left" wrapText="1"/>
    </xf>
    <xf numFmtId="165" fontId="18" fillId="0" borderId="0">
      <alignment horizontal="left" wrapText="1"/>
    </xf>
    <xf numFmtId="0" fontId="18" fillId="0" borderId="0">
      <alignment horizontal="left" wrapText="1"/>
    </xf>
    <xf numFmtId="2" fontId="18" fillId="0" borderId="0" applyFill="0" applyBorder="0" applyProtection="0">
      <alignment horizontal="right"/>
    </xf>
    <xf numFmtId="14" fontId="116" fillId="112" borderId="44" applyProtection="0">
      <alignment horizontal="right"/>
    </xf>
    <xf numFmtId="0" fontId="116" fillId="0" borderId="0" applyNumberFormat="0" applyFill="0" applyBorder="0" applyProtection="0">
      <alignment horizontal="left"/>
    </xf>
    <xf numFmtId="205" fontId="18" fillId="0" borderId="0" applyFill="0" applyBorder="0" applyAlignment="0" applyProtection="0">
      <alignment wrapText="1"/>
    </xf>
    <xf numFmtId="0" fontId="29" fillId="0" borderId="0" applyNumberFormat="0" applyFill="0" applyBorder="0">
      <alignment horizontal="center" wrapText="1"/>
    </xf>
    <xf numFmtId="0" fontId="29" fillId="0" borderId="0" applyNumberFormat="0" applyFill="0" applyBorder="0">
      <alignment horizontal="center" wrapText="1"/>
    </xf>
    <xf numFmtId="0" fontId="95" fillId="0" borderId="0" applyNumberFormat="0" applyBorder="0" applyAlignment="0"/>
    <xf numFmtId="0" fontId="117" fillId="0" borderId="0" applyNumberFormat="0" applyBorder="0" applyAlignment="0"/>
    <xf numFmtId="0" fontId="96" fillId="0" borderId="0" applyNumberFormat="0" applyBorder="0" applyAlignment="0"/>
    <xf numFmtId="0" fontId="118" fillId="0" borderId="0"/>
    <xf numFmtId="0" fontId="61" fillId="0" borderId="35"/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40" fontId="119" fillId="0" borderId="0" applyBorder="0">
      <alignment horizontal="right"/>
    </xf>
    <xf numFmtId="41" fontId="75" fillId="68" borderId="0">
      <alignment horizontal="left"/>
    </xf>
    <xf numFmtId="0" fontId="120" fillId="0" borderId="0"/>
    <xf numFmtId="0" fontId="18" fillId="0" borderId="0" applyNumberFormat="0" applyBorder="0" applyAlignment="0"/>
    <xf numFmtId="38" fontId="18" fillId="0" borderId="0">
      <alignment horizontal="left" wrapText="1"/>
    </xf>
    <xf numFmtId="0" fontId="121" fillId="0" borderId="0" applyFill="0" applyBorder="0" applyProtection="0">
      <alignment horizontal="left" vertical="top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2" fillId="0" borderId="0"/>
    <xf numFmtId="0" fontId="104" fillId="85" borderId="0"/>
    <xf numFmtId="206" fontId="123" fillId="68" borderId="0">
      <alignment horizontal="left" vertical="center"/>
    </xf>
    <xf numFmtId="206" fontId="124" fillId="0" borderId="0">
      <alignment horizontal="left" vertical="center"/>
    </xf>
    <xf numFmtId="206" fontId="124" fillId="0" borderId="0">
      <alignment horizontal="left" vertical="center"/>
    </xf>
    <xf numFmtId="0" fontId="29" fillId="68" borderId="0">
      <alignment horizontal="left" wrapText="1"/>
    </xf>
    <xf numFmtId="0" fontId="29" fillId="68" borderId="0">
      <alignment horizontal="left" wrapText="1"/>
    </xf>
    <xf numFmtId="0" fontId="29" fillId="68" borderId="0">
      <alignment horizontal="left" wrapText="1"/>
    </xf>
    <xf numFmtId="165" fontId="20" fillId="0" borderId="0">
      <alignment horizontal="left" wrapText="1"/>
    </xf>
    <xf numFmtId="0" fontId="125" fillId="0" borderId="0">
      <alignment horizontal="left" vertical="center"/>
    </xf>
    <xf numFmtId="0" fontId="125" fillId="0" borderId="0">
      <alignment horizontal="left" vertical="center"/>
    </xf>
    <xf numFmtId="0" fontId="29" fillId="0" borderId="11">
      <alignment horizontal="center" vertical="center" wrapText="1"/>
    </xf>
    <xf numFmtId="0" fontId="45" fillId="0" borderId="45" applyNumberFormat="0" applyFon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54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165" fontId="20" fillId="0" borderId="0">
      <alignment horizontal="left" wrapText="1"/>
    </xf>
    <xf numFmtId="165" fontId="20" fillId="0" borderId="0">
      <alignment horizontal="left" wrapText="1"/>
    </xf>
    <xf numFmtId="41" fontId="29" fillId="68" borderId="0">
      <alignment horizontal="left"/>
    </xf>
    <xf numFmtId="0" fontId="16" fillId="0" borderId="47" applyNumberFormat="0" applyFill="0" applyAlignment="0" applyProtection="0"/>
    <xf numFmtId="0" fontId="16" fillId="0" borderId="9" applyNumberFormat="0" applyFill="0" applyAlignment="0" applyProtection="0"/>
    <xf numFmtId="0" fontId="41" fillId="0" borderId="48"/>
    <xf numFmtId="0" fontId="43" fillId="0" borderId="49"/>
    <xf numFmtId="0" fontId="44" fillId="0" borderId="49"/>
    <xf numFmtId="0" fontId="44" fillId="0" borderId="49"/>
    <xf numFmtId="0" fontId="43" fillId="0" borderId="49"/>
    <xf numFmtId="0" fontId="44" fillId="0" borderId="49"/>
    <xf numFmtId="207" fontId="126" fillId="0" borderId="0">
      <alignment horizontal="left"/>
    </xf>
    <xf numFmtId="0" fontId="41" fillId="0" borderId="24"/>
    <xf numFmtId="38" fontId="95" fillId="0" borderId="50" applyFill="0" applyBorder="0" applyAlignment="0" applyProtection="0">
      <protection locked="0"/>
    </xf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77" borderId="0" applyNumberFormat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77" borderId="0" applyNumberFormat="0" applyBorder="0" applyAlignment="0" applyProtection="0"/>
    <xf numFmtId="3" fontId="55" fillId="113" borderId="51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5" fontId="20" fillId="0" borderId="0">
      <alignment horizontal="left" wrapText="1"/>
    </xf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38" fillId="77" borderId="0" applyFont="0" applyFill="0" applyBorder="0" applyAlignment="0" applyProtection="0">
      <alignment wrapText="1"/>
    </xf>
    <xf numFmtId="0" fontId="18" fillId="95" borderId="0" applyNumberFormat="0" applyFont="0" applyFill="0" applyBorder="0" applyAlignment="0" applyProtection="0"/>
    <xf numFmtId="0" fontId="127" fillId="0" borderId="0"/>
    <xf numFmtId="43" fontId="1" fillId="0" borderId="0" applyFont="0" applyFill="0" applyBorder="0" applyAlignment="0" applyProtection="0"/>
    <xf numFmtId="0" fontId="129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6" fontId="131" fillId="0" borderId="0" xfId="0" applyNumberFormat="1" applyFont="1"/>
    <xf numFmtId="0" fontId="131" fillId="0" borderId="0" xfId="8552" applyFont="1"/>
    <xf numFmtId="0" fontId="19" fillId="0" borderId="0" xfId="8255" applyNumberFormat="1" applyFont="1" applyFill="1"/>
    <xf numFmtId="41" fontId="132" fillId="0" borderId="0" xfId="8255" applyFont="1" applyAlignment="1">
      <alignment horizontal="center"/>
    </xf>
    <xf numFmtId="0" fontId="19" fillId="0" borderId="0" xfId="8255" applyNumberFormat="1" applyFont="1" applyFill="1" applyBorder="1"/>
    <xf numFmtId="0" fontId="128" fillId="0" borderId="0" xfId="8255" applyNumberFormat="1" applyFont="1" applyFill="1" applyBorder="1" applyAlignment="1">
      <alignment horizontal="right"/>
    </xf>
    <xf numFmtId="0" fontId="131" fillId="0" borderId="0" xfId="8552" applyFont="1" applyFill="1" applyBorder="1"/>
    <xf numFmtId="0" fontId="19" fillId="0" borderId="0" xfId="8255" applyNumberFormat="1" applyFont="1" applyBorder="1"/>
    <xf numFmtId="0" fontId="128" fillId="0" borderId="0" xfId="8255" applyNumberFormat="1" applyFont="1" applyBorder="1" applyAlignment="1">
      <alignment horizontal="right"/>
    </xf>
    <xf numFmtId="0" fontId="131" fillId="0" borderId="0" xfId="8552" applyFont="1" applyBorder="1" applyAlignment="1">
      <alignment horizontal="center"/>
    </xf>
    <xf numFmtId="0" fontId="131" fillId="0" borderId="0" xfId="8552" applyFont="1" applyBorder="1"/>
    <xf numFmtId="0" fontId="19" fillId="0" borderId="0" xfId="8255" applyNumberFormat="1" applyFont="1" applyBorder="1" applyAlignment="1">
      <alignment horizontal="right"/>
    </xf>
    <xf numFmtId="200" fontId="19" fillId="0" borderId="0" xfId="9267" applyNumberFormat="1" applyFont="1" applyBorder="1"/>
    <xf numFmtId="164" fontId="131" fillId="0" borderId="0" xfId="1" applyNumberFormat="1" applyFont="1" applyFill="1" applyBorder="1"/>
    <xf numFmtId="42" fontId="128" fillId="0" borderId="0" xfId="8266" applyNumberFormat="1" applyFont="1" applyFill="1" applyBorder="1"/>
    <xf numFmtId="10" fontId="19" fillId="0" borderId="0" xfId="10096" quotePrefix="1" applyNumberFormat="1" applyFont="1" applyFill="1" applyBorder="1" applyAlignment="1">
      <alignment horizontal="center"/>
    </xf>
    <xf numFmtId="0" fontId="131" fillId="0" borderId="0" xfId="8552" applyNumberFormat="1" applyFont="1"/>
    <xf numFmtId="208" fontId="19" fillId="0" borderId="0" xfId="8266" quotePrefix="1" applyNumberFormat="1" applyFont="1" applyFill="1" applyBorder="1" applyAlignment="1">
      <alignment horizontal="center"/>
    </xf>
    <xf numFmtId="0" fontId="128" fillId="0" borderId="0" xfId="8255" applyNumberFormat="1" applyFont="1" applyAlignment="1">
      <alignment horizontal="centerContinuous"/>
    </xf>
    <xf numFmtId="0" fontId="19" fillId="0" borderId="0" xfId="8255" applyNumberFormat="1" applyFont="1" applyAlignment="1">
      <alignment horizontal="centerContinuous"/>
    </xf>
    <xf numFmtId="41" fontId="19" fillId="0" borderId="0" xfId="8255" applyFont="1" applyAlignment="1">
      <alignment horizontal="centerContinuous"/>
    </xf>
    <xf numFmtId="0" fontId="19" fillId="0" borderId="0" xfId="8255" applyNumberFormat="1" applyFont="1" applyFill="1" applyBorder="1" applyAlignment="1">
      <alignment horizontal="right"/>
    </xf>
    <xf numFmtId="164" fontId="131" fillId="0" borderId="0" xfId="10094" applyNumberFormat="1" applyFont="1" applyBorder="1"/>
    <xf numFmtId="0" fontId="130" fillId="0" borderId="0" xfId="8552" applyNumberFormat="1" applyFont="1"/>
    <xf numFmtId="0" fontId="128" fillId="0" borderId="0" xfId="8255" applyNumberFormat="1" applyFont="1" applyAlignment="1">
      <alignment horizontal="left"/>
    </xf>
    <xf numFmtId="0" fontId="130" fillId="0" borderId="0" xfId="0" applyFont="1" applyAlignment="1">
      <alignment horizontal="left"/>
    </xf>
    <xf numFmtId="0" fontId="19" fillId="0" borderId="0" xfId="8255" applyNumberFormat="1" applyFont="1" applyBorder="1" applyAlignment="1">
      <alignment horizontal="center"/>
    </xf>
    <xf numFmtId="0" fontId="131" fillId="0" borderId="0" xfId="8552" applyFont="1" applyBorder="1" applyAlignment="1">
      <alignment horizontal="right"/>
    </xf>
    <xf numFmtId="6" fontId="19" fillId="0" borderId="0" xfId="8255" applyNumberFormat="1" applyFont="1" applyBorder="1" applyAlignment="1">
      <alignment horizontal="right"/>
    </xf>
    <xf numFmtId="6" fontId="131" fillId="0" borderId="0" xfId="0" applyNumberFormat="1" applyFont="1" applyBorder="1" applyAlignment="1">
      <alignment horizontal="center"/>
    </xf>
    <xf numFmtId="194" fontId="19" fillId="0" borderId="52" xfId="8255" applyNumberFormat="1" applyFont="1" applyBorder="1" applyAlignment="1">
      <alignment horizontal="centerContinuous"/>
    </xf>
    <xf numFmtId="194" fontId="19" fillId="0" borderId="16" xfId="8255" applyNumberFormat="1" applyFont="1" applyBorder="1" applyAlignment="1">
      <alignment horizontal="center"/>
    </xf>
    <xf numFmtId="194" fontId="19" fillId="0" borderId="16" xfId="8255" quotePrefix="1" applyNumberFormat="1" applyFont="1" applyBorder="1" applyAlignment="1">
      <alignment horizontal="center"/>
    </xf>
    <xf numFmtId="194" fontId="19" fillId="0" borderId="56" xfId="8255" applyNumberFormat="1" applyFont="1" applyBorder="1" applyAlignment="1">
      <alignment horizontal="center"/>
    </xf>
    <xf numFmtId="0" fontId="19" fillId="0" borderId="16" xfId="8255" applyNumberFormat="1" applyFont="1" applyFill="1" applyBorder="1" applyAlignment="1">
      <alignment horizontal="centerContinuous"/>
    </xf>
    <xf numFmtId="0" fontId="131" fillId="0" borderId="16" xfId="8552" applyFont="1" applyFill="1" applyBorder="1" applyAlignment="1">
      <alignment horizontal="centerContinuous"/>
    </xf>
    <xf numFmtId="194" fontId="19" fillId="0" borderId="16" xfId="8255" applyNumberFormat="1" applyFont="1" applyBorder="1" applyAlignment="1">
      <alignment horizontal="centerContinuous"/>
    </xf>
    <xf numFmtId="194" fontId="19" fillId="0" borderId="57" xfId="8255" applyNumberFormat="1" applyFont="1" applyBorder="1" applyAlignment="1">
      <alignment horizontal="centerContinuous"/>
    </xf>
    <xf numFmtId="0" fontId="131" fillId="0" borderId="16" xfId="8552" applyFont="1" applyBorder="1" applyAlignment="1">
      <alignment horizontal="centerContinuous"/>
    </xf>
    <xf numFmtId="16" fontId="131" fillId="0" borderId="56" xfId="8552" quotePrefix="1" applyNumberFormat="1" applyFont="1" applyBorder="1" applyAlignment="1">
      <alignment horizontal="centerContinuous"/>
    </xf>
    <xf numFmtId="0" fontId="19" fillId="0" borderId="59" xfId="8255" applyNumberFormat="1" applyFont="1" applyFill="1" applyBorder="1" applyAlignment="1">
      <alignment horizontal="centerContinuous"/>
    </xf>
    <xf numFmtId="0" fontId="131" fillId="0" borderId="53" xfId="8552" applyFont="1" applyFill="1" applyBorder="1" applyAlignment="1">
      <alignment horizontal="centerContinuous"/>
    </xf>
    <xf numFmtId="0" fontId="131" fillId="0" borderId="58" xfId="8552" applyFont="1" applyFill="1" applyBorder="1" applyAlignment="1">
      <alignment horizontal="centerContinuous"/>
    </xf>
    <xf numFmtId="0" fontId="131" fillId="0" borderId="59" xfId="8552" applyFont="1" applyFill="1" applyBorder="1" applyAlignment="1">
      <alignment horizontal="centerContinuous"/>
    </xf>
    <xf numFmtId="0" fontId="131" fillId="0" borderId="54" xfId="8552" applyFont="1" applyFill="1" applyBorder="1" applyAlignment="1">
      <alignment horizontal="centerContinuous"/>
    </xf>
    <xf numFmtId="194" fontId="19" fillId="0" borderId="57" xfId="8255" applyNumberFormat="1" applyFont="1" applyBorder="1" applyAlignment="1">
      <alignment horizontal="center"/>
    </xf>
    <xf numFmtId="194" fontId="19" fillId="0" borderId="60" xfId="8255" applyNumberFormat="1" applyFont="1" applyBorder="1" applyAlignment="1">
      <alignment horizontal="center"/>
    </xf>
    <xf numFmtId="0" fontId="131" fillId="0" borderId="52" xfId="8552" applyFont="1" applyFill="1" applyBorder="1" applyAlignment="1">
      <alignment horizontal="centerContinuous"/>
    </xf>
    <xf numFmtId="0" fontId="131" fillId="0" borderId="0" xfId="8552" applyFont="1" applyAlignment="1">
      <alignment horizontal="center"/>
    </xf>
    <xf numFmtId="0" fontId="131" fillId="0" borderId="0" xfId="8552" applyFont="1" applyFill="1" applyBorder="1" applyAlignment="1">
      <alignment horizontal="center"/>
    </xf>
    <xf numFmtId="164" fontId="131" fillId="0" borderId="37" xfId="1" applyNumberFormat="1" applyFont="1" applyFill="1" applyBorder="1"/>
    <xf numFmtId="206" fontId="133" fillId="0" borderId="0" xfId="7590" applyNumberFormat="1" applyFont="1" applyBorder="1"/>
    <xf numFmtId="209" fontId="133" fillId="0" borderId="0" xfId="7590" applyNumberFormat="1" applyFont="1" applyBorder="1"/>
    <xf numFmtId="0" fontId="19" fillId="0" borderId="0" xfId="8255" applyNumberFormat="1" applyFont="1" applyBorder="1" applyAlignment="1">
      <alignment horizontal="left"/>
    </xf>
    <xf numFmtId="0" fontId="131" fillId="0" borderId="37" xfId="8552" applyFont="1" applyBorder="1" applyAlignment="1">
      <alignment horizontal="center"/>
    </xf>
    <xf numFmtId="0" fontId="19" fillId="0" borderId="37" xfId="8255" applyNumberFormat="1" applyFont="1" applyBorder="1" applyAlignment="1">
      <alignment horizontal="left"/>
    </xf>
    <xf numFmtId="0" fontId="19" fillId="0" borderId="37" xfId="8255" applyNumberFormat="1" applyFont="1" applyBorder="1" applyAlignment="1">
      <alignment horizontal="right"/>
    </xf>
    <xf numFmtId="0" fontId="19" fillId="0" borderId="37" xfId="8255" applyNumberFormat="1" applyFont="1" applyBorder="1" applyAlignment="1">
      <alignment horizontal="center"/>
    </xf>
    <xf numFmtId="0" fontId="19" fillId="0" borderId="37" xfId="8255" applyNumberFormat="1" applyFont="1" applyBorder="1"/>
    <xf numFmtId="164" fontId="134" fillId="114" borderId="0" xfId="1" applyNumberFormat="1" applyFont="1" applyFill="1" applyBorder="1"/>
    <xf numFmtId="0" fontId="131" fillId="0" borderId="38" xfId="8552" applyFont="1" applyBorder="1" applyAlignment="1">
      <alignment horizontal="center"/>
    </xf>
    <xf numFmtId="0" fontId="19" fillId="0" borderId="38" xfId="8255" applyNumberFormat="1" applyFont="1" applyBorder="1"/>
    <xf numFmtId="0" fontId="19" fillId="0" borderId="38" xfId="8255" applyNumberFormat="1" applyFont="1" applyBorder="1" applyAlignment="1">
      <alignment horizontal="right"/>
    </xf>
    <xf numFmtId="164" fontId="131" fillId="0" borderId="38" xfId="1" applyNumberFormat="1" applyFont="1" applyFill="1" applyBorder="1"/>
    <xf numFmtId="0" fontId="131" fillId="0" borderId="0" xfId="8552" applyFont="1" applyFill="1" applyBorder="1" applyAlignment="1">
      <alignment horizontal="centerContinuous"/>
    </xf>
    <xf numFmtId="194" fontId="19" fillId="0" borderId="57" xfId="8255" applyNumberFormat="1" applyFont="1" applyFill="1" applyBorder="1" applyAlignment="1">
      <alignment horizontal="centerContinuous"/>
    </xf>
    <xf numFmtId="0" fontId="19" fillId="0" borderId="16" xfId="8255" applyNumberFormat="1" applyFont="1" applyFill="1" applyBorder="1"/>
    <xf numFmtId="0" fontId="128" fillId="0" borderId="61" xfId="8255" applyNumberFormat="1" applyFont="1" applyFill="1" applyBorder="1" applyAlignment="1">
      <alignment horizontal="right"/>
    </xf>
    <xf numFmtId="0" fontId="128" fillId="0" borderId="61" xfId="8255" applyNumberFormat="1" applyFont="1" applyBorder="1" applyAlignment="1">
      <alignment horizontal="right"/>
    </xf>
    <xf numFmtId="0" fontId="19" fillId="0" borderId="61" xfId="8255" applyNumberFormat="1" applyFont="1" applyBorder="1" applyAlignment="1">
      <alignment horizontal="center"/>
    </xf>
    <xf numFmtId="0" fontId="131" fillId="0" borderId="37" xfId="8552" applyFont="1" applyBorder="1"/>
    <xf numFmtId="0" fontId="128" fillId="0" borderId="0" xfId="8255" applyNumberFormat="1" applyFont="1" applyAlignment="1">
      <alignment horizontal="center"/>
    </xf>
    <xf numFmtId="164" fontId="19" fillId="0" borderId="0" xfId="10094" applyNumberFormat="1" applyFont="1" applyFill="1" applyBorder="1" applyAlignment="1">
      <alignment horizontal="right"/>
    </xf>
    <xf numFmtId="164" fontId="131" fillId="0" borderId="0" xfId="10094" applyNumberFormat="1" applyFont="1" applyBorder="1" applyAlignment="1">
      <alignment horizontal="right"/>
    </xf>
    <xf numFmtId="0" fontId="131" fillId="0" borderId="0" xfId="8552" applyFont="1" applyFill="1"/>
    <xf numFmtId="0" fontId="19" fillId="0" borderId="0" xfId="8255" applyNumberFormat="1" applyFont="1" applyFill="1" applyAlignment="1">
      <alignment horizontal="centerContinuous"/>
    </xf>
    <xf numFmtId="0" fontId="128" fillId="0" borderId="0" xfId="8255" applyNumberFormat="1" applyFont="1" applyFill="1" applyAlignment="1">
      <alignment horizontal="center"/>
    </xf>
    <xf numFmtId="194" fontId="19" fillId="0" borderId="16" xfId="8255" quotePrefix="1" applyNumberFormat="1" applyFont="1" applyFill="1" applyBorder="1" applyAlignment="1">
      <alignment horizontal="center"/>
    </xf>
    <xf numFmtId="194" fontId="19" fillId="0" borderId="16" xfId="8255" applyNumberFormat="1" applyFont="1" applyFill="1" applyBorder="1" applyAlignment="1">
      <alignment horizontal="center"/>
    </xf>
    <xf numFmtId="206" fontId="133" fillId="0" borderId="0" xfId="7590" applyNumberFormat="1" applyFont="1" applyFill="1" applyBorder="1"/>
    <xf numFmtId="209" fontId="133" fillId="0" borderId="0" xfId="7590" applyNumberFormat="1" applyFont="1" applyFill="1" applyBorder="1"/>
    <xf numFmtId="0" fontId="131" fillId="0" borderId="0" xfId="8552" applyFont="1" applyFill="1" applyBorder="1" applyAlignment="1">
      <alignment horizontal="right"/>
    </xf>
    <xf numFmtId="164" fontId="131" fillId="0" borderId="0" xfId="10094" applyNumberFormat="1" applyFont="1" applyFill="1" applyBorder="1" applyAlignment="1">
      <alignment horizontal="right"/>
    </xf>
    <xf numFmtId="0" fontId="131" fillId="0" borderId="0" xfId="8552" applyNumberFormat="1" applyFont="1" applyFill="1"/>
    <xf numFmtId="10" fontId="134" fillId="0" borderId="37" xfId="10096" quotePrefix="1" applyNumberFormat="1" applyFont="1" applyFill="1" applyBorder="1" applyAlignment="1">
      <alignment horizontal="center"/>
    </xf>
    <xf numFmtId="164" fontId="19" fillId="0" borderId="0" xfId="1" applyNumberFormat="1" applyFont="1" applyFill="1" applyBorder="1"/>
    <xf numFmtId="0" fontId="130" fillId="0" borderId="0" xfId="8552" applyFont="1" applyBorder="1"/>
    <xf numFmtId="0" fontId="131" fillId="0" borderId="37" xfId="8552" applyFont="1" applyBorder="1" applyAlignment="1">
      <alignment horizontal="right"/>
    </xf>
    <xf numFmtId="6" fontId="131" fillId="0" borderId="37" xfId="0" applyNumberFormat="1" applyFont="1" applyBorder="1"/>
    <xf numFmtId="0" fontId="19" fillId="0" borderId="0" xfId="8255" applyNumberFormat="1" applyFont="1" applyBorder="1" applyAlignment="1">
      <alignment horizontal="centerContinuous"/>
    </xf>
    <xf numFmtId="0" fontId="19" fillId="0" borderId="0" xfId="8255" applyNumberFormat="1" applyFont="1" applyFill="1" applyBorder="1" applyAlignment="1">
      <alignment horizontal="centerContinuous"/>
    </xf>
    <xf numFmtId="0" fontId="131" fillId="0" borderId="28" xfId="8552" applyFont="1" applyFill="1" applyBorder="1" applyAlignment="1">
      <alignment horizontal="centerContinuous"/>
    </xf>
    <xf numFmtId="0" fontId="19" fillId="0" borderId="55" xfId="8255" applyNumberFormat="1" applyFont="1" applyBorder="1" applyAlignment="1">
      <alignment horizontal="center"/>
    </xf>
    <xf numFmtId="0" fontId="19" fillId="0" borderId="16" xfId="8255" applyNumberFormat="1" applyFont="1" applyBorder="1" applyAlignment="1">
      <alignment horizontal="center"/>
    </xf>
    <xf numFmtId="0" fontId="19" fillId="0" borderId="57" xfId="8255" applyNumberFormat="1" applyFont="1" applyBorder="1" applyAlignment="1">
      <alignment horizontal="center"/>
    </xf>
    <xf numFmtId="0" fontId="19" fillId="0" borderId="14" xfId="8255" applyNumberFormat="1" applyFont="1" applyBorder="1" applyAlignment="1">
      <alignment horizontal="centerContinuous"/>
    </xf>
    <xf numFmtId="0" fontId="19" fillId="0" borderId="52" xfId="8255" applyNumberFormat="1" applyFont="1" applyBorder="1" applyAlignment="1">
      <alignment horizontal="centerContinuous"/>
    </xf>
    <xf numFmtId="164" fontId="128" fillId="0" borderId="0" xfId="10094" applyNumberFormat="1" applyFont="1" applyBorder="1" applyAlignment="1">
      <alignment horizontal="right"/>
    </xf>
    <xf numFmtId="164" fontId="131" fillId="0" borderId="0" xfId="10094" applyNumberFormat="1" applyFont="1" applyFill="1" applyBorder="1"/>
    <xf numFmtId="10" fontId="128" fillId="0" borderId="0" xfId="10096" applyNumberFormat="1" applyFont="1" applyBorder="1" applyAlignment="1">
      <alignment horizontal="right"/>
    </xf>
    <xf numFmtId="9" fontId="19" fillId="0" borderId="0" xfId="10096" applyFont="1" applyBorder="1" applyAlignment="1">
      <alignment horizontal="right"/>
    </xf>
    <xf numFmtId="9" fontId="131" fillId="0" borderId="0" xfId="10096" applyFont="1" applyBorder="1" applyAlignment="1">
      <alignment horizontal="right"/>
    </xf>
    <xf numFmtId="0" fontId="19" fillId="0" borderId="53" xfId="8255" applyNumberFormat="1" applyFont="1" applyFill="1" applyBorder="1" applyAlignment="1">
      <alignment horizontal="centerContinuous"/>
    </xf>
    <xf numFmtId="0" fontId="19" fillId="0" borderId="16" xfId="8255" applyNumberFormat="1" applyFont="1" applyBorder="1" applyAlignment="1">
      <alignment horizontal="centerContinuous"/>
    </xf>
    <xf numFmtId="0" fontId="19" fillId="0" borderId="57" xfId="8255" applyNumberFormat="1" applyFont="1" applyBorder="1" applyAlignment="1">
      <alignment horizontal="centerContinuous"/>
    </xf>
    <xf numFmtId="164" fontId="131" fillId="0" borderId="62" xfId="1" applyNumberFormat="1" applyFont="1" applyFill="1" applyBorder="1"/>
    <xf numFmtId="164" fontId="131" fillId="0" borderId="50" xfId="1" applyNumberFormat="1" applyFont="1" applyFill="1" applyBorder="1"/>
    <xf numFmtId="164" fontId="131" fillId="0" borderId="42" xfId="1" applyNumberFormat="1" applyFont="1" applyFill="1" applyBorder="1"/>
    <xf numFmtId="0" fontId="19" fillId="0" borderId="58" xfId="8255" applyNumberFormat="1" applyFont="1" applyFill="1" applyBorder="1" applyAlignment="1">
      <alignment horizontal="center"/>
    </xf>
    <xf numFmtId="0" fontId="19" fillId="0" borderId="58" xfId="8255" applyNumberFormat="1" applyFont="1" applyFill="1" applyBorder="1" applyAlignment="1">
      <alignment horizontal="centerContinuous"/>
    </xf>
    <xf numFmtId="0" fontId="19" fillId="0" borderId="63" xfId="8255" applyNumberFormat="1" applyFont="1" applyFill="1" applyBorder="1" applyAlignment="1">
      <alignment horizontal="centerContinuous"/>
    </xf>
    <xf numFmtId="0" fontId="19" fillId="0" borderId="53" xfId="8255" applyNumberFormat="1" applyFont="1" applyFill="1" applyBorder="1" applyAlignment="1">
      <alignment horizontal="center"/>
    </xf>
    <xf numFmtId="194" fontId="19" fillId="0" borderId="55" xfId="8255" applyNumberFormat="1" applyFont="1" applyBorder="1" applyAlignment="1">
      <alignment horizontal="center"/>
    </xf>
    <xf numFmtId="0" fontId="19" fillId="0" borderId="27" xfId="8255" applyNumberFormat="1" applyFont="1" applyFill="1" applyBorder="1" applyAlignment="1">
      <alignment horizontal="centerContinuous"/>
    </xf>
  </cellXfs>
  <cellStyles count="10097">
    <cellStyle name="_x0013_" xfId="2"/>
    <cellStyle name=" 1" xfId="3"/>
    <cellStyle name=" 1 2" xfId="4"/>
    <cellStyle name=" 1 3" xfId="5"/>
    <cellStyle name="_x0013_ 10" xfId="6"/>
    <cellStyle name="_x0013_ 11" xfId="7"/>
    <cellStyle name="_x0013_ 2" xfId="8"/>
    <cellStyle name="_x0013_ 2 2" xfId="9"/>
    <cellStyle name="_x0013_ 3" xfId="10"/>
    <cellStyle name="_x0013_ 4" xfId="11"/>
    <cellStyle name="_x0013_ 5" xfId="12"/>
    <cellStyle name="_x0013_ 6" xfId="13"/>
    <cellStyle name="_x0013_ 7" xfId="14"/>
    <cellStyle name="_x0013_ 8" xfId="15"/>
    <cellStyle name="_x0013_ 9" xfId="16"/>
    <cellStyle name="_(C) 2007 CB Weather Adjust" xfId="17"/>
    <cellStyle name="_(C) 2007 CB Weather Adjust (2)" xfId="18"/>
    <cellStyle name="_09GRC Gas Transport For Review" xfId="19"/>
    <cellStyle name="_09GRC Gas Transport For Review 2" xfId="20"/>
    <cellStyle name="_09GRC Gas Transport For Review 2 2" xfId="21"/>
    <cellStyle name="_09GRC Gas Transport For Review 3" xfId="22"/>
    <cellStyle name="_09GRC Gas Transport For Review_Book4" xfId="23"/>
    <cellStyle name="_09GRC Gas Transport For Review_Book4 2" xfId="24"/>
    <cellStyle name="_09GRC Gas Transport For Review_Book4 2 2" xfId="25"/>
    <cellStyle name="_09GRC Gas Transport For Review_Book4 3" xfId="26"/>
    <cellStyle name="_x0013__16.07E Wild Horse Wind Expansionwrkingfile" xfId="27"/>
    <cellStyle name="_x0013__16.07E Wild Horse Wind Expansionwrkingfile 2" xfId="28"/>
    <cellStyle name="_x0013__16.07E Wild Horse Wind Expansionwrkingfile 2 2" xfId="29"/>
    <cellStyle name="_x0013__16.07E Wild Horse Wind Expansionwrkingfile 3" xfId="30"/>
    <cellStyle name="_x0013__16.07E Wild Horse Wind Expansionwrkingfile SF" xfId="31"/>
    <cellStyle name="_x0013__16.07E Wild Horse Wind Expansionwrkingfile SF 2" xfId="32"/>
    <cellStyle name="_x0013__16.07E Wild Horse Wind Expansionwrkingfile SF 2 2" xfId="33"/>
    <cellStyle name="_x0013__16.07E Wild Horse Wind Expansionwrkingfile SF 3" xfId="34"/>
    <cellStyle name="_x0013__16.37E Wild Horse Expansion DeferralRevwrkingfile SF" xfId="35"/>
    <cellStyle name="_x0013__16.37E Wild Horse Expansion DeferralRevwrkingfile SF 2" xfId="36"/>
    <cellStyle name="_x0013__16.37E Wild Horse Expansion DeferralRevwrkingfile SF 2 2" xfId="37"/>
    <cellStyle name="_x0013__16.37E Wild Horse Expansion DeferralRevwrkingfile SF 3" xfId="38"/>
    <cellStyle name="_2.01G Temp Normalization(C)" xfId="39"/>
    <cellStyle name="_2.05G Pass-Through Revenue and Expenses" xfId="40"/>
    <cellStyle name="_2.11G Interest on Customer Deposits" xfId="41"/>
    <cellStyle name="_2008 Strat Plan Power Costs Forecast V2 (2009 Update)" xfId="42"/>
    <cellStyle name="_2008 Strat Plan Power Costs Forecast V2 (2009 Update) 2" xfId="43"/>
    <cellStyle name="_2008 Strat Plan Power Costs Forecast V2 (2009 Update)_NIM Summary" xfId="44"/>
    <cellStyle name="_2008 Strat Plan Power Costs Forecast V2 (2009 Update)_NIM Summary 2" xfId="45"/>
    <cellStyle name="_4.01E Temp Normalization" xfId="46"/>
    <cellStyle name="_4.03G Lease Everett Delta" xfId="47"/>
    <cellStyle name="_4.04G Pass-Through Revenue and ExpensesWFMI" xfId="48"/>
    <cellStyle name="_4.06E Pass Throughs" xfId="49"/>
    <cellStyle name="_4.06E Pass Throughs 2" xfId="50"/>
    <cellStyle name="_4.06E Pass Throughs 2 2" xfId="51"/>
    <cellStyle name="_4.06E Pass Throughs 2 2 2" xfId="52"/>
    <cellStyle name="_4.06E Pass Throughs 2 3" xfId="53"/>
    <cellStyle name="_4.06E Pass Throughs 3" xfId="54"/>
    <cellStyle name="_4.06E Pass Throughs 3 2" xfId="55"/>
    <cellStyle name="_4.06E Pass Throughs 3 2 2" xfId="56"/>
    <cellStyle name="_4.06E Pass Throughs 3 3" xfId="57"/>
    <cellStyle name="_4.06E Pass Throughs 3 3 2" xfId="58"/>
    <cellStyle name="_4.06E Pass Throughs 3 4" xfId="59"/>
    <cellStyle name="_4.06E Pass Throughs 3 4 2" xfId="60"/>
    <cellStyle name="_4.06E Pass Throughs 4" xfId="61"/>
    <cellStyle name="_4.06E Pass Throughs 4 2" xfId="62"/>
    <cellStyle name="_4.06E Pass Throughs 5" xfId="63"/>
    <cellStyle name="_4.06E Pass Throughs 6" xfId="64"/>
    <cellStyle name="_4.06E Pass Throughs 7" xfId="65"/>
    <cellStyle name="_4.06E Pass Throughs_04 07E Wild Horse Wind Expansion (C) (2)" xfId="66"/>
    <cellStyle name="_4.06E Pass Throughs_04 07E Wild Horse Wind Expansion (C) (2) 2" xfId="67"/>
    <cellStyle name="_4.06E Pass Throughs_04 07E Wild Horse Wind Expansion (C) (2) 2 2" xfId="68"/>
    <cellStyle name="_4.06E Pass Throughs_04 07E Wild Horse Wind Expansion (C) (2) 3" xfId="69"/>
    <cellStyle name="_4.06E Pass Throughs_04 07E Wild Horse Wind Expansion (C) (2)_Adj Bench DR 3 for Initial Briefs (Electric)" xfId="70"/>
    <cellStyle name="_4.06E Pass Throughs_04 07E Wild Horse Wind Expansion (C) (2)_Adj Bench DR 3 for Initial Briefs (Electric) 2" xfId="71"/>
    <cellStyle name="_4.06E Pass Throughs_04 07E Wild Horse Wind Expansion (C) (2)_Adj Bench DR 3 for Initial Briefs (Electric) 2 2" xfId="72"/>
    <cellStyle name="_4.06E Pass Throughs_04 07E Wild Horse Wind Expansion (C) (2)_Adj Bench DR 3 for Initial Briefs (Electric) 3" xfId="73"/>
    <cellStyle name="_4.06E Pass Throughs_04 07E Wild Horse Wind Expansion (C) (2)_Book1" xfId="74"/>
    <cellStyle name="_4.06E Pass Throughs_04 07E Wild Horse Wind Expansion (C) (2)_Electric Rev Req Model (2009 GRC) " xfId="75"/>
    <cellStyle name="_4.06E Pass Throughs_04 07E Wild Horse Wind Expansion (C) (2)_Electric Rev Req Model (2009 GRC)  2" xfId="76"/>
    <cellStyle name="_4.06E Pass Throughs_04 07E Wild Horse Wind Expansion (C) (2)_Electric Rev Req Model (2009 GRC)  2 2" xfId="77"/>
    <cellStyle name="_4.06E Pass Throughs_04 07E Wild Horse Wind Expansion (C) (2)_Electric Rev Req Model (2009 GRC)  3" xfId="78"/>
    <cellStyle name="_4.06E Pass Throughs_04 07E Wild Horse Wind Expansion (C) (2)_Electric Rev Req Model (2009 GRC) Rebuttal" xfId="79"/>
    <cellStyle name="_4.06E Pass Throughs_04 07E Wild Horse Wind Expansion (C) (2)_Electric Rev Req Model (2009 GRC) Rebuttal 2" xfId="80"/>
    <cellStyle name="_4.06E Pass Throughs_04 07E Wild Horse Wind Expansion (C) (2)_Electric Rev Req Model (2009 GRC) Rebuttal 2 2" xfId="81"/>
    <cellStyle name="_4.06E Pass Throughs_04 07E Wild Horse Wind Expansion (C) (2)_Electric Rev Req Model (2009 GRC) Rebuttal 3" xfId="82"/>
    <cellStyle name="_4.06E Pass Throughs_04 07E Wild Horse Wind Expansion (C) (2)_Electric Rev Req Model (2009 GRC) Rebuttal REmoval of New  WH Solar AdjustMI" xfId="83"/>
    <cellStyle name="_4.06E Pass Throughs_04 07E Wild Horse Wind Expansion (C) (2)_Electric Rev Req Model (2009 GRC) Rebuttal REmoval of New  WH Solar AdjustMI 2" xfId="84"/>
    <cellStyle name="_4.06E Pass Throughs_04 07E Wild Horse Wind Expansion (C) (2)_Electric Rev Req Model (2009 GRC) Rebuttal REmoval of New  WH Solar AdjustMI 2 2" xfId="85"/>
    <cellStyle name="_4.06E Pass Throughs_04 07E Wild Horse Wind Expansion (C) (2)_Electric Rev Req Model (2009 GRC) Rebuttal REmoval of New  WH Solar AdjustMI 3" xfId="86"/>
    <cellStyle name="_4.06E Pass Throughs_04 07E Wild Horse Wind Expansion (C) (2)_Electric Rev Req Model (2009 GRC) Revised 01-18-2010" xfId="87"/>
    <cellStyle name="_4.06E Pass Throughs_04 07E Wild Horse Wind Expansion (C) (2)_Electric Rev Req Model (2009 GRC) Revised 01-18-2010 2" xfId="88"/>
    <cellStyle name="_4.06E Pass Throughs_04 07E Wild Horse Wind Expansion (C) (2)_Electric Rev Req Model (2009 GRC) Revised 01-18-2010 2 2" xfId="89"/>
    <cellStyle name="_4.06E Pass Throughs_04 07E Wild Horse Wind Expansion (C) (2)_Electric Rev Req Model (2009 GRC) Revised 01-18-2010 3" xfId="90"/>
    <cellStyle name="_4.06E Pass Throughs_04 07E Wild Horse Wind Expansion (C) (2)_Electric Rev Req Model (2010 GRC)" xfId="91"/>
    <cellStyle name="_4.06E Pass Throughs_04 07E Wild Horse Wind Expansion (C) (2)_Electric Rev Req Model (2010 GRC) SF" xfId="92"/>
    <cellStyle name="_4.06E Pass Throughs_04 07E Wild Horse Wind Expansion (C) (2)_Final Order Electric EXHIBIT A-1" xfId="93"/>
    <cellStyle name="_4.06E Pass Throughs_04 07E Wild Horse Wind Expansion (C) (2)_Final Order Electric EXHIBIT A-1 2" xfId="94"/>
    <cellStyle name="_4.06E Pass Throughs_04 07E Wild Horse Wind Expansion (C) (2)_Final Order Electric EXHIBIT A-1 2 2" xfId="95"/>
    <cellStyle name="_4.06E Pass Throughs_04 07E Wild Horse Wind Expansion (C) (2)_Final Order Electric EXHIBIT A-1 3" xfId="96"/>
    <cellStyle name="_4.06E Pass Throughs_04 07E Wild Horse Wind Expansion (C) (2)_TENASKA REGULATORY ASSET" xfId="97"/>
    <cellStyle name="_4.06E Pass Throughs_04 07E Wild Horse Wind Expansion (C) (2)_TENASKA REGULATORY ASSET 2" xfId="98"/>
    <cellStyle name="_4.06E Pass Throughs_04 07E Wild Horse Wind Expansion (C) (2)_TENASKA REGULATORY ASSET 2 2" xfId="99"/>
    <cellStyle name="_4.06E Pass Throughs_04 07E Wild Horse Wind Expansion (C) (2)_TENASKA REGULATORY ASSET 3" xfId="100"/>
    <cellStyle name="_4.06E Pass Throughs_16.37E Wild Horse Expansion DeferralRevwrkingfile SF" xfId="101"/>
    <cellStyle name="_4.06E Pass Throughs_16.37E Wild Horse Expansion DeferralRevwrkingfile SF 2" xfId="102"/>
    <cellStyle name="_4.06E Pass Throughs_16.37E Wild Horse Expansion DeferralRevwrkingfile SF 2 2" xfId="103"/>
    <cellStyle name="_4.06E Pass Throughs_16.37E Wild Horse Expansion DeferralRevwrkingfile SF 3" xfId="104"/>
    <cellStyle name="_4.06E Pass Throughs_2009 Compliance Filing PCA Exhibits for GRC" xfId="105"/>
    <cellStyle name="_4.06E Pass Throughs_2009 GRC Compl Filing - Exhibit D" xfId="106"/>
    <cellStyle name="_4.06E Pass Throughs_2009 GRC Compl Filing - Exhibit D 2" xfId="107"/>
    <cellStyle name="_4.06E Pass Throughs_3.01 Income Statement" xfId="108"/>
    <cellStyle name="_4.06E Pass Throughs_4 31 Regulatory Assets and Liabilities  7 06- Exhibit D" xfId="109"/>
    <cellStyle name="_4.06E Pass Throughs_4 31 Regulatory Assets and Liabilities  7 06- Exhibit D 2" xfId="110"/>
    <cellStyle name="_4.06E Pass Throughs_4 31 Regulatory Assets and Liabilities  7 06- Exhibit D 2 2" xfId="111"/>
    <cellStyle name="_4.06E Pass Throughs_4 31 Regulatory Assets and Liabilities  7 06- Exhibit D 3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2 Regulatory Assets and Liabilities  7 06- Exhibit D" xfId="115"/>
    <cellStyle name="_4.06E Pass Throughs_4 32 Regulatory Assets and Liabilities  7 06- Exhibit D 2" xfId="116"/>
    <cellStyle name="_4.06E Pass Throughs_4 32 Regulatory Assets and Liabilities  7 06- Exhibit D 2 2" xfId="117"/>
    <cellStyle name="_4.06E Pass Throughs_4 32 Regulatory Assets and Liabilities  7 06- Exhibit D 3" xfId="118"/>
    <cellStyle name="_4.06E Pass Throughs_4 32 Regulatory Assets and Liabilities  7 06- Exhibit D_NIM Summary" xfId="119"/>
    <cellStyle name="_4.06E Pass Throughs_4 32 Regulatory Assets and Liabilities  7 06- Exhibit D_NIM Summary 2" xfId="120"/>
    <cellStyle name="_4.06E Pass Throughs_AURORA Total New" xfId="121"/>
    <cellStyle name="_4.06E Pass Throughs_AURORA Total New 2" xfId="122"/>
    <cellStyle name="_4.06E Pass Throughs_Book2" xfId="123"/>
    <cellStyle name="_4.06E Pass Throughs_Book2 2" xfId="124"/>
    <cellStyle name="_4.06E Pass Throughs_Book2 2 2" xfId="125"/>
    <cellStyle name="_4.06E Pass Throughs_Book2 3" xfId="126"/>
    <cellStyle name="_4.06E Pass Throughs_Book2_Adj Bench DR 3 for Initial Briefs (Electric)" xfId="127"/>
    <cellStyle name="_4.06E Pass Throughs_Book2_Adj Bench DR 3 for Initial Briefs (Electric) 2" xfId="128"/>
    <cellStyle name="_4.06E Pass Throughs_Book2_Adj Bench DR 3 for Initial Briefs (Electric) 2 2" xfId="129"/>
    <cellStyle name="_4.06E Pass Throughs_Book2_Adj Bench DR 3 for Initial Briefs (Electric) 3" xfId="130"/>
    <cellStyle name="_4.06E Pass Throughs_Book2_Electric Rev Req Model (2009 GRC) Rebuttal" xfId="131"/>
    <cellStyle name="_4.06E Pass Throughs_Book2_Electric Rev Req Model (2009 GRC) Rebuttal 2" xfId="132"/>
    <cellStyle name="_4.06E Pass Throughs_Book2_Electric Rev Req Model (2009 GRC) Rebuttal 2 2" xfId="133"/>
    <cellStyle name="_4.06E Pass Throughs_Book2_Electric Rev Req Model (2009 GRC) Rebuttal 3" xfId="134"/>
    <cellStyle name="_4.06E Pass Throughs_Book2_Electric Rev Req Model (2009 GRC) Rebuttal REmoval of New  WH Solar AdjustMI" xfId="135"/>
    <cellStyle name="_4.06E Pass Throughs_Book2_Electric Rev Req Model (2009 GRC) Rebuttal REmoval of New  WH Solar AdjustMI 2" xfId="136"/>
    <cellStyle name="_4.06E Pass Throughs_Book2_Electric Rev Req Model (2009 GRC) Rebuttal REmoval of New  WH Solar AdjustMI 2 2" xfId="137"/>
    <cellStyle name="_4.06E Pass Throughs_Book2_Electric Rev Req Model (2009 GRC) Rebuttal REmoval of New  WH Solar AdjustMI 3" xfId="138"/>
    <cellStyle name="_4.06E Pass Throughs_Book2_Electric Rev Req Model (2009 GRC) Revised 01-18-2010" xfId="139"/>
    <cellStyle name="_4.06E Pass Throughs_Book2_Electric Rev Req Model (2009 GRC) Revised 01-18-2010 2" xfId="140"/>
    <cellStyle name="_4.06E Pass Throughs_Book2_Electric Rev Req Model (2009 GRC) Revised 01-18-2010 2 2" xfId="141"/>
    <cellStyle name="_4.06E Pass Throughs_Book2_Electric Rev Req Model (2009 GRC) Revised 01-18-2010 3" xfId="142"/>
    <cellStyle name="_4.06E Pass Throughs_Book2_Final Order Electric EXHIBIT A-1" xfId="143"/>
    <cellStyle name="_4.06E Pass Throughs_Book2_Final Order Electric EXHIBIT A-1 2" xfId="144"/>
    <cellStyle name="_4.06E Pass Throughs_Book2_Final Order Electric EXHIBIT A-1 2 2" xfId="145"/>
    <cellStyle name="_4.06E Pass Throughs_Book2_Final Order Electric EXHIBIT A-1 3" xfId="146"/>
    <cellStyle name="_4.06E Pass Throughs_Book4" xfId="147"/>
    <cellStyle name="_4.06E Pass Throughs_Book4 2" xfId="148"/>
    <cellStyle name="_4.06E Pass Throughs_Book4 2 2" xfId="149"/>
    <cellStyle name="_4.06E Pass Throughs_Book4 3" xfId="150"/>
    <cellStyle name="_4.06E Pass Throughs_Book9" xfId="151"/>
    <cellStyle name="_4.06E Pass Throughs_Book9 2" xfId="152"/>
    <cellStyle name="_4.06E Pass Throughs_Book9 2 2" xfId="153"/>
    <cellStyle name="_4.06E Pass Throughs_Book9 3" xfId="154"/>
    <cellStyle name="_4.06E Pass Throughs_Chelan PUD Power Costs (8-10)" xfId="155"/>
    <cellStyle name="_4.06E Pass Throughs_INPUTS" xfId="156"/>
    <cellStyle name="_4.06E Pass Throughs_INPUTS 2" xfId="157"/>
    <cellStyle name="_4.06E Pass Throughs_INPUTS 2 2" xfId="158"/>
    <cellStyle name="_4.06E Pass Throughs_INPUTS 3" xfId="159"/>
    <cellStyle name="_4.06E Pass Throughs_NIM Summary" xfId="160"/>
    <cellStyle name="_4.06E Pass Throughs_NIM Summary 09GRC" xfId="161"/>
    <cellStyle name="_4.06E Pass Throughs_NIM Summary 09GRC 2" xfId="162"/>
    <cellStyle name="_4.06E Pass Throughs_NIM Summary 2" xfId="163"/>
    <cellStyle name="_4.06E Pass Throughs_NIM Summary 3" xfId="164"/>
    <cellStyle name="_4.06E Pass Throughs_NIM Summary 4" xfId="165"/>
    <cellStyle name="_4.06E Pass Throughs_NIM Summary 5" xfId="166"/>
    <cellStyle name="_4.06E Pass Throughs_NIM Summary 6" xfId="167"/>
    <cellStyle name="_4.06E Pass Throughs_NIM Summary 7" xfId="168"/>
    <cellStyle name="_4.06E Pass Throughs_NIM Summary 8" xfId="169"/>
    <cellStyle name="_4.06E Pass Throughs_NIM Summary 9" xfId="170"/>
    <cellStyle name="_4.06E Pass Throughs_PCA 10 -  Exhibit D from A Kellogg Jan 2011" xfId="171"/>
    <cellStyle name="_4.06E Pass Throughs_PCA 10 -  Exhibit D from A Kellogg July 2011" xfId="172"/>
    <cellStyle name="_4.06E Pass Throughs_PCA 10 -  Exhibit D from S Free Rcv'd 12-11" xfId="173"/>
    <cellStyle name="_4.06E Pass Throughs_PCA 9 -  Exhibit D April 2010" xfId="174"/>
    <cellStyle name="_4.06E Pass Throughs_PCA 9 -  Exhibit D April 2010 (3)" xfId="175"/>
    <cellStyle name="_4.06E Pass Throughs_PCA 9 -  Exhibit D April 2010 (3) 2" xfId="176"/>
    <cellStyle name="_4.06E Pass Throughs_PCA 9 -  Exhibit D Nov 2010" xfId="177"/>
    <cellStyle name="_4.06E Pass Throughs_PCA 9 - Exhibit D at August 2010" xfId="178"/>
    <cellStyle name="_4.06E Pass Throughs_PCA 9 - Exhibit D June 2010 GRC" xfId="179"/>
    <cellStyle name="_4.06E Pass Throughs_Power Costs - Comparison bx Rbtl-Staff-Jt-PC" xfId="180"/>
    <cellStyle name="_4.06E Pass Throughs_Power Costs - Comparison bx Rbtl-Staff-Jt-PC 2" xfId="181"/>
    <cellStyle name="_4.06E Pass Throughs_Power Costs - Comparison bx Rbtl-Staff-Jt-PC 2 2" xfId="182"/>
    <cellStyle name="_4.06E Pass Throughs_Power Costs - Comparison bx Rbtl-Staff-Jt-PC 3" xfId="183"/>
    <cellStyle name="_4.06E Pass Throughs_Power Costs - Comparison bx Rbtl-Staff-Jt-PC_Adj Bench DR 3 for Initial Briefs (Electric)" xfId="184"/>
    <cellStyle name="_4.06E Pass Throughs_Power Costs - Comparison bx Rbtl-Staff-Jt-PC_Adj Bench DR 3 for Initial Briefs (Electric) 2" xfId="185"/>
    <cellStyle name="_4.06E Pass Throughs_Power Costs - Comparison bx Rbtl-Staff-Jt-PC_Adj Bench DR 3 for Initial Briefs (Electric) 2 2" xfId="186"/>
    <cellStyle name="_4.06E Pass Throughs_Power Costs - Comparison bx Rbtl-Staff-Jt-PC_Adj Bench DR 3 for Initial Briefs (Electric) 3" xfId="187"/>
    <cellStyle name="_4.06E Pass Throughs_Power Costs - Comparison bx Rbtl-Staff-Jt-PC_Electric Rev Req Model (2009 GRC) Rebuttal" xfId="188"/>
    <cellStyle name="_4.06E Pass Throughs_Power Costs - Comparison bx Rbtl-Staff-Jt-PC_Electric Rev Req Model (2009 GRC) Rebuttal 2" xfId="189"/>
    <cellStyle name="_4.06E Pass Throughs_Power Costs - Comparison bx Rbtl-Staff-Jt-PC_Electric Rev Req Model (2009 GRC) Rebuttal 2 2" xfId="190"/>
    <cellStyle name="_4.06E Pass Throughs_Power Costs - Comparison bx Rbtl-Staff-Jt-PC_Electric Rev Req Model (2009 GRC) Rebuttal 3" xfId="191"/>
    <cellStyle name="_4.06E Pass Throughs_Power Costs - Comparison bx Rbtl-Staff-Jt-PC_Electric Rev Req Model (2009 GRC) Rebuttal REmoval of New  WH Solar AdjustMI" xfId="192"/>
    <cellStyle name="_4.06E Pass Throughs_Power Costs - Comparison bx Rbtl-Staff-Jt-PC_Electric Rev Req Model (2009 GRC) Rebuttal REmoval of New  WH Solar AdjustMI 2" xfId="193"/>
    <cellStyle name="_4.06E Pass Throughs_Power Costs - Comparison bx Rbtl-Staff-Jt-PC_Electric Rev Req Model (2009 GRC) Rebuttal REmoval of New  WH Solar AdjustMI 2 2" xfId="194"/>
    <cellStyle name="_4.06E Pass Throughs_Power Costs - Comparison bx Rbtl-Staff-Jt-PC_Electric Rev Req Model (2009 GRC) Rebuttal REmoval of New  WH Solar AdjustMI 3" xfId="195"/>
    <cellStyle name="_4.06E Pass Throughs_Power Costs - Comparison bx Rbtl-Staff-Jt-PC_Electric Rev Req Model (2009 GRC) Revised 01-18-2010" xfId="196"/>
    <cellStyle name="_4.06E Pass Throughs_Power Costs - Comparison bx Rbtl-Staff-Jt-PC_Electric Rev Req Model (2009 GRC) Revised 01-18-2010 2" xfId="197"/>
    <cellStyle name="_4.06E Pass Throughs_Power Costs - Comparison bx Rbtl-Staff-Jt-PC_Electric Rev Req Model (2009 GRC) Revised 01-18-2010 2 2" xfId="198"/>
    <cellStyle name="_4.06E Pass Throughs_Power Costs - Comparison bx Rbtl-Staff-Jt-PC_Electric Rev Req Model (2009 GRC) Revised 01-18-2010 3" xfId="199"/>
    <cellStyle name="_4.06E Pass Throughs_Power Costs - Comparison bx Rbtl-Staff-Jt-PC_Final Order Electric EXHIBIT A-1" xfId="200"/>
    <cellStyle name="_4.06E Pass Throughs_Power Costs - Comparison bx Rbtl-Staff-Jt-PC_Final Order Electric EXHIBIT A-1 2" xfId="201"/>
    <cellStyle name="_4.06E Pass Throughs_Power Costs - Comparison bx Rbtl-Staff-Jt-PC_Final Order Electric EXHIBIT A-1 2 2" xfId="202"/>
    <cellStyle name="_4.06E Pass Throughs_Power Costs - Comparison bx Rbtl-Staff-Jt-PC_Final Order Electric EXHIBIT A-1 3" xfId="203"/>
    <cellStyle name="_4.06E Pass Throughs_Production Adj 4.37" xfId="204"/>
    <cellStyle name="_4.06E Pass Throughs_Production Adj 4.37 2" xfId="205"/>
    <cellStyle name="_4.06E Pass Throughs_Production Adj 4.37 2 2" xfId="206"/>
    <cellStyle name="_4.06E Pass Throughs_Production Adj 4.37 3" xfId="207"/>
    <cellStyle name="_4.06E Pass Throughs_Purchased Power Adj 4.03" xfId="208"/>
    <cellStyle name="_4.06E Pass Throughs_Purchased Power Adj 4.03 2" xfId="209"/>
    <cellStyle name="_4.06E Pass Throughs_Purchased Power Adj 4.03 2 2" xfId="210"/>
    <cellStyle name="_4.06E Pass Throughs_Purchased Power Adj 4.03 3" xfId="211"/>
    <cellStyle name="_4.06E Pass Throughs_Rebuttal Power Costs" xfId="212"/>
    <cellStyle name="_4.06E Pass Throughs_Rebuttal Power Costs 2" xfId="213"/>
    <cellStyle name="_4.06E Pass Throughs_Rebuttal Power Costs 2 2" xfId="214"/>
    <cellStyle name="_4.06E Pass Throughs_Rebuttal Power Costs 3" xfId="215"/>
    <cellStyle name="_4.06E Pass Throughs_Rebuttal Power Costs_Adj Bench DR 3 for Initial Briefs (Electric)" xfId="216"/>
    <cellStyle name="_4.06E Pass Throughs_Rebuttal Power Costs_Adj Bench DR 3 for Initial Briefs (Electric) 2" xfId="217"/>
    <cellStyle name="_4.06E Pass Throughs_Rebuttal Power Costs_Adj Bench DR 3 for Initial Briefs (Electric) 2 2" xfId="218"/>
    <cellStyle name="_4.06E Pass Throughs_Rebuttal Power Costs_Adj Bench DR 3 for Initial Briefs (Electric) 3" xfId="219"/>
    <cellStyle name="_4.06E Pass Throughs_Rebuttal Power Costs_Electric Rev Req Model (2009 GRC) Rebuttal" xfId="220"/>
    <cellStyle name="_4.06E Pass Throughs_Rebuttal Power Costs_Electric Rev Req Model (2009 GRC) Rebuttal 2" xfId="221"/>
    <cellStyle name="_4.06E Pass Throughs_Rebuttal Power Costs_Electric Rev Req Model (2009 GRC) Rebuttal 2 2" xfId="222"/>
    <cellStyle name="_4.06E Pass Throughs_Rebuttal Power Costs_Electric Rev Req Model (2009 GRC) Rebuttal 3" xfId="223"/>
    <cellStyle name="_4.06E Pass Throughs_Rebuttal Power Costs_Electric Rev Req Model (2009 GRC) Rebuttal REmoval of New  WH Solar AdjustMI" xfId="224"/>
    <cellStyle name="_4.06E Pass Throughs_Rebuttal Power Costs_Electric Rev Req Model (2009 GRC) Rebuttal REmoval of New  WH Solar AdjustMI 2" xfId="225"/>
    <cellStyle name="_4.06E Pass Throughs_Rebuttal Power Costs_Electric Rev Req Model (2009 GRC) Rebuttal REmoval of New  WH Solar AdjustMI 2 2" xfId="226"/>
    <cellStyle name="_4.06E Pass Throughs_Rebuttal Power Costs_Electric Rev Req Model (2009 GRC) Rebuttal REmoval of New  WH Solar AdjustMI 3" xfId="227"/>
    <cellStyle name="_4.06E Pass Throughs_Rebuttal Power Costs_Electric Rev Req Model (2009 GRC) Revised 01-18-2010" xfId="228"/>
    <cellStyle name="_4.06E Pass Throughs_Rebuttal Power Costs_Electric Rev Req Model (2009 GRC) Revised 01-18-2010 2" xfId="229"/>
    <cellStyle name="_4.06E Pass Throughs_Rebuttal Power Costs_Electric Rev Req Model (2009 GRC) Revised 01-18-2010 2 2" xfId="230"/>
    <cellStyle name="_4.06E Pass Throughs_Rebuttal Power Costs_Electric Rev Req Model (2009 GRC) Revised 01-18-2010 3" xfId="231"/>
    <cellStyle name="_4.06E Pass Throughs_Rebuttal Power Costs_Final Order Electric EXHIBIT A-1" xfId="232"/>
    <cellStyle name="_4.06E Pass Throughs_Rebuttal Power Costs_Final Order Electric EXHIBIT A-1 2" xfId="233"/>
    <cellStyle name="_4.06E Pass Throughs_Rebuttal Power Costs_Final Order Electric EXHIBIT A-1 2 2" xfId="234"/>
    <cellStyle name="_4.06E Pass Throughs_Rebuttal Power Costs_Final Order Electric EXHIBIT A-1 3" xfId="235"/>
    <cellStyle name="_4.06E Pass Throughs_ROR &amp; CONV FACTOR" xfId="236"/>
    <cellStyle name="_4.06E Pass Throughs_ROR &amp; CONV FACTOR 2" xfId="237"/>
    <cellStyle name="_4.06E Pass Throughs_ROR &amp; CONV FACTOR 2 2" xfId="238"/>
    <cellStyle name="_4.06E Pass Throughs_ROR &amp; CONV FACTOR 3" xfId="239"/>
    <cellStyle name="_4.06E Pass Throughs_ROR 5.02" xfId="240"/>
    <cellStyle name="_4.06E Pass Throughs_ROR 5.02 2" xfId="241"/>
    <cellStyle name="_4.06E Pass Throughs_ROR 5.02 2 2" xfId="242"/>
    <cellStyle name="_4.06E Pass Throughs_ROR 5.02 3" xfId="243"/>
    <cellStyle name="_4.06E Pass Throughs_Wind Integration 10GRC" xfId="244"/>
    <cellStyle name="_4.06E Pass Throughs_Wind Integration 10GRC 2" xfId="245"/>
    <cellStyle name="_4.13E Montana Energy Tax" xfId="246"/>
    <cellStyle name="_4.13E Montana Energy Tax 2" xfId="247"/>
    <cellStyle name="_4.13E Montana Energy Tax 2 2" xfId="248"/>
    <cellStyle name="_4.13E Montana Energy Tax 2 2 2" xfId="249"/>
    <cellStyle name="_4.13E Montana Energy Tax 2 3" xfId="250"/>
    <cellStyle name="_4.13E Montana Energy Tax 3" xfId="251"/>
    <cellStyle name="_4.13E Montana Energy Tax 3 2" xfId="252"/>
    <cellStyle name="_4.13E Montana Energy Tax 3 2 2" xfId="253"/>
    <cellStyle name="_4.13E Montana Energy Tax 3 3" xfId="254"/>
    <cellStyle name="_4.13E Montana Energy Tax 3 3 2" xfId="255"/>
    <cellStyle name="_4.13E Montana Energy Tax 3 4" xfId="256"/>
    <cellStyle name="_4.13E Montana Energy Tax 3 4 2" xfId="257"/>
    <cellStyle name="_4.13E Montana Energy Tax 4" xfId="258"/>
    <cellStyle name="_4.13E Montana Energy Tax 4 2" xfId="259"/>
    <cellStyle name="_4.13E Montana Energy Tax 5" xfId="260"/>
    <cellStyle name="_4.13E Montana Energy Tax 6" xfId="261"/>
    <cellStyle name="_4.13E Montana Energy Tax 7" xfId="262"/>
    <cellStyle name="_4.13E Montana Energy Tax_04 07E Wild Horse Wind Expansion (C) (2)" xfId="263"/>
    <cellStyle name="_4.13E Montana Energy Tax_04 07E Wild Horse Wind Expansion (C) (2) 2" xfId="264"/>
    <cellStyle name="_4.13E Montana Energy Tax_04 07E Wild Horse Wind Expansion (C) (2) 2 2" xfId="265"/>
    <cellStyle name="_4.13E Montana Energy Tax_04 07E Wild Horse Wind Expansion (C) (2) 3" xfId="266"/>
    <cellStyle name="_4.13E Montana Energy Tax_04 07E Wild Horse Wind Expansion (C) (2)_Adj Bench DR 3 for Initial Briefs (Electric)" xfId="267"/>
    <cellStyle name="_4.13E Montana Energy Tax_04 07E Wild Horse Wind Expansion (C) (2)_Adj Bench DR 3 for Initial Briefs (Electric) 2" xfId="268"/>
    <cellStyle name="_4.13E Montana Energy Tax_04 07E Wild Horse Wind Expansion (C) (2)_Adj Bench DR 3 for Initial Briefs (Electric) 2 2" xfId="269"/>
    <cellStyle name="_4.13E Montana Energy Tax_04 07E Wild Horse Wind Expansion (C) (2)_Adj Bench DR 3 for Initial Briefs (Electric) 3" xfId="270"/>
    <cellStyle name="_4.13E Montana Energy Tax_04 07E Wild Horse Wind Expansion (C) (2)_Book1" xfId="271"/>
    <cellStyle name="_4.13E Montana Energy Tax_04 07E Wild Horse Wind Expansion (C) (2)_Electric Rev Req Model (2009 GRC) " xfId="272"/>
    <cellStyle name="_4.13E Montana Energy Tax_04 07E Wild Horse Wind Expansion (C) (2)_Electric Rev Req Model (2009 GRC)  2" xfId="273"/>
    <cellStyle name="_4.13E Montana Energy Tax_04 07E Wild Horse Wind Expansion (C) (2)_Electric Rev Req Model (2009 GRC)  2 2" xfId="274"/>
    <cellStyle name="_4.13E Montana Energy Tax_04 07E Wild Horse Wind Expansion (C) (2)_Electric Rev Req Model (2009 GRC)  3" xfId="275"/>
    <cellStyle name="_4.13E Montana Energy Tax_04 07E Wild Horse Wind Expansion (C) (2)_Electric Rev Req Model (2009 GRC) Rebuttal" xfId="276"/>
    <cellStyle name="_4.13E Montana Energy Tax_04 07E Wild Horse Wind Expansion (C) (2)_Electric Rev Req Model (2009 GRC) Rebuttal 2" xfId="277"/>
    <cellStyle name="_4.13E Montana Energy Tax_04 07E Wild Horse Wind Expansion (C) (2)_Electric Rev Req Model (2009 GRC) Rebuttal 2 2" xfId="278"/>
    <cellStyle name="_4.13E Montana Energy Tax_04 07E Wild Horse Wind Expansion (C) (2)_Electric Rev Req Model (2009 GRC) Rebuttal 3" xfId="279"/>
    <cellStyle name="_4.13E Montana Energy Tax_04 07E Wild Horse Wind Expansion (C) (2)_Electric Rev Req Model (2009 GRC) Rebuttal REmoval of New  WH Solar AdjustMI" xfId="280"/>
    <cellStyle name="_4.13E Montana Energy Tax_04 07E Wild Horse Wind Expansion (C) (2)_Electric Rev Req Model (2009 GRC) Rebuttal REmoval of New  WH Solar AdjustMI 2" xfId="281"/>
    <cellStyle name="_4.13E Montana Energy Tax_04 07E Wild Horse Wind Expansion (C) (2)_Electric Rev Req Model (2009 GRC) Rebuttal REmoval of New  WH Solar AdjustMI 2 2" xfId="282"/>
    <cellStyle name="_4.13E Montana Energy Tax_04 07E Wild Horse Wind Expansion (C) (2)_Electric Rev Req Model (2009 GRC) Rebuttal REmoval of New  WH Solar AdjustMI 3" xfId="283"/>
    <cellStyle name="_4.13E Montana Energy Tax_04 07E Wild Horse Wind Expansion (C) (2)_Electric Rev Req Model (2009 GRC) Revised 01-18-2010" xfId="284"/>
    <cellStyle name="_4.13E Montana Energy Tax_04 07E Wild Horse Wind Expansion (C) (2)_Electric Rev Req Model (2009 GRC) Revised 01-18-2010 2" xfId="285"/>
    <cellStyle name="_4.13E Montana Energy Tax_04 07E Wild Horse Wind Expansion (C) (2)_Electric Rev Req Model (2009 GRC) Revised 01-18-2010 2 2" xfId="286"/>
    <cellStyle name="_4.13E Montana Energy Tax_04 07E Wild Horse Wind Expansion (C) (2)_Electric Rev Req Model (2009 GRC) Revised 01-18-2010 3" xfId="287"/>
    <cellStyle name="_4.13E Montana Energy Tax_04 07E Wild Horse Wind Expansion (C) (2)_Electric Rev Req Model (2010 GRC)" xfId="288"/>
    <cellStyle name="_4.13E Montana Energy Tax_04 07E Wild Horse Wind Expansion (C) (2)_Electric Rev Req Model (2010 GRC) SF" xfId="289"/>
    <cellStyle name="_4.13E Montana Energy Tax_04 07E Wild Horse Wind Expansion (C) (2)_Final Order Electric EXHIBIT A-1" xfId="290"/>
    <cellStyle name="_4.13E Montana Energy Tax_04 07E Wild Horse Wind Expansion (C) (2)_Final Order Electric EXHIBIT A-1 2" xfId="291"/>
    <cellStyle name="_4.13E Montana Energy Tax_04 07E Wild Horse Wind Expansion (C) (2)_Final Order Electric EXHIBIT A-1 2 2" xfId="292"/>
    <cellStyle name="_4.13E Montana Energy Tax_04 07E Wild Horse Wind Expansion (C) (2)_Final Order Electric EXHIBIT A-1 3" xfId="293"/>
    <cellStyle name="_4.13E Montana Energy Tax_04 07E Wild Horse Wind Expansion (C) (2)_TENASKA REGULATORY ASSET" xfId="294"/>
    <cellStyle name="_4.13E Montana Energy Tax_04 07E Wild Horse Wind Expansion (C) (2)_TENASKA REGULATORY ASSET 2" xfId="295"/>
    <cellStyle name="_4.13E Montana Energy Tax_04 07E Wild Horse Wind Expansion (C) (2)_TENASKA REGULATORY ASSET 2 2" xfId="296"/>
    <cellStyle name="_4.13E Montana Energy Tax_04 07E Wild Horse Wind Expansion (C) (2)_TENASKA REGULATORY ASSET 3" xfId="297"/>
    <cellStyle name="_4.13E Montana Energy Tax_16.37E Wild Horse Expansion DeferralRevwrkingfile SF" xfId="298"/>
    <cellStyle name="_4.13E Montana Energy Tax_16.37E Wild Horse Expansion DeferralRevwrkingfile SF 2" xfId="299"/>
    <cellStyle name="_4.13E Montana Energy Tax_16.37E Wild Horse Expansion DeferralRevwrkingfile SF 2 2" xfId="300"/>
    <cellStyle name="_4.13E Montana Energy Tax_16.37E Wild Horse Expansion DeferralRevwrkingfile SF 3" xfId="301"/>
    <cellStyle name="_4.13E Montana Energy Tax_2009 Compliance Filing PCA Exhibits for GRC" xfId="302"/>
    <cellStyle name="_4.13E Montana Energy Tax_2009 GRC Compl Filing - Exhibit D" xfId="303"/>
    <cellStyle name="_4.13E Montana Energy Tax_2009 GRC Compl Filing - Exhibit D 2" xfId="304"/>
    <cellStyle name="_4.13E Montana Energy Tax_3.01 Income Statement" xfId="305"/>
    <cellStyle name="_4.13E Montana Energy Tax_4 31 Regulatory Assets and Liabilities  7 06- Exhibit D" xfId="306"/>
    <cellStyle name="_4.13E Montana Energy Tax_4 31 Regulatory Assets and Liabilities  7 06- Exhibit D 2" xfId="307"/>
    <cellStyle name="_4.13E Montana Energy Tax_4 31 Regulatory Assets and Liabilities  7 06- Exhibit D 2 2" xfId="308"/>
    <cellStyle name="_4.13E Montana Energy Tax_4 31 Regulatory Assets and Liabilities  7 06- Exhibit D 3" xfId="309"/>
    <cellStyle name="_4.13E Montana Energy Tax_4 31 Regulatory Assets and Liabilities  7 06- Exhibit D_NIM Summary" xfId="310"/>
    <cellStyle name="_4.13E Montana Energy Tax_4 31 Regulatory Assets and Liabilities  7 06- Exhibit D_NIM Summary 2" xfId="311"/>
    <cellStyle name="_4.13E Montana Energy Tax_4 32 Regulatory Assets and Liabilities  7 06- Exhibit D" xfId="312"/>
    <cellStyle name="_4.13E Montana Energy Tax_4 32 Regulatory Assets and Liabilities  7 06- Exhibit D 2" xfId="313"/>
    <cellStyle name="_4.13E Montana Energy Tax_4 32 Regulatory Assets and Liabilities  7 06- Exhibit D 2 2" xfId="314"/>
    <cellStyle name="_4.13E Montana Energy Tax_4 32 Regulatory Assets and Liabilities  7 06- Exhibit D 3" xfId="315"/>
    <cellStyle name="_4.13E Montana Energy Tax_4 32 Regulatory Assets and Liabilities  7 06- Exhibit D_NIM Summary" xfId="316"/>
    <cellStyle name="_4.13E Montana Energy Tax_4 32 Regulatory Assets and Liabilities  7 06- Exhibit D_NIM Summary 2" xfId="317"/>
    <cellStyle name="_4.13E Montana Energy Tax_AURORA Total New" xfId="318"/>
    <cellStyle name="_4.13E Montana Energy Tax_AURORA Total New 2" xfId="319"/>
    <cellStyle name="_4.13E Montana Energy Tax_Book2" xfId="320"/>
    <cellStyle name="_4.13E Montana Energy Tax_Book2 2" xfId="321"/>
    <cellStyle name="_4.13E Montana Energy Tax_Book2 2 2" xfId="322"/>
    <cellStyle name="_4.13E Montana Energy Tax_Book2 3" xfId="323"/>
    <cellStyle name="_4.13E Montana Energy Tax_Book2_Adj Bench DR 3 for Initial Briefs (Electric)" xfId="324"/>
    <cellStyle name="_4.13E Montana Energy Tax_Book2_Adj Bench DR 3 for Initial Briefs (Electric) 2" xfId="325"/>
    <cellStyle name="_4.13E Montana Energy Tax_Book2_Adj Bench DR 3 for Initial Briefs (Electric) 2 2" xfId="326"/>
    <cellStyle name="_4.13E Montana Energy Tax_Book2_Adj Bench DR 3 for Initial Briefs (Electric) 3" xfId="327"/>
    <cellStyle name="_4.13E Montana Energy Tax_Book2_Electric Rev Req Model (2009 GRC) Rebuttal" xfId="328"/>
    <cellStyle name="_4.13E Montana Energy Tax_Book2_Electric Rev Req Model (2009 GRC) Rebuttal 2" xfId="329"/>
    <cellStyle name="_4.13E Montana Energy Tax_Book2_Electric Rev Req Model (2009 GRC) Rebuttal 2 2" xfId="330"/>
    <cellStyle name="_4.13E Montana Energy Tax_Book2_Electric Rev Req Model (2009 GRC) Rebuttal 3" xfId="331"/>
    <cellStyle name="_4.13E Montana Energy Tax_Book2_Electric Rev Req Model (2009 GRC) Rebuttal REmoval of New  WH Solar AdjustMI" xfId="332"/>
    <cellStyle name="_4.13E Montana Energy Tax_Book2_Electric Rev Req Model (2009 GRC) Rebuttal REmoval of New  WH Solar AdjustMI 2" xfId="333"/>
    <cellStyle name="_4.13E Montana Energy Tax_Book2_Electric Rev Req Model (2009 GRC) Rebuttal REmoval of New  WH Solar AdjustMI 2 2" xfId="334"/>
    <cellStyle name="_4.13E Montana Energy Tax_Book2_Electric Rev Req Model (2009 GRC) Rebuttal REmoval of New  WH Solar AdjustMI 3" xfId="335"/>
    <cellStyle name="_4.13E Montana Energy Tax_Book2_Electric Rev Req Model (2009 GRC) Revised 01-18-2010" xfId="336"/>
    <cellStyle name="_4.13E Montana Energy Tax_Book2_Electric Rev Req Model (2009 GRC) Revised 01-18-2010 2" xfId="337"/>
    <cellStyle name="_4.13E Montana Energy Tax_Book2_Electric Rev Req Model (2009 GRC) Revised 01-18-2010 2 2" xfId="338"/>
    <cellStyle name="_4.13E Montana Energy Tax_Book2_Electric Rev Req Model (2009 GRC) Revised 01-18-2010 3" xfId="339"/>
    <cellStyle name="_4.13E Montana Energy Tax_Book2_Final Order Electric EXHIBIT A-1" xfId="340"/>
    <cellStyle name="_4.13E Montana Energy Tax_Book2_Final Order Electric EXHIBIT A-1 2" xfId="341"/>
    <cellStyle name="_4.13E Montana Energy Tax_Book2_Final Order Electric EXHIBIT A-1 2 2" xfId="342"/>
    <cellStyle name="_4.13E Montana Energy Tax_Book2_Final Order Electric EXHIBIT A-1 3" xfId="343"/>
    <cellStyle name="_4.13E Montana Energy Tax_Book4" xfId="344"/>
    <cellStyle name="_4.13E Montana Energy Tax_Book4 2" xfId="345"/>
    <cellStyle name="_4.13E Montana Energy Tax_Book4 2 2" xfId="346"/>
    <cellStyle name="_4.13E Montana Energy Tax_Book4 3" xfId="347"/>
    <cellStyle name="_4.13E Montana Energy Tax_Book9" xfId="348"/>
    <cellStyle name="_4.13E Montana Energy Tax_Book9 2" xfId="349"/>
    <cellStyle name="_4.13E Montana Energy Tax_Book9 2 2" xfId="350"/>
    <cellStyle name="_4.13E Montana Energy Tax_Book9 3" xfId="351"/>
    <cellStyle name="_4.13E Montana Energy Tax_Chelan PUD Power Costs (8-10)" xfId="352"/>
    <cellStyle name="_4.13E Montana Energy Tax_INPUTS" xfId="353"/>
    <cellStyle name="_4.13E Montana Energy Tax_INPUTS 2" xfId="354"/>
    <cellStyle name="_4.13E Montana Energy Tax_INPUTS 2 2" xfId="355"/>
    <cellStyle name="_4.13E Montana Energy Tax_INPUTS 3" xfId="356"/>
    <cellStyle name="_4.13E Montana Energy Tax_NIM Summary" xfId="357"/>
    <cellStyle name="_4.13E Montana Energy Tax_NIM Summary 09GRC" xfId="358"/>
    <cellStyle name="_4.13E Montana Energy Tax_NIM Summary 09GRC 2" xfId="359"/>
    <cellStyle name="_4.13E Montana Energy Tax_NIM Summary 2" xfId="360"/>
    <cellStyle name="_4.13E Montana Energy Tax_NIM Summary 3" xfId="361"/>
    <cellStyle name="_4.13E Montana Energy Tax_NIM Summary 4" xfId="362"/>
    <cellStyle name="_4.13E Montana Energy Tax_NIM Summary 5" xfId="363"/>
    <cellStyle name="_4.13E Montana Energy Tax_NIM Summary 6" xfId="364"/>
    <cellStyle name="_4.13E Montana Energy Tax_NIM Summary 7" xfId="365"/>
    <cellStyle name="_4.13E Montana Energy Tax_NIM Summary 8" xfId="366"/>
    <cellStyle name="_4.13E Montana Energy Tax_NIM Summary 9" xfId="367"/>
    <cellStyle name="_4.13E Montana Energy Tax_PCA 10 -  Exhibit D from A Kellogg Jan 2011" xfId="368"/>
    <cellStyle name="_4.13E Montana Energy Tax_PCA 10 -  Exhibit D from A Kellogg July 2011" xfId="369"/>
    <cellStyle name="_4.13E Montana Energy Tax_PCA 10 -  Exhibit D from S Free Rcv'd 12-11" xfId="370"/>
    <cellStyle name="_4.13E Montana Energy Tax_PCA 9 -  Exhibit D April 2010" xfId="371"/>
    <cellStyle name="_4.13E Montana Energy Tax_PCA 9 -  Exhibit D April 2010 (3)" xfId="372"/>
    <cellStyle name="_4.13E Montana Energy Tax_PCA 9 -  Exhibit D April 2010 (3) 2" xfId="373"/>
    <cellStyle name="_4.13E Montana Energy Tax_PCA 9 -  Exhibit D Nov 2010" xfId="374"/>
    <cellStyle name="_4.13E Montana Energy Tax_PCA 9 - Exhibit D at August 2010" xfId="375"/>
    <cellStyle name="_4.13E Montana Energy Tax_PCA 9 - Exhibit D June 2010 GRC" xfId="376"/>
    <cellStyle name="_4.13E Montana Energy Tax_Power Costs - Comparison bx Rbtl-Staff-Jt-PC" xfId="377"/>
    <cellStyle name="_4.13E Montana Energy Tax_Power Costs - Comparison bx Rbtl-Staff-Jt-PC 2" xfId="378"/>
    <cellStyle name="_4.13E Montana Energy Tax_Power Costs - Comparison bx Rbtl-Staff-Jt-PC 2 2" xfId="379"/>
    <cellStyle name="_4.13E Montana Energy Tax_Power Costs - Comparison bx Rbtl-Staff-Jt-PC 3" xfId="380"/>
    <cellStyle name="_4.13E Montana Energy Tax_Power Costs - Comparison bx Rbtl-Staff-Jt-PC_Adj Bench DR 3 for Initial Briefs (Electric)" xfId="381"/>
    <cellStyle name="_4.13E Montana Energy Tax_Power Costs - Comparison bx Rbtl-Staff-Jt-PC_Adj Bench DR 3 for Initial Briefs (Electric) 2" xfId="382"/>
    <cellStyle name="_4.13E Montana Energy Tax_Power Costs - Comparison bx Rbtl-Staff-Jt-PC_Adj Bench DR 3 for Initial Briefs (Electric) 2 2" xfId="383"/>
    <cellStyle name="_4.13E Montana Energy Tax_Power Costs - Comparison bx Rbtl-Staff-Jt-PC_Adj Bench DR 3 for Initial Briefs (Electric) 3" xfId="384"/>
    <cellStyle name="_4.13E Montana Energy Tax_Power Costs - Comparison bx Rbtl-Staff-Jt-PC_Electric Rev Req Model (2009 GRC) Rebuttal" xfId="385"/>
    <cellStyle name="_4.13E Montana Energy Tax_Power Costs - Comparison bx Rbtl-Staff-Jt-PC_Electric Rev Req Model (2009 GRC) Rebuttal 2" xfId="386"/>
    <cellStyle name="_4.13E Montana Energy Tax_Power Costs - Comparison bx Rbtl-Staff-Jt-PC_Electric Rev Req Model (2009 GRC) Rebuttal 2 2" xfId="387"/>
    <cellStyle name="_4.13E Montana Energy Tax_Power Costs - Comparison bx Rbtl-Staff-Jt-PC_Electric Rev Req Model (2009 GRC) Rebuttal 3" xfId="388"/>
    <cellStyle name="_4.13E Montana Energy Tax_Power Costs - Comparison bx Rbtl-Staff-Jt-PC_Electric Rev Req Model (2009 GRC) Rebuttal REmoval of New  WH Solar AdjustMI" xfId="389"/>
    <cellStyle name="_4.13E Montana Energy Tax_Power Costs - Comparison bx Rbtl-Staff-Jt-PC_Electric Rev Req Model (2009 GRC) Rebuttal REmoval of New  WH Solar AdjustMI 2" xfId="390"/>
    <cellStyle name="_4.13E Montana Energy Tax_Power Costs - Comparison bx Rbtl-Staff-Jt-PC_Electric Rev Req Model (2009 GRC) Rebuttal REmoval of New  WH Solar AdjustMI 2 2" xfId="391"/>
    <cellStyle name="_4.13E Montana Energy Tax_Power Costs - Comparison bx Rbtl-Staff-Jt-PC_Electric Rev Req Model (2009 GRC) Rebuttal REmoval of New  WH Solar AdjustMI 3" xfId="392"/>
    <cellStyle name="_4.13E Montana Energy Tax_Power Costs - Comparison bx Rbtl-Staff-Jt-PC_Electric Rev Req Model (2009 GRC) Revised 01-18-2010" xfId="393"/>
    <cellStyle name="_4.13E Montana Energy Tax_Power Costs - Comparison bx Rbtl-Staff-Jt-PC_Electric Rev Req Model (2009 GRC) Revised 01-18-2010 2" xfId="394"/>
    <cellStyle name="_4.13E Montana Energy Tax_Power Costs - Comparison bx Rbtl-Staff-Jt-PC_Electric Rev Req Model (2009 GRC) Revised 01-18-2010 2 2" xfId="395"/>
    <cellStyle name="_4.13E Montana Energy Tax_Power Costs - Comparison bx Rbtl-Staff-Jt-PC_Electric Rev Req Model (2009 GRC) Revised 01-18-2010 3" xfId="396"/>
    <cellStyle name="_4.13E Montana Energy Tax_Power Costs - Comparison bx Rbtl-Staff-Jt-PC_Final Order Electric EXHIBIT A-1" xfId="397"/>
    <cellStyle name="_4.13E Montana Energy Tax_Power Costs - Comparison bx Rbtl-Staff-Jt-PC_Final Order Electric EXHIBIT A-1 2" xfId="398"/>
    <cellStyle name="_4.13E Montana Energy Tax_Power Costs - Comparison bx Rbtl-Staff-Jt-PC_Final Order Electric EXHIBIT A-1 2 2" xfId="399"/>
    <cellStyle name="_4.13E Montana Energy Tax_Power Costs - Comparison bx Rbtl-Staff-Jt-PC_Final Order Electric EXHIBIT A-1 3" xfId="400"/>
    <cellStyle name="_4.13E Montana Energy Tax_Production Adj 4.37" xfId="401"/>
    <cellStyle name="_4.13E Montana Energy Tax_Production Adj 4.37 2" xfId="402"/>
    <cellStyle name="_4.13E Montana Energy Tax_Production Adj 4.37 2 2" xfId="403"/>
    <cellStyle name="_4.13E Montana Energy Tax_Production Adj 4.37 3" xfId="404"/>
    <cellStyle name="_4.13E Montana Energy Tax_Purchased Power Adj 4.03" xfId="405"/>
    <cellStyle name="_4.13E Montana Energy Tax_Purchased Power Adj 4.03 2" xfId="406"/>
    <cellStyle name="_4.13E Montana Energy Tax_Purchased Power Adj 4.03 2 2" xfId="407"/>
    <cellStyle name="_4.13E Montana Energy Tax_Purchased Power Adj 4.03 3" xfId="408"/>
    <cellStyle name="_4.13E Montana Energy Tax_Rebuttal Power Costs" xfId="409"/>
    <cellStyle name="_4.13E Montana Energy Tax_Rebuttal Power Costs 2" xfId="410"/>
    <cellStyle name="_4.13E Montana Energy Tax_Rebuttal Power Costs 2 2" xfId="411"/>
    <cellStyle name="_4.13E Montana Energy Tax_Rebuttal Power Costs 3" xfId="412"/>
    <cellStyle name="_4.13E Montana Energy Tax_Rebuttal Power Costs_Adj Bench DR 3 for Initial Briefs (Electric)" xfId="413"/>
    <cellStyle name="_4.13E Montana Energy Tax_Rebuttal Power Costs_Adj Bench DR 3 for Initial Briefs (Electric) 2" xfId="414"/>
    <cellStyle name="_4.13E Montana Energy Tax_Rebuttal Power Costs_Adj Bench DR 3 for Initial Briefs (Electric) 2 2" xfId="415"/>
    <cellStyle name="_4.13E Montana Energy Tax_Rebuttal Power Costs_Adj Bench DR 3 for Initial Briefs (Electric) 3" xfId="416"/>
    <cellStyle name="_4.13E Montana Energy Tax_Rebuttal Power Costs_Electric Rev Req Model (2009 GRC) Rebuttal" xfId="417"/>
    <cellStyle name="_4.13E Montana Energy Tax_Rebuttal Power Costs_Electric Rev Req Model (2009 GRC) Rebuttal 2" xfId="418"/>
    <cellStyle name="_4.13E Montana Energy Tax_Rebuttal Power Costs_Electric Rev Req Model (2009 GRC) Rebuttal 2 2" xfId="419"/>
    <cellStyle name="_4.13E Montana Energy Tax_Rebuttal Power Costs_Electric Rev Req Model (2009 GRC) Rebuttal 3" xfId="420"/>
    <cellStyle name="_4.13E Montana Energy Tax_Rebuttal Power Costs_Electric Rev Req Model (2009 GRC) Rebuttal REmoval of New  WH Solar AdjustMI" xfId="421"/>
    <cellStyle name="_4.13E Montana Energy Tax_Rebuttal Power Costs_Electric Rev Req Model (2009 GRC) Rebuttal REmoval of New  WH Solar AdjustMI 2" xfId="422"/>
    <cellStyle name="_4.13E Montana Energy Tax_Rebuttal Power Costs_Electric Rev Req Model (2009 GRC) Rebuttal REmoval of New  WH Solar AdjustMI 2 2" xfId="423"/>
    <cellStyle name="_4.13E Montana Energy Tax_Rebuttal Power Costs_Electric Rev Req Model (2009 GRC) Rebuttal REmoval of New  WH Solar AdjustMI 3" xfId="424"/>
    <cellStyle name="_4.13E Montana Energy Tax_Rebuttal Power Costs_Electric Rev Req Model (2009 GRC) Revised 01-18-2010" xfId="425"/>
    <cellStyle name="_4.13E Montana Energy Tax_Rebuttal Power Costs_Electric Rev Req Model (2009 GRC) Revised 01-18-2010 2" xfId="426"/>
    <cellStyle name="_4.13E Montana Energy Tax_Rebuttal Power Costs_Electric Rev Req Model (2009 GRC) Revised 01-18-2010 2 2" xfId="427"/>
    <cellStyle name="_4.13E Montana Energy Tax_Rebuttal Power Costs_Electric Rev Req Model (2009 GRC) Revised 01-18-2010 3" xfId="428"/>
    <cellStyle name="_4.13E Montana Energy Tax_Rebuttal Power Costs_Final Order Electric EXHIBIT A-1" xfId="429"/>
    <cellStyle name="_4.13E Montana Energy Tax_Rebuttal Power Costs_Final Order Electric EXHIBIT A-1 2" xfId="430"/>
    <cellStyle name="_4.13E Montana Energy Tax_Rebuttal Power Costs_Final Order Electric EXHIBIT A-1 2 2" xfId="431"/>
    <cellStyle name="_4.13E Montana Energy Tax_Rebuttal Power Costs_Final Order Electric EXHIBIT A-1 3" xfId="432"/>
    <cellStyle name="_4.13E Montana Energy Tax_ROR &amp; CONV FACTOR" xfId="433"/>
    <cellStyle name="_4.13E Montana Energy Tax_ROR &amp; CONV FACTOR 2" xfId="434"/>
    <cellStyle name="_4.13E Montana Energy Tax_ROR &amp; CONV FACTOR 2 2" xfId="435"/>
    <cellStyle name="_4.13E Montana Energy Tax_ROR &amp; CONV FACTOR 3" xfId="436"/>
    <cellStyle name="_4.13E Montana Energy Tax_ROR 5.02" xfId="437"/>
    <cellStyle name="_4.13E Montana Energy Tax_ROR 5.02 2" xfId="438"/>
    <cellStyle name="_4.13E Montana Energy Tax_ROR 5.02 2 2" xfId="439"/>
    <cellStyle name="_4.13E Montana Energy Tax_ROR 5.02 3" xfId="440"/>
    <cellStyle name="_4.13E Montana Energy Tax_Wind Integration 10GRC" xfId="441"/>
    <cellStyle name="_4.13E Montana Energy Tax_Wind Integration 10GRC 2" xfId="442"/>
    <cellStyle name="_4.17E Montana Energy Tax Working File" xfId="443"/>
    <cellStyle name="_5 year summary (9-25-09)" xfId="444"/>
    <cellStyle name="_5.03G-Conversion Factor Working FileMI" xfId="445"/>
    <cellStyle name="_x0013__Adj Bench DR 3 for Initial Briefs (Electric)" xfId="446"/>
    <cellStyle name="_x0013__Adj Bench DR 3 for Initial Briefs (Electric) 2" xfId="447"/>
    <cellStyle name="_x0013__Adj Bench DR 3 for Initial Briefs (Electric) 2 2" xfId="448"/>
    <cellStyle name="_x0013__Adj Bench DR 3 for Initial Briefs (Electric) 3" xfId="449"/>
    <cellStyle name="_AURORA WIP" xfId="450"/>
    <cellStyle name="_AURORA WIP 2" xfId="451"/>
    <cellStyle name="_AURORA WIP 2 2" xfId="452"/>
    <cellStyle name="_AURORA WIP 3" xfId="453"/>
    <cellStyle name="_AURORA WIP_Chelan PUD Power Costs (8-10)" xfId="454"/>
    <cellStyle name="_AURORA WIP_DEM-WP(C) Costs Not In AURORA 2010GRC As Filed" xfId="455"/>
    <cellStyle name="_AURORA WIP_DEM-WP(C) Costs Not In AURORA 2010GRC As Filed 2" xfId="456"/>
    <cellStyle name="_AURORA WIP_NIM Summary" xfId="457"/>
    <cellStyle name="_AURORA WIP_NIM Summary 09GRC" xfId="458"/>
    <cellStyle name="_AURORA WIP_NIM Summary 09GRC 2" xfId="459"/>
    <cellStyle name="_AURORA WIP_NIM Summary 2" xfId="460"/>
    <cellStyle name="_AURORA WIP_NIM Summary 3" xfId="461"/>
    <cellStyle name="_AURORA WIP_NIM Summary 4" xfId="462"/>
    <cellStyle name="_AURORA WIP_NIM Summary 5" xfId="463"/>
    <cellStyle name="_AURORA WIP_NIM Summary 6" xfId="464"/>
    <cellStyle name="_AURORA WIP_NIM Summary 7" xfId="465"/>
    <cellStyle name="_AURORA WIP_NIM Summary 8" xfId="466"/>
    <cellStyle name="_AURORA WIP_NIM Summary 9" xfId="467"/>
    <cellStyle name="_AURORA WIP_PCA 9 -  Exhibit D April 2010 (3)" xfId="468"/>
    <cellStyle name="_AURORA WIP_PCA 9 -  Exhibit D April 2010 (3) 2" xfId="469"/>
    <cellStyle name="_AURORA WIP_Reconciliation" xfId="470"/>
    <cellStyle name="_AURORA WIP_Reconciliation 2" xfId="471"/>
    <cellStyle name="_AURORA WIP_Wind Integration 10GRC" xfId="472"/>
    <cellStyle name="_AURORA WIP_Wind Integration 10GRC 2" xfId="473"/>
    <cellStyle name="_Book1" xfId="474"/>
    <cellStyle name="_x0013__Book1" xfId="475"/>
    <cellStyle name="_Book1 (2)" xfId="476"/>
    <cellStyle name="_Book1 (2) 2" xfId="477"/>
    <cellStyle name="_Book1 (2) 2 2" xfId="478"/>
    <cellStyle name="_Book1 (2) 2 2 2" xfId="479"/>
    <cellStyle name="_Book1 (2) 2 3" xfId="480"/>
    <cellStyle name="_Book1 (2) 3" xfId="481"/>
    <cellStyle name="_Book1 (2) 3 2" xfId="482"/>
    <cellStyle name="_Book1 (2) 3 2 2" xfId="483"/>
    <cellStyle name="_Book1 (2) 3 3" xfId="484"/>
    <cellStyle name="_Book1 (2) 3 3 2" xfId="485"/>
    <cellStyle name="_Book1 (2) 3 4" xfId="486"/>
    <cellStyle name="_Book1 (2) 3 4 2" xfId="487"/>
    <cellStyle name="_Book1 (2) 4" xfId="488"/>
    <cellStyle name="_Book1 (2) 4 2" xfId="489"/>
    <cellStyle name="_Book1 (2) 5" xfId="490"/>
    <cellStyle name="_Book1 (2) 6" xfId="491"/>
    <cellStyle name="_Book1 (2) 7" xfId="492"/>
    <cellStyle name="_Book1 (2)_04 07E Wild Horse Wind Expansion (C) (2)" xfId="493"/>
    <cellStyle name="_Book1 (2)_04 07E Wild Horse Wind Expansion (C) (2) 2" xfId="494"/>
    <cellStyle name="_Book1 (2)_04 07E Wild Horse Wind Expansion (C) (2) 2 2" xfId="495"/>
    <cellStyle name="_Book1 (2)_04 07E Wild Horse Wind Expansion (C) (2) 3" xfId="496"/>
    <cellStyle name="_Book1 (2)_04 07E Wild Horse Wind Expansion (C) (2)_Adj Bench DR 3 for Initial Briefs (Electric)" xfId="497"/>
    <cellStyle name="_Book1 (2)_04 07E Wild Horse Wind Expansion (C) (2)_Adj Bench DR 3 for Initial Briefs (Electric) 2" xfId="498"/>
    <cellStyle name="_Book1 (2)_04 07E Wild Horse Wind Expansion (C) (2)_Adj Bench DR 3 for Initial Briefs (Electric) 2 2" xfId="499"/>
    <cellStyle name="_Book1 (2)_04 07E Wild Horse Wind Expansion (C) (2)_Adj Bench DR 3 for Initial Briefs (Electric) 3" xfId="500"/>
    <cellStyle name="_Book1 (2)_04 07E Wild Horse Wind Expansion (C) (2)_Book1" xfId="501"/>
    <cellStyle name="_Book1 (2)_04 07E Wild Horse Wind Expansion (C) (2)_Electric Rev Req Model (2009 GRC) " xfId="502"/>
    <cellStyle name="_Book1 (2)_04 07E Wild Horse Wind Expansion (C) (2)_Electric Rev Req Model (2009 GRC)  2" xfId="503"/>
    <cellStyle name="_Book1 (2)_04 07E Wild Horse Wind Expansion (C) (2)_Electric Rev Req Model (2009 GRC)  2 2" xfId="504"/>
    <cellStyle name="_Book1 (2)_04 07E Wild Horse Wind Expansion (C) (2)_Electric Rev Req Model (2009 GRC)  3" xfId="505"/>
    <cellStyle name="_Book1 (2)_04 07E Wild Horse Wind Expansion (C) (2)_Electric Rev Req Model (2009 GRC) Rebuttal" xfId="506"/>
    <cellStyle name="_Book1 (2)_04 07E Wild Horse Wind Expansion (C) (2)_Electric Rev Req Model (2009 GRC) Rebuttal 2" xfId="507"/>
    <cellStyle name="_Book1 (2)_04 07E Wild Horse Wind Expansion (C) (2)_Electric Rev Req Model (2009 GRC) Rebuttal 2 2" xfId="508"/>
    <cellStyle name="_Book1 (2)_04 07E Wild Horse Wind Expansion (C) (2)_Electric Rev Req Model (2009 GRC) Rebuttal 3" xfId="509"/>
    <cellStyle name="_Book1 (2)_04 07E Wild Horse Wind Expansion (C) (2)_Electric Rev Req Model (2009 GRC) Rebuttal REmoval of New  WH Solar AdjustMI" xfId="510"/>
    <cellStyle name="_Book1 (2)_04 07E Wild Horse Wind Expansion (C) (2)_Electric Rev Req Model (2009 GRC) Rebuttal REmoval of New  WH Solar AdjustMI 2" xfId="511"/>
    <cellStyle name="_Book1 (2)_04 07E Wild Horse Wind Expansion (C) (2)_Electric Rev Req Model (2009 GRC) Rebuttal REmoval of New  WH Solar AdjustMI 2 2" xfId="512"/>
    <cellStyle name="_Book1 (2)_04 07E Wild Horse Wind Expansion (C) (2)_Electric Rev Req Model (2009 GRC) Rebuttal REmoval of New  WH Solar AdjustMI 3" xfId="513"/>
    <cellStyle name="_Book1 (2)_04 07E Wild Horse Wind Expansion (C) (2)_Electric Rev Req Model (2009 GRC) Revised 01-18-2010" xfId="514"/>
    <cellStyle name="_Book1 (2)_04 07E Wild Horse Wind Expansion (C) (2)_Electric Rev Req Model (2009 GRC) Revised 01-18-2010 2" xfId="515"/>
    <cellStyle name="_Book1 (2)_04 07E Wild Horse Wind Expansion (C) (2)_Electric Rev Req Model (2009 GRC) Revised 01-18-2010 2 2" xfId="516"/>
    <cellStyle name="_Book1 (2)_04 07E Wild Horse Wind Expansion (C) (2)_Electric Rev Req Model (2009 GRC) Revised 01-18-2010 3" xfId="517"/>
    <cellStyle name="_Book1 (2)_04 07E Wild Horse Wind Expansion (C) (2)_Electric Rev Req Model (2010 GRC)" xfId="518"/>
    <cellStyle name="_Book1 (2)_04 07E Wild Horse Wind Expansion (C) (2)_Electric Rev Req Model (2010 GRC) SF" xfId="519"/>
    <cellStyle name="_Book1 (2)_04 07E Wild Horse Wind Expansion (C) (2)_Final Order Electric EXHIBIT A-1" xfId="520"/>
    <cellStyle name="_Book1 (2)_04 07E Wild Horse Wind Expansion (C) (2)_Final Order Electric EXHIBIT A-1 2" xfId="521"/>
    <cellStyle name="_Book1 (2)_04 07E Wild Horse Wind Expansion (C) (2)_Final Order Electric EXHIBIT A-1 2 2" xfId="522"/>
    <cellStyle name="_Book1 (2)_04 07E Wild Horse Wind Expansion (C) (2)_Final Order Electric EXHIBIT A-1 3" xfId="523"/>
    <cellStyle name="_Book1 (2)_04 07E Wild Horse Wind Expansion (C) (2)_TENASKA REGULATORY ASSET" xfId="524"/>
    <cellStyle name="_Book1 (2)_04 07E Wild Horse Wind Expansion (C) (2)_TENASKA REGULATORY ASSET 2" xfId="525"/>
    <cellStyle name="_Book1 (2)_04 07E Wild Horse Wind Expansion (C) (2)_TENASKA REGULATORY ASSET 2 2" xfId="526"/>
    <cellStyle name="_Book1 (2)_04 07E Wild Horse Wind Expansion (C) (2)_TENASKA REGULATORY ASSET 3" xfId="527"/>
    <cellStyle name="_Book1 (2)_16.37E Wild Horse Expansion DeferralRevwrkingfile SF" xfId="528"/>
    <cellStyle name="_Book1 (2)_16.37E Wild Horse Expansion DeferralRevwrkingfile SF 2" xfId="529"/>
    <cellStyle name="_Book1 (2)_16.37E Wild Horse Expansion DeferralRevwrkingfile SF 2 2" xfId="530"/>
    <cellStyle name="_Book1 (2)_16.37E Wild Horse Expansion DeferralRevwrkingfile SF 3" xfId="531"/>
    <cellStyle name="_Book1 (2)_2009 Compliance Filing PCA Exhibits for GRC" xfId="532"/>
    <cellStyle name="_Book1 (2)_2009 GRC Compl Filing - Exhibit D" xfId="533"/>
    <cellStyle name="_Book1 (2)_2009 GRC Compl Filing - Exhibit D 2" xfId="534"/>
    <cellStyle name="_Book1 (2)_3.01 Income Statement" xfId="535"/>
    <cellStyle name="_Book1 (2)_4 31 Regulatory Assets and Liabilities  7 06- Exhibit D" xfId="536"/>
    <cellStyle name="_Book1 (2)_4 31 Regulatory Assets and Liabilities  7 06- Exhibit D 2" xfId="537"/>
    <cellStyle name="_Book1 (2)_4 31 Regulatory Assets and Liabilities  7 06- Exhibit D 2 2" xfId="538"/>
    <cellStyle name="_Book1 (2)_4 31 Regulatory Assets and Liabilities  7 06- Exhibit D 3" xfId="539"/>
    <cellStyle name="_Book1 (2)_4 31 Regulatory Assets and Liabilities  7 06- Exhibit D_NIM Summary" xfId="540"/>
    <cellStyle name="_Book1 (2)_4 31 Regulatory Assets and Liabilities  7 06- Exhibit D_NIM Summary 2" xfId="541"/>
    <cellStyle name="_Book1 (2)_4 32 Regulatory Assets and Liabilities  7 06- Exhibit D" xfId="542"/>
    <cellStyle name="_Book1 (2)_4 32 Regulatory Assets and Liabilities  7 06- Exhibit D 2" xfId="543"/>
    <cellStyle name="_Book1 (2)_4 32 Regulatory Assets and Liabilities  7 06- Exhibit D 2 2" xfId="544"/>
    <cellStyle name="_Book1 (2)_4 32 Regulatory Assets and Liabilities  7 06- Exhibit D 3" xfId="545"/>
    <cellStyle name="_Book1 (2)_4 32 Regulatory Assets and Liabilities  7 06- Exhibit D_NIM Summary" xfId="546"/>
    <cellStyle name="_Book1 (2)_4 32 Regulatory Assets and Liabilities  7 06- Exhibit D_NIM Summary 2" xfId="547"/>
    <cellStyle name="_Book1 (2)_ACCOUNTS" xfId="548"/>
    <cellStyle name="_Book1 (2)_AURORA Total New" xfId="549"/>
    <cellStyle name="_Book1 (2)_AURORA Total New 2" xfId="550"/>
    <cellStyle name="_Book1 (2)_Book2" xfId="551"/>
    <cellStyle name="_Book1 (2)_Book2 2" xfId="552"/>
    <cellStyle name="_Book1 (2)_Book2 2 2" xfId="553"/>
    <cellStyle name="_Book1 (2)_Book2 3" xfId="554"/>
    <cellStyle name="_Book1 (2)_Book2_Adj Bench DR 3 for Initial Briefs (Electric)" xfId="555"/>
    <cellStyle name="_Book1 (2)_Book2_Adj Bench DR 3 for Initial Briefs (Electric) 2" xfId="556"/>
    <cellStyle name="_Book1 (2)_Book2_Adj Bench DR 3 for Initial Briefs (Electric) 2 2" xfId="557"/>
    <cellStyle name="_Book1 (2)_Book2_Adj Bench DR 3 for Initial Briefs (Electric) 3" xfId="558"/>
    <cellStyle name="_Book1 (2)_Book2_Electric Rev Req Model (2009 GRC) Rebuttal" xfId="559"/>
    <cellStyle name="_Book1 (2)_Book2_Electric Rev Req Model (2009 GRC) Rebuttal 2" xfId="560"/>
    <cellStyle name="_Book1 (2)_Book2_Electric Rev Req Model (2009 GRC) Rebuttal 2 2" xfId="561"/>
    <cellStyle name="_Book1 (2)_Book2_Electric Rev Req Model (2009 GRC) Rebuttal 3" xfId="562"/>
    <cellStyle name="_Book1 (2)_Book2_Electric Rev Req Model (2009 GRC) Rebuttal REmoval of New  WH Solar AdjustMI" xfId="563"/>
    <cellStyle name="_Book1 (2)_Book2_Electric Rev Req Model (2009 GRC) Rebuttal REmoval of New  WH Solar AdjustMI 2" xfId="564"/>
    <cellStyle name="_Book1 (2)_Book2_Electric Rev Req Model (2009 GRC) Rebuttal REmoval of New  WH Solar AdjustMI 2 2" xfId="565"/>
    <cellStyle name="_Book1 (2)_Book2_Electric Rev Req Model (2009 GRC) Rebuttal REmoval of New  WH Solar AdjustMI 3" xfId="566"/>
    <cellStyle name="_Book1 (2)_Book2_Electric Rev Req Model (2009 GRC) Revised 01-18-2010" xfId="567"/>
    <cellStyle name="_Book1 (2)_Book2_Electric Rev Req Model (2009 GRC) Revised 01-18-2010 2" xfId="568"/>
    <cellStyle name="_Book1 (2)_Book2_Electric Rev Req Model (2009 GRC) Revised 01-18-2010 2 2" xfId="569"/>
    <cellStyle name="_Book1 (2)_Book2_Electric Rev Req Model (2009 GRC) Revised 01-18-2010 3" xfId="570"/>
    <cellStyle name="_Book1 (2)_Book2_Final Order Electric EXHIBIT A-1" xfId="571"/>
    <cellStyle name="_Book1 (2)_Book2_Final Order Electric EXHIBIT A-1 2" xfId="572"/>
    <cellStyle name="_Book1 (2)_Book2_Final Order Electric EXHIBIT A-1 2 2" xfId="573"/>
    <cellStyle name="_Book1 (2)_Book2_Final Order Electric EXHIBIT A-1 3" xfId="574"/>
    <cellStyle name="_Book1 (2)_Book4" xfId="575"/>
    <cellStyle name="_Book1 (2)_Book4 2" xfId="576"/>
    <cellStyle name="_Book1 (2)_Book4 2 2" xfId="577"/>
    <cellStyle name="_Book1 (2)_Book4 3" xfId="578"/>
    <cellStyle name="_Book1 (2)_Book9" xfId="579"/>
    <cellStyle name="_Book1 (2)_Book9 2" xfId="580"/>
    <cellStyle name="_Book1 (2)_Book9 2 2" xfId="581"/>
    <cellStyle name="_Book1 (2)_Book9 3" xfId="582"/>
    <cellStyle name="_Book1 (2)_Chelan PUD Power Costs (8-10)" xfId="583"/>
    <cellStyle name="_Book1 (2)_Gas Rev Req Model (2010 GRC)" xfId="584"/>
    <cellStyle name="_Book1 (2)_INPUTS" xfId="585"/>
    <cellStyle name="_Book1 (2)_INPUTS 2" xfId="586"/>
    <cellStyle name="_Book1 (2)_INPUTS 2 2" xfId="587"/>
    <cellStyle name="_Book1 (2)_INPUTS 3" xfId="588"/>
    <cellStyle name="_Book1 (2)_NIM Summary" xfId="589"/>
    <cellStyle name="_Book1 (2)_NIM Summary 09GRC" xfId="590"/>
    <cellStyle name="_Book1 (2)_NIM Summary 09GRC 2" xfId="591"/>
    <cellStyle name="_Book1 (2)_NIM Summary 2" xfId="592"/>
    <cellStyle name="_Book1 (2)_NIM Summary 3" xfId="593"/>
    <cellStyle name="_Book1 (2)_NIM Summary 4" xfId="594"/>
    <cellStyle name="_Book1 (2)_NIM Summary 5" xfId="595"/>
    <cellStyle name="_Book1 (2)_NIM Summary 6" xfId="596"/>
    <cellStyle name="_Book1 (2)_NIM Summary 7" xfId="597"/>
    <cellStyle name="_Book1 (2)_NIM Summary 8" xfId="598"/>
    <cellStyle name="_Book1 (2)_NIM Summary 9" xfId="599"/>
    <cellStyle name="_Book1 (2)_PCA 10 -  Exhibit D from A Kellogg Jan 2011" xfId="600"/>
    <cellStyle name="_Book1 (2)_PCA 10 -  Exhibit D from A Kellogg July 2011" xfId="601"/>
    <cellStyle name="_Book1 (2)_PCA 10 -  Exhibit D from S Free Rcv'd 12-11" xfId="602"/>
    <cellStyle name="_Book1 (2)_PCA 9 -  Exhibit D April 2010" xfId="603"/>
    <cellStyle name="_Book1 (2)_PCA 9 -  Exhibit D April 2010 (3)" xfId="604"/>
    <cellStyle name="_Book1 (2)_PCA 9 -  Exhibit D April 2010 (3) 2" xfId="605"/>
    <cellStyle name="_Book1 (2)_PCA 9 -  Exhibit D Nov 2010" xfId="606"/>
    <cellStyle name="_Book1 (2)_PCA 9 - Exhibit D at August 2010" xfId="607"/>
    <cellStyle name="_Book1 (2)_PCA 9 - Exhibit D June 2010 GRC" xfId="608"/>
    <cellStyle name="_Book1 (2)_Power Costs - Comparison bx Rbtl-Staff-Jt-PC" xfId="609"/>
    <cellStyle name="_Book1 (2)_Power Costs - Comparison bx Rbtl-Staff-Jt-PC 2" xfId="610"/>
    <cellStyle name="_Book1 (2)_Power Costs - Comparison bx Rbtl-Staff-Jt-PC 2 2" xfId="611"/>
    <cellStyle name="_Book1 (2)_Power Costs - Comparison bx Rbtl-Staff-Jt-PC 3" xfId="612"/>
    <cellStyle name="_Book1 (2)_Power Costs - Comparison bx Rbtl-Staff-Jt-PC_Adj Bench DR 3 for Initial Briefs (Electric)" xfId="613"/>
    <cellStyle name="_Book1 (2)_Power Costs - Comparison bx Rbtl-Staff-Jt-PC_Adj Bench DR 3 for Initial Briefs (Electric) 2" xfId="614"/>
    <cellStyle name="_Book1 (2)_Power Costs - Comparison bx Rbtl-Staff-Jt-PC_Adj Bench DR 3 for Initial Briefs (Electric) 2 2" xfId="615"/>
    <cellStyle name="_Book1 (2)_Power Costs - Comparison bx Rbtl-Staff-Jt-PC_Adj Bench DR 3 for Initial Briefs (Electric) 3" xfId="616"/>
    <cellStyle name="_Book1 (2)_Power Costs - Comparison bx Rbtl-Staff-Jt-PC_Electric Rev Req Model (2009 GRC) Rebuttal" xfId="617"/>
    <cellStyle name="_Book1 (2)_Power Costs - Comparison bx Rbtl-Staff-Jt-PC_Electric Rev Req Model (2009 GRC) Rebuttal 2" xfId="618"/>
    <cellStyle name="_Book1 (2)_Power Costs - Comparison bx Rbtl-Staff-Jt-PC_Electric Rev Req Model (2009 GRC) Rebuttal 2 2" xfId="619"/>
    <cellStyle name="_Book1 (2)_Power Costs - Comparison bx Rbtl-Staff-Jt-PC_Electric Rev Req Model (2009 GRC) Rebuttal 3" xfId="620"/>
    <cellStyle name="_Book1 (2)_Power Costs - Comparison bx Rbtl-Staff-Jt-PC_Electric Rev Req Model (2009 GRC) Rebuttal REmoval of New  WH Solar AdjustMI" xfId="621"/>
    <cellStyle name="_Book1 (2)_Power Costs - Comparison bx Rbtl-Staff-Jt-PC_Electric Rev Req Model (2009 GRC) Rebuttal REmoval of New  WH Solar AdjustMI 2" xfId="622"/>
    <cellStyle name="_Book1 (2)_Power Costs - Comparison bx Rbtl-Staff-Jt-PC_Electric Rev Req Model (2009 GRC) Rebuttal REmoval of New  WH Solar AdjustMI 2 2" xfId="623"/>
    <cellStyle name="_Book1 (2)_Power Costs - Comparison bx Rbtl-Staff-Jt-PC_Electric Rev Req Model (2009 GRC) Rebuttal REmoval of New  WH Solar AdjustMI 3" xfId="624"/>
    <cellStyle name="_Book1 (2)_Power Costs - Comparison bx Rbtl-Staff-Jt-PC_Electric Rev Req Model (2009 GRC) Revised 01-18-2010" xfId="625"/>
    <cellStyle name="_Book1 (2)_Power Costs - Comparison bx Rbtl-Staff-Jt-PC_Electric Rev Req Model (2009 GRC) Revised 01-18-2010 2" xfId="626"/>
    <cellStyle name="_Book1 (2)_Power Costs - Comparison bx Rbtl-Staff-Jt-PC_Electric Rev Req Model (2009 GRC) Revised 01-18-2010 2 2" xfId="627"/>
    <cellStyle name="_Book1 (2)_Power Costs - Comparison bx Rbtl-Staff-Jt-PC_Electric Rev Req Model (2009 GRC) Revised 01-18-2010 3" xfId="628"/>
    <cellStyle name="_Book1 (2)_Power Costs - Comparison bx Rbtl-Staff-Jt-PC_Final Order Electric EXHIBIT A-1" xfId="629"/>
    <cellStyle name="_Book1 (2)_Power Costs - Comparison bx Rbtl-Staff-Jt-PC_Final Order Electric EXHIBIT A-1 2" xfId="630"/>
    <cellStyle name="_Book1 (2)_Power Costs - Comparison bx Rbtl-Staff-Jt-PC_Final Order Electric EXHIBIT A-1 2 2" xfId="631"/>
    <cellStyle name="_Book1 (2)_Power Costs - Comparison bx Rbtl-Staff-Jt-PC_Final Order Electric EXHIBIT A-1 3" xfId="632"/>
    <cellStyle name="_Book1 (2)_Production Adj 4.37" xfId="633"/>
    <cellStyle name="_Book1 (2)_Production Adj 4.37 2" xfId="634"/>
    <cellStyle name="_Book1 (2)_Production Adj 4.37 2 2" xfId="635"/>
    <cellStyle name="_Book1 (2)_Production Adj 4.37 3" xfId="636"/>
    <cellStyle name="_Book1 (2)_Purchased Power Adj 4.03" xfId="637"/>
    <cellStyle name="_Book1 (2)_Purchased Power Adj 4.03 2" xfId="638"/>
    <cellStyle name="_Book1 (2)_Purchased Power Adj 4.03 2 2" xfId="639"/>
    <cellStyle name="_Book1 (2)_Purchased Power Adj 4.03 3" xfId="640"/>
    <cellStyle name="_Book1 (2)_Rebuttal Power Costs" xfId="641"/>
    <cellStyle name="_Book1 (2)_Rebuttal Power Costs 2" xfId="642"/>
    <cellStyle name="_Book1 (2)_Rebuttal Power Costs 2 2" xfId="643"/>
    <cellStyle name="_Book1 (2)_Rebuttal Power Costs 3" xfId="644"/>
    <cellStyle name="_Book1 (2)_Rebuttal Power Costs_Adj Bench DR 3 for Initial Briefs (Electric)" xfId="645"/>
    <cellStyle name="_Book1 (2)_Rebuttal Power Costs_Adj Bench DR 3 for Initial Briefs (Electric) 2" xfId="646"/>
    <cellStyle name="_Book1 (2)_Rebuttal Power Costs_Adj Bench DR 3 for Initial Briefs (Electric) 2 2" xfId="647"/>
    <cellStyle name="_Book1 (2)_Rebuttal Power Costs_Adj Bench DR 3 for Initial Briefs (Electric) 3" xfId="648"/>
    <cellStyle name="_Book1 (2)_Rebuttal Power Costs_Electric Rev Req Model (2009 GRC) Rebuttal" xfId="649"/>
    <cellStyle name="_Book1 (2)_Rebuttal Power Costs_Electric Rev Req Model (2009 GRC) Rebuttal 2" xfId="650"/>
    <cellStyle name="_Book1 (2)_Rebuttal Power Costs_Electric Rev Req Model (2009 GRC) Rebuttal 2 2" xfId="651"/>
    <cellStyle name="_Book1 (2)_Rebuttal Power Costs_Electric Rev Req Model (2009 GRC) Rebuttal 3" xfId="652"/>
    <cellStyle name="_Book1 (2)_Rebuttal Power Costs_Electric Rev Req Model (2009 GRC) Rebuttal REmoval of New  WH Solar AdjustMI" xfId="653"/>
    <cellStyle name="_Book1 (2)_Rebuttal Power Costs_Electric Rev Req Model (2009 GRC) Rebuttal REmoval of New  WH Solar AdjustMI 2" xfId="654"/>
    <cellStyle name="_Book1 (2)_Rebuttal Power Costs_Electric Rev Req Model (2009 GRC) Rebuttal REmoval of New  WH Solar AdjustMI 2 2" xfId="655"/>
    <cellStyle name="_Book1 (2)_Rebuttal Power Costs_Electric Rev Req Model (2009 GRC) Rebuttal REmoval of New  WH Solar AdjustMI 3" xfId="656"/>
    <cellStyle name="_Book1 (2)_Rebuttal Power Costs_Electric Rev Req Model (2009 GRC) Revised 01-18-2010" xfId="657"/>
    <cellStyle name="_Book1 (2)_Rebuttal Power Costs_Electric Rev Req Model (2009 GRC) Revised 01-18-2010 2" xfId="658"/>
    <cellStyle name="_Book1 (2)_Rebuttal Power Costs_Electric Rev Req Model (2009 GRC) Revised 01-18-2010 2 2" xfId="659"/>
    <cellStyle name="_Book1 (2)_Rebuttal Power Costs_Electric Rev Req Model (2009 GRC) Revised 01-18-2010 3" xfId="660"/>
    <cellStyle name="_Book1 (2)_Rebuttal Power Costs_Final Order Electric EXHIBIT A-1" xfId="661"/>
    <cellStyle name="_Book1 (2)_Rebuttal Power Costs_Final Order Electric EXHIBIT A-1 2" xfId="662"/>
    <cellStyle name="_Book1 (2)_Rebuttal Power Costs_Final Order Electric EXHIBIT A-1 2 2" xfId="663"/>
    <cellStyle name="_Book1 (2)_Rebuttal Power Costs_Final Order Electric EXHIBIT A-1 3" xfId="664"/>
    <cellStyle name="_Book1 (2)_ROR &amp; CONV FACTOR" xfId="665"/>
    <cellStyle name="_Book1 (2)_ROR &amp; CONV FACTOR 2" xfId="666"/>
    <cellStyle name="_Book1 (2)_ROR &amp; CONV FACTOR 2 2" xfId="667"/>
    <cellStyle name="_Book1 (2)_ROR &amp; CONV FACTOR 3" xfId="668"/>
    <cellStyle name="_Book1 (2)_ROR 5.02" xfId="669"/>
    <cellStyle name="_Book1 (2)_ROR 5.02 2" xfId="670"/>
    <cellStyle name="_Book1 (2)_ROR 5.02 2 2" xfId="671"/>
    <cellStyle name="_Book1 (2)_ROR 5.02 3" xfId="672"/>
    <cellStyle name="_Book1 (2)_Wind Integration 10GRC" xfId="673"/>
    <cellStyle name="_Book1 (2)_Wind Integration 10GRC 2" xfId="674"/>
    <cellStyle name="_Book1 10" xfId="675"/>
    <cellStyle name="_Book1 10 2" xfId="676"/>
    <cellStyle name="_Book1 11" xfId="677"/>
    <cellStyle name="_Book1 12" xfId="678"/>
    <cellStyle name="_Book1 13" xfId="679"/>
    <cellStyle name="_Book1 2" xfId="680"/>
    <cellStyle name="_Book1 2 2" xfId="681"/>
    <cellStyle name="_Book1 2 2 2" xfId="682"/>
    <cellStyle name="_Book1 2 3" xfId="683"/>
    <cellStyle name="_Book1 3" xfId="684"/>
    <cellStyle name="_Book1 3 2" xfId="685"/>
    <cellStyle name="_Book1 4" xfId="686"/>
    <cellStyle name="_Book1 4 2" xfId="687"/>
    <cellStyle name="_Book1 5" xfId="688"/>
    <cellStyle name="_Book1 5 2" xfId="689"/>
    <cellStyle name="_Book1 6" xfId="690"/>
    <cellStyle name="_Book1 6 2" xfId="691"/>
    <cellStyle name="_Book1 7" xfId="692"/>
    <cellStyle name="_Book1 7 2" xfId="693"/>
    <cellStyle name="_Book1 8" xfId="694"/>
    <cellStyle name="_Book1 8 2" xfId="695"/>
    <cellStyle name="_Book1 9" xfId="696"/>
    <cellStyle name="_Book1 9 2" xfId="697"/>
    <cellStyle name="_Book1_(C) WHE Proforma with ITC cash grant 10 Yr Amort_for deferral_102809" xfId="698"/>
    <cellStyle name="_Book1_(C) WHE Proforma with ITC cash grant 10 Yr Amort_for deferral_102809 2" xfId="699"/>
    <cellStyle name="_Book1_(C) WHE Proforma with ITC cash grant 10 Yr Amort_for deferral_102809 2 2" xfId="700"/>
    <cellStyle name="_Book1_(C) WHE Proforma with ITC cash grant 10 Yr Amort_for deferral_102809 3" xfId="701"/>
    <cellStyle name="_Book1_(C) WHE Proforma with ITC cash grant 10 Yr Amort_for deferral_102809_16.07E Wild Horse Wind Expansionwrkingfile" xfId="702"/>
    <cellStyle name="_Book1_(C) WHE Proforma with ITC cash grant 10 Yr Amort_for deferral_102809_16.07E Wild Horse Wind Expansionwrkingfile 2" xfId="703"/>
    <cellStyle name="_Book1_(C) WHE Proforma with ITC cash grant 10 Yr Amort_for deferral_102809_16.07E Wild Horse Wind Expansionwrkingfile 2 2" xfId="704"/>
    <cellStyle name="_Book1_(C) WHE Proforma with ITC cash grant 10 Yr Amort_for deferral_102809_16.07E Wild Horse Wind Expansionwrkingfile 3" xfId="705"/>
    <cellStyle name="_Book1_(C) WHE Proforma with ITC cash grant 10 Yr Amort_for deferral_102809_16.07E Wild Horse Wind Expansionwrkingfile SF" xfId="706"/>
    <cellStyle name="_Book1_(C) WHE Proforma with ITC cash grant 10 Yr Amort_for deferral_102809_16.07E Wild Horse Wind Expansionwrkingfile SF 2" xfId="707"/>
    <cellStyle name="_Book1_(C) WHE Proforma with ITC cash grant 10 Yr Amort_for deferral_102809_16.07E Wild Horse Wind Expansionwrkingfile SF 2 2" xfId="708"/>
    <cellStyle name="_Book1_(C) WHE Proforma with ITC cash grant 10 Yr Amort_for deferral_102809_16.07E Wild Horse Wind Expansionwrkingfile SF 3" xfId="709"/>
    <cellStyle name="_Book1_(C) WHE Proforma with ITC cash grant 10 Yr Amort_for deferral_102809_16.37E Wild Horse Expansion DeferralRevwrkingfile SF" xfId="710"/>
    <cellStyle name="_Book1_(C) WHE Proforma with ITC cash grant 10 Yr Amort_for deferral_102809_16.37E Wild Horse Expansion DeferralRevwrkingfile SF 2" xfId="711"/>
    <cellStyle name="_Book1_(C) WHE Proforma with ITC cash grant 10 Yr Amort_for deferral_102809_16.37E Wild Horse Expansion DeferralRevwrkingfile SF 2 2" xfId="712"/>
    <cellStyle name="_Book1_(C) WHE Proforma with ITC cash grant 10 Yr Amort_for deferral_102809_16.37E Wild Horse Expansion DeferralRevwrkingfile SF 3" xfId="713"/>
    <cellStyle name="_Book1_(C) WHE Proforma with ITC cash grant 10 Yr Amort_for rebuttal_120709" xfId="714"/>
    <cellStyle name="_Book1_(C) WHE Proforma with ITC cash grant 10 Yr Amort_for rebuttal_120709 2" xfId="715"/>
    <cellStyle name="_Book1_(C) WHE Proforma with ITC cash grant 10 Yr Amort_for rebuttal_120709 2 2" xfId="716"/>
    <cellStyle name="_Book1_(C) WHE Proforma with ITC cash grant 10 Yr Amort_for rebuttal_120709 3" xfId="717"/>
    <cellStyle name="_Book1_04.07E Wild Horse Wind Expansion" xfId="718"/>
    <cellStyle name="_Book1_04.07E Wild Horse Wind Expansion 2" xfId="719"/>
    <cellStyle name="_Book1_04.07E Wild Horse Wind Expansion 2 2" xfId="720"/>
    <cellStyle name="_Book1_04.07E Wild Horse Wind Expansion 3" xfId="721"/>
    <cellStyle name="_Book1_04.07E Wild Horse Wind Expansion_16.07E Wild Horse Wind Expansionwrkingfile" xfId="722"/>
    <cellStyle name="_Book1_04.07E Wild Horse Wind Expansion_16.07E Wild Horse Wind Expansionwrkingfile 2" xfId="723"/>
    <cellStyle name="_Book1_04.07E Wild Horse Wind Expansion_16.07E Wild Horse Wind Expansionwrkingfile 2 2" xfId="724"/>
    <cellStyle name="_Book1_04.07E Wild Horse Wind Expansion_16.07E Wild Horse Wind Expansionwrkingfile 3" xfId="725"/>
    <cellStyle name="_Book1_04.07E Wild Horse Wind Expansion_16.07E Wild Horse Wind Expansionwrkingfile SF" xfId="726"/>
    <cellStyle name="_Book1_04.07E Wild Horse Wind Expansion_16.07E Wild Horse Wind Expansionwrkingfile SF 2" xfId="727"/>
    <cellStyle name="_Book1_04.07E Wild Horse Wind Expansion_16.07E Wild Horse Wind Expansionwrkingfile SF 2 2" xfId="728"/>
    <cellStyle name="_Book1_04.07E Wild Horse Wind Expansion_16.07E Wild Horse Wind Expansionwrkingfile SF 3" xfId="729"/>
    <cellStyle name="_Book1_04.07E Wild Horse Wind Expansion_16.37E Wild Horse Expansion DeferralRevwrkingfile SF" xfId="730"/>
    <cellStyle name="_Book1_04.07E Wild Horse Wind Expansion_16.37E Wild Horse Expansion DeferralRevwrkingfile SF 2" xfId="731"/>
    <cellStyle name="_Book1_04.07E Wild Horse Wind Expansion_16.37E Wild Horse Expansion DeferralRevwrkingfile SF 2 2" xfId="732"/>
    <cellStyle name="_Book1_04.07E Wild Horse Wind Expansion_16.37E Wild Horse Expansion DeferralRevwrkingfile SF 3" xfId="733"/>
    <cellStyle name="_Book1_16.07E Wild Horse Wind Expansionwrkingfile" xfId="734"/>
    <cellStyle name="_Book1_16.07E Wild Horse Wind Expansionwrkingfile 2" xfId="735"/>
    <cellStyle name="_Book1_16.07E Wild Horse Wind Expansionwrkingfile 2 2" xfId="736"/>
    <cellStyle name="_Book1_16.07E Wild Horse Wind Expansionwrkingfile 3" xfId="737"/>
    <cellStyle name="_Book1_16.07E Wild Horse Wind Expansionwrkingfile SF" xfId="738"/>
    <cellStyle name="_Book1_16.07E Wild Horse Wind Expansionwrkingfile SF 2" xfId="739"/>
    <cellStyle name="_Book1_16.07E Wild Horse Wind Expansionwrkingfile SF 2 2" xfId="740"/>
    <cellStyle name="_Book1_16.07E Wild Horse Wind Expansionwrkingfile SF 3" xfId="741"/>
    <cellStyle name="_Book1_16.37E Wild Horse Expansion DeferralRevwrkingfile SF" xfId="742"/>
    <cellStyle name="_Book1_16.37E Wild Horse Expansion DeferralRevwrkingfile SF 2" xfId="743"/>
    <cellStyle name="_Book1_16.37E Wild Horse Expansion DeferralRevwrkingfile SF 2 2" xfId="744"/>
    <cellStyle name="_Book1_16.37E Wild Horse Expansion DeferralRevwrkingfile SF 3" xfId="745"/>
    <cellStyle name="_Book1_2009 Compliance Filing PCA Exhibits for GRC" xfId="746"/>
    <cellStyle name="_Book1_2009 GRC Compl Filing - Exhibit D" xfId="747"/>
    <cellStyle name="_Book1_2009 GRC Compl Filing - Exhibit D 2" xfId="748"/>
    <cellStyle name="_Book1_3.01 Income Statement" xfId="749"/>
    <cellStyle name="_Book1_4 31 Regulatory Assets and Liabilities  7 06- Exhibit D" xfId="750"/>
    <cellStyle name="_Book1_4 31 Regulatory Assets and Liabilities  7 06- Exhibit D 2" xfId="751"/>
    <cellStyle name="_Book1_4 31 Regulatory Assets and Liabilities  7 06- Exhibit D 2 2" xfId="752"/>
    <cellStyle name="_Book1_4 31 Regulatory Assets and Liabilities  7 06- Exhibit D 3" xfId="753"/>
    <cellStyle name="_Book1_4 31 Regulatory Assets and Liabilities  7 06- Exhibit D_NIM Summary" xfId="754"/>
    <cellStyle name="_Book1_4 31 Regulatory Assets and Liabilities  7 06- Exhibit D_NIM Summary 2" xfId="755"/>
    <cellStyle name="_Book1_4 32 Regulatory Assets and Liabilities  7 06- Exhibit D" xfId="756"/>
    <cellStyle name="_Book1_4 32 Regulatory Assets and Liabilities  7 06- Exhibit D 2" xfId="757"/>
    <cellStyle name="_Book1_4 32 Regulatory Assets and Liabilities  7 06- Exhibit D 2 2" xfId="758"/>
    <cellStyle name="_Book1_4 32 Regulatory Assets and Liabilities  7 06- Exhibit D 3" xfId="759"/>
    <cellStyle name="_Book1_4 32 Regulatory Assets and Liabilities  7 06- Exhibit D_NIM Summary" xfId="760"/>
    <cellStyle name="_Book1_4 32 Regulatory Assets and Liabilities  7 06- Exhibit D_NIM Summary 2" xfId="761"/>
    <cellStyle name="_Book1_AURORA Total New" xfId="762"/>
    <cellStyle name="_Book1_AURORA Total New 2" xfId="763"/>
    <cellStyle name="_Book1_Book2" xfId="764"/>
    <cellStyle name="_Book1_Book2 2" xfId="765"/>
    <cellStyle name="_Book1_Book2 2 2" xfId="766"/>
    <cellStyle name="_Book1_Book2 3" xfId="767"/>
    <cellStyle name="_Book1_Book2_Adj Bench DR 3 for Initial Briefs (Electric)" xfId="768"/>
    <cellStyle name="_Book1_Book2_Adj Bench DR 3 for Initial Briefs (Electric) 2" xfId="769"/>
    <cellStyle name="_Book1_Book2_Adj Bench DR 3 for Initial Briefs (Electric) 2 2" xfId="770"/>
    <cellStyle name="_Book1_Book2_Adj Bench DR 3 for Initial Briefs (Electric) 3" xfId="771"/>
    <cellStyle name="_Book1_Book2_Electric Rev Req Model (2009 GRC) Rebuttal" xfId="772"/>
    <cellStyle name="_Book1_Book2_Electric Rev Req Model (2009 GRC) Rebuttal 2" xfId="773"/>
    <cellStyle name="_Book1_Book2_Electric Rev Req Model (2009 GRC) Rebuttal 2 2" xfId="774"/>
    <cellStyle name="_Book1_Book2_Electric Rev Req Model (2009 GRC) Rebuttal 3" xfId="775"/>
    <cellStyle name="_Book1_Book2_Electric Rev Req Model (2009 GRC) Rebuttal REmoval of New  WH Solar AdjustMI" xfId="776"/>
    <cellStyle name="_Book1_Book2_Electric Rev Req Model (2009 GRC) Rebuttal REmoval of New  WH Solar AdjustMI 2" xfId="777"/>
    <cellStyle name="_Book1_Book2_Electric Rev Req Model (2009 GRC) Rebuttal REmoval of New  WH Solar AdjustMI 2 2" xfId="778"/>
    <cellStyle name="_Book1_Book2_Electric Rev Req Model (2009 GRC) Rebuttal REmoval of New  WH Solar AdjustMI 3" xfId="779"/>
    <cellStyle name="_Book1_Book2_Electric Rev Req Model (2009 GRC) Revised 01-18-2010" xfId="780"/>
    <cellStyle name="_Book1_Book2_Electric Rev Req Model (2009 GRC) Revised 01-18-2010 2" xfId="781"/>
    <cellStyle name="_Book1_Book2_Electric Rev Req Model (2009 GRC) Revised 01-18-2010 2 2" xfId="782"/>
    <cellStyle name="_Book1_Book2_Electric Rev Req Model (2009 GRC) Revised 01-18-2010 3" xfId="783"/>
    <cellStyle name="_Book1_Book2_Final Order Electric EXHIBIT A-1" xfId="784"/>
    <cellStyle name="_Book1_Book2_Final Order Electric EXHIBIT A-1 2" xfId="785"/>
    <cellStyle name="_Book1_Book2_Final Order Electric EXHIBIT A-1 2 2" xfId="786"/>
    <cellStyle name="_Book1_Book2_Final Order Electric EXHIBIT A-1 3" xfId="787"/>
    <cellStyle name="_Book1_Book4" xfId="788"/>
    <cellStyle name="_Book1_Book4 2" xfId="789"/>
    <cellStyle name="_Book1_Book4 2 2" xfId="790"/>
    <cellStyle name="_Book1_Book4 3" xfId="791"/>
    <cellStyle name="_Book1_Book9" xfId="792"/>
    <cellStyle name="_Book1_Book9 2" xfId="793"/>
    <cellStyle name="_Book1_Book9 2 2" xfId="794"/>
    <cellStyle name="_Book1_Book9 3" xfId="795"/>
    <cellStyle name="_Book1_Chelan PUD Power Costs (8-10)" xfId="796"/>
    <cellStyle name="_Book1_Electric COS Inputs" xfId="797"/>
    <cellStyle name="_Book1_Electric COS Inputs 2" xfId="798"/>
    <cellStyle name="_Book1_Electric COS Inputs 2 2" xfId="799"/>
    <cellStyle name="_Book1_Electric COS Inputs 2 2 2" xfId="800"/>
    <cellStyle name="_Book1_Electric COS Inputs 2 3" xfId="801"/>
    <cellStyle name="_Book1_Electric COS Inputs 2 3 2" xfId="802"/>
    <cellStyle name="_Book1_Electric COS Inputs 2 4" xfId="803"/>
    <cellStyle name="_Book1_Electric COS Inputs 2 4 2" xfId="804"/>
    <cellStyle name="_Book1_Electric COS Inputs 3" xfId="805"/>
    <cellStyle name="_Book1_Electric COS Inputs 3 2" xfId="806"/>
    <cellStyle name="_Book1_Electric COS Inputs 4" xfId="807"/>
    <cellStyle name="_Book1_Electric COS Inputs 4 2" xfId="808"/>
    <cellStyle name="_Book1_Electric COS Inputs 5" xfId="809"/>
    <cellStyle name="_Book1_Electric COS Inputs 6" xfId="810"/>
    <cellStyle name="_Book1_NIM Summary" xfId="811"/>
    <cellStyle name="_Book1_NIM Summary 09GRC" xfId="812"/>
    <cellStyle name="_Book1_NIM Summary 09GRC 2" xfId="813"/>
    <cellStyle name="_Book1_NIM Summary 2" xfId="814"/>
    <cellStyle name="_Book1_NIM Summary 3" xfId="815"/>
    <cellStyle name="_Book1_NIM Summary 4" xfId="816"/>
    <cellStyle name="_Book1_NIM Summary 5" xfId="817"/>
    <cellStyle name="_Book1_NIM Summary 6" xfId="818"/>
    <cellStyle name="_Book1_NIM Summary 7" xfId="819"/>
    <cellStyle name="_Book1_NIM Summary 8" xfId="820"/>
    <cellStyle name="_Book1_NIM Summary 9" xfId="821"/>
    <cellStyle name="_Book1_PCA 10 -  Exhibit D from A Kellogg Jan 2011" xfId="822"/>
    <cellStyle name="_Book1_PCA 10 -  Exhibit D from A Kellogg July 2011" xfId="823"/>
    <cellStyle name="_Book1_PCA 10 -  Exhibit D from S Free Rcv'd 12-11" xfId="824"/>
    <cellStyle name="_Book1_PCA 9 -  Exhibit D April 2010" xfId="825"/>
    <cellStyle name="_Book1_PCA 9 -  Exhibit D April 2010 (3)" xfId="826"/>
    <cellStyle name="_Book1_PCA 9 -  Exhibit D April 2010 (3) 2" xfId="827"/>
    <cellStyle name="_Book1_PCA 9 -  Exhibit D Nov 2010" xfId="828"/>
    <cellStyle name="_Book1_PCA 9 - Exhibit D at August 2010" xfId="829"/>
    <cellStyle name="_Book1_PCA 9 - Exhibit D June 2010 GRC" xfId="830"/>
    <cellStyle name="_Book1_Power Costs - Comparison bx Rbtl-Staff-Jt-PC" xfId="831"/>
    <cellStyle name="_Book1_Power Costs - Comparison bx Rbtl-Staff-Jt-PC 2" xfId="832"/>
    <cellStyle name="_Book1_Power Costs - Comparison bx Rbtl-Staff-Jt-PC 2 2" xfId="833"/>
    <cellStyle name="_Book1_Power Costs - Comparison bx Rbtl-Staff-Jt-PC 3" xfId="834"/>
    <cellStyle name="_Book1_Power Costs - Comparison bx Rbtl-Staff-Jt-PC_Adj Bench DR 3 for Initial Briefs (Electric)" xfId="835"/>
    <cellStyle name="_Book1_Power Costs - Comparison bx Rbtl-Staff-Jt-PC_Adj Bench DR 3 for Initial Briefs (Electric) 2" xfId="836"/>
    <cellStyle name="_Book1_Power Costs - Comparison bx Rbtl-Staff-Jt-PC_Adj Bench DR 3 for Initial Briefs (Electric) 2 2" xfId="837"/>
    <cellStyle name="_Book1_Power Costs - Comparison bx Rbtl-Staff-Jt-PC_Adj Bench DR 3 for Initial Briefs (Electric) 3" xfId="838"/>
    <cellStyle name="_Book1_Power Costs - Comparison bx Rbtl-Staff-Jt-PC_Electric Rev Req Model (2009 GRC) Rebuttal" xfId="839"/>
    <cellStyle name="_Book1_Power Costs - Comparison bx Rbtl-Staff-Jt-PC_Electric Rev Req Model (2009 GRC) Rebuttal 2" xfId="840"/>
    <cellStyle name="_Book1_Power Costs - Comparison bx Rbtl-Staff-Jt-PC_Electric Rev Req Model (2009 GRC) Rebuttal 2 2" xfId="841"/>
    <cellStyle name="_Book1_Power Costs - Comparison bx Rbtl-Staff-Jt-PC_Electric Rev Req Model (2009 GRC) Rebuttal 3" xfId="842"/>
    <cellStyle name="_Book1_Power Costs - Comparison bx Rbtl-Staff-Jt-PC_Electric Rev Req Model (2009 GRC) Rebuttal REmoval of New  WH Solar AdjustMI" xfId="843"/>
    <cellStyle name="_Book1_Power Costs - Comparison bx Rbtl-Staff-Jt-PC_Electric Rev Req Model (2009 GRC) Rebuttal REmoval of New  WH Solar AdjustMI 2" xfId="844"/>
    <cellStyle name="_Book1_Power Costs - Comparison bx Rbtl-Staff-Jt-PC_Electric Rev Req Model (2009 GRC) Rebuttal REmoval of New  WH Solar AdjustMI 2 2" xfId="845"/>
    <cellStyle name="_Book1_Power Costs - Comparison bx Rbtl-Staff-Jt-PC_Electric Rev Req Model (2009 GRC) Rebuttal REmoval of New  WH Solar AdjustMI 3" xfId="846"/>
    <cellStyle name="_Book1_Power Costs - Comparison bx Rbtl-Staff-Jt-PC_Electric Rev Req Model (2009 GRC) Revised 01-18-2010" xfId="847"/>
    <cellStyle name="_Book1_Power Costs - Comparison bx Rbtl-Staff-Jt-PC_Electric Rev Req Model (2009 GRC) Revised 01-18-2010 2" xfId="848"/>
    <cellStyle name="_Book1_Power Costs - Comparison bx Rbtl-Staff-Jt-PC_Electric Rev Req Model (2009 GRC) Revised 01-18-2010 2 2" xfId="849"/>
    <cellStyle name="_Book1_Power Costs - Comparison bx Rbtl-Staff-Jt-PC_Electric Rev Req Model (2009 GRC) Revised 01-18-2010 3" xfId="850"/>
    <cellStyle name="_Book1_Power Costs - Comparison bx Rbtl-Staff-Jt-PC_Final Order Electric EXHIBIT A-1" xfId="851"/>
    <cellStyle name="_Book1_Power Costs - Comparison bx Rbtl-Staff-Jt-PC_Final Order Electric EXHIBIT A-1 2" xfId="852"/>
    <cellStyle name="_Book1_Power Costs - Comparison bx Rbtl-Staff-Jt-PC_Final Order Electric EXHIBIT A-1 2 2" xfId="853"/>
    <cellStyle name="_Book1_Power Costs - Comparison bx Rbtl-Staff-Jt-PC_Final Order Electric EXHIBIT A-1 3" xfId="854"/>
    <cellStyle name="_Book1_Production Adj 4.37" xfId="855"/>
    <cellStyle name="_Book1_Production Adj 4.37 2" xfId="856"/>
    <cellStyle name="_Book1_Production Adj 4.37 2 2" xfId="857"/>
    <cellStyle name="_Book1_Production Adj 4.37 3" xfId="858"/>
    <cellStyle name="_Book1_Purchased Power Adj 4.03" xfId="859"/>
    <cellStyle name="_Book1_Purchased Power Adj 4.03 2" xfId="860"/>
    <cellStyle name="_Book1_Purchased Power Adj 4.03 2 2" xfId="861"/>
    <cellStyle name="_Book1_Purchased Power Adj 4.03 3" xfId="862"/>
    <cellStyle name="_Book1_Rebuttal Power Costs" xfId="863"/>
    <cellStyle name="_Book1_Rebuttal Power Costs 2" xfId="864"/>
    <cellStyle name="_Book1_Rebuttal Power Costs 2 2" xfId="865"/>
    <cellStyle name="_Book1_Rebuttal Power Costs 3" xfId="866"/>
    <cellStyle name="_Book1_Rebuttal Power Costs_Adj Bench DR 3 for Initial Briefs (Electric)" xfId="867"/>
    <cellStyle name="_Book1_Rebuttal Power Costs_Adj Bench DR 3 for Initial Briefs (Electric) 2" xfId="868"/>
    <cellStyle name="_Book1_Rebuttal Power Costs_Adj Bench DR 3 for Initial Briefs (Electric) 2 2" xfId="869"/>
    <cellStyle name="_Book1_Rebuttal Power Costs_Adj Bench DR 3 for Initial Briefs (Electric) 3" xfId="870"/>
    <cellStyle name="_Book1_Rebuttal Power Costs_Electric Rev Req Model (2009 GRC) Rebuttal" xfId="871"/>
    <cellStyle name="_Book1_Rebuttal Power Costs_Electric Rev Req Model (2009 GRC) Rebuttal 2" xfId="872"/>
    <cellStyle name="_Book1_Rebuttal Power Costs_Electric Rev Req Model (2009 GRC) Rebuttal 2 2" xfId="873"/>
    <cellStyle name="_Book1_Rebuttal Power Costs_Electric Rev Req Model (2009 GRC) Rebuttal 3" xfId="874"/>
    <cellStyle name="_Book1_Rebuttal Power Costs_Electric Rev Req Model (2009 GRC) Rebuttal REmoval of New  WH Solar AdjustMI" xfId="875"/>
    <cellStyle name="_Book1_Rebuttal Power Costs_Electric Rev Req Model (2009 GRC) Rebuttal REmoval of New  WH Solar AdjustMI 2" xfId="876"/>
    <cellStyle name="_Book1_Rebuttal Power Costs_Electric Rev Req Model (2009 GRC) Rebuttal REmoval of New  WH Solar AdjustMI 2 2" xfId="877"/>
    <cellStyle name="_Book1_Rebuttal Power Costs_Electric Rev Req Model (2009 GRC) Rebuttal REmoval of New  WH Solar AdjustMI 3" xfId="878"/>
    <cellStyle name="_Book1_Rebuttal Power Costs_Electric Rev Req Model (2009 GRC) Revised 01-18-2010" xfId="879"/>
    <cellStyle name="_Book1_Rebuttal Power Costs_Electric Rev Req Model (2009 GRC) Revised 01-18-2010 2" xfId="880"/>
    <cellStyle name="_Book1_Rebuttal Power Costs_Electric Rev Req Model (2009 GRC) Revised 01-18-2010 2 2" xfId="881"/>
    <cellStyle name="_Book1_Rebuttal Power Costs_Electric Rev Req Model (2009 GRC) Revised 01-18-2010 3" xfId="882"/>
    <cellStyle name="_Book1_Rebuttal Power Costs_Final Order Electric EXHIBIT A-1" xfId="883"/>
    <cellStyle name="_Book1_Rebuttal Power Costs_Final Order Electric EXHIBIT A-1 2" xfId="884"/>
    <cellStyle name="_Book1_Rebuttal Power Costs_Final Order Electric EXHIBIT A-1 2 2" xfId="885"/>
    <cellStyle name="_Book1_Rebuttal Power Costs_Final Order Electric EXHIBIT A-1 3" xfId="886"/>
    <cellStyle name="_Book1_ROR 5.02" xfId="887"/>
    <cellStyle name="_Book1_ROR 5.02 2" xfId="888"/>
    <cellStyle name="_Book1_ROR 5.02 2 2" xfId="889"/>
    <cellStyle name="_Book1_ROR 5.02 3" xfId="890"/>
    <cellStyle name="_Book1_Transmission Workbook for May BOD" xfId="891"/>
    <cellStyle name="_Book1_Transmission Workbook for May BOD 2" xfId="892"/>
    <cellStyle name="_Book1_Wind Integration 10GRC" xfId="893"/>
    <cellStyle name="_Book1_Wind Integration 10GRC 2" xfId="894"/>
    <cellStyle name="_Book2" xfId="895"/>
    <cellStyle name="_x0013__Book2" xfId="896"/>
    <cellStyle name="_Book2 10" xfId="897"/>
    <cellStyle name="_x0013__Book2 10" xfId="898"/>
    <cellStyle name="_Book2 10 2" xfId="899"/>
    <cellStyle name="_Book2 11" xfId="900"/>
    <cellStyle name="_x0013__Book2 11" xfId="901"/>
    <cellStyle name="_Book2 11 2" xfId="902"/>
    <cellStyle name="_Book2 12" xfId="903"/>
    <cellStyle name="_x0013__Book2 12" xfId="904"/>
    <cellStyle name="_Book2 12 2" xfId="905"/>
    <cellStyle name="_Book2 13" xfId="906"/>
    <cellStyle name="_Book2 13 2" xfId="907"/>
    <cellStyle name="_Book2 14" xfId="908"/>
    <cellStyle name="_Book2 14 2" xfId="909"/>
    <cellStyle name="_Book2 15" xfId="910"/>
    <cellStyle name="_Book2 15 2" xfId="911"/>
    <cellStyle name="_Book2 16" xfId="912"/>
    <cellStyle name="_Book2 16 2" xfId="913"/>
    <cellStyle name="_Book2 17" xfId="914"/>
    <cellStyle name="_Book2 17 2" xfId="915"/>
    <cellStyle name="_Book2 18" xfId="916"/>
    <cellStyle name="_Book2 18 2" xfId="917"/>
    <cellStyle name="_Book2 19" xfId="918"/>
    <cellStyle name="_Book2 2" xfId="919"/>
    <cellStyle name="_x0013__Book2 2" xfId="920"/>
    <cellStyle name="_Book2 2 10" xfId="921"/>
    <cellStyle name="_Book2 2 2" xfId="922"/>
    <cellStyle name="_x0013__Book2 2 2" xfId="923"/>
    <cellStyle name="_Book2 2 2 2" xfId="924"/>
    <cellStyle name="_Book2 2 3" xfId="925"/>
    <cellStyle name="_Book2 2 3 2" xfId="926"/>
    <cellStyle name="_Book2 2 4" xfId="927"/>
    <cellStyle name="_Book2 2 4 2" xfId="928"/>
    <cellStyle name="_Book2 2 5" xfId="929"/>
    <cellStyle name="_Book2 2 5 2" xfId="930"/>
    <cellStyle name="_Book2 2 6" xfId="931"/>
    <cellStyle name="_Book2 2 6 2" xfId="932"/>
    <cellStyle name="_Book2 2 7" xfId="933"/>
    <cellStyle name="_Book2 2 7 2" xfId="934"/>
    <cellStyle name="_Book2 2 8" xfId="935"/>
    <cellStyle name="_Book2 2 8 2" xfId="936"/>
    <cellStyle name="_Book2 2 9" xfId="937"/>
    <cellStyle name="_Book2 2 9 2" xfId="938"/>
    <cellStyle name="_Book2 20" xfId="939"/>
    <cellStyle name="_Book2 21" xfId="940"/>
    <cellStyle name="_Book2 22" xfId="941"/>
    <cellStyle name="_Book2 23" xfId="942"/>
    <cellStyle name="_Book2 24" xfId="943"/>
    <cellStyle name="_Book2 25" xfId="944"/>
    <cellStyle name="_Book2 26" xfId="945"/>
    <cellStyle name="_Book2 27" xfId="946"/>
    <cellStyle name="_Book2 28" xfId="947"/>
    <cellStyle name="_Book2 29" xfId="948"/>
    <cellStyle name="_Book2 3" xfId="949"/>
    <cellStyle name="_x0013__Book2 3" xfId="950"/>
    <cellStyle name="_Book2 3 10" xfId="951"/>
    <cellStyle name="_Book2 3 10 2" xfId="952"/>
    <cellStyle name="_Book2 3 11" xfId="953"/>
    <cellStyle name="_Book2 3 11 2" xfId="954"/>
    <cellStyle name="_Book2 3 12" xfId="955"/>
    <cellStyle name="_Book2 3 12 2" xfId="956"/>
    <cellStyle name="_Book2 3 13" xfId="957"/>
    <cellStyle name="_Book2 3 13 2" xfId="958"/>
    <cellStyle name="_Book2 3 14" xfId="959"/>
    <cellStyle name="_Book2 3 14 2" xfId="960"/>
    <cellStyle name="_Book2 3 15" xfId="961"/>
    <cellStyle name="_Book2 3 15 2" xfId="962"/>
    <cellStyle name="_Book2 3 16" xfId="963"/>
    <cellStyle name="_Book2 3 16 2" xfId="964"/>
    <cellStyle name="_Book2 3 17" xfId="965"/>
    <cellStyle name="_Book2 3 17 2" xfId="966"/>
    <cellStyle name="_Book2 3 18" xfId="967"/>
    <cellStyle name="_Book2 3 18 2" xfId="968"/>
    <cellStyle name="_Book2 3 19" xfId="969"/>
    <cellStyle name="_Book2 3 19 2" xfId="970"/>
    <cellStyle name="_Book2 3 2" xfId="971"/>
    <cellStyle name="_x0013__Book2 3 2" xfId="972"/>
    <cellStyle name="_Book2 3 2 2" xfId="973"/>
    <cellStyle name="_Book2 3 20" xfId="974"/>
    <cellStyle name="_Book2 3 20 2" xfId="975"/>
    <cellStyle name="_Book2 3 21" xfId="976"/>
    <cellStyle name="_Book2 3 21 2" xfId="977"/>
    <cellStyle name="_Book2 3 22" xfId="978"/>
    <cellStyle name="_Book2 3 23" xfId="979"/>
    <cellStyle name="_Book2 3 24" xfId="980"/>
    <cellStyle name="_Book2 3 25" xfId="981"/>
    <cellStyle name="_Book2 3 26" xfId="982"/>
    <cellStyle name="_Book2 3 27" xfId="983"/>
    <cellStyle name="_Book2 3 28" xfId="984"/>
    <cellStyle name="_Book2 3 29" xfId="985"/>
    <cellStyle name="_Book2 3 3" xfId="986"/>
    <cellStyle name="_Book2 3 3 2" xfId="987"/>
    <cellStyle name="_Book2 3 30" xfId="988"/>
    <cellStyle name="_Book2 3 31" xfId="989"/>
    <cellStyle name="_Book2 3 32" xfId="990"/>
    <cellStyle name="_Book2 3 33" xfId="991"/>
    <cellStyle name="_Book2 3 34" xfId="992"/>
    <cellStyle name="_Book2 3 35" xfId="993"/>
    <cellStyle name="_Book2 3 36" xfId="994"/>
    <cellStyle name="_Book2 3 37" xfId="995"/>
    <cellStyle name="_Book2 3 38" xfId="996"/>
    <cellStyle name="_Book2 3 39" xfId="997"/>
    <cellStyle name="_Book2 3 4" xfId="998"/>
    <cellStyle name="_Book2 3 4 2" xfId="999"/>
    <cellStyle name="_Book2 3 40" xfId="1000"/>
    <cellStyle name="_Book2 3 41" xfId="1001"/>
    <cellStyle name="_Book2 3 42" xfId="1002"/>
    <cellStyle name="_Book2 3 43" xfId="1003"/>
    <cellStyle name="_Book2 3 44" xfId="1004"/>
    <cellStyle name="_Book2 3 45" xfId="1005"/>
    <cellStyle name="_Book2 3 5" xfId="1006"/>
    <cellStyle name="_Book2 3 5 2" xfId="1007"/>
    <cellStyle name="_Book2 3 6" xfId="1008"/>
    <cellStyle name="_Book2 3 6 2" xfId="1009"/>
    <cellStyle name="_Book2 3 7" xfId="1010"/>
    <cellStyle name="_Book2 3 7 2" xfId="1011"/>
    <cellStyle name="_Book2 3 8" xfId="1012"/>
    <cellStyle name="_Book2 3 8 2" xfId="1013"/>
    <cellStyle name="_Book2 3 9" xfId="1014"/>
    <cellStyle name="_Book2 3 9 2" xfId="1015"/>
    <cellStyle name="_Book2 30" xfId="1016"/>
    <cellStyle name="_Book2 31" xfId="1017"/>
    <cellStyle name="_Book2 32" xfId="1018"/>
    <cellStyle name="_Book2 33" xfId="1019"/>
    <cellStyle name="_Book2 34" xfId="1020"/>
    <cellStyle name="_Book2 35" xfId="1021"/>
    <cellStyle name="_Book2 36" xfId="1022"/>
    <cellStyle name="_Book2 37" xfId="1023"/>
    <cellStyle name="_Book2 38" xfId="1024"/>
    <cellStyle name="_Book2 39" xfId="1025"/>
    <cellStyle name="_Book2 4" xfId="1026"/>
    <cellStyle name="_x0013__Book2 4" xfId="1027"/>
    <cellStyle name="_Book2 4 10" xfId="1028"/>
    <cellStyle name="_Book2 4 10 2" xfId="1029"/>
    <cellStyle name="_Book2 4 11" xfId="1030"/>
    <cellStyle name="_Book2 4 11 2" xfId="1031"/>
    <cellStyle name="_Book2 4 12" xfId="1032"/>
    <cellStyle name="_Book2 4 12 2" xfId="1033"/>
    <cellStyle name="_Book2 4 13" xfId="1034"/>
    <cellStyle name="_Book2 4 13 2" xfId="1035"/>
    <cellStyle name="_Book2 4 14" xfId="1036"/>
    <cellStyle name="_Book2 4 14 2" xfId="1037"/>
    <cellStyle name="_Book2 4 15" xfId="1038"/>
    <cellStyle name="_Book2 4 15 2" xfId="1039"/>
    <cellStyle name="_Book2 4 16" xfId="1040"/>
    <cellStyle name="_Book2 4 16 2" xfId="1041"/>
    <cellStyle name="_Book2 4 17" xfId="1042"/>
    <cellStyle name="_Book2 4 17 2" xfId="1043"/>
    <cellStyle name="_Book2 4 18" xfId="1044"/>
    <cellStyle name="_Book2 4 18 2" xfId="1045"/>
    <cellStyle name="_Book2 4 19" xfId="1046"/>
    <cellStyle name="_Book2 4 19 2" xfId="1047"/>
    <cellStyle name="_Book2 4 2" xfId="1048"/>
    <cellStyle name="_x0013__Book2 4 2" xfId="1049"/>
    <cellStyle name="_Book2 4 2 2" xfId="1050"/>
    <cellStyle name="_Book2 4 20" xfId="1051"/>
    <cellStyle name="_Book2 4 20 2" xfId="1052"/>
    <cellStyle name="_Book2 4 21" xfId="1053"/>
    <cellStyle name="_Book2 4 22" xfId="1054"/>
    <cellStyle name="_Book2 4 23" xfId="1055"/>
    <cellStyle name="_Book2 4 24" xfId="1056"/>
    <cellStyle name="_Book2 4 25" xfId="1057"/>
    <cellStyle name="_Book2 4 26" xfId="1058"/>
    <cellStyle name="_Book2 4 27" xfId="1059"/>
    <cellStyle name="_Book2 4 28" xfId="1060"/>
    <cellStyle name="_Book2 4 29" xfId="1061"/>
    <cellStyle name="_Book2 4 3" xfId="1062"/>
    <cellStyle name="_Book2 4 3 2" xfId="1063"/>
    <cellStyle name="_Book2 4 30" xfId="1064"/>
    <cellStyle name="_Book2 4 31" xfId="1065"/>
    <cellStyle name="_Book2 4 32" xfId="1066"/>
    <cellStyle name="_Book2 4 33" xfId="1067"/>
    <cellStyle name="_Book2 4 34" xfId="1068"/>
    <cellStyle name="_Book2 4 35" xfId="1069"/>
    <cellStyle name="_Book2 4 36" xfId="1070"/>
    <cellStyle name="_Book2 4 37" xfId="1071"/>
    <cellStyle name="_Book2 4 38" xfId="1072"/>
    <cellStyle name="_Book2 4 39" xfId="1073"/>
    <cellStyle name="_Book2 4 4" xfId="1074"/>
    <cellStyle name="_Book2 4 4 2" xfId="1075"/>
    <cellStyle name="_Book2 4 40" xfId="1076"/>
    <cellStyle name="_Book2 4 41" xfId="1077"/>
    <cellStyle name="_Book2 4 42" xfId="1078"/>
    <cellStyle name="_Book2 4 43" xfId="1079"/>
    <cellStyle name="_Book2 4 44" xfId="1080"/>
    <cellStyle name="_Book2 4 45" xfId="1081"/>
    <cellStyle name="_Book2 4 5" xfId="1082"/>
    <cellStyle name="_Book2 4 5 2" xfId="1083"/>
    <cellStyle name="_Book2 4 6" xfId="1084"/>
    <cellStyle name="_Book2 4 6 2" xfId="1085"/>
    <cellStyle name="_Book2 4 7" xfId="1086"/>
    <cellStyle name="_Book2 4 7 2" xfId="1087"/>
    <cellStyle name="_Book2 4 8" xfId="1088"/>
    <cellStyle name="_Book2 4 8 2" xfId="1089"/>
    <cellStyle name="_Book2 4 9" xfId="1090"/>
    <cellStyle name="_Book2 4 9 2" xfId="1091"/>
    <cellStyle name="_Book2 40" xfId="1092"/>
    <cellStyle name="_Book2 41" xfId="1093"/>
    <cellStyle name="_Book2 42" xfId="1094"/>
    <cellStyle name="_Book2 43" xfId="1095"/>
    <cellStyle name="_Book2 44" xfId="1096"/>
    <cellStyle name="_Book2 45" xfId="1097"/>
    <cellStyle name="_Book2 46" xfId="1098"/>
    <cellStyle name="_Book2 47" xfId="1099"/>
    <cellStyle name="_Book2 48" xfId="1100"/>
    <cellStyle name="_Book2 49" xfId="1101"/>
    <cellStyle name="_Book2 5" xfId="1102"/>
    <cellStyle name="_x0013__Book2 5" xfId="1103"/>
    <cellStyle name="_Book2 5 2" xfId="1104"/>
    <cellStyle name="_x0013__Book2 5 2" xfId="1105"/>
    <cellStyle name="_Book2 5 2 2" xfId="1106"/>
    <cellStyle name="_Book2 5 3" xfId="1107"/>
    <cellStyle name="_Book2 5 3 2" xfId="1108"/>
    <cellStyle name="_Book2 5 4" xfId="1109"/>
    <cellStyle name="_Book2 5 4 2" xfId="1110"/>
    <cellStyle name="_Book2 5 5" xfId="1111"/>
    <cellStyle name="_Book2 5 5 2" xfId="1112"/>
    <cellStyle name="_Book2 5 6" xfId="1113"/>
    <cellStyle name="_Book2 5 6 2" xfId="1114"/>
    <cellStyle name="_Book2 5 7" xfId="1115"/>
    <cellStyle name="_Book2 50" xfId="1116"/>
    <cellStyle name="_Book2 51" xfId="1117"/>
    <cellStyle name="_Book2 52" xfId="1118"/>
    <cellStyle name="_Book2 53" xfId="1119"/>
    <cellStyle name="_Book2 54" xfId="1120"/>
    <cellStyle name="_Book2 55" xfId="1121"/>
    <cellStyle name="_Book2 6" xfId="1122"/>
    <cellStyle name="_x0013__Book2 6" xfId="1123"/>
    <cellStyle name="_Book2 6 2" xfId="1124"/>
    <cellStyle name="_x0013__Book2 6 2" xfId="1125"/>
    <cellStyle name="_Book2 7" xfId="1126"/>
    <cellStyle name="_x0013__Book2 7" xfId="1127"/>
    <cellStyle name="_Book2 7 2" xfId="1128"/>
    <cellStyle name="_x0013__Book2 7 2" xfId="1129"/>
    <cellStyle name="_Book2 8" xfId="1130"/>
    <cellStyle name="_x0013__Book2 8" xfId="1131"/>
    <cellStyle name="_Book2 8 2" xfId="1132"/>
    <cellStyle name="_x0013__Book2 8 2" xfId="1133"/>
    <cellStyle name="_Book2 9" xfId="1134"/>
    <cellStyle name="_x0013__Book2 9" xfId="1135"/>
    <cellStyle name="_Book2 9 2" xfId="1136"/>
    <cellStyle name="_x0013__Book2 9 2" xfId="1137"/>
    <cellStyle name="_Book2_04 07E Wild Horse Wind Expansion (C) (2)" xfId="1138"/>
    <cellStyle name="_Book2_04 07E Wild Horse Wind Expansion (C) (2) 2" xfId="1139"/>
    <cellStyle name="_Book2_04 07E Wild Horse Wind Expansion (C) (2) 2 2" xfId="1140"/>
    <cellStyle name="_Book2_04 07E Wild Horse Wind Expansion (C) (2) 3" xfId="1141"/>
    <cellStyle name="_Book2_04 07E Wild Horse Wind Expansion (C) (2)_Adj Bench DR 3 for Initial Briefs (Electric)" xfId="1142"/>
    <cellStyle name="_Book2_04 07E Wild Horse Wind Expansion (C) (2)_Adj Bench DR 3 for Initial Briefs (Electric) 2" xfId="1143"/>
    <cellStyle name="_Book2_04 07E Wild Horse Wind Expansion (C) (2)_Adj Bench DR 3 for Initial Briefs (Electric) 2 2" xfId="1144"/>
    <cellStyle name="_Book2_04 07E Wild Horse Wind Expansion (C) (2)_Adj Bench DR 3 for Initial Briefs (Electric) 3" xfId="1145"/>
    <cellStyle name="_Book2_04 07E Wild Horse Wind Expansion (C) (2)_Book1" xfId="1146"/>
    <cellStyle name="_Book2_04 07E Wild Horse Wind Expansion (C) (2)_Electric Rev Req Model (2009 GRC) " xfId="1147"/>
    <cellStyle name="_Book2_04 07E Wild Horse Wind Expansion (C) (2)_Electric Rev Req Model (2009 GRC)  2" xfId="1148"/>
    <cellStyle name="_Book2_04 07E Wild Horse Wind Expansion (C) (2)_Electric Rev Req Model (2009 GRC)  2 2" xfId="1149"/>
    <cellStyle name="_Book2_04 07E Wild Horse Wind Expansion (C) (2)_Electric Rev Req Model (2009 GRC)  3" xfId="1150"/>
    <cellStyle name="_Book2_04 07E Wild Horse Wind Expansion (C) (2)_Electric Rev Req Model (2009 GRC) Rebuttal" xfId="1151"/>
    <cellStyle name="_Book2_04 07E Wild Horse Wind Expansion (C) (2)_Electric Rev Req Model (2009 GRC) Rebuttal 2" xfId="1152"/>
    <cellStyle name="_Book2_04 07E Wild Horse Wind Expansion (C) (2)_Electric Rev Req Model (2009 GRC) Rebuttal 2 2" xfId="1153"/>
    <cellStyle name="_Book2_04 07E Wild Horse Wind Expansion (C) (2)_Electric Rev Req Model (2009 GRC) Rebuttal 3" xfId="1154"/>
    <cellStyle name="_Book2_04 07E Wild Horse Wind Expansion (C) (2)_Electric Rev Req Model (2009 GRC) Rebuttal REmoval of New  WH Solar AdjustMI" xfId="1155"/>
    <cellStyle name="_Book2_04 07E Wild Horse Wind Expansion (C) (2)_Electric Rev Req Model (2009 GRC) Rebuttal REmoval of New  WH Solar AdjustMI 2" xfId="1156"/>
    <cellStyle name="_Book2_04 07E Wild Horse Wind Expansion (C) (2)_Electric Rev Req Model (2009 GRC) Rebuttal REmoval of New  WH Solar AdjustMI 2 2" xfId="1157"/>
    <cellStyle name="_Book2_04 07E Wild Horse Wind Expansion (C) (2)_Electric Rev Req Model (2009 GRC) Rebuttal REmoval of New  WH Solar AdjustMI 3" xfId="1158"/>
    <cellStyle name="_Book2_04 07E Wild Horse Wind Expansion (C) (2)_Electric Rev Req Model (2009 GRC) Revised 01-18-2010" xfId="1159"/>
    <cellStyle name="_Book2_04 07E Wild Horse Wind Expansion (C) (2)_Electric Rev Req Model (2009 GRC) Revised 01-18-2010 2" xfId="1160"/>
    <cellStyle name="_Book2_04 07E Wild Horse Wind Expansion (C) (2)_Electric Rev Req Model (2009 GRC) Revised 01-18-2010 2 2" xfId="1161"/>
    <cellStyle name="_Book2_04 07E Wild Horse Wind Expansion (C) (2)_Electric Rev Req Model (2009 GRC) Revised 01-18-2010 3" xfId="1162"/>
    <cellStyle name="_Book2_04 07E Wild Horse Wind Expansion (C) (2)_Electric Rev Req Model (2010 GRC)" xfId="1163"/>
    <cellStyle name="_Book2_04 07E Wild Horse Wind Expansion (C) (2)_Electric Rev Req Model (2010 GRC) SF" xfId="1164"/>
    <cellStyle name="_Book2_04 07E Wild Horse Wind Expansion (C) (2)_Final Order Electric EXHIBIT A-1" xfId="1165"/>
    <cellStyle name="_Book2_04 07E Wild Horse Wind Expansion (C) (2)_Final Order Electric EXHIBIT A-1 2" xfId="1166"/>
    <cellStyle name="_Book2_04 07E Wild Horse Wind Expansion (C) (2)_Final Order Electric EXHIBIT A-1 2 2" xfId="1167"/>
    <cellStyle name="_Book2_04 07E Wild Horse Wind Expansion (C) (2)_Final Order Electric EXHIBIT A-1 3" xfId="1168"/>
    <cellStyle name="_Book2_04 07E Wild Horse Wind Expansion (C) (2)_TENASKA REGULATORY ASSET" xfId="1169"/>
    <cellStyle name="_Book2_04 07E Wild Horse Wind Expansion (C) (2)_TENASKA REGULATORY ASSET 2" xfId="1170"/>
    <cellStyle name="_Book2_04 07E Wild Horse Wind Expansion (C) (2)_TENASKA REGULATORY ASSET 2 2" xfId="1171"/>
    <cellStyle name="_Book2_04 07E Wild Horse Wind Expansion (C) (2)_TENASKA REGULATORY ASSET 3" xfId="1172"/>
    <cellStyle name="_Book2_16.37E Wild Horse Expansion DeferralRevwrkingfile SF" xfId="1173"/>
    <cellStyle name="_Book2_16.37E Wild Horse Expansion DeferralRevwrkingfile SF 2" xfId="1174"/>
    <cellStyle name="_Book2_16.37E Wild Horse Expansion DeferralRevwrkingfile SF 2 2" xfId="1175"/>
    <cellStyle name="_Book2_16.37E Wild Horse Expansion DeferralRevwrkingfile SF 3" xfId="1176"/>
    <cellStyle name="_Book2_2009 Compliance Filing PCA Exhibits for GRC" xfId="1177"/>
    <cellStyle name="_Book2_2009 GRC Compl Filing - Exhibit D" xfId="1178"/>
    <cellStyle name="_Book2_2009 GRC Compl Filing - Exhibit D 2" xfId="1179"/>
    <cellStyle name="_Book2_3.01 Income Statement" xfId="1180"/>
    <cellStyle name="_Book2_4 31 Regulatory Assets and Liabilities  7 06- Exhibit D" xfId="1181"/>
    <cellStyle name="_Book2_4 31 Regulatory Assets and Liabilities  7 06- Exhibit D 2" xfId="1182"/>
    <cellStyle name="_Book2_4 31 Regulatory Assets and Liabilities  7 06- Exhibit D 2 2" xfId="1183"/>
    <cellStyle name="_Book2_4 31 Regulatory Assets and Liabilities  7 06- Exhibit D 3" xfId="1184"/>
    <cellStyle name="_Book2_4 31 Regulatory Assets and Liabilities  7 06- Exhibit D_NIM Summary" xfId="1185"/>
    <cellStyle name="_Book2_4 31 Regulatory Assets and Liabilities  7 06- Exhibit D_NIM Summary 2" xfId="1186"/>
    <cellStyle name="_Book2_4 32 Regulatory Assets and Liabilities  7 06- Exhibit D" xfId="1187"/>
    <cellStyle name="_Book2_4 32 Regulatory Assets and Liabilities  7 06- Exhibit D 2" xfId="1188"/>
    <cellStyle name="_Book2_4 32 Regulatory Assets and Liabilities  7 06- Exhibit D 2 2" xfId="1189"/>
    <cellStyle name="_Book2_4 32 Regulatory Assets and Liabilities  7 06- Exhibit D 3" xfId="1190"/>
    <cellStyle name="_Book2_4 32 Regulatory Assets and Liabilities  7 06- Exhibit D_NIM Summary" xfId="1191"/>
    <cellStyle name="_Book2_4 32 Regulatory Assets and Liabilities  7 06- Exhibit D_NIM Summary 2" xfId="1192"/>
    <cellStyle name="_Book2_ACCOUNTS" xfId="1193"/>
    <cellStyle name="_x0013__Book2_Adj Bench DR 3 for Initial Briefs (Electric)" xfId="1194"/>
    <cellStyle name="_x0013__Book2_Adj Bench DR 3 for Initial Briefs (Electric) 2" xfId="1195"/>
    <cellStyle name="_x0013__Book2_Adj Bench DR 3 for Initial Briefs (Electric) 2 2" xfId="1196"/>
    <cellStyle name="_x0013__Book2_Adj Bench DR 3 for Initial Briefs (Electric) 3" xfId="1197"/>
    <cellStyle name="_Book2_AURORA Total New" xfId="1198"/>
    <cellStyle name="_Book2_AURORA Total New 2" xfId="1199"/>
    <cellStyle name="_Book2_Book2" xfId="1200"/>
    <cellStyle name="_Book2_Book2 2" xfId="1201"/>
    <cellStyle name="_Book2_Book2 2 2" xfId="1202"/>
    <cellStyle name="_Book2_Book2 3" xfId="1203"/>
    <cellStyle name="_Book2_Book2_Adj Bench DR 3 for Initial Briefs (Electric)" xfId="1204"/>
    <cellStyle name="_Book2_Book2_Adj Bench DR 3 for Initial Briefs (Electric) 2" xfId="1205"/>
    <cellStyle name="_Book2_Book2_Adj Bench DR 3 for Initial Briefs (Electric) 2 2" xfId="1206"/>
    <cellStyle name="_Book2_Book2_Adj Bench DR 3 for Initial Briefs (Electric) 3" xfId="1207"/>
    <cellStyle name="_Book2_Book2_Electric Rev Req Model (2009 GRC) Rebuttal" xfId="1208"/>
    <cellStyle name="_Book2_Book2_Electric Rev Req Model (2009 GRC) Rebuttal 2" xfId="1209"/>
    <cellStyle name="_Book2_Book2_Electric Rev Req Model (2009 GRC) Rebuttal 2 2" xfId="1210"/>
    <cellStyle name="_Book2_Book2_Electric Rev Req Model (2009 GRC) Rebuttal 3" xfId="1211"/>
    <cellStyle name="_Book2_Book2_Electric Rev Req Model (2009 GRC) Rebuttal REmoval of New  WH Solar AdjustMI" xfId="1212"/>
    <cellStyle name="_Book2_Book2_Electric Rev Req Model (2009 GRC) Rebuttal REmoval of New  WH Solar AdjustMI 2" xfId="1213"/>
    <cellStyle name="_Book2_Book2_Electric Rev Req Model (2009 GRC) Rebuttal REmoval of New  WH Solar AdjustMI 2 2" xfId="1214"/>
    <cellStyle name="_Book2_Book2_Electric Rev Req Model (2009 GRC) Rebuttal REmoval of New  WH Solar AdjustMI 3" xfId="1215"/>
    <cellStyle name="_Book2_Book2_Electric Rev Req Model (2009 GRC) Revised 01-18-2010" xfId="1216"/>
    <cellStyle name="_Book2_Book2_Electric Rev Req Model (2009 GRC) Revised 01-18-2010 2" xfId="1217"/>
    <cellStyle name="_Book2_Book2_Electric Rev Req Model (2009 GRC) Revised 01-18-2010 2 2" xfId="1218"/>
    <cellStyle name="_Book2_Book2_Electric Rev Req Model (2009 GRC) Revised 01-18-2010 3" xfId="1219"/>
    <cellStyle name="_Book2_Book2_Final Order Electric EXHIBIT A-1" xfId="1220"/>
    <cellStyle name="_Book2_Book2_Final Order Electric EXHIBIT A-1 2" xfId="1221"/>
    <cellStyle name="_Book2_Book2_Final Order Electric EXHIBIT A-1 2 2" xfId="1222"/>
    <cellStyle name="_Book2_Book2_Final Order Electric EXHIBIT A-1 3" xfId="1223"/>
    <cellStyle name="_Book2_Book4" xfId="1224"/>
    <cellStyle name="_Book2_Book4 2" xfId="1225"/>
    <cellStyle name="_Book2_Book4 2 2" xfId="1226"/>
    <cellStyle name="_Book2_Book4 3" xfId="1227"/>
    <cellStyle name="_Book2_Book9" xfId="1228"/>
    <cellStyle name="_Book2_Book9 2" xfId="1229"/>
    <cellStyle name="_Book2_Book9 2 2" xfId="1230"/>
    <cellStyle name="_Book2_Book9 3" xfId="1231"/>
    <cellStyle name="_Book2_Check the Interest Calculation" xfId="1232"/>
    <cellStyle name="_Book2_Check the Interest Calculation_Scenario 1 REC vs PTC Offset" xfId="1233"/>
    <cellStyle name="_Book2_Check the Interest Calculation_Scenario 3" xfId="1234"/>
    <cellStyle name="_Book2_Chelan PUD Power Costs (8-10)" xfId="1235"/>
    <cellStyle name="_x0013__Book2_Electric Rev Req Model (2009 GRC) Rebuttal" xfId="1236"/>
    <cellStyle name="_x0013__Book2_Electric Rev Req Model (2009 GRC) Rebuttal 2" xfId="1237"/>
    <cellStyle name="_x0013__Book2_Electric Rev Req Model (2009 GRC) Rebuttal 2 2" xfId="1238"/>
    <cellStyle name="_x0013__Book2_Electric Rev Req Model (2009 GRC) Rebuttal 3" xfId="1239"/>
    <cellStyle name="_x0013__Book2_Electric Rev Req Model (2009 GRC) Rebuttal REmoval of New  WH Solar AdjustMI" xfId="1240"/>
    <cellStyle name="_x0013__Book2_Electric Rev Req Model (2009 GRC) Rebuttal REmoval of New  WH Solar AdjustMI 2" xfId="1241"/>
    <cellStyle name="_x0013__Book2_Electric Rev Req Model (2009 GRC) Rebuttal REmoval of New  WH Solar AdjustMI 2 2" xfId="1242"/>
    <cellStyle name="_x0013__Book2_Electric Rev Req Model (2009 GRC) Rebuttal REmoval of New  WH Solar AdjustMI 3" xfId="1243"/>
    <cellStyle name="_x0013__Book2_Electric Rev Req Model (2009 GRC) Revised 01-18-2010" xfId="1244"/>
    <cellStyle name="_x0013__Book2_Electric Rev Req Model (2009 GRC) Revised 01-18-2010 2" xfId="1245"/>
    <cellStyle name="_x0013__Book2_Electric Rev Req Model (2009 GRC) Revised 01-18-2010 2 2" xfId="1246"/>
    <cellStyle name="_x0013__Book2_Electric Rev Req Model (2009 GRC) Revised 01-18-2010 3" xfId="1247"/>
    <cellStyle name="_x0013__Book2_Final Order Electric EXHIBIT A-1" xfId="1248"/>
    <cellStyle name="_x0013__Book2_Final Order Electric EXHIBIT A-1 2" xfId="1249"/>
    <cellStyle name="_x0013__Book2_Final Order Electric EXHIBIT A-1 2 2" xfId="1250"/>
    <cellStyle name="_x0013__Book2_Final Order Electric EXHIBIT A-1 3" xfId="1251"/>
    <cellStyle name="_Book2_Gas Rev Req Model (2010 GRC)" xfId="1252"/>
    <cellStyle name="_Book2_INPUTS" xfId="1253"/>
    <cellStyle name="_Book2_INPUTS 2" xfId="1254"/>
    <cellStyle name="_Book2_INPUTS 2 2" xfId="1255"/>
    <cellStyle name="_Book2_INPUTS 3" xfId="1256"/>
    <cellStyle name="_Book2_NIM Summary" xfId="1257"/>
    <cellStyle name="_Book2_NIM Summary 09GRC" xfId="1258"/>
    <cellStyle name="_Book2_NIM Summary 09GRC 2" xfId="1259"/>
    <cellStyle name="_Book2_NIM Summary 2" xfId="1260"/>
    <cellStyle name="_Book2_NIM Summary 3" xfId="1261"/>
    <cellStyle name="_Book2_NIM Summary 4" xfId="1262"/>
    <cellStyle name="_Book2_NIM Summary 5" xfId="1263"/>
    <cellStyle name="_Book2_NIM Summary 6" xfId="1264"/>
    <cellStyle name="_Book2_NIM Summary 7" xfId="1265"/>
    <cellStyle name="_Book2_NIM Summary 8" xfId="1266"/>
    <cellStyle name="_Book2_NIM Summary 9" xfId="1267"/>
    <cellStyle name="_Book2_PCA 10 -  Exhibit D from A Kellogg Jan 2011" xfId="1268"/>
    <cellStyle name="_Book2_PCA 10 -  Exhibit D from A Kellogg July 2011" xfId="1269"/>
    <cellStyle name="_Book2_PCA 10 -  Exhibit D from S Free Rcv'd 12-11" xfId="1270"/>
    <cellStyle name="_Book2_PCA 9 -  Exhibit D April 2010" xfId="1271"/>
    <cellStyle name="_Book2_PCA 9 -  Exhibit D April 2010 (3)" xfId="1272"/>
    <cellStyle name="_Book2_PCA 9 -  Exhibit D April 2010 (3) 2" xfId="1273"/>
    <cellStyle name="_Book2_PCA 9 -  Exhibit D Nov 2010" xfId="1274"/>
    <cellStyle name="_Book2_PCA 9 - Exhibit D at August 2010" xfId="1275"/>
    <cellStyle name="_Book2_PCA 9 - Exhibit D June 2010 GRC" xfId="1276"/>
    <cellStyle name="_Book2_Power Costs - Comparison bx Rbtl-Staff-Jt-PC" xfId="1277"/>
    <cellStyle name="_Book2_Power Costs - Comparison bx Rbtl-Staff-Jt-PC 2" xfId="1278"/>
    <cellStyle name="_Book2_Power Costs - Comparison bx Rbtl-Staff-Jt-PC 2 2" xfId="1279"/>
    <cellStyle name="_Book2_Power Costs - Comparison bx Rbtl-Staff-Jt-PC 3" xfId="1280"/>
    <cellStyle name="_Book2_Power Costs - Comparison bx Rbtl-Staff-Jt-PC_Adj Bench DR 3 for Initial Briefs (Electric)" xfId="1281"/>
    <cellStyle name="_Book2_Power Costs - Comparison bx Rbtl-Staff-Jt-PC_Adj Bench DR 3 for Initial Briefs (Electric) 2" xfId="1282"/>
    <cellStyle name="_Book2_Power Costs - Comparison bx Rbtl-Staff-Jt-PC_Adj Bench DR 3 for Initial Briefs (Electric) 2 2" xfId="1283"/>
    <cellStyle name="_Book2_Power Costs - Comparison bx Rbtl-Staff-Jt-PC_Adj Bench DR 3 for Initial Briefs (Electric) 3" xfId="1284"/>
    <cellStyle name="_Book2_Power Costs - Comparison bx Rbtl-Staff-Jt-PC_Electric Rev Req Model (2009 GRC) Rebuttal" xfId="1285"/>
    <cellStyle name="_Book2_Power Costs - Comparison bx Rbtl-Staff-Jt-PC_Electric Rev Req Model (2009 GRC) Rebuttal 2" xfId="1286"/>
    <cellStyle name="_Book2_Power Costs - Comparison bx Rbtl-Staff-Jt-PC_Electric Rev Req Model (2009 GRC) Rebuttal 2 2" xfId="1287"/>
    <cellStyle name="_Book2_Power Costs - Comparison bx Rbtl-Staff-Jt-PC_Electric Rev Req Model (2009 GRC) Rebuttal 3" xfId="1288"/>
    <cellStyle name="_Book2_Power Costs - Comparison bx Rbtl-Staff-Jt-PC_Electric Rev Req Model (2009 GRC) Rebuttal REmoval of New  WH Solar AdjustMI" xfId="1289"/>
    <cellStyle name="_Book2_Power Costs - Comparison bx Rbtl-Staff-Jt-PC_Electric Rev Req Model (2009 GRC) Rebuttal REmoval of New  WH Solar AdjustMI 2" xfId="1290"/>
    <cellStyle name="_Book2_Power Costs - Comparison bx Rbtl-Staff-Jt-PC_Electric Rev Req Model (2009 GRC) Rebuttal REmoval of New  WH Solar AdjustMI 2 2" xfId="1291"/>
    <cellStyle name="_Book2_Power Costs - Comparison bx Rbtl-Staff-Jt-PC_Electric Rev Req Model (2009 GRC) Rebuttal REmoval of New  WH Solar AdjustMI 3" xfId="1292"/>
    <cellStyle name="_Book2_Power Costs - Comparison bx Rbtl-Staff-Jt-PC_Electric Rev Req Model (2009 GRC) Revised 01-18-2010" xfId="1293"/>
    <cellStyle name="_Book2_Power Costs - Comparison bx Rbtl-Staff-Jt-PC_Electric Rev Req Model (2009 GRC) Revised 01-18-2010 2" xfId="1294"/>
    <cellStyle name="_Book2_Power Costs - Comparison bx Rbtl-Staff-Jt-PC_Electric Rev Req Model (2009 GRC) Revised 01-18-2010 2 2" xfId="1295"/>
    <cellStyle name="_Book2_Power Costs - Comparison bx Rbtl-Staff-Jt-PC_Electric Rev Req Model (2009 GRC) Revised 01-18-2010 3" xfId="1296"/>
    <cellStyle name="_Book2_Power Costs - Comparison bx Rbtl-Staff-Jt-PC_Final Order Electric EXHIBIT A-1" xfId="1297"/>
    <cellStyle name="_Book2_Power Costs - Comparison bx Rbtl-Staff-Jt-PC_Final Order Electric EXHIBIT A-1 2" xfId="1298"/>
    <cellStyle name="_Book2_Power Costs - Comparison bx Rbtl-Staff-Jt-PC_Final Order Electric EXHIBIT A-1 2 2" xfId="1299"/>
    <cellStyle name="_Book2_Power Costs - Comparison bx Rbtl-Staff-Jt-PC_Final Order Electric EXHIBIT A-1 3" xfId="1300"/>
    <cellStyle name="_Book2_Production Adj 4.37" xfId="1301"/>
    <cellStyle name="_Book2_Production Adj 4.37 2" xfId="1302"/>
    <cellStyle name="_Book2_Production Adj 4.37 2 2" xfId="1303"/>
    <cellStyle name="_Book2_Production Adj 4.37 3" xfId="1304"/>
    <cellStyle name="_Book2_Purchased Power Adj 4.03" xfId="1305"/>
    <cellStyle name="_Book2_Purchased Power Adj 4.03 2" xfId="1306"/>
    <cellStyle name="_Book2_Purchased Power Adj 4.03 2 2" xfId="1307"/>
    <cellStyle name="_Book2_Purchased Power Adj 4.03 3" xfId="1308"/>
    <cellStyle name="_Book2_Rebuttal Power Costs" xfId="1309"/>
    <cellStyle name="_Book2_Rebuttal Power Costs 2" xfId="1310"/>
    <cellStyle name="_Book2_Rebuttal Power Costs 2 2" xfId="1311"/>
    <cellStyle name="_Book2_Rebuttal Power Costs 3" xfId="1312"/>
    <cellStyle name="_Book2_Rebuttal Power Costs_Adj Bench DR 3 for Initial Briefs (Electric)" xfId="1313"/>
    <cellStyle name="_Book2_Rebuttal Power Costs_Adj Bench DR 3 for Initial Briefs (Electric) 2" xfId="1314"/>
    <cellStyle name="_Book2_Rebuttal Power Costs_Adj Bench DR 3 for Initial Briefs (Electric) 2 2" xfId="1315"/>
    <cellStyle name="_Book2_Rebuttal Power Costs_Adj Bench DR 3 for Initial Briefs (Electric) 3" xfId="1316"/>
    <cellStyle name="_Book2_Rebuttal Power Costs_Electric Rev Req Model (2009 GRC) Rebuttal" xfId="1317"/>
    <cellStyle name="_Book2_Rebuttal Power Costs_Electric Rev Req Model (2009 GRC) Rebuttal 2" xfId="1318"/>
    <cellStyle name="_Book2_Rebuttal Power Costs_Electric Rev Req Model (2009 GRC) Rebuttal 2 2" xfId="1319"/>
    <cellStyle name="_Book2_Rebuttal Power Costs_Electric Rev Req Model (2009 GRC) Rebuttal 3" xfId="1320"/>
    <cellStyle name="_Book2_Rebuttal Power Costs_Electric Rev Req Model (2009 GRC) Rebuttal REmoval of New  WH Solar AdjustMI" xfId="1321"/>
    <cellStyle name="_Book2_Rebuttal Power Costs_Electric Rev Req Model (2009 GRC) Rebuttal REmoval of New  WH Solar AdjustMI 2" xfId="1322"/>
    <cellStyle name="_Book2_Rebuttal Power Costs_Electric Rev Req Model (2009 GRC) Rebuttal REmoval of New  WH Solar AdjustMI 2 2" xfId="1323"/>
    <cellStyle name="_Book2_Rebuttal Power Costs_Electric Rev Req Model (2009 GRC) Rebuttal REmoval of New  WH Solar AdjustMI 3" xfId="1324"/>
    <cellStyle name="_Book2_Rebuttal Power Costs_Electric Rev Req Model (2009 GRC) Revised 01-18-2010" xfId="1325"/>
    <cellStyle name="_Book2_Rebuttal Power Costs_Electric Rev Req Model (2009 GRC) Revised 01-18-2010 2" xfId="1326"/>
    <cellStyle name="_Book2_Rebuttal Power Costs_Electric Rev Req Model (2009 GRC) Revised 01-18-2010 2 2" xfId="1327"/>
    <cellStyle name="_Book2_Rebuttal Power Costs_Electric Rev Req Model (2009 GRC) Revised 01-18-2010 3" xfId="1328"/>
    <cellStyle name="_Book2_Rebuttal Power Costs_Final Order Electric EXHIBIT A-1" xfId="1329"/>
    <cellStyle name="_Book2_Rebuttal Power Costs_Final Order Electric EXHIBIT A-1 2" xfId="1330"/>
    <cellStyle name="_Book2_Rebuttal Power Costs_Final Order Electric EXHIBIT A-1 2 2" xfId="1331"/>
    <cellStyle name="_Book2_Rebuttal Power Costs_Final Order Electric EXHIBIT A-1 3" xfId="1332"/>
    <cellStyle name="_Book2_ROR &amp; CONV FACTOR" xfId="1333"/>
    <cellStyle name="_Book2_ROR &amp; CONV FACTOR 2" xfId="1334"/>
    <cellStyle name="_Book2_ROR &amp; CONV FACTOR 2 2" xfId="1335"/>
    <cellStyle name="_Book2_ROR &amp; CONV FACTOR 3" xfId="1336"/>
    <cellStyle name="_Book2_ROR 5.02" xfId="1337"/>
    <cellStyle name="_Book2_ROR 5.02 2" xfId="1338"/>
    <cellStyle name="_Book2_ROR 5.02 2 2" xfId="1339"/>
    <cellStyle name="_Book2_ROR 5.02 3" xfId="1340"/>
    <cellStyle name="_Book2_Wind Integration 10GRC" xfId="1341"/>
    <cellStyle name="_Book2_Wind Integration 10GRC 2" xfId="1342"/>
    <cellStyle name="_Book3" xfId="1343"/>
    <cellStyle name="_Book5" xfId="1344"/>
    <cellStyle name="_Book5_Chelan PUD Power Costs (8-10)" xfId="1345"/>
    <cellStyle name="_Book5_DEM-WP(C) Costs Not In AURORA 2010GRC As Filed" xfId="1346"/>
    <cellStyle name="_Book5_DEM-WP(C) Costs Not In AURORA 2010GRC As Filed 2" xfId="1347"/>
    <cellStyle name="_Book5_NIM Summary" xfId="1348"/>
    <cellStyle name="_Book5_NIM Summary 09GRC" xfId="1349"/>
    <cellStyle name="_Book5_NIM Summary 2" xfId="1350"/>
    <cellStyle name="_Book5_NIM Summary 3" xfId="1351"/>
    <cellStyle name="_Book5_NIM Summary 4" xfId="1352"/>
    <cellStyle name="_Book5_NIM Summary 5" xfId="1353"/>
    <cellStyle name="_Book5_NIM Summary 6" xfId="1354"/>
    <cellStyle name="_Book5_NIM Summary 7" xfId="1355"/>
    <cellStyle name="_Book5_NIM Summary 8" xfId="1356"/>
    <cellStyle name="_Book5_NIM Summary 9" xfId="1357"/>
    <cellStyle name="_Book5_PCA 9 -  Exhibit D April 2010 (3)" xfId="1358"/>
    <cellStyle name="_Book5_Reconciliation" xfId="1359"/>
    <cellStyle name="_Book5_Reconciliation 2" xfId="1360"/>
    <cellStyle name="_Book5_Wind Integration 10GRC" xfId="1361"/>
    <cellStyle name="_Book5_Wind Integration 10GRC 2" xfId="1362"/>
    <cellStyle name="_BPA NOS" xfId="1363"/>
    <cellStyle name="_BPA NOS 2" xfId="1364"/>
    <cellStyle name="_BPA NOS_DEM-WP(C) Wind Integration Summary 2010GRC" xfId="1365"/>
    <cellStyle name="_BPA NOS_DEM-WP(C) Wind Integration Summary 2010GRC 2" xfId="1366"/>
    <cellStyle name="_BPA NOS_NIM Summary" xfId="1367"/>
    <cellStyle name="_BPA NOS_NIM Summary 2" xfId="1368"/>
    <cellStyle name="_Chelan Debt Forecast 12.19.05" xfId="1369"/>
    <cellStyle name="_Chelan Debt Forecast 12.19.05 2" xfId="1370"/>
    <cellStyle name="_Chelan Debt Forecast 12.19.05 2 2" xfId="1371"/>
    <cellStyle name="_Chelan Debt Forecast 12.19.05 2 2 2" xfId="1372"/>
    <cellStyle name="_Chelan Debt Forecast 12.19.05 2 3" xfId="1373"/>
    <cellStyle name="_Chelan Debt Forecast 12.19.05 3" xfId="1374"/>
    <cellStyle name="_Chelan Debt Forecast 12.19.05 3 2" xfId="1375"/>
    <cellStyle name="_Chelan Debt Forecast 12.19.05 3 2 2" xfId="1376"/>
    <cellStyle name="_Chelan Debt Forecast 12.19.05 3 3" xfId="1377"/>
    <cellStyle name="_Chelan Debt Forecast 12.19.05 3 3 2" xfId="1378"/>
    <cellStyle name="_Chelan Debt Forecast 12.19.05 3 4" xfId="1379"/>
    <cellStyle name="_Chelan Debt Forecast 12.19.05 3 4 2" xfId="1380"/>
    <cellStyle name="_Chelan Debt Forecast 12.19.05 4" xfId="1381"/>
    <cellStyle name="_Chelan Debt Forecast 12.19.05 4 2" xfId="1382"/>
    <cellStyle name="_Chelan Debt Forecast 12.19.05 5" xfId="1383"/>
    <cellStyle name="_Chelan Debt Forecast 12.19.05 6" xfId="1384"/>
    <cellStyle name="_Chelan Debt Forecast 12.19.05 7" xfId="1385"/>
    <cellStyle name="_Chelan Debt Forecast 12.19.05_(C) WHE Proforma with ITC cash grant 10 Yr Amort_for deferral_102809" xfId="1386"/>
    <cellStyle name="_Chelan Debt Forecast 12.19.05_(C) WHE Proforma with ITC cash grant 10 Yr Amort_for deferral_102809 2" xfId="1387"/>
    <cellStyle name="_Chelan Debt Forecast 12.19.05_(C) WHE Proforma with ITC cash grant 10 Yr Amort_for deferral_102809 2 2" xfId="1388"/>
    <cellStyle name="_Chelan Debt Forecast 12.19.05_(C) WHE Proforma with ITC cash grant 10 Yr Amort_for deferral_102809 3" xfId="1389"/>
    <cellStyle name="_Chelan Debt Forecast 12.19.05_(C) WHE Proforma with ITC cash grant 10 Yr Amort_for deferral_102809_16.07E Wild Horse Wind Expansionwrkingfile" xfId="1390"/>
    <cellStyle name="_Chelan Debt Forecast 12.19.05_(C) WHE Proforma with ITC cash grant 10 Yr Amort_for deferral_102809_16.07E Wild Horse Wind Expansionwrkingfile 2" xfId="1391"/>
    <cellStyle name="_Chelan Debt Forecast 12.19.05_(C) WHE Proforma with ITC cash grant 10 Yr Amort_for deferral_102809_16.07E Wild Horse Wind Expansionwrkingfile 2 2" xfId="1392"/>
    <cellStyle name="_Chelan Debt Forecast 12.19.05_(C) WHE Proforma with ITC cash grant 10 Yr Amort_for deferral_102809_16.07E Wild Horse Wind Expansionwrkingfile 3" xfId="1393"/>
    <cellStyle name="_Chelan Debt Forecast 12.19.05_(C) WHE Proforma with ITC cash grant 10 Yr Amort_for deferral_102809_16.07E Wild Horse Wind Expansionwrkingfile SF" xfId="1394"/>
    <cellStyle name="_Chelan Debt Forecast 12.19.05_(C) WHE Proforma with ITC cash grant 10 Yr Amort_for deferral_102809_16.07E Wild Horse Wind Expansionwrkingfile SF 2" xfId="1395"/>
    <cellStyle name="_Chelan Debt Forecast 12.19.05_(C) WHE Proforma with ITC cash grant 10 Yr Amort_for deferral_102809_16.07E Wild Horse Wind Expansionwrkingfile SF 2 2" xfId="1396"/>
    <cellStyle name="_Chelan Debt Forecast 12.19.05_(C) WHE Proforma with ITC cash grant 10 Yr Amort_for deferral_102809_16.07E Wild Horse Wind Expansionwrkingfile SF 3" xfId="1397"/>
    <cellStyle name="_Chelan Debt Forecast 12.19.05_(C) WHE Proforma with ITC cash grant 10 Yr Amort_for deferral_102809_16.37E Wild Horse Expansion DeferralRevwrkingfile SF" xfId="1398"/>
    <cellStyle name="_Chelan Debt Forecast 12.19.05_(C) WHE Proforma with ITC cash grant 10 Yr Amort_for deferral_102809_16.37E Wild Horse Expansion DeferralRevwrkingfile SF 2" xfId="1399"/>
    <cellStyle name="_Chelan Debt Forecast 12.19.05_(C) WHE Proforma with ITC cash grant 10 Yr Amort_for deferral_102809_16.37E Wild Horse Expansion DeferralRevwrkingfile SF 2 2" xfId="1400"/>
    <cellStyle name="_Chelan Debt Forecast 12.19.05_(C) WHE Proforma with ITC cash grant 10 Yr Amort_for deferral_102809_16.37E Wild Horse Expansion DeferralRevwrkingfile SF 3" xfId="1401"/>
    <cellStyle name="_Chelan Debt Forecast 12.19.05_(C) WHE Proforma with ITC cash grant 10 Yr Amort_for rebuttal_120709" xfId="1402"/>
    <cellStyle name="_Chelan Debt Forecast 12.19.05_(C) WHE Proforma with ITC cash grant 10 Yr Amort_for rebuttal_120709 2" xfId="1403"/>
    <cellStyle name="_Chelan Debt Forecast 12.19.05_(C) WHE Proforma with ITC cash grant 10 Yr Amort_for rebuttal_120709 2 2" xfId="1404"/>
    <cellStyle name="_Chelan Debt Forecast 12.19.05_(C) WHE Proforma with ITC cash grant 10 Yr Amort_for rebuttal_120709 3" xfId="1405"/>
    <cellStyle name="_Chelan Debt Forecast 12.19.05_04.07E Wild Horse Wind Expansion" xfId="1406"/>
    <cellStyle name="_Chelan Debt Forecast 12.19.05_04.07E Wild Horse Wind Expansion 2" xfId="1407"/>
    <cellStyle name="_Chelan Debt Forecast 12.19.05_04.07E Wild Horse Wind Expansion 2 2" xfId="1408"/>
    <cellStyle name="_Chelan Debt Forecast 12.19.05_04.07E Wild Horse Wind Expansion 3" xfId="1409"/>
    <cellStyle name="_Chelan Debt Forecast 12.19.05_04.07E Wild Horse Wind Expansion_16.07E Wild Horse Wind Expansionwrkingfile" xfId="1410"/>
    <cellStyle name="_Chelan Debt Forecast 12.19.05_04.07E Wild Horse Wind Expansion_16.07E Wild Horse Wind Expansionwrkingfile 2" xfId="1411"/>
    <cellStyle name="_Chelan Debt Forecast 12.19.05_04.07E Wild Horse Wind Expansion_16.07E Wild Horse Wind Expansionwrkingfile 2 2" xfId="1412"/>
    <cellStyle name="_Chelan Debt Forecast 12.19.05_04.07E Wild Horse Wind Expansion_16.07E Wild Horse Wind Expansionwrkingfile 3" xfId="1413"/>
    <cellStyle name="_Chelan Debt Forecast 12.19.05_04.07E Wild Horse Wind Expansion_16.07E Wild Horse Wind Expansionwrkingfile SF" xfId="1414"/>
    <cellStyle name="_Chelan Debt Forecast 12.19.05_04.07E Wild Horse Wind Expansion_16.07E Wild Horse Wind Expansionwrkingfile SF 2" xfId="1415"/>
    <cellStyle name="_Chelan Debt Forecast 12.19.05_04.07E Wild Horse Wind Expansion_16.07E Wild Horse Wind Expansionwrkingfile SF 2 2" xfId="1416"/>
    <cellStyle name="_Chelan Debt Forecast 12.19.05_04.07E Wild Horse Wind Expansion_16.07E Wild Horse Wind Expansionwrkingfile SF 3" xfId="1417"/>
    <cellStyle name="_Chelan Debt Forecast 12.19.05_04.07E Wild Horse Wind Expansion_16.37E Wild Horse Expansion DeferralRevwrkingfile SF" xfId="1418"/>
    <cellStyle name="_Chelan Debt Forecast 12.19.05_04.07E Wild Horse Wind Expansion_16.37E Wild Horse Expansion DeferralRevwrkingfile SF 2" xfId="1419"/>
    <cellStyle name="_Chelan Debt Forecast 12.19.05_04.07E Wild Horse Wind Expansion_16.37E Wild Horse Expansion DeferralRevwrkingfile SF 2 2" xfId="1420"/>
    <cellStyle name="_Chelan Debt Forecast 12.19.05_04.07E Wild Horse Wind Expansion_16.37E Wild Horse Expansion DeferralRevwrkingfile SF 3" xfId="1421"/>
    <cellStyle name="_Chelan Debt Forecast 12.19.05_16.07E Wild Horse Wind Expansionwrkingfile" xfId="1422"/>
    <cellStyle name="_Chelan Debt Forecast 12.19.05_16.07E Wild Horse Wind Expansionwrkingfile 2" xfId="1423"/>
    <cellStyle name="_Chelan Debt Forecast 12.19.05_16.07E Wild Horse Wind Expansionwrkingfile 2 2" xfId="1424"/>
    <cellStyle name="_Chelan Debt Forecast 12.19.05_16.07E Wild Horse Wind Expansionwrkingfile 3" xfId="1425"/>
    <cellStyle name="_Chelan Debt Forecast 12.19.05_16.07E Wild Horse Wind Expansionwrkingfile SF" xfId="1426"/>
    <cellStyle name="_Chelan Debt Forecast 12.19.05_16.07E Wild Horse Wind Expansionwrkingfile SF 2" xfId="1427"/>
    <cellStyle name="_Chelan Debt Forecast 12.19.05_16.07E Wild Horse Wind Expansionwrkingfile SF 2 2" xfId="1428"/>
    <cellStyle name="_Chelan Debt Forecast 12.19.05_16.07E Wild Horse Wind Expansionwrkingfile SF 3" xfId="1429"/>
    <cellStyle name="_Chelan Debt Forecast 12.19.05_16.37E Wild Horse Expansion DeferralRevwrkingfile SF" xfId="1430"/>
    <cellStyle name="_Chelan Debt Forecast 12.19.05_16.37E Wild Horse Expansion DeferralRevwrkingfile SF 2" xfId="1431"/>
    <cellStyle name="_Chelan Debt Forecast 12.19.05_16.37E Wild Horse Expansion DeferralRevwrkingfile SF 2 2" xfId="1432"/>
    <cellStyle name="_Chelan Debt Forecast 12.19.05_16.37E Wild Horse Expansion DeferralRevwrkingfile SF 3" xfId="1433"/>
    <cellStyle name="_Chelan Debt Forecast 12.19.05_2009 Compliance Filing PCA Exhibits for GRC" xfId="1434"/>
    <cellStyle name="_Chelan Debt Forecast 12.19.05_2009 GRC Compl Filing - Exhibit D" xfId="1435"/>
    <cellStyle name="_Chelan Debt Forecast 12.19.05_2009 GRC Compl Filing - Exhibit D 2" xfId="1436"/>
    <cellStyle name="_Chelan Debt Forecast 12.19.05_3.01 Income Statement" xfId="1437"/>
    <cellStyle name="_Chelan Debt Forecast 12.19.05_4 31 Regulatory Assets and Liabilities  7 06- Exhibit D" xfId="1438"/>
    <cellStyle name="_Chelan Debt Forecast 12.19.05_4 31 Regulatory Assets and Liabilities  7 06- Exhibit D 2" xfId="1439"/>
    <cellStyle name="_Chelan Debt Forecast 12.19.05_4 31 Regulatory Assets and Liabilities  7 06- Exhibit D 2 2" xfId="1440"/>
    <cellStyle name="_Chelan Debt Forecast 12.19.05_4 31 Regulatory Assets and Liabilities  7 06- Exhibit D 3" xfId="1441"/>
    <cellStyle name="_Chelan Debt Forecast 12.19.05_4 31 Regulatory Assets and Liabilities  7 06- Exhibit D_NIM Summary" xfId="1442"/>
    <cellStyle name="_Chelan Debt Forecast 12.19.05_4 31 Regulatory Assets and Liabilities  7 06- Exhibit D_NIM Summary 2" xfId="1443"/>
    <cellStyle name="_Chelan Debt Forecast 12.19.05_4 32 Regulatory Assets and Liabilities  7 06- Exhibit D" xfId="1444"/>
    <cellStyle name="_Chelan Debt Forecast 12.19.05_4 32 Regulatory Assets and Liabilities  7 06- Exhibit D 2" xfId="1445"/>
    <cellStyle name="_Chelan Debt Forecast 12.19.05_4 32 Regulatory Assets and Liabilities  7 06- Exhibit D 2 2" xfId="1446"/>
    <cellStyle name="_Chelan Debt Forecast 12.19.05_4 32 Regulatory Assets and Liabilities  7 06- Exhibit D 3" xfId="1447"/>
    <cellStyle name="_Chelan Debt Forecast 12.19.05_4 32 Regulatory Assets and Liabilities  7 06- Exhibit D_NIM Summary" xfId="1448"/>
    <cellStyle name="_Chelan Debt Forecast 12.19.05_4 32 Regulatory Assets and Liabilities  7 06- Exhibit D_NIM Summary 2" xfId="1449"/>
    <cellStyle name="_Chelan Debt Forecast 12.19.05_ACCOUNTS" xfId="1450"/>
    <cellStyle name="_Chelan Debt Forecast 12.19.05_AURORA Total New" xfId="1451"/>
    <cellStyle name="_Chelan Debt Forecast 12.19.05_AURORA Total New 2" xfId="1452"/>
    <cellStyle name="_Chelan Debt Forecast 12.19.05_Book2" xfId="1453"/>
    <cellStyle name="_Chelan Debt Forecast 12.19.05_Book2 2" xfId="1454"/>
    <cellStyle name="_Chelan Debt Forecast 12.19.05_Book2 2 2" xfId="1455"/>
    <cellStyle name="_Chelan Debt Forecast 12.19.05_Book2 3" xfId="1456"/>
    <cellStyle name="_Chelan Debt Forecast 12.19.05_Book2_Adj Bench DR 3 for Initial Briefs (Electric)" xfId="1457"/>
    <cellStyle name="_Chelan Debt Forecast 12.19.05_Book2_Adj Bench DR 3 for Initial Briefs (Electric) 2" xfId="1458"/>
    <cellStyle name="_Chelan Debt Forecast 12.19.05_Book2_Adj Bench DR 3 for Initial Briefs (Electric) 2 2" xfId="1459"/>
    <cellStyle name="_Chelan Debt Forecast 12.19.05_Book2_Adj Bench DR 3 for Initial Briefs (Electric) 3" xfId="1460"/>
    <cellStyle name="_Chelan Debt Forecast 12.19.05_Book2_Electric Rev Req Model (2009 GRC) Rebuttal" xfId="1461"/>
    <cellStyle name="_Chelan Debt Forecast 12.19.05_Book2_Electric Rev Req Model (2009 GRC) Rebuttal 2" xfId="1462"/>
    <cellStyle name="_Chelan Debt Forecast 12.19.05_Book2_Electric Rev Req Model (2009 GRC) Rebuttal 2 2" xfId="1463"/>
    <cellStyle name="_Chelan Debt Forecast 12.19.05_Book2_Electric Rev Req Model (2009 GRC) Rebuttal 3" xfId="1464"/>
    <cellStyle name="_Chelan Debt Forecast 12.19.05_Book2_Electric Rev Req Model (2009 GRC) Rebuttal REmoval of New  WH Solar AdjustMI" xfId="1465"/>
    <cellStyle name="_Chelan Debt Forecast 12.19.05_Book2_Electric Rev Req Model (2009 GRC) Rebuttal REmoval of New  WH Solar AdjustMI 2" xfId="1466"/>
    <cellStyle name="_Chelan Debt Forecast 12.19.05_Book2_Electric Rev Req Model (2009 GRC) Rebuttal REmoval of New  WH Solar AdjustMI 2 2" xfId="1467"/>
    <cellStyle name="_Chelan Debt Forecast 12.19.05_Book2_Electric Rev Req Model (2009 GRC) Rebuttal REmoval of New  WH Solar AdjustMI 3" xfId="1468"/>
    <cellStyle name="_Chelan Debt Forecast 12.19.05_Book2_Electric Rev Req Model (2009 GRC) Revised 01-18-2010" xfId="1469"/>
    <cellStyle name="_Chelan Debt Forecast 12.19.05_Book2_Electric Rev Req Model (2009 GRC) Revised 01-18-2010 2" xfId="1470"/>
    <cellStyle name="_Chelan Debt Forecast 12.19.05_Book2_Electric Rev Req Model (2009 GRC) Revised 01-18-2010 2 2" xfId="1471"/>
    <cellStyle name="_Chelan Debt Forecast 12.19.05_Book2_Electric Rev Req Model (2009 GRC) Revised 01-18-2010 3" xfId="1472"/>
    <cellStyle name="_Chelan Debt Forecast 12.19.05_Book2_Final Order Electric EXHIBIT A-1" xfId="1473"/>
    <cellStyle name="_Chelan Debt Forecast 12.19.05_Book2_Final Order Electric EXHIBIT A-1 2" xfId="1474"/>
    <cellStyle name="_Chelan Debt Forecast 12.19.05_Book2_Final Order Electric EXHIBIT A-1 2 2" xfId="1475"/>
    <cellStyle name="_Chelan Debt Forecast 12.19.05_Book2_Final Order Electric EXHIBIT A-1 3" xfId="1476"/>
    <cellStyle name="_Chelan Debt Forecast 12.19.05_Book4" xfId="1477"/>
    <cellStyle name="_Chelan Debt Forecast 12.19.05_Book4 2" xfId="1478"/>
    <cellStyle name="_Chelan Debt Forecast 12.19.05_Book4 2 2" xfId="1479"/>
    <cellStyle name="_Chelan Debt Forecast 12.19.05_Book4 3" xfId="1480"/>
    <cellStyle name="_Chelan Debt Forecast 12.19.05_Book9" xfId="1481"/>
    <cellStyle name="_Chelan Debt Forecast 12.19.05_Book9 2" xfId="1482"/>
    <cellStyle name="_Chelan Debt Forecast 12.19.05_Book9 2 2" xfId="1483"/>
    <cellStyle name="_Chelan Debt Forecast 12.19.05_Book9 3" xfId="1484"/>
    <cellStyle name="_Chelan Debt Forecast 12.19.05_Check the Interest Calculation" xfId="1485"/>
    <cellStyle name="_Chelan Debt Forecast 12.19.05_Check the Interest Calculation_Scenario 1 REC vs PTC Offset" xfId="1486"/>
    <cellStyle name="_Chelan Debt Forecast 12.19.05_Check the Interest Calculation_Scenario 3" xfId="1487"/>
    <cellStyle name="_Chelan Debt Forecast 12.19.05_Chelan PUD Power Costs (8-10)" xfId="1488"/>
    <cellStyle name="_Chelan Debt Forecast 12.19.05_Exhibit D fr R Gho 12-31-08" xfId="1489"/>
    <cellStyle name="_Chelan Debt Forecast 12.19.05_Exhibit D fr R Gho 12-31-08 2" xfId="1490"/>
    <cellStyle name="_Chelan Debt Forecast 12.19.05_Exhibit D fr R Gho 12-31-08 v2" xfId="1491"/>
    <cellStyle name="_Chelan Debt Forecast 12.19.05_Exhibit D fr R Gho 12-31-08 v2 2" xfId="1492"/>
    <cellStyle name="_Chelan Debt Forecast 12.19.05_Exhibit D fr R Gho 12-31-08 v2_NIM Summary" xfId="1493"/>
    <cellStyle name="_Chelan Debt Forecast 12.19.05_Exhibit D fr R Gho 12-31-08 v2_NIM Summary 2" xfId="1494"/>
    <cellStyle name="_Chelan Debt Forecast 12.19.05_Exhibit D fr R Gho 12-31-08_NIM Summary" xfId="1495"/>
    <cellStyle name="_Chelan Debt Forecast 12.19.05_Exhibit D fr R Gho 12-31-08_NIM Summary 2" xfId="1496"/>
    <cellStyle name="_Chelan Debt Forecast 12.19.05_Gas Rev Req Model (2010 GRC)" xfId="1497"/>
    <cellStyle name="_Chelan Debt Forecast 12.19.05_Hopkins Ridge Prepaid Tran - Interest Earned RY 12ME Feb  '11" xfId="1498"/>
    <cellStyle name="_Chelan Debt Forecast 12.19.05_Hopkins Ridge Prepaid Tran - Interest Earned RY 12ME Feb  '11 2" xfId="1499"/>
    <cellStyle name="_Chelan Debt Forecast 12.19.05_Hopkins Ridge Prepaid Tran - Interest Earned RY 12ME Feb  '11_NIM Summary" xfId="1500"/>
    <cellStyle name="_Chelan Debt Forecast 12.19.05_Hopkins Ridge Prepaid Tran - Interest Earned RY 12ME Feb  '11_NIM Summary 2" xfId="1501"/>
    <cellStyle name="_Chelan Debt Forecast 12.19.05_Hopkins Ridge Prepaid Tran - Interest Earned RY 12ME Feb  '11_Transmission Workbook for May BOD" xfId="1502"/>
    <cellStyle name="_Chelan Debt Forecast 12.19.05_Hopkins Ridge Prepaid Tran - Interest Earned RY 12ME Feb  '11_Transmission Workbook for May BOD 2" xfId="1503"/>
    <cellStyle name="_Chelan Debt Forecast 12.19.05_INPUTS" xfId="1504"/>
    <cellStyle name="_Chelan Debt Forecast 12.19.05_INPUTS 2" xfId="1505"/>
    <cellStyle name="_Chelan Debt Forecast 12.19.05_INPUTS 2 2" xfId="1506"/>
    <cellStyle name="_Chelan Debt Forecast 12.19.05_INPUTS 3" xfId="1507"/>
    <cellStyle name="_Chelan Debt Forecast 12.19.05_NIM Summary" xfId="1508"/>
    <cellStyle name="_Chelan Debt Forecast 12.19.05_NIM Summary 09GRC" xfId="1509"/>
    <cellStyle name="_Chelan Debt Forecast 12.19.05_NIM Summary 09GRC 2" xfId="1510"/>
    <cellStyle name="_Chelan Debt Forecast 12.19.05_NIM Summary 2" xfId="1511"/>
    <cellStyle name="_Chelan Debt Forecast 12.19.05_NIM Summary 3" xfId="1512"/>
    <cellStyle name="_Chelan Debt Forecast 12.19.05_NIM Summary 4" xfId="1513"/>
    <cellStyle name="_Chelan Debt Forecast 12.19.05_NIM Summary 5" xfId="1514"/>
    <cellStyle name="_Chelan Debt Forecast 12.19.05_NIM Summary 6" xfId="1515"/>
    <cellStyle name="_Chelan Debt Forecast 12.19.05_NIM Summary 7" xfId="1516"/>
    <cellStyle name="_Chelan Debt Forecast 12.19.05_NIM Summary 8" xfId="1517"/>
    <cellStyle name="_Chelan Debt Forecast 12.19.05_NIM Summary 9" xfId="1518"/>
    <cellStyle name="_Chelan Debt Forecast 12.19.05_PCA 10 -  Exhibit D from A Kellogg Jan 2011" xfId="1519"/>
    <cellStyle name="_Chelan Debt Forecast 12.19.05_PCA 10 -  Exhibit D from A Kellogg July 2011" xfId="1520"/>
    <cellStyle name="_Chelan Debt Forecast 12.19.05_PCA 10 -  Exhibit D from S Free Rcv'd 12-11" xfId="1521"/>
    <cellStyle name="_Chelan Debt Forecast 12.19.05_PCA 7 - Exhibit D update 11_30_08 (2)" xfId="1522"/>
    <cellStyle name="_Chelan Debt Forecast 12.19.05_PCA 7 - Exhibit D update 11_30_08 (2) 2" xfId="1523"/>
    <cellStyle name="_Chelan Debt Forecast 12.19.05_PCA 7 - Exhibit D update 11_30_08 (2) 2 2" xfId="1524"/>
    <cellStyle name="_Chelan Debt Forecast 12.19.05_PCA 7 - Exhibit D update 11_30_08 (2) 3" xfId="1525"/>
    <cellStyle name="_Chelan Debt Forecast 12.19.05_PCA 7 - Exhibit D update 11_30_08 (2)_NIM Summary" xfId="1526"/>
    <cellStyle name="_Chelan Debt Forecast 12.19.05_PCA 7 - Exhibit D update 11_30_08 (2)_NIM Summary 2" xfId="1527"/>
    <cellStyle name="_Chelan Debt Forecast 12.19.05_PCA 8 - Exhibit D update 12_31_09" xfId="1528"/>
    <cellStyle name="_Chelan Debt Forecast 12.19.05_PCA 9 -  Exhibit D April 2010" xfId="1529"/>
    <cellStyle name="_Chelan Debt Forecast 12.19.05_PCA 9 -  Exhibit D April 2010 (3)" xfId="1530"/>
    <cellStyle name="_Chelan Debt Forecast 12.19.05_PCA 9 -  Exhibit D April 2010 (3) 2" xfId="1531"/>
    <cellStyle name="_Chelan Debt Forecast 12.19.05_PCA 9 -  Exhibit D Feb 2010" xfId="1532"/>
    <cellStyle name="_Chelan Debt Forecast 12.19.05_PCA 9 -  Exhibit D Feb 2010 v2" xfId="1533"/>
    <cellStyle name="_Chelan Debt Forecast 12.19.05_PCA 9 -  Exhibit D Feb 2010 WF" xfId="1534"/>
    <cellStyle name="_Chelan Debt Forecast 12.19.05_PCA 9 -  Exhibit D Jan 2010" xfId="1535"/>
    <cellStyle name="_Chelan Debt Forecast 12.19.05_PCA 9 -  Exhibit D March 2010 (2)" xfId="1536"/>
    <cellStyle name="_Chelan Debt Forecast 12.19.05_PCA 9 -  Exhibit D Nov 2010" xfId="1537"/>
    <cellStyle name="_Chelan Debt Forecast 12.19.05_PCA 9 - Exhibit D at August 2010" xfId="1538"/>
    <cellStyle name="_Chelan Debt Forecast 12.19.05_PCA 9 - Exhibit D June 2010 GRC" xfId="1539"/>
    <cellStyle name="_Chelan Debt Forecast 12.19.05_Power Costs - Comparison bx Rbtl-Staff-Jt-PC" xfId="1540"/>
    <cellStyle name="_Chelan Debt Forecast 12.19.05_Power Costs - Comparison bx Rbtl-Staff-Jt-PC 2" xfId="1541"/>
    <cellStyle name="_Chelan Debt Forecast 12.19.05_Power Costs - Comparison bx Rbtl-Staff-Jt-PC 2 2" xfId="1542"/>
    <cellStyle name="_Chelan Debt Forecast 12.19.05_Power Costs - Comparison bx Rbtl-Staff-Jt-PC 3" xfId="1543"/>
    <cellStyle name="_Chelan Debt Forecast 12.19.05_Power Costs - Comparison bx Rbtl-Staff-Jt-PC_Adj Bench DR 3 for Initial Briefs (Electric)" xfId="1544"/>
    <cellStyle name="_Chelan Debt Forecast 12.19.05_Power Costs - Comparison bx Rbtl-Staff-Jt-PC_Adj Bench DR 3 for Initial Briefs (Electric) 2" xfId="1545"/>
    <cellStyle name="_Chelan Debt Forecast 12.19.05_Power Costs - Comparison bx Rbtl-Staff-Jt-PC_Adj Bench DR 3 for Initial Briefs (Electric) 2 2" xfId="1546"/>
    <cellStyle name="_Chelan Debt Forecast 12.19.05_Power Costs - Comparison bx Rbtl-Staff-Jt-PC_Adj Bench DR 3 for Initial Briefs (Electric) 3" xfId="1547"/>
    <cellStyle name="_Chelan Debt Forecast 12.19.05_Power Costs - Comparison bx Rbtl-Staff-Jt-PC_Electric Rev Req Model (2009 GRC) Rebuttal" xfId="1548"/>
    <cellStyle name="_Chelan Debt Forecast 12.19.05_Power Costs - Comparison bx Rbtl-Staff-Jt-PC_Electric Rev Req Model (2009 GRC) Rebuttal 2" xfId="1549"/>
    <cellStyle name="_Chelan Debt Forecast 12.19.05_Power Costs - Comparison bx Rbtl-Staff-Jt-PC_Electric Rev Req Model (2009 GRC) Rebuttal 2 2" xfId="1550"/>
    <cellStyle name="_Chelan Debt Forecast 12.19.05_Power Costs - Comparison bx Rbtl-Staff-Jt-PC_Electric Rev Req Model (2009 GRC) Rebuttal 3" xfId="1551"/>
    <cellStyle name="_Chelan Debt Forecast 12.19.05_Power Costs - Comparison bx Rbtl-Staff-Jt-PC_Electric Rev Req Model (2009 GRC) Rebuttal REmoval of New  WH Solar AdjustMI" xfId="1552"/>
    <cellStyle name="_Chelan Debt Forecast 12.19.05_Power Costs - Comparison bx Rbtl-Staff-Jt-PC_Electric Rev Req Model (2009 GRC) Rebuttal REmoval of New  WH Solar AdjustMI 2" xfId="1553"/>
    <cellStyle name="_Chelan Debt Forecast 12.19.05_Power Costs - Comparison bx Rbtl-Staff-Jt-PC_Electric Rev Req Model (2009 GRC) Rebuttal REmoval of New  WH Solar AdjustMI 2 2" xfId="1554"/>
    <cellStyle name="_Chelan Debt Forecast 12.19.05_Power Costs - Comparison bx Rbtl-Staff-Jt-PC_Electric Rev Req Model (2009 GRC) Rebuttal REmoval of New  WH Solar AdjustMI 3" xfId="1555"/>
    <cellStyle name="_Chelan Debt Forecast 12.19.05_Power Costs - Comparison bx Rbtl-Staff-Jt-PC_Electric Rev Req Model (2009 GRC) Revised 01-18-2010" xfId="1556"/>
    <cellStyle name="_Chelan Debt Forecast 12.19.05_Power Costs - Comparison bx Rbtl-Staff-Jt-PC_Electric Rev Req Model (2009 GRC) Revised 01-18-2010 2" xfId="1557"/>
    <cellStyle name="_Chelan Debt Forecast 12.19.05_Power Costs - Comparison bx Rbtl-Staff-Jt-PC_Electric Rev Req Model (2009 GRC) Revised 01-18-2010 2 2" xfId="1558"/>
    <cellStyle name="_Chelan Debt Forecast 12.19.05_Power Costs - Comparison bx Rbtl-Staff-Jt-PC_Electric Rev Req Model (2009 GRC) Revised 01-18-2010 3" xfId="1559"/>
    <cellStyle name="_Chelan Debt Forecast 12.19.05_Power Costs - Comparison bx Rbtl-Staff-Jt-PC_Final Order Electric EXHIBIT A-1" xfId="1560"/>
    <cellStyle name="_Chelan Debt Forecast 12.19.05_Power Costs - Comparison bx Rbtl-Staff-Jt-PC_Final Order Electric EXHIBIT A-1 2" xfId="1561"/>
    <cellStyle name="_Chelan Debt Forecast 12.19.05_Power Costs - Comparison bx Rbtl-Staff-Jt-PC_Final Order Electric EXHIBIT A-1 2 2" xfId="1562"/>
    <cellStyle name="_Chelan Debt Forecast 12.19.05_Power Costs - Comparison bx Rbtl-Staff-Jt-PC_Final Order Electric EXHIBIT A-1 3" xfId="1563"/>
    <cellStyle name="_Chelan Debt Forecast 12.19.05_Production Adj 4.37" xfId="1564"/>
    <cellStyle name="_Chelan Debt Forecast 12.19.05_Production Adj 4.37 2" xfId="1565"/>
    <cellStyle name="_Chelan Debt Forecast 12.19.05_Production Adj 4.37 2 2" xfId="1566"/>
    <cellStyle name="_Chelan Debt Forecast 12.19.05_Production Adj 4.37 3" xfId="1567"/>
    <cellStyle name="_Chelan Debt Forecast 12.19.05_Purchased Power Adj 4.03" xfId="1568"/>
    <cellStyle name="_Chelan Debt Forecast 12.19.05_Purchased Power Adj 4.03 2" xfId="1569"/>
    <cellStyle name="_Chelan Debt Forecast 12.19.05_Purchased Power Adj 4.03 2 2" xfId="1570"/>
    <cellStyle name="_Chelan Debt Forecast 12.19.05_Purchased Power Adj 4.03 3" xfId="1571"/>
    <cellStyle name="_Chelan Debt Forecast 12.19.05_Rebuttal Power Costs" xfId="1572"/>
    <cellStyle name="_Chelan Debt Forecast 12.19.05_Rebuttal Power Costs 2" xfId="1573"/>
    <cellStyle name="_Chelan Debt Forecast 12.19.05_Rebuttal Power Costs 2 2" xfId="1574"/>
    <cellStyle name="_Chelan Debt Forecast 12.19.05_Rebuttal Power Costs 3" xfId="1575"/>
    <cellStyle name="_Chelan Debt Forecast 12.19.05_Rebuttal Power Costs_Adj Bench DR 3 for Initial Briefs (Electric)" xfId="1576"/>
    <cellStyle name="_Chelan Debt Forecast 12.19.05_Rebuttal Power Costs_Adj Bench DR 3 for Initial Briefs (Electric) 2" xfId="1577"/>
    <cellStyle name="_Chelan Debt Forecast 12.19.05_Rebuttal Power Costs_Adj Bench DR 3 for Initial Briefs (Electric) 2 2" xfId="1578"/>
    <cellStyle name="_Chelan Debt Forecast 12.19.05_Rebuttal Power Costs_Adj Bench DR 3 for Initial Briefs (Electric) 3" xfId="1579"/>
    <cellStyle name="_Chelan Debt Forecast 12.19.05_Rebuttal Power Costs_Electric Rev Req Model (2009 GRC) Rebuttal" xfId="1580"/>
    <cellStyle name="_Chelan Debt Forecast 12.19.05_Rebuttal Power Costs_Electric Rev Req Model (2009 GRC) Rebuttal 2" xfId="1581"/>
    <cellStyle name="_Chelan Debt Forecast 12.19.05_Rebuttal Power Costs_Electric Rev Req Model (2009 GRC) Rebuttal 2 2" xfId="1582"/>
    <cellStyle name="_Chelan Debt Forecast 12.19.05_Rebuttal Power Costs_Electric Rev Req Model (2009 GRC) Rebuttal 3" xfId="1583"/>
    <cellStyle name="_Chelan Debt Forecast 12.19.05_Rebuttal Power Costs_Electric Rev Req Model (2009 GRC) Rebuttal REmoval of New  WH Solar AdjustMI" xfId="1584"/>
    <cellStyle name="_Chelan Debt Forecast 12.19.05_Rebuttal Power Costs_Electric Rev Req Model (2009 GRC) Rebuttal REmoval of New  WH Solar AdjustMI 2" xfId="1585"/>
    <cellStyle name="_Chelan Debt Forecast 12.19.05_Rebuttal Power Costs_Electric Rev Req Model (2009 GRC) Rebuttal REmoval of New  WH Solar AdjustMI 2 2" xfId="1586"/>
    <cellStyle name="_Chelan Debt Forecast 12.19.05_Rebuttal Power Costs_Electric Rev Req Model (2009 GRC) Rebuttal REmoval of New  WH Solar AdjustMI 3" xfId="1587"/>
    <cellStyle name="_Chelan Debt Forecast 12.19.05_Rebuttal Power Costs_Electric Rev Req Model (2009 GRC) Revised 01-18-2010" xfId="1588"/>
    <cellStyle name="_Chelan Debt Forecast 12.19.05_Rebuttal Power Costs_Electric Rev Req Model (2009 GRC) Revised 01-18-2010 2" xfId="1589"/>
    <cellStyle name="_Chelan Debt Forecast 12.19.05_Rebuttal Power Costs_Electric Rev Req Model (2009 GRC) Revised 01-18-2010 2 2" xfId="1590"/>
    <cellStyle name="_Chelan Debt Forecast 12.19.05_Rebuttal Power Costs_Electric Rev Req Model (2009 GRC) Revised 01-18-2010 3" xfId="1591"/>
    <cellStyle name="_Chelan Debt Forecast 12.19.05_Rebuttal Power Costs_Final Order Electric EXHIBIT A-1" xfId="1592"/>
    <cellStyle name="_Chelan Debt Forecast 12.19.05_Rebuttal Power Costs_Final Order Electric EXHIBIT A-1 2" xfId="1593"/>
    <cellStyle name="_Chelan Debt Forecast 12.19.05_Rebuttal Power Costs_Final Order Electric EXHIBIT A-1 2 2" xfId="1594"/>
    <cellStyle name="_Chelan Debt Forecast 12.19.05_Rebuttal Power Costs_Final Order Electric EXHIBIT A-1 3" xfId="1595"/>
    <cellStyle name="_Chelan Debt Forecast 12.19.05_ROR &amp; CONV FACTOR" xfId="1596"/>
    <cellStyle name="_Chelan Debt Forecast 12.19.05_ROR &amp; CONV FACTOR 2" xfId="1597"/>
    <cellStyle name="_Chelan Debt Forecast 12.19.05_ROR &amp; CONV FACTOR 2 2" xfId="1598"/>
    <cellStyle name="_Chelan Debt Forecast 12.19.05_ROR &amp; CONV FACTOR 3" xfId="1599"/>
    <cellStyle name="_Chelan Debt Forecast 12.19.05_ROR 5.02" xfId="1600"/>
    <cellStyle name="_Chelan Debt Forecast 12.19.05_ROR 5.02 2" xfId="1601"/>
    <cellStyle name="_Chelan Debt Forecast 12.19.05_ROR 5.02 2 2" xfId="1602"/>
    <cellStyle name="_Chelan Debt Forecast 12.19.05_ROR 5.02 3" xfId="1603"/>
    <cellStyle name="_Chelan Debt Forecast 12.19.05_Transmission Workbook for May BOD" xfId="1604"/>
    <cellStyle name="_Chelan Debt Forecast 12.19.05_Transmission Workbook for May BOD 2" xfId="1605"/>
    <cellStyle name="_Chelan Debt Forecast 12.19.05_Wind Integration 10GRC" xfId="1606"/>
    <cellStyle name="_Chelan Debt Forecast 12.19.05_Wind Integration 10GRC 2" xfId="1607"/>
    <cellStyle name="_Colstrip FOR - GADS 1990-2009" xfId="1608"/>
    <cellStyle name="_Colstrip FOR - GADS 1990-2009 2" xfId="1609"/>
    <cellStyle name="_x0013__Confidential Material" xfId="1610"/>
    <cellStyle name="_Copy 11-9 Sumas Proforma - Current" xfId="1611"/>
    <cellStyle name="_Costs not in AURORA 06GRC" xfId="1612"/>
    <cellStyle name="_Costs not in AURORA 06GRC 2" xfId="1613"/>
    <cellStyle name="_Costs not in AURORA 06GRC 2 2" xfId="1614"/>
    <cellStyle name="_Costs not in AURORA 06GRC 2 2 2" xfId="1615"/>
    <cellStyle name="_Costs not in AURORA 06GRC 2 3" xfId="1616"/>
    <cellStyle name="_Costs not in AURORA 06GRC 3" xfId="1617"/>
    <cellStyle name="_Costs not in AURORA 06GRC 3 2" xfId="1618"/>
    <cellStyle name="_Costs not in AURORA 06GRC 3 2 2" xfId="1619"/>
    <cellStyle name="_Costs not in AURORA 06GRC 3 3" xfId="1620"/>
    <cellStyle name="_Costs not in AURORA 06GRC 3 3 2" xfId="1621"/>
    <cellStyle name="_Costs not in AURORA 06GRC 3 4" xfId="1622"/>
    <cellStyle name="_Costs not in AURORA 06GRC 3 4 2" xfId="1623"/>
    <cellStyle name="_Costs not in AURORA 06GRC 4" xfId="1624"/>
    <cellStyle name="_Costs not in AURORA 06GRC 4 2" xfId="1625"/>
    <cellStyle name="_Costs not in AURORA 06GRC 5" xfId="1626"/>
    <cellStyle name="_Costs not in AURORA 06GRC 6" xfId="1627"/>
    <cellStyle name="_Costs not in AURORA 06GRC 7" xfId="1628"/>
    <cellStyle name="_Costs not in AURORA 06GRC_04 07E Wild Horse Wind Expansion (C) (2)" xfId="1629"/>
    <cellStyle name="_Costs not in AURORA 06GRC_04 07E Wild Horse Wind Expansion (C) (2) 2" xfId="1630"/>
    <cellStyle name="_Costs not in AURORA 06GRC_04 07E Wild Horse Wind Expansion (C) (2) 2 2" xfId="1631"/>
    <cellStyle name="_Costs not in AURORA 06GRC_04 07E Wild Horse Wind Expansion (C) (2) 3" xfId="1632"/>
    <cellStyle name="_Costs not in AURORA 06GRC_04 07E Wild Horse Wind Expansion (C) (2)_Adj Bench DR 3 for Initial Briefs (Electric)" xfId="1633"/>
    <cellStyle name="_Costs not in AURORA 06GRC_04 07E Wild Horse Wind Expansion (C) (2)_Adj Bench DR 3 for Initial Briefs (Electric) 2" xfId="1634"/>
    <cellStyle name="_Costs not in AURORA 06GRC_04 07E Wild Horse Wind Expansion (C) (2)_Adj Bench DR 3 for Initial Briefs (Electric) 2 2" xfId="1635"/>
    <cellStyle name="_Costs not in AURORA 06GRC_04 07E Wild Horse Wind Expansion (C) (2)_Adj Bench DR 3 for Initial Briefs (Electric) 3" xfId="1636"/>
    <cellStyle name="_Costs not in AURORA 06GRC_04 07E Wild Horse Wind Expansion (C) (2)_Book1" xfId="1637"/>
    <cellStyle name="_Costs not in AURORA 06GRC_04 07E Wild Horse Wind Expansion (C) (2)_Electric Rev Req Model (2009 GRC) " xfId="1638"/>
    <cellStyle name="_Costs not in AURORA 06GRC_04 07E Wild Horse Wind Expansion (C) (2)_Electric Rev Req Model (2009 GRC)  2" xfId="1639"/>
    <cellStyle name="_Costs not in AURORA 06GRC_04 07E Wild Horse Wind Expansion (C) (2)_Electric Rev Req Model (2009 GRC)  2 2" xfId="1640"/>
    <cellStyle name="_Costs not in AURORA 06GRC_04 07E Wild Horse Wind Expansion (C) (2)_Electric Rev Req Model (2009 GRC)  3" xfId="1641"/>
    <cellStyle name="_Costs not in AURORA 06GRC_04 07E Wild Horse Wind Expansion (C) (2)_Electric Rev Req Model (2009 GRC) Rebuttal" xfId="1642"/>
    <cellStyle name="_Costs not in AURORA 06GRC_04 07E Wild Horse Wind Expansion (C) (2)_Electric Rev Req Model (2009 GRC) Rebuttal 2" xfId="1643"/>
    <cellStyle name="_Costs not in AURORA 06GRC_04 07E Wild Horse Wind Expansion (C) (2)_Electric Rev Req Model (2009 GRC) Rebuttal 2 2" xfId="1644"/>
    <cellStyle name="_Costs not in AURORA 06GRC_04 07E Wild Horse Wind Expansion (C) (2)_Electric Rev Req Model (2009 GRC) Rebuttal 3" xfId="1645"/>
    <cellStyle name="_Costs not in AURORA 06GRC_04 07E Wild Horse Wind Expansion (C) (2)_Electric Rev Req Model (2009 GRC) Rebuttal REmoval of New  WH Solar AdjustMI" xfId="1646"/>
    <cellStyle name="_Costs not in AURORA 06GRC_04 07E Wild Horse Wind Expansion (C) (2)_Electric Rev Req Model (2009 GRC) Rebuttal REmoval of New  WH Solar AdjustMI 2" xfId="1647"/>
    <cellStyle name="_Costs not in AURORA 06GRC_04 07E Wild Horse Wind Expansion (C) (2)_Electric Rev Req Model (2009 GRC) Rebuttal REmoval of New  WH Solar AdjustMI 2 2" xfId="1648"/>
    <cellStyle name="_Costs not in AURORA 06GRC_04 07E Wild Horse Wind Expansion (C) (2)_Electric Rev Req Model (2009 GRC) Rebuttal REmoval of New  WH Solar AdjustMI 3" xfId="1649"/>
    <cellStyle name="_Costs not in AURORA 06GRC_04 07E Wild Horse Wind Expansion (C) (2)_Electric Rev Req Model (2009 GRC) Revised 01-18-2010" xfId="1650"/>
    <cellStyle name="_Costs not in AURORA 06GRC_04 07E Wild Horse Wind Expansion (C) (2)_Electric Rev Req Model (2009 GRC) Revised 01-18-2010 2" xfId="1651"/>
    <cellStyle name="_Costs not in AURORA 06GRC_04 07E Wild Horse Wind Expansion (C) (2)_Electric Rev Req Model (2009 GRC) Revised 01-18-2010 2 2" xfId="1652"/>
    <cellStyle name="_Costs not in AURORA 06GRC_04 07E Wild Horse Wind Expansion (C) (2)_Electric Rev Req Model (2009 GRC) Revised 01-18-2010 3" xfId="1653"/>
    <cellStyle name="_Costs not in AURORA 06GRC_04 07E Wild Horse Wind Expansion (C) (2)_Electric Rev Req Model (2010 GRC)" xfId="1654"/>
    <cellStyle name="_Costs not in AURORA 06GRC_04 07E Wild Horse Wind Expansion (C) (2)_Electric Rev Req Model (2010 GRC) SF" xfId="1655"/>
    <cellStyle name="_Costs not in AURORA 06GRC_04 07E Wild Horse Wind Expansion (C) (2)_Final Order Electric EXHIBIT A-1" xfId="1656"/>
    <cellStyle name="_Costs not in AURORA 06GRC_04 07E Wild Horse Wind Expansion (C) (2)_Final Order Electric EXHIBIT A-1 2" xfId="1657"/>
    <cellStyle name="_Costs not in AURORA 06GRC_04 07E Wild Horse Wind Expansion (C) (2)_Final Order Electric EXHIBIT A-1 2 2" xfId="1658"/>
    <cellStyle name="_Costs not in AURORA 06GRC_04 07E Wild Horse Wind Expansion (C) (2)_Final Order Electric EXHIBIT A-1 3" xfId="1659"/>
    <cellStyle name="_Costs not in AURORA 06GRC_04 07E Wild Horse Wind Expansion (C) (2)_TENASKA REGULATORY ASSET" xfId="1660"/>
    <cellStyle name="_Costs not in AURORA 06GRC_04 07E Wild Horse Wind Expansion (C) (2)_TENASKA REGULATORY ASSET 2" xfId="1661"/>
    <cellStyle name="_Costs not in AURORA 06GRC_04 07E Wild Horse Wind Expansion (C) (2)_TENASKA REGULATORY ASSET 2 2" xfId="1662"/>
    <cellStyle name="_Costs not in AURORA 06GRC_04 07E Wild Horse Wind Expansion (C) (2)_TENASKA REGULATORY ASSET 3" xfId="1663"/>
    <cellStyle name="_Costs not in AURORA 06GRC_16.37E Wild Horse Expansion DeferralRevwrkingfile SF" xfId="1664"/>
    <cellStyle name="_Costs not in AURORA 06GRC_16.37E Wild Horse Expansion DeferralRevwrkingfile SF 2" xfId="1665"/>
    <cellStyle name="_Costs not in AURORA 06GRC_16.37E Wild Horse Expansion DeferralRevwrkingfile SF 2 2" xfId="1666"/>
    <cellStyle name="_Costs not in AURORA 06GRC_16.37E Wild Horse Expansion DeferralRevwrkingfile SF 3" xfId="1667"/>
    <cellStyle name="_Costs not in AURORA 06GRC_2009 Compliance Filing PCA Exhibits for GRC" xfId="1668"/>
    <cellStyle name="_Costs not in AURORA 06GRC_2009 GRC Compl Filing - Exhibit D" xfId="1669"/>
    <cellStyle name="_Costs not in AURORA 06GRC_2009 GRC Compl Filing - Exhibit D 2" xfId="1670"/>
    <cellStyle name="_Costs not in AURORA 06GRC_3.01 Income Statement" xfId="1671"/>
    <cellStyle name="_Costs not in AURORA 06GRC_4 31 Regulatory Assets and Liabilities  7 06- Exhibit D" xfId="1672"/>
    <cellStyle name="_Costs not in AURORA 06GRC_4 31 Regulatory Assets and Liabilities  7 06- Exhibit D 2" xfId="1673"/>
    <cellStyle name="_Costs not in AURORA 06GRC_4 31 Regulatory Assets and Liabilities  7 06- Exhibit D 2 2" xfId="1674"/>
    <cellStyle name="_Costs not in AURORA 06GRC_4 31 Regulatory Assets and Liabilities  7 06- Exhibit D 3" xfId="1675"/>
    <cellStyle name="_Costs not in AURORA 06GRC_4 31 Regulatory Assets and Liabilities  7 06- Exhibit D_NIM Summary" xfId="1676"/>
    <cellStyle name="_Costs not in AURORA 06GRC_4 31 Regulatory Assets and Liabilities  7 06- Exhibit D_NIM Summary 2" xfId="1677"/>
    <cellStyle name="_Costs not in AURORA 06GRC_4 32 Regulatory Assets and Liabilities  7 06- Exhibit D" xfId="1678"/>
    <cellStyle name="_Costs not in AURORA 06GRC_4 32 Regulatory Assets and Liabilities  7 06- Exhibit D 2" xfId="1679"/>
    <cellStyle name="_Costs not in AURORA 06GRC_4 32 Regulatory Assets and Liabilities  7 06- Exhibit D 2 2" xfId="1680"/>
    <cellStyle name="_Costs not in AURORA 06GRC_4 32 Regulatory Assets and Liabilities  7 06- Exhibit D 3" xfId="1681"/>
    <cellStyle name="_Costs not in AURORA 06GRC_4 32 Regulatory Assets and Liabilities  7 06- Exhibit D_NIM Summary" xfId="1682"/>
    <cellStyle name="_Costs not in AURORA 06GRC_4 32 Regulatory Assets and Liabilities  7 06- Exhibit D_NIM Summary 2" xfId="1683"/>
    <cellStyle name="_Costs not in AURORA 06GRC_ACCOUNTS" xfId="1684"/>
    <cellStyle name="_Costs not in AURORA 06GRC_AURORA Total New" xfId="1685"/>
    <cellStyle name="_Costs not in AURORA 06GRC_AURORA Total New 2" xfId="1686"/>
    <cellStyle name="_Costs not in AURORA 06GRC_Book2" xfId="1687"/>
    <cellStyle name="_Costs not in AURORA 06GRC_Book2 2" xfId="1688"/>
    <cellStyle name="_Costs not in AURORA 06GRC_Book2 2 2" xfId="1689"/>
    <cellStyle name="_Costs not in AURORA 06GRC_Book2 3" xfId="1690"/>
    <cellStyle name="_Costs not in AURORA 06GRC_Book2_Adj Bench DR 3 for Initial Briefs (Electric)" xfId="1691"/>
    <cellStyle name="_Costs not in AURORA 06GRC_Book2_Adj Bench DR 3 for Initial Briefs (Electric) 2" xfId="1692"/>
    <cellStyle name="_Costs not in AURORA 06GRC_Book2_Adj Bench DR 3 for Initial Briefs (Electric) 2 2" xfId="1693"/>
    <cellStyle name="_Costs not in AURORA 06GRC_Book2_Adj Bench DR 3 for Initial Briefs (Electric) 3" xfId="1694"/>
    <cellStyle name="_Costs not in AURORA 06GRC_Book2_Electric Rev Req Model (2009 GRC) Rebuttal" xfId="1695"/>
    <cellStyle name="_Costs not in AURORA 06GRC_Book2_Electric Rev Req Model (2009 GRC) Rebuttal 2" xfId="1696"/>
    <cellStyle name="_Costs not in AURORA 06GRC_Book2_Electric Rev Req Model (2009 GRC) Rebuttal 2 2" xfId="1697"/>
    <cellStyle name="_Costs not in AURORA 06GRC_Book2_Electric Rev Req Model (2009 GRC) Rebuttal 3" xfId="1698"/>
    <cellStyle name="_Costs not in AURORA 06GRC_Book2_Electric Rev Req Model (2009 GRC) Rebuttal REmoval of New  WH Solar AdjustMI" xfId="1699"/>
    <cellStyle name="_Costs not in AURORA 06GRC_Book2_Electric Rev Req Model (2009 GRC) Rebuttal REmoval of New  WH Solar AdjustMI 2" xfId="1700"/>
    <cellStyle name="_Costs not in AURORA 06GRC_Book2_Electric Rev Req Model (2009 GRC) Rebuttal REmoval of New  WH Solar AdjustMI 2 2" xfId="1701"/>
    <cellStyle name="_Costs not in AURORA 06GRC_Book2_Electric Rev Req Model (2009 GRC) Rebuttal REmoval of New  WH Solar AdjustMI 3" xfId="1702"/>
    <cellStyle name="_Costs not in AURORA 06GRC_Book2_Electric Rev Req Model (2009 GRC) Revised 01-18-2010" xfId="1703"/>
    <cellStyle name="_Costs not in AURORA 06GRC_Book2_Electric Rev Req Model (2009 GRC) Revised 01-18-2010 2" xfId="1704"/>
    <cellStyle name="_Costs not in AURORA 06GRC_Book2_Electric Rev Req Model (2009 GRC) Revised 01-18-2010 2 2" xfId="1705"/>
    <cellStyle name="_Costs not in AURORA 06GRC_Book2_Electric Rev Req Model (2009 GRC) Revised 01-18-2010 3" xfId="1706"/>
    <cellStyle name="_Costs not in AURORA 06GRC_Book2_Final Order Electric EXHIBIT A-1" xfId="1707"/>
    <cellStyle name="_Costs not in AURORA 06GRC_Book2_Final Order Electric EXHIBIT A-1 2" xfId="1708"/>
    <cellStyle name="_Costs not in AURORA 06GRC_Book2_Final Order Electric EXHIBIT A-1 2 2" xfId="1709"/>
    <cellStyle name="_Costs not in AURORA 06GRC_Book2_Final Order Electric EXHIBIT A-1 3" xfId="1710"/>
    <cellStyle name="_Costs not in AURORA 06GRC_Book4" xfId="1711"/>
    <cellStyle name="_Costs not in AURORA 06GRC_Book4 2" xfId="1712"/>
    <cellStyle name="_Costs not in AURORA 06GRC_Book4 2 2" xfId="1713"/>
    <cellStyle name="_Costs not in AURORA 06GRC_Book4 3" xfId="1714"/>
    <cellStyle name="_Costs not in AURORA 06GRC_Book9" xfId="1715"/>
    <cellStyle name="_Costs not in AURORA 06GRC_Book9 2" xfId="1716"/>
    <cellStyle name="_Costs not in AURORA 06GRC_Book9 2 2" xfId="1717"/>
    <cellStyle name="_Costs not in AURORA 06GRC_Book9 3" xfId="1718"/>
    <cellStyle name="_Costs not in AURORA 06GRC_Check the Interest Calculation" xfId="1719"/>
    <cellStyle name="_Costs not in AURORA 06GRC_Check the Interest Calculation_Scenario 1 REC vs PTC Offset" xfId="1720"/>
    <cellStyle name="_Costs not in AURORA 06GRC_Check the Interest Calculation_Scenario 3" xfId="1721"/>
    <cellStyle name="_Costs not in AURORA 06GRC_Chelan PUD Power Costs (8-10)" xfId="1722"/>
    <cellStyle name="_Costs not in AURORA 06GRC_Exhibit D fr R Gho 12-31-08" xfId="1723"/>
    <cellStyle name="_Costs not in AURORA 06GRC_Exhibit D fr R Gho 12-31-08 2" xfId="1724"/>
    <cellStyle name="_Costs not in AURORA 06GRC_Exhibit D fr R Gho 12-31-08 v2" xfId="1725"/>
    <cellStyle name="_Costs not in AURORA 06GRC_Exhibit D fr R Gho 12-31-08 v2 2" xfId="1726"/>
    <cellStyle name="_Costs not in AURORA 06GRC_Exhibit D fr R Gho 12-31-08 v2_NIM Summary" xfId="1727"/>
    <cellStyle name="_Costs not in AURORA 06GRC_Exhibit D fr R Gho 12-31-08 v2_NIM Summary 2" xfId="1728"/>
    <cellStyle name="_Costs not in AURORA 06GRC_Exhibit D fr R Gho 12-31-08_NIM Summary" xfId="1729"/>
    <cellStyle name="_Costs not in AURORA 06GRC_Exhibit D fr R Gho 12-31-08_NIM Summary 2" xfId="1730"/>
    <cellStyle name="_Costs not in AURORA 06GRC_Gas Rev Req Model (2010 GRC)" xfId="1731"/>
    <cellStyle name="_Costs not in AURORA 06GRC_Hopkins Ridge Prepaid Tran - Interest Earned RY 12ME Feb  '11" xfId="1732"/>
    <cellStyle name="_Costs not in AURORA 06GRC_Hopkins Ridge Prepaid Tran - Interest Earned RY 12ME Feb  '11 2" xfId="1733"/>
    <cellStyle name="_Costs not in AURORA 06GRC_Hopkins Ridge Prepaid Tran - Interest Earned RY 12ME Feb  '11_NIM Summary" xfId="1734"/>
    <cellStyle name="_Costs not in AURORA 06GRC_Hopkins Ridge Prepaid Tran - Interest Earned RY 12ME Feb  '11_NIM Summary 2" xfId="1735"/>
    <cellStyle name="_Costs not in AURORA 06GRC_Hopkins Ridge Prepaid Tran - Interest Earned RY 12ME Feb  '11_Transmission Workbook for May BOD" xfId="1736"/>
    <cellStyle name="_Costs not in AURORA 06GRC_Hopkins Ridge Prepaid Tran - Interest Earned RY 12ME Feb  '11_Transmission Workbook for May BOD 2" xfId="1737"/>
    <cellStyle name="_Costs not in AURORA 06GRC_INPUTS" xfId="1738"/>
    <cellStyle name="_Costs not in AURORA 06GRC_INPUTS 2" xfId="1739"/>
    <cellStyle name="_Costs not in AURORA 06GRC_INPUTS 2 2" xfId="1740"/>
    <cellStyle name="_Costs not in AURORA 06GRC_INPUTS 3" xfId="1741"/>
    <cellStyle name="_Costs not in AURORA 06GRC_NIM Summary" xfId="1742"/>
    <cellStyle name="_Costs not in AURORA 06GRC_NIM Summary 09GRC" xfId="1743"/>
    <cellStyle name="_Costs not in AURORA 06GRC_NIM Summary 09GRC 2" xfId="1744"/>
    <cellStyle name="_Costs not in AURORA 06GRC_NIM Summary 2" xfId="1745"/>
    <cellStyle name="_Costs not in AURORA 06GRC_NIM Summary 3" xfId="1746"/>
    <cellStyle name="_Costs not in AURORA 06GRC_NIM Summary 4" xfId="1747"/>
    <cellStyle name="_Costs not in AURORA 06GRC_NIM Summary 5" xfId="1748"/>
    <cellStyle name="_Costs not in AURORA 06GRC_NIM Summary 6" xfId="1749"/>
    <cellStyle name="_Costs not in AURORA 06GRC_NIM Summary 7" xfId="1750"/>
    <cellStyle name="_Costs not in AURORA 06GRC_NIM Summary 8" xfId="1751"/>
    <cellStyle name="_Costs not in AURORA 06GRC_NIM Summary 9" xfId="1752"/>
    <cellStyle name="_Costs not in AURORA 06GRC_PCA 10 -  Exhibit D from A Kellogg Jan 2011" xfId="1753"/>
    <cellStyle name="_Costs not in AURORA 06GRC_PCA 10 -  Exhibit D from A Kellogg July 2011" xfId="1754"/>
    <cellStyle name="_Costs not in AURORA 06GRC_PCA 10 -  Exhibit D from S Free Rcv'd 12-11" xfId="1755"/>
    <cellStyle name="_Costs not in AURORA 06GRC_PCA 7 - Exhibit D update 11_30_08 (2)" xfId="1756"/>
    <cellStyle name="_Costs not in AURORA 06GRC_PCA 7 - Exhibit D update 11_30_08 (2) 2" xfId="1757"/>
    <cellStyle name="_Costs not in AURORA 06GRC_PCA 7 - Exhibit D update 11_30_08 (2) 2 2" xfId="1758"/>
    <cellStyle name="_Costs not in AURORA 06GRC_PCA 7 - Exhibit D update 11_30_08 (2) 3" xfId="1759"/>
    <cellStyle name="_Costs not in AURORA 06GRC_PCA 7 - Exhibit D update 11_30_08 (2)_NIM Summary" xfId="1760"/>
    <cellStyle name="_Costs not in AURORA 06GRC_PCA 7 - Exhibit D update 11_30_08 (2)_NIM Summary 2" xfId="1761"/>
    <cellStyle name="_Costs not in AURORA 06GRC_PCA 8 - Exhibit D update 12_31_09" xfId="1762"/>
    <cellStyle name="_Costs not in AURORA 06GRC_PCA 9 -  Exhibit D April 2010" xfId="1763"/>
    <cellStyle name="_Costs not in AURORA 06GRC_PCA 9 -  Exhibit D April 2010 (3)" xfId="1764"/>
    <cellStyle name="_Costs not in AURORA 06GRC_PCA 9 -  Exhibit D April 2010 (3) 2" xfId="1765"/>
    <cellStyle name="_Costs not in AURORA 06GRC_PCA 9 -  Exhibit D Feb 2010" xfId="1766"/>
    <cellStyle name="_Costs not in AURORA 06GRC_PCA 9 -  Exhibit D Feb 2010 v2" xfId="1767"/>
    <cellStyle name="_Costs not in AURORA 06GRC_PCA 9 -  Exhibit D Feb 2010 WF" xfId="1768"/>
    <cellStyle name="_Costs not in AURORA 06GRC_PCA 9 -  Exhibit D Jan 2010" xfId="1769"/>
    <cellStyle name="_Costs not in AURORA 06GRC_PCA 9 -  Exhibit D March 2010 (2)" xfId="1770"/>
    <cellStyle name="_Costs not in AURORA 06GRC_PCA 9 -  Exhibit D Nov 2010" xfId="1771"/>
    <cellStyle name="_Costs not in AURORA 06GRC_PCA 9 - Exhibit D at August 2010" xfId="1772"/>
    <cellStyle name="_Costs not in AURORA 06GRC_PCA 9 - Exhibit D June 2010 GRC" xfId="1773"/>
    <cellStyle name="_Costs not in AURORA 06GRC_Power Costs - Comparison bx Rbtl-Staff-Jt-PC" xfId="1774"/>
    <cellStyle name="_Costs not in AURORA 06GRC_Power Costs - Comparison bx Rbtl-Staff-Jt-PC 2" xfId="1775"/>
    <cellStyle name="_Costs not in AURORA 06GRC_Power Costs - Comparison bx Rbtl-Staff-Jt-PC 2 2" xfId="1776"/>
    <cellStyle name="_Costs not in AURORA 06GRC_Power Costs - Comparison bx Rbtl-Staff-Jt-PC 3" xfId="1777"/>
    <cellStyle name="_Costs not in AURORA 06GRC_Power Costs - Comparison bx Rbtl-Staff-Jt-PC_Adj Bench DR 3 for Initial Briefs (Electric)" xfId="1778"/>
    <cellStyle name="_Costs not in AURORA 06GRC_Power Costs - Comparison bx Rbtl-Staff-Jt-PC_Adj Bench DR 3 for Initial Briefs (Electric) 2" xfId="1779"/>
    <cellStyle name="_Costs not in AURORA 06GRC_Power Costs - Comparison bx Rbtl-Staff-Jt-PC_Adj Bench DR 3 for Initial Briefs (Electric) 2 2" xfId="1780"/>
    <cellStyle name="_Costs not in AURORA 06GRC_Power Costs - Comparison bx Rbtl-Staff-Jt-PC_Adj Bench DR 3 for Initial Briefs (Electric) 3" xfId="1781"/>
    <cellStyle name="_Costs not in AURORA 06GRC_Power Costs - Comparison bx Rbtl-Staff-Jt-PC_Electric Rev Req Model (2009 GRC) Rebuttal" xfId="1782"/>
    <cellStyle name="_Costs not in AURORA 06GRC_Power Costs - Comparison bx Rbtl-Staff-Jt-PC_Electric Rev Req Model (2009 GRC) Rebuttal 2" xfId="1783"/>
    <cellStyle name="_Costs not in AURORA 06GRC_Power Costs - Comparison bx Rbtl-Staff-Jt-PC_Electric Rev Req Model (2009 GRC) Rebuttal 2 2" xfId="1784"/>
    <cellStyle name="_Costs not in AURORA 06GRC_Power Costs - Comparison bx Rbtl-Staff-Jt-PC_Electric Rev Req Model (2009 GRC) Rebuttal 3" xfId="1785"/>
    <cellStyle name="_Costs not in AURORA 06GRC_Power Costs - Comparison bx Rbtl-Staff-Jt-PC_Electric Rev Req Model (2009 GRC) Rebuttal REmoval of New  WH Solar AdjustMI" xfId="1786"/>
    <cellStyle name="_Costs not in AURORA 06GRC_Power Costs - Comparison bx Rbtl-Staff-Jt-PC_Electric Rev Req Model (2009 GRC) Rebuttal REmoval of New  WH Solar AdjustMI 2" xfId="1787"/>
    <cellStyle name="_Costs not in AURORA 06GRC_Power Costs - Comparison bx Rbtl-Staff-Jt-PC_Electric Rev Req Model (2009 GRC) Rebuttal REmoval of New  WH Solar AdjustMI 2 2" xfId="1788"/>
    <cellStyle name="_Costs not in AURORA 06GRC_Power Costs - Comparison bx Rbtl-Staff-Jt-PC_Electric Rev Req Model (2009 GRC) Rebuttal REmoval of New  WH Solar AdjustMI 3" xfId="1789"/>
    <cellStyle name="_Costs not in AURORA 06GRC_Power Costs - Comparison bx Rbtl-Staff-Jt-PC_Electric Rev Req Model (2009 GRC) Revised 01-18-2010" xfId="1790"/>
    <cellStyle name="_Costs not in AURORA 06GRC_Power Costs - Comparison bx Rbtl-Staff-Jt-PC_Electric Rev Req Model (2009 GRC) Revised 01-18-2010 2" xfId="1791"/>
    <cellStyle name="_Costs not in AURORA 06GRC_Power Costs - Comparison bx Rbtl-Staff-Jt-PC_Electric Rev Req Model (2009 GRC) Revised 01-18-2010 2 2" xfId="1792"/>
    <cellStyle name="_Costs not in AURORA 06GRC_Power Costs - Comparison bx Rbtl-Staff-Jt-PC_Electric Rev Req Model (2009 GRC) Revised 01-18-2010 3" xfId="1793"/>
    <cellStyle name="_Costs not in AURORA 06GRC_Power Costs - Comparison bx Rbtl-Staff-Jt-PC_Final Order Electric EXHIBIT A-1" xfId="1794"/>
    <cellStyle name="_Costs not in AURORA 06GRC_Power Costs - Comparison bx Rbtl-Staff-Jt-PC_Final Order Electric EXHIBIT A-1 2" xfId="1795"/>
    <cellStyle name="_Costs not in AURORA 06GRC_Power Costs - Comparison bx Rbtl-Staff-Jt-PC_Final Order Electric EXHIBIT A-1 2 2" xfId="1796"/>
    <cellStyle name="_Costs not in AURORA 06GRC_Power Costs - Comparison bx Rbtl-Staff-Jt-PC_Final Order Electric EXHIBIT A-1 3" xfId="1797"/>
    <cellStyle name="_Costs not in AURORA 06GRC_Production Adj 4.37" xfId="1798"/>
    <cellStyle name="_Costs not in AURORA 06GRC_Production Adj 4.37 2" xfId="1799"/>
    <cellStyle name="_Costs not in AURORA 06GRC_Production Adj 4.37 2 2" xfId="1800"/>
    <cellStyle name="_Costs not in AURORA 06GRC_Production Adj 4.37 3" xfId="1801"/>
    <cellStyle name="_Costs not in AURORA 06GRC_Purchased Power Adj 4.03" xfId="1802"/>
    <cellStyle name="_Costs not in AURORA 06GRC_Purchased Power Adj 4.03 2" xfId="1803"/>
    <cellStyle name="_Costs not in AURORA 06GRC_Purchased Power Adj 4.03 2 2" xfId="1804"/>
    <cellStyle name="_Costs not in AURORA 06GRC_Purchased Power Adj 4.03 3" xfId="1805"/>
    <cellStyle name="_Costs not in AURORA 06GRC_Rebuttal Power Costs" xfId="1806"/>
    <cellStyle name="_Costs not in AURORA 06GRC_Rebuttal Power Costs 2" xfId="1807"/>
    <cellStyle name="_Costs not in AURORA 06GRC_Rebuttal Power Costs 2 2" xfId="1808"/>
    <cellStyle name="_Costs not in AURORA 06GRC_Rebuttal Power Costs 3" xfId="1809"/>
    <cellStyle name="_Costs not in AURORA 06GRC_Rebuttal Power Costs_Adj Bench DR 3 for Initial Briefs (Electric)" xfId="1810"/>
    <cellStyle name="_Costs not in AURORA 06GRC_Rebuttal Power Costs_Adj Bench DR 3 for Initial Briefs (Electric) 2" xfId="1811"/>
    <cellStyle name="_Costs not in AURORA 06GRC_Rebuttal Power Costs_Adj Bench DR 3 for Initial Briefs (Electric) 2 2" xfId="1812"/>
    <cellStyle name="_Costs not in AURORA 06GRC_Rebuttal Power Costs_Adj Bench DR 3 for Initial Briefs (Electric) 3" xfId="1813"/>
    <cellStyle name="_Costs not in AURORA 06GRC_Rebuttal Power Costs_Electric Rev Req Model (2009 GRC) Rebuttal" xfId="1814"/>
    <cellStyle name="_Costs not in AURORA 06GRC_Rebuttal Power Costs_Electric Rev Req Model (2009 GRC) Rebuttal 2" xfId="1815"/>
    <cellStyle name="_Costs not in AURORA 06GRC_Rebuttal Power Costs_Electric Rev Req Model (2009 GRC) Rebuttal 2 2" xfId="1816"/>
    <cellStyle name="_Costs not in AURORA 06GRC_Rebuttal Power Costs_Electric Rev Req Model (2009 GRC) Rebuttal 3" xfId="1817"/>
    <cellStyle name="_Costs not in AURORA 06GRC_Rebuttal Power Costs_Electric Rev Req Model (2009 GRC) Rebuttal REmoval of New  WH Solar AdjustMI" xfId="1818"/>
    <cellStyle name="_Costs not in AURORA 06GRC_Rebuttal Power Costs_Electric Rev Req Model (2009 GRC) Rebuttal REmoval of New  WH Solar AdjustMI 2" xfId="1819"/>
    <cellStyle name="_Costs not in AURORA 06GRC_Rebuttal Power Costs_Electric Rev Req Model (2009 GRC) Rebuttal REmoval of New  WH Solar AdjustMI 2 2" xfId="1820"/>
    <cellStyle name="_Costs not in AURORA 06GRC_Rebuttal Power Costs_Electric Rev Req Model (2009 GRC) Rebuttal REmoval of New  WH Solar AdjustMI 3" xfId="1821"/>
    <cellStyle name="_Costs not in AURORA 06GRC_Rebuttal Power Costs_Electric Rev Req Model (2009 GRC) Revised 01-18-2010" xfId="1822"/>
    <cellStyle name="_Costs not in AURORA 06GRC_Rebuttal Power Costs_Electric Rev Req Model (2009 GRC) Revised 01-18-2010 2" xfId="1823"/>
    <cellStyle name="_Costs not in AURORA 06GRC_Rebuttal Power Costs_Electric Rev Req Model (2009 GRC) Revised 01-18-2010 2 2" xfId="1824"/>
    <cellStyle name="_Costs not in AURORA 06GRC_Rebuttal Power Costs_Electric Rev Req Model (2009 GRC) Revised 01-18-2010 3" xfId="1825"/>
    <cellStyle name="_Costs not in AURORA 06GRC_Rebuttal Power Costs_Final Order Electric EXHIBIT A-1" xfId="1826"/>
    <cellStyle name="_Costs not in AURORA 06GRC_Rebuttal Power Costs_Final Order Electric EXHIBIT A-1 2" xfId="1827"/>
    <cellStyle name="_Costs not in AURORA 06GRC_Rebuttal Power Costs_Final Order Electric EXHIBIT A-1 2 2" xfId="1828"/>
    <cellStyle name="_Costs not in AURORA 06GRC_Rebuttal Power Costs_Final Order Electric EXHIBIT A-1 3" xfId="1829"/>
    <cellStyle name="_Costs not in AURORA 06GRC_ROR &amp; CONV FACTOR" xfId="1830"/>
    <cellStyle name="_Costs not in AURORA 06GRC_ROR &amp; CONV FACTOR 2" xfId="1831"/>
    <cellStyle name="_Costs not in AURORA 06GRC_ROR &amp; CONV FACTOR 2 2" xfId="1832"/>
    <cellStyle name="_Costs not in AURORA 06GRC_ROR &amp; CONV FACTOR 3" xfId="1833"/>
    <cellStyle name="_Costs not in AURORA 06GRC_ROR 5.02" xfId="1834"/>
    <cellStyle name="_Costs not in AURORA 06GRC_ROR 5.02 2" xfId="1835"/>
    <cellStyle name="_Costs not in AURORA 06GRC_ROR 5.02 2 2" xfId="1836"/>
    <cellStyle name="_Costs not in AURORA 06GRC_ROR 5.02 3" xfId="1837"/>
    <cellStyle name="_Costs not in AURORA 06GRC_Transmission Workbook for May BOD" xfId="1838"/>
    <cellStyle name="_Costs not in AURORA 06GRC_Transmission Workbook for May BOD 2" xfId="1839"/>
    <cellStyle name="_Costs not in AURORA 06GRC_Wind Integration 10GRC" xfId="1840"/>
    <cellStyle name="_Costs not in AURORA 06GRC_Wind Integration 10GRC 2" xfId="1841"/>
    <cellStyle name="_Costs not in AURORA 2006GRC 6.15.06" xfId="1842"/>
    <cellStyle name="_Costs not in AURORA 2006GRC 6.15.06 2" xfId="1843"/>
    <cellStyle name="_Costs not in AURORA 2006GRC 6.15.06 2 2" xfId="1844"/>
    <cellStyle name="_Costs not in AURORA 2006GRC 6.15.06 2 2 2" xfId="1845"/>
    <cellStyle name="_Costs not in AURORA 2006GRC 6.15.06 2 3" xfId="1846"/>
    <cellStyle name="_Costs not in AURORA 2006GRC 6.15.06 3" xfId="1847"/>
    <cellStyle name="_Costs not in AURORA 2006GRC 6.15.06 3 2" xfId="1848"/>
    <cellStyle name="_Costs not in AURORA 2006GRC 6.15.06 3 2 2" xfId="1849"/>
    <cellStyle name="_Costs not in AURORA 2006GRC 6.15.06 3 3" xfId="1850"/>
    <cellStyle name="_Costs not in AURORA 2006GRC 6.15.06 3 3 2" xfId="1851"/>
    <cellStyle name="_Costs not in AURORA 2006GRC 6.15.06 3 4" xfId="1852"/>
    <cellStyle name="_Costs not in AURORA 2006GRC 6.15.06 3 4 2" xfId="1853"/>
    <cellStyle name="_Costs not in AURORA 2006GRC 6.15.06 4" xfId="1854"/>
    <cellStyle name="_Costs not in AURORA 2006GRC 6.15.06 4 2" xfId="1855"/>
    <cellStyle name="_Costs not in AURORA 2006GRC 6.15.06 5" xfId="1856"/>
    <cellStyle name="_Costs not in AURORA 2006GRC 6.15.06 6" xfId="1857"/>
    <cellStyle name="_Costs not in AURORA 2006GRC 6.15.06 7" xfId="1858"/>
    <cellStyle name="_Costs not in AURORA 2006GRC 6.15.06_04 07E Wild Horse Wind Expansion (C) (2)" xfId="1859"/>
    <cellStyle name="_Costs not in AURORA 2006GRC 6.15.06_04 07E Wild Horse Wind Expansion (C) (2) 2" xfId="1860"/>
    <cellStyle name="_Costs not in AURORA 2006GRC 6.15.06_04 07E Wild Horse Wind Expansion (C) (2) 2 2" xfId="1861"/>
    <cellStyle name="_Costs not in AURORA 2006GRC 6.15.06_04 07E Wild Horse Wind Expansion (C) (2) 3" xfId="1862"/>
    <cellStyle name="_Costs not in AURORA 2006GRC 6.15.06_04 07E Wild Horse Wind Expansion (C) (2)_Adj Bench DR 3 for Initial Briefs (Electric)" xfId="1863"/>
    <cellStyle name="_Costs not in AURORA 2006GRC 6.15.06_04 07E Wild Horse Wind Expansion (C) (2)_Adj Bench DR 3 for Initial Briefs (Electric) 2" xfId="1864"/>
    <cellStyle name="_Costs not in AURORA 2006GRC 6.15.06_04 07E Wild Horse Wind Expansion (C) (2)_Adj Bench DR 3 for Initial Briefs (Electric) 2 2" xfId="1865"/>
    <cellStyle name="_Costs not in AURORA 2006GRC 6.15.06_04 07E Wild Horse Wind Expansion (C) (2)_Adj Bench DR 3 for Initial Briefs (Electric) 3" xfId="1866"/>
    <cellStyle name="_Costs not in AURORA 2006GRC 6.15.06_04 07E Wild Horse Wind Expansion (C) (2)_Book1" xfId="1867"/>
    <cellStyle name="_Costs not in AURORA 2006GRC 6.15.06_04 07E Wild Horse Wind Expansion (C) (2)_Electric Rev Req Model (2009 GRC) " xfId="1868"/>
    <cellStyle name="_Costs not in AURORA 2006GRC 6.15.06_04 07E Wild Horse Wind Expansion (C) (2)_Electric Rev Req Model (2009 GRC)  2" xfId="1869"/>
    <cellStyle name="_Costs not in AURORA 2006GRC 6.15.06_04 07E Wild Horse Wind Expansion (C) (2)_Electric Rev Req Model (2009 GRC)  2 2" xfId="1870"/>
    <cellStyle name="_Costs not in AURORA 2006GRC 6.15.06_04 07E Wild Horse Wind Expansion (C) (2)_Electric Rev Req Model (2009 GRC)  3" xfId="1871"/>
    <cellStyle name="_Costs not in AURORA 2006GRC 6.15.06_04 07E Wild Horse Wind Expansion (C) (2)_Electric Rev Req Model (2009 GRC) Rebuttal" xfId="1872"/>
    <cellStyle name="_Costs not in AURORA 2006GRC 6.15.06_04 07E Wild Horse Wind Expansion (C) (2)_Electric Rev Req Model (2009 GRC) Rebuttal 2" xfId="1873"/>
    <cellStyle name="_Costs not in AURORA 2006GRC 6.15.06_04 07E Wild Horse Wind Expansion (C) (2)_Electric Rev Req Model (2009 GRC) Rebuttal 2 2" xfId="1874"/>
    <cellStyle name="_Costs not in AURORA 2006GRC 6.15.06_04 07E Wild Horse Wind Expansion (C) (2)_Electric Rev Req Model (2009 GRC) Rebuttal 3" xfId="1875"/>
    <cellStyle name="_Costs not in AURORA 2006GRC 6.15.06_04 07E Wild Horse Wind Expansion (C) (2)_Electric Rev Req Model (2009 GRC) Rebuttal REmoval of New  WH Solar AdjustMI" xfId="1876"/>
    <cellStyle name="_Costs not in AURORA 2006GRC 6.15.06_04 07E Wild Horse Wind Expansion (C) (2)_Electric Rev Req Model (2009 GRC) Rebuttal REmoval of New  WH Solar AdjustMI 2" xfId="1877"/>
    <cellStyle name="_Costs not in AURORA 2006GRC 6.15.06_04 07E Wild Horse Wind Expansion (C) (2)_Electric Rev Req Model (2009 GRC) Rebuttal REmoval of New  WH Solar AdjustMI 2 2" xfId="1878"/>
    <cellStyle name="_Costs not in AURORA 2006GRC 6.15.06_04 07E Wild Horse Wind Expansion (C) (2)_Electric Rev Req Model (2009 GRC) Rebuttal REmoval of New  WH Solar AdjustMI 3" xfId="1879"/>
    <cellStyle name="_Costs not in AURORA 2006GRC 6.15.06_04 07E Wild Horse Wind Expansion (C) (2)_Electric Rev Req Model (2009 GRC) Revised 01-18-2010" xfId="1880"/>
    <cellStyle name="_Costs not in AURORA 2006GRC 6.15.06_04 07E Wild Horse Wind Expansion (C) (2)_Electric Rev Req Model (2009 GRC) Revised 01-18-2010 2" xfId="1881"/>
    <cellStyle name="_Costs not in AURORA 2006GRC 6.15.06_04 07E Wild Horse Wind Expansion (C) (2)_Electric Rev Req Model (2009 GRC) Revised 01-18-2010 2 2" xfId="1882"/>
    <cellStyle name="_Costs not in AURORA 2006GRC 6.15.06_04 07E Wild Horse Wind Expansion (C) (2)_Electric Rev Req Model (2009 GRC) Revised 01-18-2010 3" xfId="1883"/>
    <cellStyle name="_Costs not in AURORA 2006GRC 6.15.06_04 07E Wild Horse Wind Expansion (C) (2)_Electric Rev Req Model (2010 GRC)" xfId="1884"/>
    <cellStyle name="_Costs not in AURORA 2006GRC 6.15.06_04 07E Wild Horse Wind Expansion (C) (2)_Electric Rev Req Model (2010 GRC) SF" xfId="1885"/>
    <cellStyle name="_Costs not in AURORA 2006GRC 6.15.06_04 07E Wild Horse Wind Expansion (C) (2)_Final Order Electric EXHIBIT A-1" xfId="1886"/>
    <cellStyle name="_Costs not in AURORA 2006GRC 6.15.06_04 07E Wild Horse Wind Expansion (C) (2)_Final Order Electric EXHIBIT A-1 2" xfId="1887"/>
    <cellStyle name="_Costs not in AURORA 2006GRC 6.15.06_04 07E Wild Horse Wind Expansion (C) (2)_Final Order Electric EXHIBIT A-1 2 2" xfId="1888"/>
    <cellStyle name="_Costs not in AURORA 2006GRC 6.15.06_04 07E Wild Horse Wind Expansion (C) (2)_Final Order Electric EXHIBIT A-1 3" xfId="1889"/>
    <cellStyle name="_Costs not in AURORA 2006GRC 6.15.06_04 07E Wild Horse Wind Expansion (C) (2)_TENASKA REGULATORY ASSET" xfId="1890"/>
    <cellStyle name="_Costs not in AURORA 2006GRC 6.15.06_04 07E Wild Horse Wind Expansion (C) (2)_TENASKA REGULATORY ASSET 2" xfId="1891"/>
    <cellStyle name="_Costs not in AURORA 2006GRC 6.15.06_04 07E Wild Horse Wind Expansion (C) (2)_TENASKA REGULATORY ASSET 2 2" xfId="1892"/>
    <cellStyle name="_Costs not in AURORA 2006GRC 6.15.06_04 07E Wild Horse Wind Expansion (C) (2)_TENASKA REGULATORY ASSET 3" xfId="1893"/>
    <cellStyle name="_Costs not in AURORA 2006GRC 6.15.06_16.37E Wild Horse Expansion DeferralRevwrkingfile SF" xfId="1894"/>
    <cellStyle name="_Costs not in AURORA 2006GRC 6.15.06_16.37E Wild Horse Expansion DeferralRevwrkingfile SF 2" xfId="1895"/>
    <cellStyle name="_Costs not in AURORA 2006GRC 6.15.06_16.37E Wild Horse Expansion DeferralRevwrkingfile SF 2 2" xfId="1896"/>
    <cellStyle name="_Costs not in AURORA 2006GRC 6.15.06_16.37E Wild Horse Expansion DeferralRevwrkingfile SF 3" xfId="1897"/>
    <cellStyle name="_Costs not in AURORA 2006GRC 6.15.06_2009 Compliance Filing PCA Exhibits for GRC" xfId="1898"/>
    <cellStyle name="_Costs not in AURORA 2006GRC 6.15.06_2009 GRC Compl Filing - Exhibit D" xfId="1899"/>
    <cellStyle name="_Costs not in AURORA 2006GRC 6.15.06_2009 GRC Compl Filing - Exhibit D 2" xfId="1900"/>
    <cellStyle name="_Costs not in AURORA 2006GRC 6.15.06_3.01 Income Statement" xfId="1901"/>
    <cellStyle name="_Costs not in AURORA 2006GRC 6.15.06_4 31 Regulatory Assets and Liabilities  7 06- Exhibit D" xfId="1902"/>
    <cellStyle name="_Costs not in AURORA 2006GRC 6.15.06_4 31 Regulatory Assets and Liabilities  7 06- Exhibit D 2" xfId="1903"/>
    <cellStyle name="_Costs not in AURORA 2006GRC 6.15.06_4 31 Regulatory Assets and Liabilities  7 06- Exhibit D 2 2" xfId="1904"/>
    <cellStyle name="_Costs not in AURORA 2006GRC 6.15.06_4 31 Regulatory Assets and Liabilities  7 06- Exhibit D 3" xfId="1905"/>
    <cellStyle name="_Costs not in AURORA 2006GRC 6.15.06_4 31 Regulatory Assets and Liabilities  7 06- Exhibit D_NIM Summary" xfId="1906"/>
    <cellStyle name="_Costs not in AURORA 2006GRC 6.15.06_4 31 Regulatory Assets and Liabilities  7 06- Exhibit D_NIM Summary 2" xfId="1907"/>
    <cellStyle name="_Costs not in AURORA 2006GRC 6.15.06_4 32 Regulatory Assets and Liabilities  7 06- Exhibit D" xfId="1908"/>
    <cellStyle name="_Costs not in AURORA 2006GRC 6.15.06_4 32 Regulatory Assets and Liabilities  7 06- Exhibit D 2" xfId="1909"/>
    <cellStyle name="_Costs not in AURORA 2006GRC 6.15.06_4 32 Regulatory Assets and Liabilities  7 06- Exhibit D 2 2" xfId="1910"/>
    <cellStyle name="_Costs not in AURORA 2006GRC 6.15.06_4 32 Regulatory Assets and Liabilities  7 06- Exhibit D 3" xfId="1911"/>
    <cellStyle name="_Costs not in AURORA 2006GRC 6.15.06_4 32 Regulatory Assets and Liabilities  7 06- Exhibit D_NIM Summary" xfId="1912"/>
    <cellStyle name="_Costs not in AURORA 2006GRC 6.15.06_4 32 Regulatory Assets and Liabilities  7 06- Exhibit D_NIM Summary 2" xfId="1913"/>
    <cellStyle name="_Costs not in AURORA 2006GRC 6.15.06_ACCOUNTS" xfId="1914"/>
    <cellStyle name="_Costs not in AURORA 2006GRC 6.15.06_AURORA Total New" xfId="1915"/>
    <cellStyle name="_Costs not in AURORA 2006GRC 6.15.06_AURORA Total New 2" xfId="1916"/>
    <cellStyle name="_Costs not in AURORA 2006GRC 6.15.06_Book2" xfId="1917"/>
    <cellStyle name="_Costs not in AURORA 2006GRC 6.15.06_Book2 2" xfId="1918"/>
    <cellStyle name="_Costs not in AURORA 2006GRC 6.15.06_Book2 2 2" xfId="1919"/>
    <cellStyle name="_Costs not in AURORA 2006GRC 6.15.06_Book2 3" xfId="1920"/>
    <cellStyle name="_Costs not in AURORA 2006GRC 6.15.06_Book2_Adj Bench DR 3 for Initial Briefs (Electric)" xfId="1921"/>
    <cellStyle name="_Costs not in AURORA 2006GRC 6.15.06_Book2_Adj Bench DR 3 for Initial Briefs (Electric) 2" xfId="1922"/>
    <cellStyle name="_Costs not in AURORA 2006GRC 6.15.06_Book2_Adj Bench DR 3 for Initial Briefs (Electric) 2 2" xfId="1923"/>
    <cellStyle name="_Costs not in AURORA 2006GRC 6.15.06_Book2_Adj Bench DR 3 for Initial Briefs (Electric) 3" xfId="1924"/>
    <cellStyle name="_Costs not in AURORA 2006GRC 6.15.06_Book2_Electric Rev Req Model (2009 GRC) Rebuttal" xfId="1925"/>
    <cellStyle name="_Costs not in AURORA 2006GRC 6.15.06_Book2_Electric Rev Req Model (2009 GRC) Rebuttal 2" xfId="1926"/>
    <cellStyle name="_Costs not in AURORA 2006GRC 6.15.06_Book2_Electric Rev Req Model (2009 GRC) Rebuttal 2 2" xfId="1927"/>
    <cellStyle name="_Costs not in AURORA 2006GRC 6.15.06_Book2_Electric Rev Req Model (2009 GRC) Rebuttal 3" xfId="1928"/>
    <cellStyle name="_Costs not in AURORA 2006GRC 6.15.06_Book2_Electric Rev Req Model (2009 GRC) Rebuttal REmoval of New  WH Solar AdjustMI" xfId="1929"/>
    <cellStyle name="_Costs not in AURORA 2006GRC 6.15.06_Book2_Electric Rev Req Model (2009 GRC) Rebuttal REmoval of New  WH Solar AdjustMI 2" xfId="1930"/>
    <cellStyle name="_Costs not in AURORA 2006GRC 6.15.06_Book2_Electric Rev Req Model (2009 GRC) Rebuttal REmoval of New  WH Solar AdjustMI 2 2" xfId="1931"/>
    <cellStyle name="_Costs not in AURORA 2006GRC 6.15.06_Book2_Electric Rev Req Model (2009 GRC) Rebuttal REmoval of New  WH Solar AdjustMI 3" xfId="1932"/>
    <cellStyle name="_Costs not in AURORA 2006GRC 6.15.06_Book2_Electric Rev Req Model (2009 GRC) Revised 01-18-2010" xfId="1933"/>
    <cellStyle name="_Costs not in AURORA 2006GRC 6.15.06_Book2_Electric Rev Req Model (2009 GRC) Revised 01-18-2010 2" xfId="1934"/>
    <cellStyle name="_Costs not in AURORA 2006GRC 6.15.06_Book2_Electric Rev Req Model (2009 GRC) Revised 01-18-2010 2 2" xfId="1935"/>
    <cellStyle name="_Costs not in AURORA 2006GRC 6.15.06_Book2_Electric Rev Req Model (2009 GRC) Revised 01-18-2010 3" xfId="1936"/>
    <cellStyle name="_Costs not in AURORA 2006GRC 6.15.06_Book2_Final Order Electric EXHIBIT A-1" xfId="1937"/>
    <cellStyle name="_Costs not in AURORA 2006GRC 6.15.06_Book2_Final Order Electric EXHIBIT A-1 2" xfId="1938"/>
    <cellStyle name="_Costs not in AURORA 2006GRC 6.15.06_Book2_Final Order Electric EXHIBIT A-1 2 2" xfId="1939"/>
    <cellStyle name="_Costs not in AURORA 2006GRC 6.15.06_Book2_Final Order Electric EXHIBIT A-1 3" xfId="1940"/>
    <cellStyle name="_Costs not in AURORA 2006GRC 6.15.06_Book4" xfId="1941"/>
    <cellStyle name="_Costs not in AURORA 2006GRC 6.15.06_Book4 2" xfId="1942"/>
    <cellStyle name="_Costs not in AURORA 2006GRC 6.15.06_Book4 2 2" xfId="1943"/>
    <cellStyle name="_Costs not in AURORA 2006GRC 6.15.06_Book4 3" xfId="1944"/>
    <cellStyle name="_Costs not in AURORA 2006GRC 6.15.06_Book9" xfId="1945"/>
    <cellStyle name="_Costs not in AURORA 2006GRC 6.15.06_Book9 2" xfId="1946"/>
    <cellStyle name="_Costs not in AURORA 2006GRC 6.15.06_Book9 2 2" xfId="1947"/>
    <cellStyle name="_Costs not in AURORA 2006GRC 6.15.06_Book9 3" xfId="1948"/>
    <cellStyle name="_Costs not in AURORA 2006GRC 6.15.06_Chelan PUD Power Costs (8-10)" xfId="1949"/>
    <cellStyle name="_Costs not in AURORA 2006GRC 6.15.06_Gas Rev Req Model (2010 GRC)" xfId="1950"/>
    <cellStyle name="_Costs not in AURORA 2006GRC 6.15.06_INPUTS" xfId="1951"/>
    <cellStyle name="_Costs not in AURORA 2006GRC 6.15.06_INPUTS 2" xfId="1952"/>
    <cellStyle name="_Costs not in AURORA 2006GRC 6.15.06_INPUTS 2 2" xfId="1953"/>
    <cellStyle name="_Costs not in AURORA 2006GRC 6.15.06_INPUTS 3" xfId="1954"/>
    <cellStyle name="_Costs not in AURORA 2006GRC 6.15.06_NIM Summary" xfId="1955"/>
    <cellStyle name="_Costs not in AURORA 2006GRC 6.15.06_NIM Summary 09GRC" xfId="1956"/>
    <cellStyle name="_Costs not in AURORA 2006GRC 6.15.06_NIM Summary 09GRC 2" xfId="1957"/>
    <cellStyle name="_Costs not in AURORA 2006GRC 6.15.06_NIM Summary 2" xfId="1958"/>
    <cellStyle name="_Costs not in AURORA 2006GRC 6.15.06_NIM Summary 3" xfId="1959"/>
    <cellStyle name="_Costs not in AURORA 2006GRC 6.15.06_NIM Summary 4" xfId="1960"/>
    <cellStyle name="_Costs not in AURORA 2006GRC 6.15.06_NIM Summary 5" xfId="1961"/>
    <cellStyle name="_Costs not in AURORA 2006GRC 6.15.06_NIM Summary 6" xfId="1962"/>
    <cellStyle name="_Costs not in AURORA 2006GRC 6.15.06_NIM Summary 7" xfId="1963"/>
    <cellStyle name="_Costs not in AURORA 2006GRC 6.15.06_NIM Summary 8" xfId="1964"/>
    <cellStyle name="_Costs not in AURORA 2006GRC 6.15.06_NIM Summary 9" xfId="1965"/>
    <cellStyle name="_Costs not in AURORA 2006GRC 6.15.06_PCA 10 -  Exhibit D from A Kellogg Jan 2011" xfId="1966"/>
    <cellStyle name="_Costs not in AURORA 2006GRC 6.15.06_PCA 10 -  Exhibit D from A Kellogg July 2011" xfId="1967"/>
    <cellStyle name="_Costs not in AURORA 2006GRC 6.15.06_PCA 10 -  Exhibit D from S Free Rcv'd 12-11" xfId="1968"/>
    <cellStyle name="_Costs not in AURORA 2006GRC 6.15.06_PCA 9 -  Exhibit D April 2010" xfId="1969"/>
    <cellStyle name="_Costs not in AURORA 2006GRC 6.15.06_PCA 9 -  Exhibit D April 2010 (3)" xfId="1970"/>
    <cellStyle name="_Costs not in AURORA 2006GRC 6.15.06_PCA 9 -  Exhibit D April 2010 (3) 2" xfId="1971"/>
    <cellStyle name="_Costs not in AURORA 2006GRC 6.15.06_PCA 9 -  Exhibit D Nov 2010" xfId="1972"/>
    <cellStyle name="_Costs not in AURORA 2006GRC 6.15.06_PCA 9 - Exhibit D at August 2010" xfId="1973"/>
    <cellStyle name="_Costs not in AURORA 2006GRC 6.15.06_PCA 9 - Exhibit D June 2010 GRC" xfId="1974"/>
    <cellStyle name="_Costs not in AURORA 2006GRC 6.15.06_Power Costs - Comparison bx Rbtl-Staff-Jt-PC" xfId="1975"/>
    <cellStyle name="_Costs not in AURORA 2006GRC 6.15.06_Power Costs - Comparison bx Rbtl-Staff-Jt-PC 2" xfId="1976"/>
    <cellStyle name="_Costs not in AURORA 2006GRC 6.15.06_Power Costs - Comparison bx Rbtl-Staff-Jt-PC 2 2" xfId="1977"/>
    <cellStyle name="_Costs not in AURORA 2006GRC 6.15.06_Power Costs - Comparison bx Rbtl-Staff-Jt-PC 3" xfId="1978"/>
    <cellStyle name="_Costs not in AURORA 2006GRC 6.15.06_Power Costs - Comparison bx Rbtl-Staff-Jt-PC_Adj Bench DR 3 for Initial Briefs (Electric)" xfId="1979"/>
    <cellStyle name="_Costs not in AURORA 2006GRC 6.15.06_Power Costs - Comparison bx Rbtl-Staff-Jt-PC_Adj Bench DR 3 for Initial Briefs (Electric) 2" xfId="1980"/>
    <cellStyle name="_Costs not in AURORA 2006GRC 6.15.06_Power Costs - Comparison bx Rbtl-Staff-Jt-PC_Adj Bench DR 3 for Initial Briefs (Electric) 2 2" xfId="1981"/>
    <cellStyle name="_Costs not in AURORA 2006GRC 6.15.06_Power Costs - Comparison bx Rbtl-Staff-Jt-PC_Adj Bench DR 3 for Initial Briefs (Electric) 3" xfId="1982"/>
    <cellStyle name="_Costs not in AURORA 2006GRC 6.15.06_Power Costs - Comparison bx Rbtl-Staff-Jt-PC_Electric Rev Req Model (2009 GRC) Rebuttal" xfId="1983"/>
    <cellStyle name="_Costs not in AURORA 2006GRC 6.15.06_Power Costs - Comparison bx Rbtl-Staff-Jt-PC_Electric Rev Req Model (2009 GRC) Rebuttal 2" xfId="1984"/>
    <cellStyle name="_Costs not in AURORA 2006GRC 6.15.06_Power Costs - Comparison bx Rbtl-Staff-Jt-PC_Electric Rev Req Model (2009 GRC) Rebuttal 2 2" xfId="1985"/>
    <cellStyle name="_Costs not in AURORA 2006GRC 6.15.06_Power Costs - Comparison bx Rbtl-Staff-Jt-PC_Electric Rev Req Model (2009 GRC) Rebuttal 3" xfId="1986"/>
    <cellStyle name="_Costs not in AURORA 2006GRC 6.15.06_Power Costs - Comparison bx Rbtl-Staff-Jt-PC_Electric Rev Req Model (2009 GRC) Rebuttal REmoval of New  WH Solar AdjustMI" xfId="1987"/>
    <cellStyle name="_Costs not in AURORA 2006GRC 6.15.06_Power Costs - Comparison bx Rbtl-Staff-Jt-PC_Electric Rev Req Model (2009 GRC) Rebuttal REmoval of New  WH Solar AdjustMI 2" xfId="1988"/>
    <cellStyle name="_Costs not in AURORA 2006GRC 6.15.06_Power Costs - Comparison bx Rbtl-Staff-Jt-PC_Electric Rev Req Model (2009 GRC) Rebuttal REmoval of New  WH Solar AdjustMI 2 2" xfId="1989"/>
    <cellStyle name="_Costs not in AURORA 2006GRC 6.15.06_Power Costs - Comparison bx Rbtl-Staff-Jt-PC_Electric Rev Req Model (2009 GRC) Rebuttal REmoval of New  WH Solar AdjustMI 3" xfId="1990"/>
    <cellStyle name="_Costs not in AURORA 2006GRC 6.15.06_Power Costs - Comparison bx Rbtl-Staff-Jt-PC_Electric Rev Req Model (2009 GRC) Revised 01-18-2010" xfId="1991"/>
    <cellStyle name="_Costs not in AURORA 2006GRC 6.15.06_Power Costs - Comparison bx Rbtl-Staff-Jt-PC_Electric Rev Req Model (2009 GRC) Revised 01-18-2010 2" xfId="1992"/>
    <cellStyle name="_Costs not in AURORA 2006GRC 6.15.06_Power Costs - Comparison bx Rbtl-Staff-Jt-PC_Electric Rev Req Model (2009 GRC) Revised 01-18-2010 2 2" xfId="1993"/>
    <cellStyle name="_Costs not in AURORA 2006GRC 6.15.06_Power Costs - Comparison bx Rbtl-Staff-Jt-PC_Electric Rev Req Model (2009 GRC) Revised 01-18-2010 3" xfId="1994"/>
    <cellStyle name="_Costs not in AURORA 2006GRC 6.15.06_Power Costs - Comparison bx Rbtl-Staff-Jt-PC_Final Order Electric EXHIBIT A-1" xfId="1995"/>
    <cellStyle name="_Costs not in AURORA 2006GRC 6.15.06_Power Costs - Comparison bx Rbtl-Staff-Jt-PC_Final Order Electric EXHIBIT A-1 2" xfId="1996"/>
    <cellStyle name="_Costs not in AURORA 2006GRC 6.15.06_Power Costs - Comparison bx Rbtl-Staff-Jt-PC_Final Order Electric EXHIBIT A-1 2 2" xfId="1997"/>
    <cellStyle name="_Costs not in AURORA 2006GRC 6.15.06_Power Costs - Comparison bx Rbtl-Staff-Jt-PC_Final Order Electric EXHIBIT A-1 3" xfId="1998"/>
    <cellStyle name="_Costs not in AURORA 2006GRC 6.15.06_Production Adj 4.37" xfId="1999"/>
    <cellStyle name="_Costs not in AURORA 2006GRC 6.15.06_Production Adj 4.37 2" xfId="2000"/>
    <cellStyle name="_Costs not in AURORA 2006GRC 6.15.06_Production Adj 4.37 2 2" xfId="2001"/>
    <cellStyle name="_Costs not in AURORA 2006GRC 6.15.06_Production Adj 4.37 3" xfId="2002"/>
    <cellStyle name="_Costs not in AURORA 2006GRC 6.15.06_Purchased Power Adj 4.03" xfId="2003"/>
    <cellStyle name="_Costs not in AURORA 2006GRC 6.15.06_Purchased Power Adj 4.03 2" xfId="2004"/>
    <cellStyle name="_Costs not in AURORA 2006GRC 6.15.06_Purchased Power Adj 4.03 2 2" xfId="2005"/>
    <cellStyle name="_Costs not in AURORA 2006GRC 6.15.06_Purchased Power Adj 4.03 3" xfId="2006"/>
    <cellStyle name="_Costs not in AURORA 2006GRC 6.15.06_Rebuttal Power Costs" xfId="2007"/>
    <cellStyle name="_Costs not in AURORA 2006GRC 6.15.06_Rebuttal Power Costs 2" xfId="2008"/>
    <cellStyle name="_Costs not in AURORA 2006GRC 6.15.06_Rebuttal Power Costs 2 2" xfId="2009"/>
    <cellStyle name="_Costs not in AURORA 2006GRC 6.15.06_Rebuttal Power Costs 3" xfId="2010"/>
    <cellStyle name="_Costs not in AURORA 2006GRC 6.15.06_Rebuttal Power Costs_Adj Bench DR 3 for Initial Briefs (Electric)" xfId="2011"/>
    <cellStyle name="_Costs not in AURORA 2006GRC 6.15.06_Rebuttal Power Costs_Adj Bench DR 3 for Initial Briefs (Electric) 2" xfId="2012"/>
    <cellStyle name="_Costs not in AURORA 2006GRC 6.15.06_Rebuttal Power Costs_Adj Bench DR 3 for Initial Briefs (Electric) 2 2" xfId="2013"/>
    <cellStyle name="_Costs not in AURORA 2006GRC 6.15.06_Rebuttal Power Costs_Adj Bench DR 3 for Initial Briefs (Electric) 3" xfId="2014"/>
    <cellStyle name="_Costs not in AURORA 2006GRC 6.15.06_Rebuttal Power Costs_Electric Rev Req Model (2009 GRC) Rebuttal" xfId="2015"/>
    <cellStyle name="_Costs not in AURORA 2006GRC 6.15.06_Rebuttal Power Costs_Electric Rev Req Model (2009 GRC) Rebuttal 2" xfId="2016"/>
    <cellStyle name="_Costs not in AURORA 2006GRC 6.15.06_Rebuttal Power Costs_Electric Rev Req Model (2009 GRC) Rebuttal 2 2" xfId="2017"/>
    <cellStyle name="_Costs not in AURORA 2006GRC 6.15.06_Rebuttal Power Costs_Electric Rev Req Model (2009 GRC) Rebuttal 3" xfId="2018"/>
    <cellStyle name="_Costs not in AURORA 2006GRC 6.15.06_Rebuttal Power Costs_Electric Rev Req Model (2009 GRC) Rebuttal REmoval of New  WH Solar AdjustMI" xfId="2019"/>
    <cellStyle name="_Costs not in AURORA 2006GRC 6.15.06_Rebuttal Power Costs_Electric Rev Req Model (2009 GRC) Rebuttal REmoval of New  WH Solar AdjustMI 2" xfId="2020"/>
    <cellStyle name="_Costs not in AURORA 2006GRC 6.15.06_Rebuttal Power Costs_Electric Rev Req Model (2009 GRC) Rebuttal REmoval of New  WH Solar AdjustMI 2 2" xfId="2021"/>
    <cellStyle name="_Costs not in AURORA 2006GRC 6.15.06_Rebuttal Power Costs_Electric Rev Req Model (2009 GRC) Rebuttal REmoval of New  WH Solar AdjustMI 3" xfId="2022"/>
    <cellStyle name="_Costs not in AURORA 2006GRC 6.15.06_Rebuttal Power Costs_Electric Rev Req Model (2009 GRC) Revised 01-18-2010" xfId="2023"/>
    <cellStyle name="_Costs not in AURORA 2006GRC 6.15.06_Rebuttal Power Costs_Electric Rev Req Model (2009 GRC) Revised 01-18-2010 2" xfId="2024"/>
    <cellStyle name="_Costs not in AURORA 2006GRC 6.15.06_Rebuttal Power Costs_Electric Rev Req Model (2009 GRC) Revised 01-18-2010 2 2" xfId="2025"/>
    <cellStyle name="_Costs not in AURORA 2006GRC 6.15.06_Rebuttal Power Costs_Electric Rev Req Model (2009 GRC) Revised 01-18-2010 3" xfId="2026"/>
    <cellStyle name="_Costs not in AURORA 2006GRC 6.15.06_Rebuttal Power Costs_Final Order Electric EXHIBIT A-1" xfId="2027"/>
    <cellStyle name="_Costs not in AURORA 2006GRC 6.15.06_Rebuttal Power Costs_Final Order Electric EXHIBIT A-1 2" xfId="2028"/>
    <cellStyle name="_Costs not in AURORA 2006GRC 6.15.06_Rebuttal Power Costs_Final Order Electric EXHIBIT A-1 2 2" xfId="2029"/>
    <cellStyle name="_Costs not in AURORA 2006GRC 6.15.06_Rebuttal Power Costs_Final Order Electric EXHIBIT A-1 3" xfId="2030"/>
    <cellStyle name="_Costs not in AURORA 2006GRC 6.15.06_ROR &amp; CONV FACTOR" xfId="2031"/>
    <cellStyle name="_Costs not in AURORA 2006GRC 6.15.06_ROR &amp; CONV FACTOR 2" xfId="2032"/>
    <cellStyle name="_Costs not in AURORA 2006GRC 6.15.06_ROR &amp; CONV FACTOR 2 2" xfId="2033"/>
    <cellStyle name="_Costs not in AURORA 2006GRC 6.15.06_ROR &amp; CONV FACTOR 3" xfId="2034"/>
    <cellStyle name="_Costs not in AURORA 2006GRC 6.15.06_ROR 5.02" xfId="2035"/>
    <cellStyle name="_Costs not in AURORA 2006GRC 6.15.06_ROR 5.02 2" xfId="2036"/>
    <cellStyle name="_Costs not in AURORA 2006GRC 6.15.06_ROR 5.02 2 2" xfId="2037"/>
    <cellStyle name="_Costs not in AURORA 2006GRC 6.15.06_ROR 5.02 3" xfId="2038"/>
    <cellStyle name="_Costs not in AURORA 2006GRC 6.15.06_Wind Integration 10GRC" xfId="2039"/>
    <cellStyle name="_Costs not in AURORA 2006GRC 6.15.06_Wind Integration 10GRC 2" xfId="2040"/>
    <cellStyle name="_Costs not in AURORA 2006GRC w gas price updated" xfId="2041"/>
    <cellStyle name="_Costs not in AURORA 2006GRC w gas price updated 2" xfId="2042"/>
    <cellStyle name="_Costs not in AURORA 2006GRC w gas price updated 2 2" xfId="2043"/>
    <cellStyle name="_Costs not in AURORA 2006GRC w gas price updated 3" xfId="2044"/>
    <cellStyle name="_Costs not in AURORA 2006GRC w gas price updated_Adj Bench DR 3 for Initial Briefs (Electric)" xfId="2045"/>
    <cellStyle name="_Costs not in AURORA 2006GRC w gas price updated_Adj Bench DR 3 for Initial Briefs (Electric) 2" xfId="2046"/>
    <cellStyle name="_Costs not in AURORA 2006GRC w gas price updated_Adj Bench DR 3 for Initial Briefs (Electric) 2 2" xfId="2047"/>
    <cellStyle name="_Costs not in AURORA 2006GRC w gas price updated_Adj Bench DR 3 for Initial Briefs (Electric) 3" xfId="2048"/>
    <cellStyle name="_Costs not in AURORA 2006GRC w gas price updated_Book1" xfId="2049"/>
    <cellStyle name="_Costs not in AURORA 2006GRC w gas price updated_Book2" xfId="2050"/>
    <cellStyle name="_Costs not in AURORA 2006GRC w gas price updated_Book2 2" xfId="2051"/>
    <cellStyle name="_Costs not in AURORA 2006GRC w gas price updated_Book2 2 2" xfId="2052"/>
    <cellStyle name="_Costs not in AURORA 2006GRC w gas price updated_Book2 3" xfId="2053"/>
    <cellStyle name="_Costs not in AURORA 2006GRC w gas price updated_Book2_Adj Bench DR 3 for Initial Briefs (Electric)" xfId="2054"/>
    <cellStyle name="_Costs not in AURORA 2006GRC w gas price updated_Book2_Adj Bench DR 3 for Initial Briefs (Electric) 2" xfId="2055"/>
    <cellStyle name="_Costs not in AURORA 2006GRC w gas price updated_Book2_Adj Bench DR 3 for Initial Briefs (Electric) 2 2" xfId="2056"/>
    <cellStyle name="_Costs not in AURORA 2006GRC w gas price updated_Book2_Adj Bench DR 3 for Initial Briefs (Electric) 3" xfId="2057"/>
    <cellStyle name="_Costs not in AURORA 2006GRC w gas price updated_Book2_Electric Rev Req Model (2009 GRC) Rebuttal" xfId="2058"/>
    <cellStyle name="_Costs not in AURORA 2006GRC w gas price updated_Book2_Electric Rev Req Model (2009 GRC) Rebuttal 2" xfId="2059"/>
    <cellStyle name="_Costs not in AURORA 2006GRC w gas price updated_Book2_Electric Rev Req Model (2009 GRC) Rebuttal 2 2" xfId="2060"/>
    <cellStyle name="_Costs not in AURORA 2006GRC w gas price updated_Book2_Electric Rev Req Model (2009 GRC) Rebuttal 3" xfId="2061"/>
    <cellStyle name="_Costs not in AURORA 2006GRC w gas price updated_Book2_Electric Rev Req Model (2009 GRC) Rebuttal REmoval of New  WH Solar AdjustMI" xfId="2062"/>
    <cellStyle name="_Costs not in AURORA 2006GRC w gas price updated_Book2_Electric Rev Req Model (2009 GRC) Rebuttal REmoval of New  WH Solar AdjustMI 2" xfId="2063"/>
    <cellStyle name="_Costs not in AURORA 2006GRC w gas price updated_Book2_Electric Rev Req Model (2009 GRC) Rebuttal REmoval of New  WH Solar AdjustMI 2 2" xfId="2064"/>
    <cellStyle name="_Costs not in AURORA 2006GRC w gas price updated_Book2_Electric Rev Req Model (2009 GRC) Rebuttal REmoval of New  WH Solar AdjustMI 3" xfId="2065"/>
    <cellStyle name="_Costs not in AURORA 2006GRC w gas price updated_Book2_Electric Rev Req Model (2009 GRC) Revised 01-18-2010" xfId="2066"/>
    <cellStyle name="_Costs not in AURORA 2006GRC w gas price updated_Book2_Electric Rev Req Model (2009 GRC) Revised 01-18-2010 2" xfId="2067"/>
    <cellStyle name="_Costs not in AURORA 2006GRC w gas price updated_Book2_Electric Rev Req Model (2009 GRC) Revised 01-18-2010 2 2" xfId="2068"/>
    <cellStyle name="_Costs not in AURORA 2006GRC w gas price updated_Book2_Electric Rev Req Model (2009 GRC) Revised 01-18-2010 3" xfId="2069"/>
    <cellStyle name="_Costs not in AURORA 2006GRC w gas price updated_Book2_Final Order Electric EXHIBIT A-1" xfId="2070"/>
    <cellStyle name="_Costs not in AURORA 2006GRC w gas price updated_Book2_Final Order Electric EXHIBIT A-1 2" xfId="2071"/>
    <cellStyle name="_Costs not in AURORA 2006GRC w gas price updated_Book2_Final Order Electric EXHIBIT A-1 2 2" xfId="2072"/>
    <cellStyle name="_Costs not in AURORA 2006GRC w gas price updated_Book2_Final Order Electric EXHIBIT A-1 3" xfId="2073"/>
    <cellStyle name="_Costs not in AURORA 2006GRC w gas price updated_Chelan PUD Power Costs (8-10)" xfId="2074"/>
    <cellStyle name="_Costs not in AURORA 2006GRC w gas price updated_Confidential Material" xfId="2075"/>
    <cellStyle name="_Costs not in AURORA 2006GRC w gas price updated_DEM-WP(C) Colstrip 12 Coal Cost Forecast 2010GRC" xfId="2076"/>
    <cellStyle name="_Costs not in AURORA 2006GRC w gas price updated_DEM-WP(C) Production O&amp;M 2010GRC As-Filed" xfId="2077"/>
    <cellStyle name="_Costs not in AURORA 2006GRC w gas price updated_DEM-WP(C) Production O&amp;M 2010GRC As-Filed 2" xfId="2078"/>
    <cellStyle name="_Costs not in AURORA 2006GRC w gas price updated_Electric Rev Req Model (2009 GRC) " xfId="2079"/>
    <cellStyle name="_Costs not in AURORA 2006GRC w gas price updated_Electric Rev Req Model (2009 GRC)  2" xfId="2080"/>
    <cellStyle name="_Costs not in AURORA 2006GRC w gas price updated_Electric Rev Req Model (2009 GRC)  2 2" xfId="2081"/>
    <cellStyle name="_Costs not in AURORA 2006GRC w gas price updated_Electric Rev Req Model (2009 GRC)  3" xfId="2082"/>
    <cellStyle name="_Costs not in AURORA 2006GRC w gas price updated_Electric Rev Req Model (2009 GRC) Rebuttal" xfId="2083"/>
    <cellStyle name="_Costs not in AURORA 2006GRC w gas price updated_Electric Rev Req Model (2009 GRC) Rebuttal 2" xfId="2084"/>
    <cellStyle name="_Costs not in AURORA 2006GRC w gas price updated_Electric Rev Req Model (2009 GRC) Rebuttal 2 2" xfId="2085"/>
    <cellStyle name="_Costs not in AURORA 2006GRC w gas price updated_Electric Rev Req Model (2009 GRC) Rebuttal 3" xfId="2086"/>
    <cellStyle name="_Costs not in AURORA 2006GRC w gas price updated_Electric Rev Req Model (2009 GRC) Rebuttal REmoval of New  WH Solar AdjustMI" xfId="2087"/>
    <cellStyle name="_Costs not in AURORA 2006GRC w gas price updated_Electric Rev Req Model (2009 GRC) Rebuttal REmoval of New  WH Solar AdjustMI 2" xfId="2088"/>
    <cellStyle name="_Costs not in AURORA 2006GRC w gas price updated_Electric Rev Req Model (2009 GRC) Rebuttal REmoval of New  WH Solar AdjustMI 2 2" xfId="2089"/>
    <cellStyle name="_Costs not in AURORA 2006GRC w gas price updated_Electric Rev Req Model (2009 GRC) Rebuttal REmoval of New  WH Solar AdjustMI 3" xfId="2090"/>
    <cellStyle name="_Costs not in AURORA 2006GRC w gas price updated_Electric Rev Req Model (2009 GRC) Revised 01-18-2010" xfId="2091"/>
    <cellStyle name="_Costs not in AURORA 2006GRC w gas price updated_Electric Rev Req Model (2009 GRC) Revised 01-18-2010 2" xfId="2092"/>
    <cellStyle name="_Costs not in AURORA 2006GRC w gas price updated_Electric Rev Req Model (2009 GRC) Revised 01-18-2010 2 2" xfId="2093"/>
    <cellStyle name="_Costs not in AURORA 2006GRC w gas price updated_Electric Rev Req Model (2009 GRC) Revised 01-18-2010 3" xfId="2094"/>
    <cellStyle name="_Costs not in AURORA 2006GRC w gas price updated_Electric Rev Req Model (2010 GRC)" xfId="2095"/>
    <cellStyle name="_Costs not in AURORA 2006GRC w gas price updated_Electric Rev Req Model (2010 GRC) SF" xfId="2096"/>
    <cellStyle name="_Costs not in AURORA 2006GRC w gas price updated_Final Order Electric EXHIBIT A-1" xfId="2097"/>
    <cellStyle name="_Costs not in AURORA 2006GRC w gas price updated_Final Order Electric EXHIBIT A-1 2" xfId="2098"/>
    <cellStyle name="_Costs not in AURORA 2006GRC w gas price updated_Final Order Electric EXHIBIT A-1 2 2" xfId="2099"/>
    <cellStyle name="_Costs not in AURORA 2006GRC w gas price updated_Final Order Electric EXHIBIT A-1 3" xfId="2100"/>
    <cellStyle name="_Costs not in AURORA 2006GRC w gas price updated_NIM Summary" xfId="2101"/>
    <cellStyle name="_Costs not in AURORA 2006GRC w gas price updated_NIM Summary 2" xfId="2102"/>
    <cellStyle name="_Costs not in AURORA 2006GRC w gas price updated_Rebuttal Power Costs" xfId="2103"/>
    <cellStyle name="_Costs not in AURORA 2006GRC w gas price updated_Rebuttal Power Costs 2" xfId="2104"/>
    <cellStyle name="_Costs not in AURORA 2006GRC w gas price updated_Rebuttal Power Costs 2 2" xfId="2105"/>
    <cellStyle name="_Costs not in AURORA 2006GRC w gas price updated_Rebuttal Power Costs 3" xfId="2106"/>
    <cellStyle name="_Costs not in AURORA 2006GRC w gas price updated_Rebuttal Power Costs_Adj Bench DR 3 for Initial Briefs (Electric)" xfId="2107"/>
    <cellStyle name="_Costs not in AURORA 2006GRC w gas price updated_Rebuttal Power Costs_Adj Bench DR 3 for Initial Briefs (Electric) 2" xfId="2108"/>
    <cellStyle name="_Costs not in AURORA 2006GRC w gas price updated_Rebuttal Power Costs_Adj Bench DR 3 for Initial Briefs (Electric) 2 2" xfId="2109"/>
    <cellStyle name="_Costs not in AURORA 2006GRC w gas price updated_Rebuttal Power Costs_Adj Bench DR 3 for Initial Briefs (Electric) 3" xfId="2110"/>
    <cellStyle name="_Costs not in AURORA 2006GRC w gas price updated_Rebuttal Power Costs_Electric Rev Req Model (2009 GRC) Rebuttal" xfId="2111"/>
    <cellStyle name="_Costs not in AURORA 2006GRC w gas price updated_Rebuttal Power Costs_Electric Rev Req Model (2009 GRC) Rebuttal 2" xfId="2112"/>
    <cellStyle name="_Costs not in AURORA 2006GRC w gas price updated_Rebuttal Power Costs_Electric Rev Req Model (2009 GRC) Rebuttal 2 2" xfId="2113"/>
    <cellStyle name="_Costs not in AURORA 2006GRC w gas price updated_Rebuttal Power Costs_Electric Rev Req Model (2009 GRC) Rebuttal 3" xfId="2114"/>
    <cellStyle name="_Costs not in AURORA 2006GRC w gas price updated_Rebuttal Power Costs_Electric Rev Req Model (2009 GRC) Rebuttal REmoval of New  WH Solar AdjustMI" xfId="2115"/>
    <cellStyle name="_Costs not in AURORA 2006GRC w gas price updated_Rebuttal Power Costs_Electric Rev Req Model (2009 GRC) Rebuttal REmoval of New  WH Solar AdjustMI 2" xfId="2116"/>
    <cellStyle name="_Costs not in AURORA 2006GRC w gas price updated_Rebuttal Power Costs_Electric Rev Req Model (2009 GRC) Rebuttal REmoval of New  WH Solar AdjustMI 2 2" xfId="2117"/>
    <cellStyle name="_Costs not in AURORA 2006GRC w gas price updated_Rebuttal Power Costs_Electric Rev Req Model (2009 GRC) Rebuttal REmoval of New  WH Solar AdjustMI 3" xfId="2118"/>
    <cellStyle name="_Costs not in AURORA 2006GRC w gas price updated_Rebuttal Power Costs_Electric Rev Req Model (2009 GRC) Revised 01-18-2010" xfId="2119"/>
    <cellStyle name="_Costs not in AURORA 2006GRC w gas price updated_Rebuttal Power Costs_Electric Rev Req Model (2009 GRC) Revised 01-18-2010 2" xfId="2120"/>
    <cellStyle name="_Costs not in AURORA 2006GRC w gas price updated_Rebuttal Power Costs_Electric Rev Req Model (2009 GRC) Revised 01-18-2010 2 2" xfId="2121"/>
    <cellStyle name="_Costs not in AURORA 2006GRC w gas price updated_Rebuttal Power Costs_Electric Rev Req Model (2009 GRC) Revised 01-18-2010 3" xfId="2122"/>
    <cellStyle name="_Costs not in AURORA 2006GRC w gas price updated_Rebuttal Power Costs_Final Order Electric EXHIBIT A-1" xfId="2123"/>
    <cellStyle name="_Costs not in AURORA 2006GRC w gas price updated_Rebuttal Power Costs_Final Order Electric EXHIBIT A-1 2" xfId="2124"/>
    <cellStyle name="_Costs not in AURORA 2006GRC w gas price updated_Rebuttal Power Costs_Final Order Electric EXHIBIT A-1 2 2" xfId="2125"/>
    <cellStyle name="_Costs not in AURORA 2006GRC w gas price updated_Rebuttal Power Costs_Final Order Electric EXHIBIT A-1 3" xfId="2126"/>
    <cellStyle name="_Costs not in AURORA 2006GRC w gas price updated_TENASKA REGULATORY ASSET" xfId="2127"/>
    <cellStyle name="_Costs not in AURORA 2006GRC w gas price updated_TENASKA REGULATORY ASSET 2" xfId="2128"/>
    <cellStyle name="_Costs not in AURORA 2006GRC w gas price updated_TENASKA REGULATORY ASSET 2 2" xfId="2129"/>
    <cellStyle name="_Costs not in AURORA 2006GRC w gas price updated_TENASKA REGULATORY ASSET 3" xfId="2130"/>
    <cellStyle name="_Costs not in AURORA 2007 Rate Case" xfId="2131"/>
    <cellStyle name="_Costs not in AURORA 2007 Rate Case 2" xfId="2132"/>
    <cellStyle name="_Costs not in AURORA 2007 Rate Case 2 2" xfId="2133"/>
    <cellStyle name="_Costs not in AURORA 2007 Rate Case 2 2 2" xfId="2134"/>
    <cellStyle name="_Costs not in AURORA 2007 Rate Case 2 3" xfId="2135"/>
    <cellStyle name="_Costs not in AURORA 2007 Rate Case 3" xfId="2136"/>
    <cellStyle name="_Costs not in AURORA 2007 Rate Case 3 2" xfId="2137"/>
    <cellStyle name="_Costs not in AURORA 2007 Rate Case 4" xfId="2138"/>
    <cellStyle name="_Costs not in AURORA 2007 Rate Case 4 2" xfId="2139"/>
    <cellStyle name="_Costs not in AURORA 2007 Rate Case 5" xfId="2140"/>
    <cellStyle name="_Costs not in AURORA 2007 Rate Case_(C) WHE Proforma with ITC cash grant 10 Yr Amort_for deferral_102809" xfId="2141"/>
    <cellStyle name="_Costs not in AURORA 2007 Rate Case_(C) WHE Proforma with ITC cash grant 10 Yr Amort_for deferral_102809 2" xfId="2142"/>
    <cellStyle name="_Costs not in AURORA 2007 Rate Case_(C) WHE Proforma with ITC cash grant 10 Yr Amort_for deferral_102809 2 2" xfId="2143"/>
    <cellStyle name="_Costs not in AURORA 2007 Rate Case_(C) WHE Proforma with ITC cash grant 10 Yr Amort_for deferral_102809 3" xfId="2144"/>
    <cellStyle name="_Costs not in AURORA 2007 Rate Case_(C) WHE Proforma with ITC cash grant 10 Yr Amort_for deferral_102809_16.07E Wild Horse Wind Expansionwrkingfile" xfId="2145"/>
    <cellStyle name="_Costs not in AURORA 2007 Rate Case_(C) WHE Proforma with ITC cash grant 10 Yr Amort_for deferral_102809_16.07E Wild Horse Wind Expansionwrkingfile 2" xfId="2146"/>
    <cellStyle name="_Costs not in AURORA 2007 Rate Case_(C) WHE Proforma with ITC cash grant 10 Yr Amort_for deferral_102809_16.07E Wild Horse Wind Expansionwrkingfile 2 2" xfId="2147"/>
    <cellStyle name="_Costs not in AURORA 2007 Rate Case_(C) WHE Proforma with ITC cash grant 10 Yr Amort_for deferral_102809_16.07E Wild Horse Wind Expansionwrkingfile 3" xfId="2148"/>
    <cellStyle name="_Costs not in AURORA 2007 Rate Case_(C) WHE Proforma with ITC cash grant 10 Yr Amort_for deferral_102809_16.07E Wild Horse Wind Expansionwrkingfile SF" xfId="2149"/>
    <cellStyle name="_Costs not in AURORA 2007 Rate Case_(C) WHE Proforma with ITC cash grant 10 Yr Amort_for deferral_102809_16.07E Wild Horse Wind Expansionwrkingfile SF 2" xfId="2150"/>
    <cellStyle name="_Costs not in AURORA 2007 Rate Case_(C) WHE Proforma with ITC cash grant 10 Yr Amort_for deferral_102809_16.07E Wild Horse Wind Expansionwrkingfile SF 2 2" xfId="2151"/>
    <cellStyle name="_Costs not in AURORA 2007 Rate Case_(C) WHE Proforma with ITC cash grant 10 Yr Amort_for deferral_102809_16.07E Wild Horse Wind Expansionwrkingfile SF 3" xfId="2152"/>
    <cellStyle name="_Costs not in AURORA 2007 Rate Case_(C) WHE Proforma with ITC cash grant 10 Yr Amort_for deferral_102809_16.37E Wild Horse Expansion DeferralRevwrkingfile SF" xfId="2153"/>
    <cellStyle name="_Costs not in AURORA 2007 Rate Case_(C) WHE Proforma with ITC cash grant 10 Yr Amort_for deferral_102809_16.37E Wild Horse Expansion DeferralRevwrkingfile SF 2" xfId="2154"/>
    <cellStyle name="_Costs not in AURORA 2007 Rate Case_(C) WHE Proforma with ITC cash grant 10 Yr Amort_for deferral_102809_16.37E Wild Horse Expansion DeferralRevwrkingfile SF 2 2" xfId="2155"/>
    <cellStyle name="_Costs not in AURORA 2007 Rate Case_(C) WHE Proforma with ITC cash grant 10 Yr Amort_for deferral_102809_16.37E Wild Horse Expansion DeferralRevwrkingfile SF 3" xfId="2156"/>
    <cellStyle name="_Costs not in AURORA 2007 Rate Case_(C) WHE Proforma with ITC cash grant 10 Yr Amort_for rebuttal_120709" xfId="2157"/>
    <cellStyle name="_Costs not in AURORA 2007 Rate Case_(C) WHE Proforma with ITC cash grant 10 Yr Amort_for rebuttal_120709 2" xfId="2158"/>
    <cellStyle name="_Costs not in AURORA 2007 Rate Case_(C) WHE Proforma with ITC cash grant 10 Yr Amort_for rebuttal_120709 2 2" xfId="2159"/>
    <cellStyle name="_Costs not in AURORA 2007 Rate Case_(C) WHE Proforma with ITC cash grant 10 Yr Amort_for rebuttal_120709 3" xfId="2160"/>
    <cellStyle name="_Costs not in AURORA 2007 Rate Case_04.07E Wild Horse Wind Expansion" xfId="2161"/>
    <cellStyle name="_Costs not in AURORA 2007 Rate Case_04.07E Wild Horse Wind Expansion 2" xfId="2162"/>
    <cellStyle name="_Costs not in AURORA 2007 Rate Case_04.07E Wild Horse Wind Expansion 2 2" xfId="2163"/>
    <cellStyle name="_Costs not in AURORA 2007 Rate Case_04.07E Wild Horse Wind Expansion 3" xfId="2164"/>
    <cellStyle name="_Costs not in AURORA 2007 Rate Case_04.07E Wild Horse Wind Expansion_16.07E Wild Horse Wind Expansionwrkingfile" xfId="2165"/>
    <cellStyle name="_Costs not in AURORA 2007 Rate Case_04.07E Wild Horse Wind Expansion_16.07E Wild Horse Wind Expansionwrkingfile 2" xfId="2166"/>
    <cellStyle name="_Costs not in AURORA 2007 Rate Case_04.07E Wild Horse Wind Expansion_16.07E Wild Horse Wind Expansionwrkingfile 2 2" xfId="2167"/>
    <cellStyle name="_Costs not in AURORA 2007 Rate Case_04.07E Wild Horse Wind Expansion_16.07E Wild Horse Wind Expansionwrkingfile 3" xfId="2168"/>
    <cellStyle name="_Costs not in AURORA 2007 Rate Case_04.07E Wild Horse Wind Expansion_16.07E Wild Horse Wind Expansionwrkingfile SF" xfId="2169"/>
    <cellStyle name="_Costs not in AURORA 2007 Rate Case_04.07E Wild Horse Wind Expansion_16.07E Wild Horse Wind Expansionwrkingfile SF 2" xfId="2170"/>
    <cellStyle name="_Costs not in AURORA 2007 Rate Case_04.07E Wild Horse Wind Expansion_16.07E Wild Horse Wind Expansionwrkingfile SF 2 2" xfId="2171"/>
    <cellStyle name="_Costs not in AURORA 2007 Rate Case_04.07E Wild Horse Wind Expansion_16.07E Wild Horse Wind Expansionwrkingfile SF 3" xfId="2172"/>
    <cellStyle name="_Costs not in AURORA 2007 Rate Case_04.07E Wild Horse Wind Expansion_16.37E Wild Horse Expansion DeferralRevwrkingfile SF" xfId="2173"/>
    <cellStyle name="_Costs not in AURORA 2007 Rate Case_04.07E Wild Horse Wind Expansion_16.37E Wild Horse Expansion DeferralRevwrkingfile SF 2" xfId="2174"/>
    <cellStyle name="_Costs not in AURORA 2007 Rate Case_04.07E Wild Horse Wind Expansion_16.37E Wild Horse Expansion DeferralRevwrkingfile SF 2 2" xfId="2175"/>
    <cellStyle name="_Costs not in AURORA 2007 Rate Case_04.07E Wild Horse Wind Expansion_16.37E Wild Horse Expansion DeferralRevwrkingfile SF 3" xfId="2176"/>
    <cellStyle name="_Costs not in AURORA 2007 Rate Case_16.07E Wild Horse Wind Expansionwrkingfile" xfId="2177"/>
    <cellStyle name="_Costs not in AURORA 2007 Rate Case_16.07E Wild Horse Wind Expansionwrkingfile 2" xfId="2178"/>
    <cellStyle name="_Costs not in AURORA 2007 Rate Case_16.07E Wild Horse Wind Expansionwrkingfile 2 2" xfId="2179"/>
    <cellStyle name="_Costs not in AURORA 2007 Rate Case_16.07E Wild Horse Wind Expansionwrkingfile 3" xfId="2180"/>
    <cellStyle name="_Costs not in AURORA 2007 Rate Case_16.07E Wild Horse Wind Expansionwrkingfile SF" xfId="2181"/>
    <cellStyle name="_Costs not in AURORA 2007 Rate Case_16.07E Wild Horse Wind Expansionwrkingfile SF 2" xfId="2182"/>
    <cellStyle name="_Costs not in AURORA 2007 Rate Case_16.07E Wild Horse Wind Expansionwrkingfile SF 2 2" xfId="2183"/>
    <cellStyle name="_Costs not in AURORA 2007 Rate Case_16.07E Wild Horse Wind Expansionwrkingfile SF 3" xfId="2184"/>
    <cellStyle name="_Costs not in AURORA 2007 Rate Case_16.37E Wild Horse Expansion DeferralRevwrkingfile SF" xfId="2185"/>
    <cellStyle name="_Costs not in AURORA 2007 Rate Case_16.37E Wild Horse Expansion DeferralRevwrkingfile SF 2" xfId="2186"/>
    <cellStyle name="_Costs not in AURORA 2007 Rate Case_16.37E Wild Horse Expansion DeferralRevwrkingfile SF 2 2" xfId="2187"/>
    <cellStyle name="_Costs not in AURORA 2007 Rate Case_16.37E Wild Horse Expansion DeferralRevwrkingfile SF 3" xfId="2188"/>
    <cellStyle name="_Costs not in AURORA 2007 Rate Case_2009 Compliance Filing PCA Exhibits for GRC" xfId="2189"/>
    <cellStyle name="_Costs not in AURORA 2007 Rate Case_2009 GRC Compl Filing - Exhibit D" xfId="2190"/>
    <cellStyle name="_Costs not in AURORA 2007 Rate Case_2009 GRC Compl Filing - Exhibit D 2" xfId="2191"/>
    <cellStyle name="_Costs not in AURORA 2007 Rate Case_3.01 Income Statement" xfId="2192"/>
    <cellStyle name="_Costs not in AURORA 2007 Rate Case_4 31 Regulatory Assets and Liabilities  7 06- Exhibit D" xfId="2193"/>
    <cellStyle name="_Costs not in AURORA 2007 Rate Case_4 31 Regulatory Assets and Liabilities  7 06- Exhibit D 2" xfId="2194"/>
    <cellStyle name="_Costs not in AURORA 2007 Rate Case_4 31 Regulatory Assets and Liabilities  7 06- Exhibit D 2 2" xfId="2195"/>
    <cellStyle name="_Costs not in AURORA 2007 Rate Case_4 31 Regulatory Assets and Liabilities  7 06- Exhibit D 3" xfId="2196"/>
    <cellStyle name="_Costs not in AURORA 2007 Rate Case_4 31 Regulatory Assets and Liabilities  7 06- Exhibit D_NIM Summary" xfId="2197"/>
    <cellStyle name="_Costs not in AURORA 2007 Rate Case_4 31 Regulatory Assets and Liabilities  7 06- Exhibit D_NIM Summary 2" xfId="2198"/>
    <cellStyle name="_Costs not in AURORA 2007 Rate Case_4 32 Regulatory Assets and Liabilities  7 06- Exhibit D" xfId="2199"/>
    <cellStyle name="_Costs not in AURORA 2007 Rate Case_4 32 Regulatory Assets and Liabilities  7 06- Exhibit D 2" xfId="2200"/>
    <cellStyle name="_Costs not in AURORA 2007 Rate Case_4 32 Regulatory Assets and Liabilities  7 06- Exhibit D 2 2" xfId="2201"/>
    <cellStyle name="_Costs not in AURORA 2007 Rate Case_4 32 Regulatory Assets and Liabilities  7 06- Exhibit D 3" xfId="2202"/>
    <cellStyle name="_Costs not in AURORA 2007 Rate Case_4 32 Regulatory Assets and Liabilities  7 06- Exhibit D_NIM Summary" xfId="2203"/>
    <cellStyle name="_Costs not in AURORA 2007 Rate Case_4 32 Regulatory Assets and Liabilities  7 06- Exhibit D_NIM Summary 2" xfId="2204"/>
    <cellStyle name="_Costs not in AURORA 2007 Rate Case_AURORA Total New" xfId="2205"/>
    <cellStyle name="_Costs not in AURORA 2007 Rate Case_AURORA Total New 2" xfId="2206"/>
    <cellStyle name="_Costs not in AURORA 2007 Rate Case_Book2" xfId="2207"/>
    <cellStyle name="_Costs not in AURORA 2007 Rate Case_Book2 2" xfId="2208"/>
    <cellStyle name="_Costs not in AURORA 2007 Rate Case_Book2 2 2" xfId="2209"/>
    <cellStyle name="_Costs not in AURORA 2007 Rate Case_Book2 3" xfId="2210"/>
    <cellStyle name="_Costs not in AURORA 2007 Rate Case_Book2_Adj Bench DR 3 for Initial Briefs (Electric)" xfId="2211"/>
    <cellStyle name="_Costs not in AURORA 2007 Rate Case_Book2_Adj Bench DR 3 for Initial Briefs (Electric) 2" xfId="2212"/>
    <cellStyle name="_Costs not in AURORA 2007 Rate Case_Book2_Adj Bench DR 3 for Initial Briefs (Electric) 2 2" xfId="2213"/>
    <cellStyle name="_Costs not in AURORA 2007 Rate Case_Book2_Adj Bench DR 3 for Initial Briefs (Electric) 3" xfId="2214"/>
    <cellStyle name="_Costs not in AURORA 2007 Rate Case_Book2_Electric Rev Req Model (2009 GRC) Rebuttal" xfId="2215"/>
    <cellStyle name="_Costs not in AURORA 2007 Rate Case_Book2_Electric Rev Req Model (2009 GRC) Rebuttal 2" xfId="2216"/>
    <cellStyle name="_Costs not in AURORA 2007 Rate Case_Book2_Electric Rev Req Model (2009 GRC) Rebuttal 2 2" xfId="2217"/>
    <cellStyle name="_Costs not in AURORA 2007 Rate Case_Book2_Electric Rev Req Model (2009 GRC) Rebuttal 3" xfId="2218"/>
    <cellStyle name="_Costs not in AURORA 2007 Rate Case_Book2_Electric Rev Req Model (2009 GRC) Rebuttal REmoval of New  WH Solar AdjustMI" xfId="2219"/>
    <cellStyle name="_Costs not in AURORA 2007 Rate Case_Book2_Electric Rev Req Model (2009 GRC) Rebuttal REmoval of New  WH Solar AdjustMI 2" xfId="2220"/>
    <cellStyle name="_Costs not in AURORA 2007 Rate Case_Book2_Electric Rev Req Model (2009 GRC) Rebuttal REmoval of New  WH Solar AdjustMI 2 2" xfId="2221"/>
    <cellStyle name="_Costs not in AURORA 2007 Rate Case_Book2_Electric Rev Req Model (2009 GRC) Rebuttal REmoval of New  WH Solar AdjustMI 3" xfId="2222"/>
    <cellStyle name="_Costs not in AURORA 2007 Rate Case_Book2_Electric Rev Req Model (2009 GRC) Revised 01-18-2010" xfId="2223"/>
    <cellStyle name="_Costs not in AURORA 2007 Rate Case_Book2_Electric Rev Req Model (2009 GRC) Revised 01-18-2010 2" xfId="2224"/>
    <cellStyle name="_Costs not in AURORA 2007 Rate Case_Book2_Electric Rev Req Model (2009 GRC) Revised 01-18-2010 2 2" xfId="2225"/>
    <cellStyle name="_Costs not in AURORA 2007 Rate Case_Book2_Electric Rev Req Model (2009 GRC) Revised 01-18-2010 3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2_Final Order Electric EXHIBIT A-1 2 2" xfId="2229"/>
    <cellStyle name="_Costs not in AURORA 2007 Rate Case_Book2_Final Order Electric EXHIBIT A-1 3" xfId="2230"/>
    <cellStyle name="_Costs not in AURORA 2007 Rate Case_Book4" xfId="2231"/>
    <cellStyle name="_Costs not in AURORA 2007 Rate Case_Book4 2" xfId="2232"/>
    <cellStyle name="_Costs not in AURORA 2007 Rate Case_Book4 2 2" xfId="2233"/>
    <cellStyle name="_Costs not in AURORA 2007 Rate Case_Book4 3" xfId="2234"/>
    <cellStyle name="_Costs not in AURORA 2007 Rate Case_Book9" xfId="2235"/>
    <cellStyle name="_Costs not in AURORA 2007 Rate Case_Book9 2" xfId="2236"/>
    <cellStyle name="_Costs not in AURORA 2007 Rate Case_Book9 2 2" xfId="2237"/>
    <cellStyle name="_Costs not in AURORA 2007 Rate Case_Book9 3" xfId="2238"/>
    <cellStyle name="_Costs not in AURORA 2007 Rate Case_Chelan PUD Power Costs (8-10)" xfId="2239"/>
    <cellStyle name="_Costs not in AURORA 2007 Rate Case_Electric COS Inputs" xfId="2240"/>
    <cellStyle name="_Costs not in AURORA 2007 Rate Case_Electric COS Inputs 2" xfId="2241"/>
    <cellStyle name="_Costs not in AURORA 2007 Rate Case_Electric COS Inputs 2 2" xfId="2242"/>
    <cellStyle name="_Costs not in AURORA 2007 Rate Case_Electric COS Inputs 2 2 2" xfId="2243"/>
    <cellStyle name="_Costs not in AURORA 2007 Rate Case_Electric COS Inputs 2 3" xfId="2244"/>
    <cellStyle name="_Costs not in AURORA 2007 Rate Case_Electric COS Inputs 2 3 2" xfId="2245"/>
    <cellStyle name="_Costs not in AURORA 2007 Rate Case_Electric COS Inputs 2 4" xfId="2246"/>
    <cellStyle name="_Costs not in AURORA 2007 Rate Case_Electric COS Inputs 2 4 2" xfId="2247"/>
    <cellStyle name="_Costs not in AURORA 2007 Rate Case_Electric COS Inputs 3" xfId="2248"/>
    <cellStyle name="_Costs not in AURORA 2007 Rate Case_Electric COS Inputs 3 2" xfId="2249"/>
    <cellStyle name="_Costs not in AURORA 2007 Rate Case_Electric COS Inputs 4" xfId="2250"/>
    <cellStyle name="_Costs not in AURORA 2007 Rate Case_Electric COS Inputs 4 2" xfId="2251"/>
    <cellStyle name="_Costs not in AURORA 2007 Rate Case_Electric COS Inputs 5" xfId="2252"/>
    <cellStyle name="_Costs not in AURORA 2007 Rate Case_Electric COS Inputs 6" xfId="2253"/>
    <cellStyle name="_Costs not in AURORA 2007 Rate Case_NIM Summary" xfId="2254"/>
    <cellStyle name="_Costs not in AURORA 2007 Rate Case_NIM Summary 09GRC" xfId="2255"/>
    <cellStyle name="_Costs not in AURORA 2007 Rate Case_NIM Summary 09GRC 2" xfId="2256"/>
    <cellStyle name="_Costs not in AURORA 2007 Rate Case_NIM Summary 2" xfId="2257"/>
    <cellStyle name="_Costs not in AURORA 2007 Rate Case_NIM Summary 3" xfId="2258"/>
    <cellStyle name="_Costs not in AURORA 2007 Rate Case_NIM Summary 4" xfId="2259"/>
    <cellStyle name="_Costs not in AURORA 2007 Rate Case_NIM Summary 5" xfId="2260"/>
    <cellStyle name="_Costs not in AURORA 2007 Rate Case_NIM Summary 6" xfId="2261"/>
    <cellStyle name="_Costs not in AURORA 2007 Rate Case_NIM Summary 7" xfId="2262"/>
    <cellStyle name="_Costs not in AURORA 2007 Rate Case_NIM Summary 8" xfId="2263"/>
    <cellStyle name="_Costs not in AURORA 2007 Rate Case_NIM Summary 9" xfId="2264"/>
    <cellStyle name="_Costs not in AURORA 2007 Rate Case_PCA 10 -  Exhibit D from A Kellogg Jan 2011" xfId="2265"/>
    <cellStyle name="_Costs not in AURORA 2007 Rate Case_PCA 10 -  Exhibit D from A Kellogg July 2011" xfId="2266"/>
    <cellStyle name="_Costs not in AURORA 2007 Rate Case_PCA 10 -  Exhibit D from S Free Rcv'd 12-11" xfId="2267"/>
    <cellStyle name="_Costs not in AURORA 2007 Rate Case_PCA 9 -  Exhibit D April 2010" xfId="2268"/>
    <cellStyle name="_Costs not in AURORA 2007 Rate Case_PCA 9 -  Exhibit D April 2010 (3)" xfId="2269"/>
    <cellStyle name="_Costs not in AURORA 2007 Rate Case_PCA 9 -  Exhibit D April 2010 (3) 2" xfId="2270"/>
    <cellStyle name="_Costs not in AURORA 2007 Rate Case_PCA 9 -  Exhibit D Nov 2010" xfId="2271"/>
    <cellStyle name="_Costs not in AURORA 2007 Rate Case_PCA 9 - Exhibit D at August 2010" xfId="2272"/>
    <cellStyle name="_Costs not in AURORA 2007 Rate Case_PCA 9 - Exhibit D June 2010 GRC" xfId="2273"/>
    <cellStyle name="_Costs not in AURORA 2007 Rate Case_Power Costs - Comparison bx Rbtl-Staff-Jt-PC" xfId="2274"/>
    <cellStyle name="_Costs not in AURORA 2007 Rate Case_Power Costs - Comparison bx Rbtl-Staff-Jt-PC 2" xfId="2275"/>
    <cellStyle name="_Costs not in AURORA 2007 Rate Case_Power Costs - Comparison bx Rbtl-Staff-Jt-PC 2 2" xfId="2276"/>
    <cellStyle name="_Costs not in AURORA 2007 Rate Case_Power Costs - Comparison bx Rbtl-Staff-Jt-PC 3" xfId="2277"/>
    <cellStyle name="_Costs not in AURORA 2007 Rate Case_Power Costs - Comparison bx Rbtl-Staff-Jt-PC_Adj Bench DR 3 for Initial Briefs (Electric)" xfId="2278"/>
    <cellStyle name="_Costs not in AURORA 2007 Rate Case_Power Costs - Comparison bx Rbtl-Staff-Jt-PC_Adj Bench DR 3 for Initial Briefs (Electric) 2" xfId="2279"/>
    <cellStyle name="_Costs not in AURORA 2007 Rate Case_Power Costs - Comparison bx Rbtl-Staff-Jt-PC_Adj Bench DR 3 for Initial Briefs (Electric) 2 2" xfId="2280"/>
    <cellStyle name="_Costs not in AURORA 2007 Rate Case_Power Costs - Comparison bx Rbtl-Staff-Jt-PC_Adj Bench DR 3 for Initial Briefs (Electric) 3" xfId="2281"/>
    <cellStyle name="_Costs not in AURORA 2007 Rate Case_Power Costs - Comparison bx Rbtl-Staff-Jt-PC_Electric Rev Req Model (2009 GRC) Rebuttal" xfId="2282"/>
    <cellStyle name="_Costs not in AURORA 2007 Rate Case_Power Costs - Comparison bx Rbtl-Staff-Jt-PC_Electric Rev Req Model (2009 GRC) Rebuttal 2" xfId="2283"/>
    <cellStyle name="_Costs not in AURORA 2007 Rate Case_Power Costs - Comparison bx Rbtl-Staff-Jt-PC_Electric Rev Req Model (2009 GRC) Rebuttal 2 2" xfId="2284"/>
    <cellStyle name="_Costs not in AURORA 2007 Rate Case_Power Costs - Comparison bx Rbtl-Staff-Jt-PC_Electric Rev Req Model (2009 GRC) Rebuttal 3" xfId="2285"/>
    <cellStyle name="_Costs not in AURORA 2007 Rate Case_Power Costs - Comparison bx Rbtl-Staff-Jt-PC_Electric Rev Req Model (2009 GRC) Rebuttal REmoval of New  WH Solar AdjustMI" xfId="2286"/>
    <cellStyle name="_Costs not in AURORA 2007 Rate Case_Power Costs - Comparison bx Rbtl-Staff-Jt-PC_Electric Rev Req Model (2009 GRC) Rebuttal REmoval of New  WH Solar AdjustMI 2" xfId="2287"/>
    <cellStyle name="_Costs not in AURORA 2007 Rate Case_Power Costs - Comparison bx Rbtl-Staff-Jt-PC_Electric Rev Req Model (2009 GRC) Rebuttal REmoval of New  WH Solar AdjustMI 2 2" xfId="2288"/>
    <cellStyle name="_Costs not in AURORA 2007 Rate Case_Power Costs - Comparison bx Rbtl-Staff-Jt-PC_Electric Rev Req Model (2009 GRC) Rebuttal REmoval of New  WH Solar AdjustMI 3" xfId="2289"/>
    <cellStyle name="_Costs not in AURORA 2007 Rate Case_Power Costs - Comparison bx Rbtl-Staff-Jt-PC_Electric Rev Req Model (2009 GRC) Revised 01-18-2010" xfId="2290"/>
    <cellStyle name="_Costs not in AURORA 2007 Rate Case_Power Costs - Comparison bx Rbtl-Staff-Jt-PC_Electric Rev Req Model (2009 GRC) Revised 01-18-2010 2" xfId="2291"/>
    <cellStyle name="_Costs not in AURORA 2007 Rate Case_Power Costs - Comparison bx Rbtl-Staff-Jt-PC_Electric Rev Req Model (2009 GRC) Revised 01-18-2010 2 2" xfId="2292"/>
    <cellStyle name="_Costs not in AURORA 2007 Rate Case_Power Costs - Comparison bx Rbtl-Staff-Jt-PC_Electric Rev Req Model (2009 GRC) Revised 01-18-2010 3" xfId="2293"/>
    <cellStyle name="_Costs not in AURORA 2007 Rate Case_Power Costs - Comparison bx Rbtl-Staff-Jt-PC_Final Order Electric EXHIBIT A-1" xfId="2294"/>
    <cellStyle name="_Costs not in AURORA 2007 Rate Case_Power Costs - Comparison bx Rbtl-Staff-Jt-PC_Final Order Electric EXHIBIT A-1 2" xfId="2295"/>
    <cellStyle name="_Costs not in AURORA 2007 Rate Case_Power Costs - Comparison bx Rbtl-Staff-Jt-PC_Final Order Electric EXHIBIT A-1 2 2" xfId="2296"/>
    <cellStyle name="_Costs not in AURORA 2007 Rate Case_Power Costs - Comparison bx Rbtl-Staff-Jt-PC_Final Order Electric EXHIBIT A-1 3" xfId="2297"/>
    <cellStyle name="_Costs not in AURORA 2007 Rate Case_Production Adj 4.37" xfId="2298"/>
    <cellStyle name="_Costs not in AURORA 2007 Rate Case_Production Adj 4.37 2" xfId="2299"/>
    <cellStyle name="_Costs not in AURORA 2007 Rate Case_Production Adj 4.37 2 2" xfId="2300"/>
    <cellStyle name="_Costs not in AURORA 2007 Rate Case_Production Adj 4.37 3" xfId="2301"/>
    <cellStyle name="_Costs not in AURORA 2007 Rate Case_Purchased Power Adj 4.03" xfId="2302"/>
    <cellStyle name="_Costs not in AURORA 2007 Rate Case_Purchased Power Adj 4.03 2" xfId="2303"/>
    <cellStyle name="_Costs not in AURORA 2007 Rate Case_Purchased Power Adj 4.03 2 2" xfId="2304"/>
    <cellStyle name="_Costs not in AURORA 2007 Rate Case_Purchased Power Adj 4.03 3" xfId="2305"/>
    <cellStyle name="_Costs not in AURORA 2007 Rate Case_Rebuttal Power Costs" xfId="2306"/>
    <cellStyle name="_Costs not in AURORA 2007 Rate Case_Rebuttal Power Costs 2" xfId="2307"/>
    <cellStyle name="_Costs not in AURORA 2007 Rate Case_Rebuttal Power Costs 2 2" xfId="2308"/>
    <cellStyle name="_Costs not in AURORA 2007 Rate Case_Rebuttal Power Costs 3" xfId="2309"/>
    <cellStyle name="_Costs not in AURORA 2007 Rate Case_Rebuttal Power Costs_Adj Bench DR 3 for Initial Briefs (Electric)" xfId="2310"/>
    <cellStyle name="_Costs not in AURORA 2007 Rate Case_Rebuttal Power Costs_Adj Bench DR 3 for Initial Briefs (Electric) 2" xfId="2311"/>
    <cellStyle name="_Costs not in AURORA 2007 Rate Case_Rebuttal Power Costs_Adj Bench DR 3 for Initial Briefs (Electric) 2 2" xfId="2312"/>
    <cellStyle name="_Costs not in AURORA 2007 Rate Case_Rebuttal Power Costs_Adj Bench DR 3 for Initial Briefs (Electric) 3" xfId="2313"/>
    <cellStyle name="_Costs not in AURORA 2007 Rate Case_Rebuttal Power Costs_Electric Rev Req Model (2009 GRC) Rebuttal" xfId="2314"/>
    <cellStyle name="_Costs not in AURORA 2007 Rate Case_Rebuttal Power Costs_Electric Rev Req Model (2009 GRC) Rebuttal 2" xfId="2315"/>
    <cellStyle name="_Costs not in AURORA 2007 Rate Case_Rebuttal Power Costs_Electric Rev Req Model (2009 GRC) Rebuttal 2 2" xfId="2316"/>
    <cellStyle name="_Costs not in AURORA 2007 Rate Case_Rebuttal Power Costs_Electric Rev Req Model (2009 GRC) Rebuttal 3" xfId="2317"/>
    <cellStyle name="_Costs not in AURORA 2007 Rate Case_Rebuttal Power Costs_Electric Rev Req Model (2009 GRC) Rebuttal REmoval of New  WH Solar AdjustMI" xfId="2318"/>
    <cellStyle name="_Costs not in AURORA 2007 Rate Case_Rebuttal Power Costs_Electric Rev Req Model (2009 GRC) Rebuttal REmoval of New  WH Solar AdjustMI 2" xfId="2319"/>
    <cellStyle name="_Costs not in AURORA 2007 Rate Case_Rebuttal Power Costs_Electric Rev Req Model (2009 GRC) Rebuttal REmoval of New  WH Solar AdjustMI 2 2" xfId="2320"/>
    <cellStyle name="_Costs not in AURORA 2007 Rate Case_Rebuttal Power Costs_Electric Rev Req Model (2009 GRC) Rebuttal REmoval of New  WH Solar AdjustMI 3" xfId="2321"/>
    <cellStyle name="_Costs not in AURORA 2007 Rate Case_Rebuttal Power Costs_Electric Rev Req Model (2009 GRC) Revised 01-18-2010" xfId="2322"/>
    <cellStyle name="_Costs not in AURORA 2007 Rate Case_Rebuttal Power Costs_Electric Rev Req Model (2009 GRC) Revised 01-18-2010 2" xfId="2323"/>
    <cellStyle name="_Costs not in AURORA 2007 Rate Case_Rebuttal Power Costs_Electric Rev Req Model (2009 GRC) Revised 01-18-2010 2 2" xfId="2324"/>
    <cellStyle name="_Costs not in AURORA 2007 Rate Case_Rebuttal Power Costs_Electric Rev Req Model (2009 GRC) Revised 01-18-2010 3" xfId="2325"/>
    <cellStyle name="_Costs not in AURORA 2007 Rate Case_Rebuttal Power Costs_Final Order Electric EXHIBIT A-1" xfId="2326"/>
    <cellStyle name="_Costs not in AURORA 2007 Rate Case_Rebuttal Power Costs_Final Order Electric EXHIBIT A-1 2" xfId="2327"/>
    <cellStyle name="_Costs not in AURORA 2007 Rate Case_Rebuttal Power Costs_Final Order Electric EXHIBIT A-1 2 2" xfId="2328"/>
    <cellStyle name="_Costs not in AURORA 2007 Rate Case_Rebuttal Power Costs_Final Order Electric EXHIBIT A-1 3" xfId="2329"/>
    <cellStyle name="_Costs not in AURORA 2007 Rate Case_ROR 5.02" xfId="2330"/>
    <cellStyle name="_Costs not in AURORA 2007 Rate Case_ROR 5.02 2" xfId="2331"/>
    <cellStyle name="_Costs not in AURORA 2007 Rate Case_ROR 5.02 2 2" xfId="2332"/>
    <cellStyle name="_Costs not in AURORA 2007 Rate Case_ROR 5.02 3" xfId="2333"/>
    <cellStyle name="_Costs not in AURORA 2007 Rate Case_Transmission Workbook for May BOD" xfId="2334"/>
    <cellStyle name="_Costs not in AURORA 2007 Rate Case_Transmission Workbook for May BOD 2" xfId="2335"/>
    <cellStyle name="_Costs not in AURORA 2007 Rate Case_Wind Integration 10GRC" xfId="2336"/>
    <cellStyle name="_Costs not in AURORA 2007 Rate Case_Wind Integration 10GRC 2" xfId="2337"/>
    <cellStyle name="_Costs not in KWI3000 '06Budget" xfId="2338"/>
    <cellStyle name="_Costs not in KWI3000 '06Budget 2" xfId="2339"/>
    <cellStyle name="_Costs not in KWI3000 '06Budget 2 2" xfId="2340"/>
    <cellStyle name="_Costs not in KWI3000 '06Budget 2 2 2" xfId="2341"/>
    <cellStyle name="_Costs not in KWI3000 '06Budget 2 3" xfId="2342"/>
    <cellStyle name="_Costs not in KWI3000 '06Budget 3" xfId="2343"/>
    <cellStyle name="_Costs not in KWI3000 '06Budget 3 2" xfId="2344"/>
    <cellStyle name="_Costs not in KWI3000 '06Budget 3 2 2" xfId="2345"/>
    <cellStyle name="_Costs not in KWI3000 '06Budget 3 3" xfId="2346"/>
    <cellStyle name="_Costs not in KWI3000 '06Budget 3 3 2" xfId="2347"/>
    <cellStyle name="_Costs not in KWI3000 '06Budget 3 4" xfId="2348"/>
    <cellStyle name="_Costs not in KWI3000 '06Budget 3 4 2" xfId="2349"/>
    <cellStyle name="_Costs not in KWI3000 '06Budget 4" xfId="2350"/>
    <cellStyle name="_Costs not in KWI3000 '06Budget 4 2" xfId="2351"/>
    <cellStyle name="_Costs not in KWI3000 '06Budget 5" xfId="2352"/>
    <cellStyle name="_Costs not in KWI3000 '06Budget 6" xfId="2353"/>
    <cellStyle name="_Costs not in KWI3000 '06Budget 7" xfId="2354"/>
    <cellStyle name="_Costs not in KWI3000 '06Budget_(C) WHE Proforma with ITC cash grant 10 Yr Amort_for deferral_102809" xfId="2355"/>
    <cellStyle name="_Costs not in KWI3000 '06Budget_(C) WHE Proforma with ITC cash grant 10 Yr Amort_for deferral_102809 2" xfId="2356"/>
    <cellStyle name="_Costs not in KWI3000 '06Budget_(C) WHE Proforma with ITC cash grant 10 Yr Amort_for deferral_102809 2 2" xfId="2357"/>
    <cellStyle name="_Costs not in KWI3000 '06Budget_(C) WHE Proforma with ITC cash grant 10 Yr Amort_for deferral_102809 3" xfId="2358"/>
    <cellStyle name="_Costs not in KWI3000 '06Budget_(C) WHE Proforma with ITC cash grant 10 Yr Amort_for deferral_102809_16.07E Wild Horse Wind Expansionwrkingfile" xfId="2359"/>
    <cellStyle name="_Costs not in KWI3000 '06Budget_(C) WHE Proforma with ITC cash grant 10 Yr Amort_for deferral_102809_16.07E Wild Horse Wind Expansionwrkingfile 2" xfId="2360"/>
    <cellStyle name="_Costs not in KWI3000 '06Budget_(C) WHE Proforma with ITC cash grant 10 Yr Amort_for deferral_102809_16.07E Wild Horse Wind Expansionwrkingfile 2 2" xfId="2361"/>
    <cellStyle name="_Costs not in KWI3000 '06Budget_(C) WHE Proforma with ITC cash grant 10 Yr Amort_for deferral_102809_16.07E Wild Horse Wind Expansionwrkingfile 3" xfId="2362"/>
    <cellStyle name="_Costs not in KWI3000 '06Budget_(C) WHE Proforma with ITC cash grant 10 Yr Amort_for deferral_102809_16.07E Wild Horse Wind Expansionwrkingfile SF" xfId="2363"/>
    <cellStyle name="_Costs not in KWI3000 '06Budget_(C) WHE Proforma with ITC cash grant 10 Yr Amort_for deferral_102809_16.07E Wild Horse Wind Expansionwrkingfile SF 2" xfId="2364"/>
    <cellStyle name="_Costs not in KWI3000 '06Budget_(C) WHE Proforma with ITC cash grant 10 Yr Amort_for deferral_102809_16.07E Wild Horse Wind Expansionwrkingfile SF 2 2" xfId="2365"/>
    <cellStyle name="_Costs not in KWI3000 '06Budget_(C) WHE Proforma with ITC cash grant 10 Yr Amort_for deferral_102809_16.07E Wild Horse Wind Expansionwrkingfile SF 3" xfId="2366"/>
    <cellStyle name="_Costs not in KWI3000 '06Budget_(C) WHE Proforma with ITC cash grant 10 Yr Amort_for deferral_102809_16.37E Wild Horse Expansion DeferralRevwrkingfile SF" xfId="2367"/>
    <cellStyle name="_Costs not in KWI3000 '06Budget_(C) WHE Proforma with ITC cash grant 10 Yr Amort_for deferral_102809_16.37E Wild Horse Expansion DeferralRevwrkingfile SF 2" xfId="2368"/>
    <cellStyle name="_Costs not in KWI3000 '06Budget_(C) WHE Proforma with ITC cash grant 10 Yr Amort_for deferral_102809_16.37E Wild Horse Expansion DeferralRevwrkingfile SF 2 2" xfId="2369"/>
    <cellStyle name="_Costs not in KWI3000 '06Budget_(C) WHE Proforma with ITC cash grant 10 Yr Amort_for deferral_102809_16.37E Wild Horse Expansion DeferralRevwrkingfile SF 3" xfId="2370"/>
    <cellStyle name="_Costs not in KWI3000 '06Budget_(C) WHE Proforma with ITC cash grant 10 Yr Amort_for rebuttal_120709" xfId="2371"/>
    <cellStyle name="_Costs not in KWI3000 '06Budget_(C) WHE Proforma with ITC cash grant 10 Yr Amort_for rebuttal_120709 2" xfId="2372"/>
    <cellStyle name="_Costs not in KWI3000 '06Budget_(C) WHE Proforma with ITC cash grant 10 Yr Amort_for rebuttal_120709 2 2" xfId="2373"/>
    <cellStyle name="_Costs not in KWI3000 '06Budget_(C) WHE Proforma with ITC cash grant 10 Yr Amort_for rebuttal_120709 3" xfId="2374"/>
    <cellStyle name="_Costs not in KWI3000 '06Budget_04.07E Wild Horse Wind Expansion" xfId="2375"/>
    <cellStyle name="_Costs not in KWI3000 '06Budget_04.07E Wild Horse Wind Expansion 2" xfId="2376"/>
    <cellStyle name="_Costs not in KWI3000 '06Budget_04.07E Wild Horse Wind Expansion 2 2" xfId="2377"/>
    <cellStyle name="_Costs not in KWI3000 '06Budget_04.07E Wild Horse Wind Expansion 3" xfId="2378"/>
    <cellStyle name="_Costs not in KWI3000 '06Budget_04.07E Wild Horse Wind Expansion_16.07E Wild Horse Wind Expansionwrkingfile" xfId="2379"/>
    <cellStyle name="_Costs not in KWI3000 '06Budget_04.07E Wild Horse Wind Expansion_16.07E Wild Horse Wind Expansionwrkingfile 2" xfId="2380"/>
    <cellStyle name="_Costs not in KWI3000 '06Budget_04.07E Wild Horse Wind Expansion_16.07E Wild Horse Wind Expansionwrkingfile 2 2" xfId="2381"/>
    <cellStyle name="_Costs not in KWI3000 '06Budget_04.07E Wild Horse Wind Expansion_16.07E Wild Horse Wind Expansionwrkingfile 3" xfId="2382"/>
    <cellStyle name="_Costs not in KWI3000 '06Budget_04.07E Wild Horse Wind Expansion_16.07E Wild Horse Wind Expansionwrkingfile SF" xfId="2383"/>
    <cellStyle name="_Costs not in KWI3000 '06Budget_04.07E Wild Horse Wind Expansion_16.07E Wild Horse Wind Expansionwrkingfile SF 2" xfId="2384"/>
    <cellStyle name="_Costs not in KWI3000 '06Budget_04.07E Wild Horse Wind Expansion_16.07E Wild Horse Wind Expansionwrkingfile SF 2 2" xfId="2385"/>
    <cellStyle name="_Costs not in KWI3000 '06Budget_04.07E Wild Horse Wind Expansion_16.07E Wild Horse Wind Expansionwrkingfile SF 3" xfId="2386"/>
    <cellStyle name="_Costs not in KWI3000 '06Budget_04.07E Wild Horse Wind Expansion_16.37E Wild Horse Expansion DeferralRevwrkingfile SF" xfId="2387"/>
    <cellStyle name="_Costs not in KWI3000 '06Budget_04.07E Wild Horse Wind Expansion_16.37E Wild Horse Expansion DeferralRevwrkingfile SF 2" xfId="2388"/>
    <cellStyle name="_Costs not in KWI3000 '06Budget_04.07E Wild Horse Wind Expansion_16.37E Wild Horse Expansion DeferralRevwrkingfile SF 2 2" xfId="2389"/>
    <cellStyle name="_Costs not in KWI3000 '06Budget_04.07E Wild Horse Wind Expansion_16.37E Wild Horse Expansion DeferralRevwrkingfile SF 3" xfId="2390"/>
    <cellStyle name="_Costs not in KWI3000 '06Budget_16.07E Wild Horse Wind Expansionwrkingfile" xfId="2391"/>
    <cellStyle name="_Costs not in KWI3000 '06Budget_16.07E Wild Horse Wind Expansionwrkingfile 2" xfId="2392"/>
    <cellStyle name="_Costs not in KWI3000 '06Budget_16.07E Wild Horse Wind Expansionwrkingfile 2 2" xfId="2393"/>
    <cellStyle name="_Costs not in KWI3000 '06Budget_16.07E Wild Horse Wind Expansionwrkingfile 3" xfId="2394"/>
    <cellStyle name="_Costs not in KWI3000 '06Budget_16.07E Wild Horse Wind Expansionwrkingfile SF" xfId="2395"/>
    <cellStyle name="_Costs not in KWI3000 '06Budget_16.07E Wild Horse Wind Expansionwrkingfile SF 2" xfId="2396"/>
    <cellStyle name="_Costs not in KWI3000 '06Budget_16.07E Wild Horse Wind Expansionwrkingfile SF 2 2" xfId="2397"/>
    <cellStyle name="_Costs not in KWI3000 '06Budget_16.07E Wild Horse Wind Expansionwrkingfile SF 3" xfId="2398"/>
    <cellStyle name="_Costs not in KWI3000 '06Budget_16.37E Wild Horse Expansion DeferralRevwrkingfile SF" xfId="2399"/>
    <cellStyle name="_Costs not in KWI3000 '06Budget_16.37E Wild Horse Expansion DeferralRevwrkingfile SF 2" xfId="2400"/>
    <cellStyle name="_Costs not in KWI3000 '06Budget_16.37E Wild Horse Expansion DeferralRevwrkingfile SF 2 2" xfId="2401"/>
    <cellStyle name="_Costs not in KWI3000 '06Budget_16.37E Wild Horse Expansion DeferralRevwrkingfile SF 3" xfId="2402"/>
    <cellStyle name="_Costs not in KWI3000 '06Budget_2009 Compliance Filing PCA Exhibits for GRC" xfId="2403"/>
    <cellStyle name="_Costs not in KWI3000 '06Budget_2009 GRC Compl Filing - Exhibit D" xfId="2404"/>
    <cellStyle name="_Costs not in KWI3000 '06Budget_2009 GRC Compl Filing - Exhibit D 2" xfId="2405"/>
    <cellStyle name="_Costs not in KWI3000 '06Budget_3.01 Income Statement" xfId="2406"/>
    <cellStyle name="_Costs not in KWI3000 '06Budget_4 31 Regulatory Assets and Liabilities  7 06- Exhibit D" xfId="2407"/>
    <cellStyle name="_Costs not in KWI3000 '06Budget_4 31 Regulatory Assets and Liabilities  7 06- Exhibit D 2" xfId="2408"/>
    <cellStyle name="_Costs not in KWI3000 '06Budget_4 31 Regulatory Assets and Liabilities  7 06- Exhibit D 2 2" xfId="2409"/>
    <cellStyle name="_Costs not in KWI3000 '06Budget_4 31 Regulatory Assets and Liabilities  7 06- Exhibit D 3" xfId="2410"/>
    <cellStyle name="_Costs not in KWI3000 '06Budget_4 31 Regulatory Assets and Liabilities  7 06- Exhibit D_NIM Summary" xfId="2411"/>
    <cellStyle name="_Costs not in KWI3000 '06Budget_4 31 Regulatory Assets and Liabilities  7 06- Exhibit D_NIM Summary 2" xfId="2412"/>
    <cellStyle name="_Costs not in KWI3000 '06Budget_4 32 Regulatory Assets and Liabilities  7 06- Exhibit D" xfId="2413"/>
    <cellStyle name="_Costs not in KWI3000 '06Budget_4 32 Regulatory Assets and Liabilities  7 06- Exhibit D 2" xfId="2414"/>
    <cellStyle name="_Costs not in KWI3000 '06Budget_4 32 Regulatory Assets and Liabilities  7 06- Exhibit D 2 2" xfId="2415"/>
    <cellStyle name="_Costs not in KWI3000 '06Budget_4 32 Regulatory Assets and Liabilities  7 06- Exhibit D 3" xfId="2416"/>
    <cellStyle name="_Costs not in KWI3000 '06Budget_4 32 Regulatory Assets and Liabilities  7 06- Exhibit D_NIM Summary" xfId="2417"/>
    <cellStyle name="_Costs not in KWI3000 '06Budget_4 32 Regulatory Assets and Liabilities  7 06- Exhibit D_NIM Summary 2" xfId="2418"/>
    <cellStyle name="_Costs not in KWI3000 '06Budget_ACCOUNTS" xfId="2419"/>
    <cellStyle name="_Costs not in KWI3000 '06Budget_AURORA Total New" xfId="2420"/>
    <cellStyle name="_Costs not in KWI3000 '06Budget_AURORA Total New 2" xfId="2421"/>
    <cellStyle name="_Costs not in KWI3000 '06Budget_Book2" xfId="2422"/>
    <cellStyle name="_Costs not in KWI3000 '06Budget_Book2 2" xfId="2423"/>
    <cellStyle name="_Costs not in KWI3000 '06Budget_Book2 2 2" xfId="2424"/>
    <cellStyle name="_Costs not in KWI3000 '06Budget_Book2 3" xfId="2425"/>
    <cellStyle name="_Costs not in KWI3000 '06Budget_Book2_Adj Bench DR 3 for Initial Briefs (Electric)" xfId="2426"/>
    <cellStyle name="_Costs not in KWI3000 '06Budget_Book2_Adj Bench DR 3 for Initial Briefs (Electric) 2" xfId="2427"/>
    <cellStyle name="_Costs not in KWI3000 '06Budget_Book2_Adj Bench DR 3 for Initial Briefs (Electric) 2 2" xfId="2428"/>
    <cellStyle name="_Costs not in KWI3000 '06Budget_Book2_Adj Bench DR 3 for Initial Briefs (Electric) 3" xfId="2429"/>
    <cellStyle name="_Costs not in KWI3000 '06Budget_Book2_Electric Rev Req Model (2009 GRC) Rebuttal" xfId="2430"/>
    <cellStyle name="_Costs not in KWI3000 '06Budget_Book2_Electric Rev Req Model (2009 GRC) Rebuttal 2" xfId="2431"/>
    <cellStyle name="_Costs not in KWI3000 '06Budget_Book2_Electric Rev Req Model (2009 GRC) Rebuttal 2 2" xfId="2432"/>
    <cellStyle name="_Costs not in KWI3000 '06Budget_Book2_Electric Rev Req Model (2009 GRC) Rebuttal 3" xfId="2433"/>
    <cellStyle name="_Costs not in KWI3000 '06Budget_Book2_Electric Rev Req Model (2009 GRC) Rebuttal REmoval of New  WH Solar AdjustMI" xfId="2434"/>
    <cellStyle name="_Costs not in KWI3000 '06Budget_Book2_Electric Rev Req Model (2009 GRC) Rebuttal REmoval of New  WH Solar AdjustMI 2" xfId="2435"/>
    <cellStyle name="_Costs not in KWI3000 '06Budget_Book2_Electric Rev Req Model (2009 GRC) Rebuttal REmoval of New  WH Solar AdjustMI 2 2" xfId="2436"/>
    <cellStyle name="_Costs not in KWI3000 '06Budget_Book2_Electric Rev Req Model (2009 GRC) Rebuttal REmoval of New  WH Solar AdjustMI 3" xfId="2437"/>
    <cellStyle name="_Costs not in KWI3000 '06Budget_Book2_Electric Rev Req Model (2009 GRC) Revised 01-18-2010" xfId="2438"/>
    <cellStyle name="_Costs not in KWI3000 '06Budget_Book2_Electric Rev Req Model (2009 GRC) Revised 01-18-2010 2" xfId="2439"/>
    <cellStyle name="_Costs not in KWI3000 '06Budget_Book2_Electric Rev Req Model (2009 GRC) Revised 01-18-2010 2 2" xfId="2440"/>
    <cellStyle name="_Costs not in KWI3000 '06Budget_Book2_Electric Rev Req Model (2009 GRC) Revised 01-18-2010 3" xfId="2441"/>
    <cellStyle name="_Costs not in KWI3000 '06Budget_Book2_Final Order Electric EXHIBIT A-1" xfId="2442"/>
    <cellStyle name="_Costs not in KWI3000 '06Budget_Book2_Final Order Electric EXHIBIT A-1 2" xfId="2443"/>
    <cellStyle name="_Costs not in KWI3000 '06Budget_Book2_Final Order Electric EXHIBIT A-1 2 2" xfId="2444"/>
    <cellStyle name="_Costs not in KWI3000 '06Budget_Book2_Final Order Electric EXHIBIT A-1 3" xfId="2445"/>
    <cellStyle name="_Costs not in KWI3000 '06Budget_Book4" xfId="2446"/>
    <cellStyle name="_Costs not in KWI3000 '06Budget_Book4 2" xfId="2447"/>
    <cellStyle name="_Costs not in KWI3000 '06Budget_Book4 2 2" xfId="2448"/>
    <cellStyle name="_Costs not in KWI3000 '06Budget_Book4 3" xfId="2449"/>
    <cellStyle name="_Costs not in KWI3000 '06Budget_Book9" xfId="2450"/>
    <cellStyle name="_Costs not in KWI3000 '06Budget_Book9 2" xfId="2451"/>
    <cellStyle name="_Costs not in KWI3000 '06Budget_Book9 2 2" xfId="2452"/>
    <cellStyle name="_Costs not in KWI3000 '06Budget_Book9 3" xfId="2453"/>
    <cellStyle name="_Costs not in KWI3000 '06Budget_Check the Interest Calculation" xfId="2454"/>
    <cellStyle name="_Costs not in KWI3000 '06Budget_Check the Interest Calculation_Scenario 1 REC vs PTC Offset" xfId="2455"/>
    <cellStyle name="_Costs not in KWI3000 '06Budget_Check the Interest Calculation_Scenario 3" xfId="2456"/>
    <cellStyle name="_Costs not in KWI3000 '06Budget_Chelan PUD Power Costs (8-10)" xfId="2457"/>
    <cellStyle name="_Costs not in KWI3000 '06Budget_Exhibit D fr R Gho 12-31-08" xfId="2458"/>
    <cellStyle name="_Costs not in KWI3000 '06Budget_Exhibit D fr R Gho 12-31-08 2" xfId="2459"/>
    <cellStyle name="_Costs not in KWI3000 '06Budget_Exhibit D fr R Gho 12-31-08 v2" xfId="2460"/>
    <cellStyle name="_Costs not in KWI3000 '06Budget_Exhibit D fr R Gho 12-31-08 v2 2" xfId="2461"/>
    <cellStyle name="_Costs not in KWI3000 '06Budget_Exhibit D fr R Gho 12-31-08 v2_NIM Summary" xfId="2462"/>
    <cellStyle name="_Costs not in KWI3000 '06Budget_Exhibit D fr R Gho 12-31-08 v2_NIM Summary 2" xfId="2463"/>
    <cellStyle name="_Costs not in KWI3000 '06Budget_Exhibit D fr R Gho 12-31-08_NIM Summary" xfId="2464"/>
    <cellStyle name="_Costs not in KWI3000 '06Budget_Exhibit D fr R Gho 12-31-08_NIM Summary 2" xfId="2465"/>
    <cellStyle name="_Costs not in KWI3000 '06Budget_Gas Rev Req Model (2010 GRC)" xfId="2466"/>
    <cellStyle name="_Costs not in KWI3000 '06Budget_Hopkins Ridge Prepaid Tran - Interest Earned RY 12ME Feb  '11" xfId="2467"/>
    <cellStyle name="_Costs not in KWI3000 '06Budget_Hopkins Ridge Prepaid Tran - Interest Earned RY 12ME Feb  '11 2" xfId="2468"/>
    <cellStyle name="_Costs not in KWI3000 '06Budget_Hopkins Ridge Prepaid Tran - Interest Earned RY 12ME Feb  '11_NIM Summary" xfId="2469"/>
    <cellStyle name="_Costs not in KWI3000 '06Budget_Hopkins Ridge Prepaid Tran - Interest Earned RY 12ME Feb  '11_NIM Summary 2" xfId="2470"/>
    <cellStyle name="_Costs not in KWI3000 '06Budget_Hopkins Ridge Prepaid Tran - Interest Earned RY 12ME Feb  '11_Transmission Workbook for May BOD" xfId="2471"/>
    <cellStyle name="_Costs not in KWI3000 '06Budget_Hopkins Ridge Prepaid Tran - Interest Earned RY 12ME Feb  '11_Transmission Workbook for May BOD 2" xfId="2472"/>
    <cellStyle name="_Costs not in KWI3000 '06Budget_INPUTS" xfId="2473"/>
    <cellStyle name="_Costs not in KWI3000 '06Budget_INPUTS 2" xfId="2474"/>
    <cellStyle name="_Costs not in KWI3000 '06Budget_INPUTS 2 2" xfId="2475"/>
    <cellStyle name="_Costs not in KWI3000 '06Budget_INPUTS 3" xfId="2476"/>
    <cellStyle name="_Costs not in KWI3000 '06Budget_NIM Summary" xfId="2477"/>
    <cellStyle name="_Costs not in KWI3000 '06Budget_NIM Summary 09GRC" xfId="2478"/>
    <cellStyle name="_Costs not in KWI3000 '06Budget_NIM Summary 09GRC 2" xfId="2479"/>
    <cellStyle name="_Costs not in KWI3000 '06Budget_NIM Summary 2" xfId="2480"/>
    <cellStyle name="_Costs not in KWI3000 '06Budget_NIM Summary 3" xfId="2481"/>
    <cellStyle name="_Costs not in KWI3000 '06Budget_NIM Summary 4" xfId="2482"/>
    <cellStyle name="_Costs not in KWI3000 '06Budget_NIM Summary 5" xfId="2483"/>
    <cellStyle name="_Costs not in KWI3000 '06Budget_NIM Summary 6" xfId="2484"/>
    <cellStyle name="_Costs not in KWI3000 '06Budget_NIM Summary 7" xfId="2485"/>
    <cellStyle name="_Costs not in KWI3000 '06Budget_NIM Summary 8" xfId="2486"/>
    <cellStyle name="_Costs not in KWI3000 '06Budget_NIM Summary 9" xfId="2487"/>
    <cellStyle name="_Costs not in KWI3000 '06Budget_PCA 10 -  Exhibit D from A Kellogg Jan 2011" xfId="2488"/>
    <cellStyle name="_Costs not in KWI3000 '06Budget_PCA 10 -  Exhibit D from A Kellogg July 2011" xfId="2489"/>
    <cellStyle name="_Costs not in KWI3000 '06Budget_PCA 10 -  Exhibit D from S Free Rcv'd 12-11" xfId="2490"/>
    <cellStyle name="_Costs not in KWI3000 '06Budget_PCA 7 - Exhibit D update 11_30_08 (2)" xfId="2491"/>
    <cellStyle name="_Costs not in KWI3000 '06Budget_PCA 7 - Exhibit D update 11_30_08 (2) 2" xfId="2492"/>
    <cellStyle name="_Costs not in KWI3000 '06Budget_PCA 7 - Exhibit D update 11_30_08 (2) 2 2" xfId="2493"/>
    <cellStyle name="_Costs not in KWI3000 '06Budget_PCA 7 - Exhibit D update 11_30_08 (2) 3" xfId="2494"/>
    <cellStyle name="_Costs not in KWI3000 '06Budget_PCA 7 - Exhibit D update 11_30_08 (2)_NIM Summary" xfId="2495"/>
    <cellStyle name="_Costs not in KWI3000 '06Budget_PCA 7 - Exhibit D update 11_30_08 (2)_NIM Summary 2" xfId="2496"/>
    <cellStyle name="_Costs not in KWI3000 '06Budget_PCA 8 - Exhibit D update 12_31_09" xfId="2497"/>
    <cellStyle name="_Costs not in KWI3000 '06Budget_PCA 9 -  Exhibit D April 2010" xfId="2498"/>
    <cellStyle name="_Costs not in KWI3000 '06Budget_PCA 9 -  Exhibit D April 2010 (3)" xfId="2499"/>
    <cellStyle name="_Costs not in KWI3000 '06Budget_PCA 9 -  Exhibit D April 2010 (3) 2" xfId="2500"/>
    <cellStyle name="_Costs not in KWI3000 '06Budget_PCA 9 -  Exhibit D Feb 2010" xfId="2501"/>
    <cellStyle name="_Costs not in KWI3000 '06Budget_PCA 9 -  Exhibit D Feb 2010 v2" xfId="2502"/>
    <cellStyle name="_Costs not in KWI3000 '06Budget_PCA 9 -  Exhibit D Feb 2010 WF" xfId="2503"/>
    <cellStyle name="_Costs not in KWI3000 '06Budget_PCA 9 -  Exhibit D Jan 2010" xfId="2504"/>
    <cellStyle name="_Costs not in KWI3000 '06Budget_PCA 9 -  Exhibit D March 2010 (2)" xfId="2505"/>
    <cellStyle name="_Costs not in KWI3000 '06Budget_PCA 9 -  Exhibit D Nov 2010" xfId="2506"/>
    <cellStyle name="_Costs not in KWI3000 '06Budget_PCA 9 - Exhibit D at August 2010" xfId="2507"/>
    <cellStyle name="_Costs not in KWI3000 '06Budget_PCA 9 - Exhibit D June 2010 GRC" xfId="2508"/>
    <cellStyle name="_Costs not in KWI3000 '06Budget_Power Costs - Comparison bx Rbtl-Staff-Jt-PC" xfId="2509"/>
    <cellStyle name="_Costs not in KWI3000 '06Budget_Power Costs - Comparison bx Rbtl-Staff-Jt-PC 2" xfId="2510"/>
    <cellStyle name="_Costs not in KWI3000 '06Budget_Power Costs - Comparison bx Rbtl-Staff-Jt-PC 2 2" xfId="2511"/>
    <cellStyle name="_Costs not in KWI3000 '06Budget_Power Costs - Comparison bx Rbtl-Staff-Jt-PC 3" xfId="2512"/>
    <cellStyle name="_Costs not in KWI3000 '06Budget_Power Costs - Comparison bx Rbtl-Staff-Jt-PC_Adj Bench DR 3 for Initial Briefs (Electric)" xfId="2513"/>
    <cellStyle name="_Costs not in KWI3000 '06Budget_Power Costs - Comparison bx Rbtl-Staff-Jt-PC_Adj Bench DR 3 for Initial Briefs (Electric) 2" xfId="2514"/>
    <cellStyle name="_Costs not in KWI3000 '06Budget_Power Costs - Comparison bx Rbtl-Staff-Jt-PC_Adj Bench DR 3 for Initial Briefs (Electric) 2 2" xfId="2515"/>
    <cellStyle name="_Costs not in KWI3000 '06Budget_Power Costs - Comparison bx Rbtl-Staff-Jt-PC_Adj Bench DR 3 for Initial Briefs (Electric) 3" xfId="2516"/>
    <cellStyle name="_Costs not in KWI3000 '06Budget_Power Costs - Comparison bx Rbtl-Staff-Jt-PC_Electric Rev Req Model (2009 GRC) Rebuttal" xfId="2517"/>
    <cellStyle name="_Costs not in KWI3000 '06Budget_Power Costs - Comparison bx Rbtl-Staff-Jt-PC_Electric Rev Req Model (2009 GRC) Rebuttal 2" xfId="2518"/>
    <cellStyle name="_Costs not in KWI3000 '06Budget_Power Costs - Comparison bx Rbtl-Staff-Jt-PC_Electric Rev Req Model (2009 GRC) Rebuttal 2 2" xfId="2519"/>
    <cellStyle name="_Costs not in KWI3000 '06Budget_Power Costs - Comparison bx Rbtl-Staff-Jt-PC_Electric Rev Req Model (2009 GRC) Rebuttal 3" xfId="2520"/>
    <cellStyle name="_Costs not in KWI3000 '06Budget_Power Costs - Comparison bx Rbtl-Staff-Jt-PC_Electric Rev Req Model (2009 GRC) Rebuttal REmoval of New  WH Solar AdjustMI" xfId="2521"/>
    <cellStyle name="_Costs not in KWI3000 '06Budget_Power Costs - Comparison bx Rbtl-Staff-Jt-PC_Electric Rev Req Model (2009 GRC) Rebuttal REmoval of New  WH Solar AdjustMI 2" xfId="2522"/>
    <cellStyle name="_Costs not in KWI3000 '06Budget_Power Costs - Comparison bx Rbtl-Staff-Jt-PC_Electric Rev Req Model (2009 GRC) Rebuttal REmoval of New  WH Solar AdjustMI 2 2" xfId="2523"/>
    <cellStyle name="_Costs not in KWI3000 '06Budget_Power Costs - Comparison bx Rbtl-Staff-Jt-PC_Electric Rev Req Model (2009 GRC) Rebuttal REmoval of New  WH Solar AdjustMI 3" xfId="2524"/>
    <cellStyle name="_Costs not in KWI3000 '06Budget_Power Costs - Comparison bx Rbtl-Staff-Jt-PC_Electric Rev Req Model (2009 GRC) Revised 01-18-2010" xfId="2525"/>
    <cellStyle name="_Costs not in KWI3000 '06Budget_Power Costs - Comparison bx Rbtl-Staff-Jt-PC_Electric Rev Req Model (2009 GRC) Revised 01-18-2010 2" xfId="2526"/>
    <cellStyle name="_Costs not in KWI3000 '06Budget_Power Costs - Comparison bx Rbtl-Staff-Jt-PC_Electric Rev Req Model (2009 GRC) Revised 01-18-2010 2 2" xfId="2527"/>
    <cellStyle name="_Costs not in KWI3000 '06Budget_Power Costs - Comparison bx Rbtl-Staff-Jt-PC_Electric Rev Req Model (2009 GRC) Revised 01-18-2010 3" xfId="2528"/>
    <cellStyle name="_Costs not in KWI3000 '06Budget_Power Costs - Comparison bx Rbtl-Staff-Jt-PC_Final Order Electric EXHIBIT A-1" xfId="2529"/>
    <cellStyle name="_Costs not in KWI3000 '06Budget_Power Costs - Comparison bx Rbtl-Staff-Jt-PC_Final Order Electric EXHIBIT A-1 2" xfId="2530"/>
    <cellStyle name="_Costs not in KWI3000 '06Budget_Power Costs - Comparison bx Rbtl-Staff-Jt-PC_Final Order Electric EXHIBIT A-1 2 2" xfId="2531"/>
    <cellStyle name="_Costs not in KWI3000 '06Budget_Power Costs - Comparison bx Rbtl-Staff-Jt-PC_Final Order Electric EXHIBIT A-1 3" xfId="2532"/>
    <cellStyle name="_Costs not in KWI3000 '06Budget_Production Adj 4.37" xfId="2533"/>
    <cellStyle name="_Costs not in KWI3000 '06Budget_Production Adj 4.37 2" xfId="2534"/>
    <cellStyle name="_Costs not in KWI3000 '06Budget_Production Adj 4.37 2 2" xfId="2535"/>
    <cellStyle name="_Costs not in KWI3000 '06Budget_Production Adj 4.37 3" xfId="2536"/>
    <cellStyle name="_Costs not in KWI3000 '06Budget_Purchased Power Adj 4.03" xfId="2537"/>
    <cellStyle name="_Costs not in KWI3000 '06Budget_Purchased Power Adj 4.03 2" xfId="2538"/>
    <cellStyle name="_Costs not in KWI3000 '06Budget_Purchased Power Adj 4.03 2 2" xfId="2539"/>
    <cellStyle name="_Costs not in KWI3000 '06Budget_Purchased Power Adj 4.03 3" xfId="2540"/>
    <cellStyle name="_Costs not in KWI3000 '06Budget_Rebuttal Power Costs" xfId="2541"/>
    <cellStyle name="_Costs not in KWI3000 '06Budget_Rebuttal Power Costs 2" xfId="2542"/>
    <cellStyle name="_Costs not in KWI3000 '06Budget_Rebuttal Power Costs 2 2" xfId="2543"/>
    <cellStyle name="_Costs not in KWI3000 '06Budget_Rebuttal Power Costs 3" xfId="2544"/>
    <cellStyle name="_Costs not in KWI3000 '06Budget_Rebuttal Power Costs_Adj Bench DR 3 for Initial Briefs (Electric)" xfId="2545"/>
    <cellStyle name="_Costs not in KWI3000 '06Budget_Rebuttal Power Costs_Adj Bench DR 3 for Initial Briefs (Electric) 2" xfId="2546"/>
    <cellStyle name="_Costs not in KWI3000 '06Budget_Rebuttal Power Costs_Adj Bench DR 3 for Initial Briefs (Electric) 2 2" xfId="2547"/>
    <cellStyle name="_Costs not in KWI3000 '06Budget_Rebuttal Power Costs_Adj Bench DR 3 for Initial Briefs (Electric) 3" xfId="2548"/>
    <cellStyle name="_Costs not in KWI3000 '06Budget_Rebuttal Power Costs_Electric Rev Req Model (2009 GRC) Rebuttal" xfId="2549"/>
    <cellStyle name="_Costs not in KWI3000 '06Budget_Rebuttal Power Costs_Electric Rev Req Model (2009 GRC) Rebuttal 2" xfId="2550"/>
    <cellStyle name="_Costs not in KWI3000 '06Budget_Rebuttal Power Costs_Electric Rev Req Model (2009 GRC) Rebuttal 2 2" xfId="2551"/>
    <cellStyle name="_Costs not in KWI3000 '06Budget_Rebuttal Power Costs_Electric Rev Req Model (2009 GRC) Rebuttal 3" xfId="2552"/>
    <cellStyle name="_Costs not in KWI3000 '06Budget_Rebuttal Power Costs_Electric Rev Req Model (2009 GRC) Rebuttal REmoval of New  WH Solar AdjustMI" xfId="2553"/>
    <cellStyle name="_Costs not in KWI3000 '06Budget_Rebuttal Power Costs_Electric Rev Req Model (2009 GRC) Rebuttal REmoval of New  WH Solar AdjustMI 2" xfId="2554"/>
    <cellStyle name="_Costs not in KWI3000 '06Budget_Rebuttal Power Costs_Electric Rev Req Model (2009 GRC) Rebuttal REmoval of New  WH Solar AdjustMI 2 2" xfId="2555"/>
    <cellStyle name="_Costs not in KWI3000 '06Budget_Rebuttal Power Costs_Electric Rev Req Model (2009 GRC) Rebuttal REmoval of New  WH Solar AdjustMI 3" xfId="2556"/>
    <cellStyle name="_Costs not in KWI3000 '06Budget_Rebuttal Power Costs_Electric Rev Req Model (2009 GRC) Revised 01-18-2010" xfId="2557"/>
    <cellStyle name="_Costs not in KWI3000 '06Budget_Rebuttal Power Costs_Electric Rev Req Model (2009 GRC) Revised 01-18-2010 2" xfId="2558"/>
    <cellStyle name="_Costs not in KWI3000 '06Budget_Rebuttal Power Costs_Electric Rev Req Model (2009 GRC) Revised 01-18-2010 2 2" xfId="2559"/>
    <cellStyle name="_Costs not in KWI3000 '06Budget_Rebuttal Power Costs_Electric Rev Req Model (2009 GRC) Revised 01-18-2010 3" xfId="2560"/>
    <cellStyle name="_Costs not in KWI3000 '06Budget_Rebuttal Power Costs_Final Order Electric EXHIBIT A-1" xfId="2561"/>
    <cellStyle name="_Costs not in KWI3000 '06Budget_Rebuttal Power Costs_Final Order Electric EXHIBIT A-1 2" xfId="2562"/>
    <cellStyle name="_Costs not in KWI3000 '06Budget_Rebuttal Power Costs_Final Order Electric EXHIBIT A-1 2 2" xfId="2563"/>
    <cellStyle name="_Costs not in KWI3000 '06Budget_Rebuttal Power Costs_Final Order Electric EXHIBIT A-1 3" xfId="2564"/>
    <cellStyle name="_Costs not in KWI3000 '06Budget_ROR &amp; CONV FACTOR" xfId="2565"/>
    <cellStyle name="_Costs not in KWI3000 '06Budget_ROR &amp; CONV FACTOR 2" xfId="2566"/>
    <cellStyle name="_Costs not in KWI3000 '06Budget_ROR &amp; CONV FACTOR 2 2" xfId="2567"/>
    <cellStyle name="_Costs not in KWI3000 '06Budget_ROR &amp; CONV FACTOR 3" xfId="2568"/>
    <cellStyle name="_Costs not in KWI3000 '06Budget_ROR 5.02" xfId="2569"/>
    <cellStyle name="_Costs not in KWI3000 '06Budget_ROR 5.02 2" xfId="2570"/>
    <cellStyle name="_Costs not in KWI3000 '06Budget_ROR 5.02 2 2" xfId="2571"/>
    <cellStyle name="_Costs not in KWI3000 '06Budget_ROR 5.02 3" xfId="2572"/>
    <cellStyle name="_Costs not in KWI3000 '06Budget_Transmission Workbook for May BOD" xfId="2573"/>
    <cellStyle name="_Costs not in KWI3000 '06Budget_Transmission Workbook for May BOD 2" xfId="2574"/>
    <cellStyle name="_Costs not in KWI3000 '06Budget_Wind Integration 10GRC" xfId="2575"/>
    <cellStyle name="_Costs not in KWI3000 '06Budget_Wind Integration 10GRC 2" xfId="2576"/>
    <cellStyle name="_DEM-08C Power Cost Comparison" xfId="2577"/>
    <cellStyle name="_DEM-WP (C) Costs not in AURORA 2006GRC Order 11.30.06 Gas" xfId="2578"/>
    <cellStyle name="_DEM-WP (C) Costs not in AURORA 2006GRC Order 11.30.06 Gas 2" xfId="2579"/>
    <cellStyle name="_DEM-WP (C) Costs not in AURORA 2006GRC Order 11.30.06 Gas_Chelan PUD Power Costs (8-10)" xfId="2580"/>
    <cellStyle name="_DEM-WP (C) Costs not in AURORA 2006GRC Order 11.30.06 Gas_NIM Summary" xfId="2581"/>
    <cellStyle name="_DEM-WP (C) Costs not in AURORA 2006GRC Order 11.30.06 Gas_NIM Summary 2" xfId="2582"/>
    <cellStyle name="_DEM-WP (C) Power Cost 2006GRC Order" xfId="2583"/>
    <cellStyle name="_DEM-WP (C) Power Cost 2006GRC Order 2" xfId="2584"/>
    <cellStyle name="_DEM-WP (C) Power Cost 2006GRC Order 2 2" xfId="2585"/>
    <cellStyle name="_DEM-WP (C) Power Cost 2006GRC Order 2 2 2" xfId="2586"/>
    <cellStyle name="_DEM-WP (C) Power Cost 2006GRC Order 2 3" xfId="2587"/>
    <cellStyle name="_DEM-WP (C) Power Cost 2006GRC Order 3" xfId="2588"/>
    <cellStyle name="_DEM-WP (C) Power Cost 2006GRC Order 3 2" xfId="2589"/>
    <cellStyle name="_DEM-WP (C) Power Cost 2006GRC Order 4" xfId="2590"/>
    <cellStyle name="_DEM-WP (C) Power Cost 2006GRC Order 4 2" xfId="2591"/>
    <cellStyle name="_DEM-WP (C) Power Cost 2006GRC Order 5" xfId="2592"/>
    <cellStyle name="_DEM-WP (C) Power Cost 2006GRC Order_04 07E Wild Horse Wind Expansion (C) (2)" xfId="2593"/>
    <cellStyle name="_DEM-WP (C) Power Cost 2006GRC Order_04 07E Wild Horse Wind Expansion (C) (2) 2" xfId="2594"/>
    <cellStyle name="_DEM-WP (C) Power Cost 2006GRC Order_04 07E Wild Horse Wind Expansion (C) (2) 2 2" xfId="2595"/>
    <cellStyle name="_DEM-WP (C) Power Cost 2006GRC Order_04 07E Wild Horse Wind Expansion (C) (2) 3" xfId="2596"/>
    <cellStyle name="_DEM-WP (C) Power Cost 2006GRC Order_04 07E Wild Horse Wind Expansion (C) (2)_Adj Bench DR 3 for Initial Briefs (Electric)" xfId="2597"/>
    <cellStyle name="_DEM-WP (C) Power Cost 2006GRC Order_04 07E Wild Horse Wind Expansion (C) (2)_Adj Bench DR 3 for Initial Briefs (Electric) 2" xfId="2598"/>
    <cellStyle name="_DEM-WP (C) Power Cost 2006GRC Order_04 07E Wild Horse Wind Expansion (C) (2)_Adj Bench DR 3 for Initial Briefs (Electric) 2 2" xfId="2599"/>
    <cellStyle name="_DEM-WP (C) Power Cost 2006GRC Order_04 07E Wild Horse Wind Expansion (C) (2)_Adj Bench DR 3 for Initial Briefs (Electric) 3" xfId="2600"/>
    <cellStyle name="_DEM-WP (C) Power Cost 2006GRC Order_04 07E Wild Horse Wind Expansion (C) (2)_Book1" xfId="2601"/>
    <cellStyle name="_DEM-WP (C) Power Cost 2006GRC Order_04 07E Wild Horse Wind Expansion (C) (2)_Electric Rev Req Model (2009 GRC) " xfId="2602"/>
    <cellStyle name="_DEM-WP (C) Power Cost 2006GRC Order_04 07E Wild Horse Wind Expansion (C) (2)_Electric Rev Req Model (2009 GRC)  2" xfId="2603"/>
    <cellStyle name="_DEM-WP (C) Power Cost 2006GRC Order_04 07E Wild Horse Wind Expansion (C) (2)_Electric Rev Req Model (2009 GRC)  2 2" xfId="2604"/>
    <cellStyle name="_DEM-WP (C) Power Cost 2006GRC Order_04 07E Wild Horse Wind Expansion (C) (2)_Electric Rev Req Model (2009 GRC)  3" xfId="2605"/>
    <cellStyle name="_DEM-WP (C) Power Cost 2006GRC Order_04 07E Wild Horse Wind Expansion (C) (2)_Electric Rev Req Model (2009 GRC) Rebuttal" xfId="2606"/>
    <cellStyle name="_DEM-WP (C) Power Cost 2006GRC Order_04 07E Wild Horse Wind Expansion (C) (2)_Electric Rev Req Model (2009 GRC) Rebuttal 2" xfId="2607"/>
    <cellStyle name="_DEM-WP (C) Power Cost 2006GRC Order_04 07E Wild Horse Wind Expansion (C) (2)_Electric Rev Req Model (2009 GRC) Rebuttal 2 2" xfId="2608"/>
    <cellStyle name="_DEM-WP (C) Power Cost 2006GRC Order_04 07E Wild Horse Wind Expansion (C) (2)_Electric Rev Req Model (2009 GRC) Rebuttal 3" xfId="2609"/>
    <cellStyle name="_DEM-WP (C) Power Cost 2006GRC Order_04 07E Wild Horse Wind Expansion (C) (2)_Electric Rev Req Model (2009 GRC) Rebuttal REmoval of New  WH Solar AdjustMI" xfId="2610"/>
    <cellStyle name="_DEM-WP (C) Power Cost 2006GRC Order_04 07E Wild Horse Wind Expansion (C) (2)_Electric Rev Req Model (2009 GRC) Rebuttal REmoval of New  WH Solar AdjustMI 2" xfId="2611"/>
    <cellStyle name="_DEM-WP (C) Power Cost 2006GRC Order_04 07E Wild Horse Wind Expansion (C) (2)_Electric Rev Req Model (2009 GRC) Rebuttal REmoval of New  WH Solar AdjustMI 2 2" xfId="2612"/>
    <cellStyle name="_DEM-WP (C) Power Cost 2006GRC Order_04 07E Wild Horse Wind Expansion (C) (2)_Electric Rev Req Model (2009 GRC) Rebuttal REmoval of New  WH Solar AdjustMI 3" xfId="2613"/>
    <cellStyle name="_DEM-WP (C) Power Cost 2006GRC Order_04 07E Wild Horse Wind Expansion (C) (2)_Electric Rev Req Model (2009 GRC) Revised 01-18-2010" xfId="2614"/>
    <cellStyle name="_DEM-WP (C) Power Cost 2006GRC Order_04 07E Wild Horse Wind Expansion (C) (2)_Electric Rev Req Model (2009 GRC) Revised 01-18-2010 2" xfId="2615"/>
    <cellStyle name="_DEM-WP (C) Power Cost 2006GRC Order_04 07E Wild Horse Wind Expansion (C) (2)_Electric Rev Req Model (2009 GRC) Revised 01-18-2010 2 2" xfId="2616"/>
    <cellStyle name="_DEM-WP (C) Power Cost 2006GRC Order_04 07E Wild Horse Wind Expansion (C) (2)_Electric Rev Req Model (2009 GRC) Revised 01-18-2010 3" xfId="2617"/>
    <cellStyle name="_DEM-WP (C) Power Cost 2006GRC Order_04 07E Wild Horse Wind Expansion (C) (2)_Electric Rev Req Model (2010 GRC)" xfId="2618"/>
    <cellStyle name="_DEM-WP (C) Power Cost 2006GRC Order_04 07E Wild Horse Wind Expansion (C) (2)_Electric Rev Req Model (2010 GRC) SF" xfId="2619"/>
    <cellStyle name="_DEM-WP (C) Power Cost 2006GRC Order_04 07E Wild Horse Wind Expansion (C) (2)_Final Order Electric EXHIBIT A-1" xfId="2620"/>
    <cellStyle name="_DEM-WP (C) Power Cost 2006GRC Order_04 07E Wild Horse Wind Expansion (C) (2)_Final Order Electric EXHIBIT A-1 2" xfId="2621"/>
    <cellStyle name="_DEM-WP (C) Power Cost 2006GRC Order_04 07E Wild Horse Wind Expansion (C) (2)_Final Order Electric EXHIBIT A-1 2 2" xfId="2622"/>
    <cellStyle name="_DEM-WP (C) Power Cost 2006GRC Order_04 07E Wild Horse Wind Expansion (C) (2)_Final Order Electric EXHIBIT A-1 3" xfId="2623"/>
    <cellStyle name="_DEM-WP (C) Power Cost 2006GRC Order_04 07E Wild Horse Wind Expansion (C) (2)_TENASKA REGULATORY ASSET" xfId="2624"/>
    <cellStyle name="_DEM-WP (C) Power Cost 2006GRC Order_04 07E Wild Horse Wind Expansion (C) (2)_TENASKA REGULATORY ASSET 2" xfId="2625"/>
    <cellStyle name="_DEM-WP (C) Power Cost 2006GRC Order_04 07E Wild Horse Wind Expansion (C) (2)_TENASKA REGULATORY ASSET 2 2" xfId="2626"/>
    <cellStyle name="_DEM-WP (C) Power Cost 2006GRC Order_04 07E Wild Horse Wind Expansion (C) (2)_TENASKA REGULATORY ASSET 3" xfId="2627"/>
    <cellStyle name="_DEM-WP (C) Power Cost 2006GRC Order_16.37E Wild Horse Expansion DeferralRevwrkingfile SF" xfId="2628"/>
    <cellStyle name="_DEM-WP (C) Power Cost 2006GRC Order_16.37E Wild Horse Expansion DeferralRevwrkingfile SF 2" xfId="2629"/>
    <cellStyle name="_DEM-WP (C) Power Cost 2006GRC Order_16.37E Wild Horse Expansion DeferralRevwrkingfile SF 2 2" xfId="2630"/>
    <cellStyle name="_DEM-WP (C) Power Cost 2006GRC Order_16.37E Wild Horse Expansion DeferralRevwrkingfile SF 3" xfId="2631"/>
    <cellStyle name="_DEM-WP (C) Power Cost 2006GRC Order_2009 Compliance Filing PCA Exhibits for GRC" xfId="2632"/>
    <cellStyle name="_DEM-WP (C) Power Cost 2006GRC Order_2009 GRC Compl Filing - Exhibit D" xfId="2633"/>
    <cellStyle name="_DEM-WP (C) Power Cost 2006GRC Order_2009 GRC Compl Filing - Exhibit D 2" xfId="2634"/>
    <cellStyle name="_DEM-WP (C) Power Cost 2006GRC Order_3.01 Income Statement" xfId="2635"/>
    <cellStyle name="_DEM-WP (C) Power Cost 2006GRC Order_4 31 Regulatory Assets and Liabilities  7 06- Exhibit D" xfId="2636"/>
    <cellStyle name="_DEM-WP (C) Power Cost 2006GRC Order_4 31 Regulatory Assets and Liabilities  7 06- Exhibit D 2" xfId="2637"/>
    <cellStyle name="_DEM-WP (C) Power Cost 2006GRC Order_4 31 Regulatory Assets and Liabilities  7 06- Exhibit D 2 2" xfId="2638"/>
    <cellStyle name="_DEM-WP (C) Power Cost 2006GRC Order_4 31 Regulatory Assets and Liabilities  7 06- Exhibit D 3" xfId="2639"/>
    <cellStyle name="_DEM-WP (C) Power Cost 2006GRC Order_4 31 Regulatory Assets and Liabilities  7 06- Exhibit D_NIM Summary" xfId="2640"/>
    <cellStyle name="_DEM-WP (C) Power Cost 2006GRC Order_4 31 Regulatory Assets and Liabilities  7 06- Exhibit D_NIM Summary 2" xfId="2641"/>
    <cellStyle name="_DEM-WP (C) Power Cost 2006GRC Order_4 32 Regulatory Assets and Liabilities  7 06- Exhibit D" xfId="2642"/>
    <cellStyle name="_DEM-WP (C) Power Cost 2006GRC Order_4 32 Regulatory Assets and Liabilities  7 06- Exhibit D 2" xfId="2643"/>
    <cellStyle name="_DEM-WP (C) Power Cost 2006GRC Order_4 32 Regulatory Assets and Liabilities  7 06- Exhibit D 2 2" xfId="2644"/>
    <cellStyle name="_DEM-WP (C) Power Cost 2006GRC Order_4 32 Regulatory Assets and Liabilities  7 06- Exhibit D 3" xfId="2645"/>
    <cellStyle name="_DEM-WP (C) Power Cost 2006GRC Order_4 32 Regulatory Assets and Liabilities  7 06- Exhibit D_NIM Summary" xfId="2646"/>
    <cellStyle name="_DEM-WP (C) Power Cost 2006GRC Order_4 32 Regulatory Assets and Liabilities  7 06- Exhibit D_NIM Summary 2" xfId="2647"/>
    <cellStyle name="_DEM-WP (C) Power Cost 2006GRC Order_AURORA Total New" xfId="2648"/>
    <cellStyle name="_DEM-WP (C) Power Cost 2006GRC Order_AURORA Total New 2" xfId="2649"/>
    <cellStyle name="_DEM-WP (C) Power Cost 2006GRC Order_Book2" xfId="2650"/>
    <cellStyle name="_DEM-WP (C) Power Cost 2006GRC Order_Book2 2" xfId="2651"/>
    <cellStyle name="_DEM-WP (C) Power Cost 2006GRC Order_Book2 2 2" xfId="2652"/>
    <cellStyle name="_DEM-WP (C) Power Cost 2006GRC Order_Book2 3" xfId="2653"/>
    <cellStyle name="_DEM-WP (C) Power Cost 2006GRC Order_Book2_Adj Bench DR 3 for Initial Briefs (Electric)" xfId="2654"/>
    <cellStyle name="_DEM-WP (C) Power Cost 2006GRC Order_Book2_Adj Bench DR 3 for Initial Briefs (Electric) 2" xfId="2655"/>
    <cellStyle name="_DEM-WP (C) Power Cost 2006GRC Order_Book2_Adj Bench DR 3 for Initial Briefs (Electric) 2 2" xfId="2656"/>
    <cellStyle name="_DEM-WP (C) Power Cost 2006GRC Order_Book2_Adj Bench DR 3 for Initial Briefs (Electric) 3" xfId="2657"/>
    <cellStyle name="_DEM-WP (C) Power Cost 2006GRC Order_Book2_Electric Rev Req Model (2009 GRC) Rebuttal" xfId="2658"/>
    <cellStyle name="_DEM-WP (C) Power Cost 2006GRC Order_Book2_Electric Rev Req Model (2009 GRC) Rebuttal 2" xfId="2659"/>
    <cellStyle name="_DEM-WP (C) Power Cost 2006GRC Order_Book2_Electric Rev Req Model (2009 GRC) Rebuttal 2 2" xfId="2660"/>
    <cellStyle name="_DEM-WP (C) Power Cost 2006GRC Order_Book2_Electric Rev Req Model (2009 GRC) Rebuttal 3" xfId="2661"/>
    <cellStyle name="_DEM-WP (C) Power Cost 2006GRC Order_Book2_Electric Rev Req Model (2009 GRC) Rebuttal REmoval of New  WH Solar AdjustMI" xfId="2662"/>
    <cellStyle name="_DEM-WP (C) Power Cost 2006GRC Order_Book2_Electric Rev Req Model (2009 GRC) Rebuttal REmoval of New  WH Solar AdjustMI 2" xfId="2663"/>
    <cellStyle name="_DEM-WP (C) Power Cost 2006GRC Order_Book2_Electric Rev Req Model (2009 GRC) Rebuttal REmoval of New  WH Solar AdjustMI 2 2" xfId="2664"/>
    <cellStyle name="_DEM-WP (C) Power Cost 2006GRC Order_Book2_Electric Rev Req Model (2009 GRC) Rebuttal REmoval of New  WH Solar AdjustMI 3" xfId="2665"/>
    <cellStyle name="_DEM-WP (C) Power Cost 2006GRC Order_Book2_Electric Rev Req Model (2009 GRC) Revised 01-18-2010" xfId="2666"/>
    <cellStyle name="_DEM-WP (C) Power Cost 2006GRC Order_Book2_Electric Rev Req Model (2009 GRC) Revised 01-18-2010 2" xfId="2667"/>
    <cellStyle name="_DEM-WP (C) Power Cost 2006GRC Order_Book2_Electric Rev Req Model (2009 GRC) Revised 01-18-2010 2 2" xfId="2668"/>
    <cellStyle name="_DEM-WP (C) Power Cost 2006GRC Order_Book2_Electric Rev Req Model (2009 GRC) Revised 01-18-2010 3" xfId="2669"/>
    <cellStyle name="_DEM-WP (C) Power Cost 2006GRC Order_Book2_Final Order Electric EXHIBIT A-1" xfId="2670"/>
    <cellStyle name="_DEM-WP (C) Power Cost 2006GRC Order_Book2_Final Order Electric EXHIBIT A-1 2" xfId="2671"/>
    <cellStyle name="_DEM-WP (C) Power Cost 2006GRC Order_Book2_Final Order Electric EXHIBIT A-1 2 2" xfId="2672"/>
    <cellStyle name="_DEM-WP (C) Power Cost 2006GRC Order_Book2_Final Order Electric EXHIBIT A-1 3" xfId="2673"/>
    <cellStyle name="_DEM-WP (C) Power Cost 2006GRC Order_Book4" xfId="2674"/>
    <cellStyle name="_DEM-WP (C) Power Cost 2006GRC Order_Book4 2" xfId="2675"/>
    <cellStyle name="_DEM-WP (C) Power Cost 2006GRC Order_Book4 2 2" xfId="2676"/>
    <cellStyle name="_DEM-WP (C) Power Cost 2006GRC Order_Book4 3" xfId="2677"/>
    <cellStyle name="_DEM-WP (C) Power Cost 2006GRC Order_Book9" xfId="2678"/>
    <cellStyle name="_DEM-WP (C) Power Cost 2006GRC Order_Book9 2" xfId="2679"/>
    <cellStyle name="_DEM-WP (C) Power Cost 2006GRC Order_Book9 2 2" xfId="2680"/>
    <cellStyle name="_DEM-WP (C) Power Cost 2006GRC Order_Book9 3" xfId="2681"/>
    <cellStyle name="_DEM-WP (C) Power Cost 2006GRC Order_Chelan PUD Power Costs (8-10)" xfId="2682"/>
    <cellStyle name="_DEM-WP (C) Power Cost 2006GRC Order_Electric COS Inputs" xfId="2683"/>
    <cellStyle name="_DEM-WP (C) Power Cost 2006GRC Order_Electric COS Inputs 2" xfId="2684"/>
    <cellStyle name="_DEM-WP (C) Power Cost 2006GRC Order_Electric COS Inputs 2 2" xfId="2685"/>
    <cellStyle name="_DEM-WP (C) Power Cost 2006GRC Order_Electric COS Inputs 2 2 2" xfId="2686"/>
    <cellStyle name="_DEM-WP (C) Power Cost 2006GRC Order_Electric COS Inputs 2 3" xfId="2687"/>
    <cellStyle name="_DEM-WP (C) Power Cost 2006GRC Order_Electric COS Inputs 2 3 2" xfId="2688"/>
    <cellStyle name="_DEM-WP (C) Power Cost 2006GRC Order_Electric COS Inputs 2 4" xfId="2689"/>
    <cellStyle name="_DEM-WP (C) Power Cost 2006GRC Order_Electric COS Inputs 2 4 2" xfId="2690"/>
    <cellStyle name="_DEM-WP (C) Power Cost 2006GRC Order_Electric COS Inputs 3" xfId="2691"/>
    <cellStyle name="_DEM-WP (C) Power Cost 2006GRC Order_Electric COS Inputs 3 2" xfId="2692"/>
    <cellStyle name="_DEM-WP (C) Power Cost 2006GRC Order_Electric COS Inputs 4" xfId="2693"/>
    <cellStyle name="_DEM-WP (C) Power Cost 2006GRC Order_Electric COS Inputs 4 2" xfId="2694"/>
    <cellStyle name="_DEM-WP (C) Power Cost 2006GRC Order_Electric COS Inputs 5" xfId="2695"/>
    <cellStyle name="_DEM-WP (C) Power Cost 2006GRC Order_Electric COS Inputs 6" xfId="2696"/>
    <cellStyle name="_DEM-WP (C) Power Cost 2006GRC Order_NIM Summary" xfId="2697"/>
    <cellStyle name="_DEM-WP (C) Power Cost 2006GRC Order_NIM Summary 09GRC" xfId="2698"/>
    <cellStyle name="_DEM-WP (C) Power Cost 2006GRC Order_NIM Summary 09GRC 2" xfId="2699"/>
    <cellStyle name="_DEM-WP (C) Power Cost 2006GRC Order_NIM Summary 2" xfId="2700"/>
    <cellStyle name="_DEM-WP (C) Power Cost 2006GRC Order_NIM Summary 3" xfId="2701"/>
    <cellStyle name="_DEM-WP (C) Power Cost 2006GRC Order_NIM Summary 4" xfId="2702"/>
    <cellStyle name="_DEM-WP (C) Power Cost 2006GRC Order_NIM Summary 5" xfId="2703"/>
    <cellStyle name="_DEM-WP (C) Power Cost 2006GRC Order_NIM Summary 6" xfId="2704"/>
    <cellStyle name="_DEM-WP (C) Power Cost 2006GRC Order_NIM Summary 7" xfId="2705"/>
    <cellStyle name="_DEM-WP (C) Power Cost 2006GRC Order_NIM Summary 8" xfId="2706"/>
    <cellStyle name="_DEM-WP (C) Power Cost 2006GRC Order_NIM Summary 9" xfId="2707"/>
    <cellStyle name="_DEM-WP (C) Power Cost 2006GRC Order_PCA 10 -  Exhibit D from A Kellogg Jan 2011" xfId="2708"/>
    <cellStyle name="_DEM-WP (C) Power Cost 2006GRC Order_PCA 10 -  Exhibit D from A Kellogg July 2011" xfId="2709"/>
    <cellStyle name="_DEM-WP (C) Power Cost 2006GRC Order_PCA 10 -  Exhibit D from S Free Rcv'd 12-11" xfId="2710"/>
    <cellStyle name="_DEM-WP (C) Power Cost 2006GRC Order_PCA 9 -  Exhibit D April 2010" xfId="2711"/>
    <cellStyle name="_DEM-WP (C) Power Cost 2006GRC Order_PCA 9 -  Exhibit D April 2010 (3)" xfId="2712"/>
    <cellStyle name="_DEM-WP (C) Power Cost 2006GRC Order_PCA 9 -  Exhibit D April 2010 (3) 2" xfId="2713"/>
    <cellStyle name="_DEM-WP (C) Power Cost 2006GRC Order_PCA 9 -  Exhibit D Nov 2010" xfId="2714"/>
    <cellStyle name="_DEM-WP (C) Power Cost 2006GRC Order_PCA 9 - Exhibit D at August 2010" xfId="2715"/>
    <cellStyle name="_DEM-WP (C) Power Cost 2006GRC Order_PCA 9 - Exhibit D June 2010 GRC" xfId="2716"/>
    <cellStyle name="_DEM-WP (C) Power Cost 2006GRC Order_Power Costs - Comparison bx Rbtl-Staff-Jt-PC" xfId="2717"/>
    <cellStyle name="_DEM-WP (C) Power Cost 2006GRC Order_Power Costs - Comparison bx Rbtl-Staff-Jt-PC 2" xfId="2718"/>
    <cellStyle name="_DEM-WP (C) Power Cost 2006GRC Order_Power Costs - Comparison bx Rbtl-Staff-Jt-PC 2 2" xfId="2719"/>
    <cellStyle name="_DEM-WP (C) Power Cost 2006GRC Order_Power Costs - Comparison bx Rbtl-Staff-Jt-PC 3" xfId="2720"/>
    <cellStyle name="_DEM-WP (C) Power Cost 2006GRC Order_Power Costs - Comparison bx Rbtl-Staff-Jt-PC_Adj Bench DR 3 for Initial Briefs (Electric)" xfId="2721"/>
    <cellStyle name="_DEM-WP (C) Power Cost 2006GRC Order_Power Costs - Comparison bx Rbtl-Staff-Jt-PC_Adj Bench DR 3 for Initial Briefs (Electric) 2" xfId="2722"/>
    <cellStyle name="_DEM-WP (C) Power Cost 2006GRC Order_Power Costs - Comparison bx Rbtl-Staff-Jt-PC_Adj Bench DR 3 for Initial Briefs (Electric) 2 2" xfId="2723"/>
    <cellStyle name="_DEM-WP (C) Power Cost 2006GRC Order_Power Costs - Comparison bx Rbtl-Staff-Jt-PC_Adj Bench DR 3 for Initial Briefs (Electric) 3" xfId="2724"/>
    <cellStyle name="_DEM-WP (C) Power Cost 2006GRC Order_Power Costs - Comparison bx Rbtl-Staff-Jt-PC_Electric Rev Req Model (2009 GRC) Rebuttal" xfId="2725"/>
    <cellStyle name="_DEM-WP (C) Power Cost 2006GRC Order_Power Costs - Comparison bx Rbtl-Staff-Jt-PC_Electric Rev Req Model (2009 GRC) Rebuttal 2" xfId="2726"/>
    <cellStyle name="_DEM-WP (C) Power Cost 2006GRC Order_Power Costs - Comparison bx Rbtl-Staff-Jt-PC_Electric Rev Req Model (2009 GRC) Rebuttal 2 2" xfId="2727"/>
    <cellStyle name="_DEM-WP (C) Power Cost 2006GRC Order_Power Costs - Comparison bx Rbtl-Staff-Jt-PC_Electric Rev Req Model (2009 GRC) Rebuttal 3" xfId="2728"/>
    <cellStyle name="_DEM-WP (C) Power Cost 2006GRC Order_Power Costs - Comparison bx Rbtl-Staff-Jt-PC_Electric Rev Req Model (2009 GRC) Rebuttal REmoval of New  WH Solar AdjustMI" xfId="2729"/>
    <cellStyle name="_DEM-WP (C) Power Cost 2006GRC Order_Power Costs - Comparison bx Rbtl-Staff-Jt-PC_Electric Rev Req Model (2009 GRC) Rebuttal REmoval of New  WH Solar AdjustMI 2" xfId="2730"/>
    <cellStyle name="_DEM-WP (C) Power Cost 2006GRC Order_Power Costs - Comparison bx Rbtl-Staff-Jt-PC_Electric Rev Req Model (2009 GRC) Rebuttal REmoval of New  WH Solar AdjustMI 2 2" xfId="2731"/>
    <cellStyle name="_DEM-WP (C) Power Cost 2006GRC Order_Power Costs - Comparison bx Rbtl-Staff-Jt-PC_Electric Rev Req Model (2009 GRC) Rebuttal REmoval of New  WH Solar AdjustMI 3" xfId="2732"/>
    <cellStyle name="_DEM-WP (C) Power Cost 2006GRC Order_Power Costs - Comparison bx Rbtl-Staff-Jt-PC_Electric Rev Req Model (2009 GRC) Revised 01-18-2010" xfId="2733"/>
    <cellStyle name="_DEM-WP (C) Power Cost 2006GRC Order_Power Costs - Comparison bx Rbtl-Staff-Jt-PC_Electric Rev Req Model (2009 GRC) Revised 01-18-2010 2" xfId="2734"/>
    <cellStyle name="_DEM-WP (C) Power Cost 2006GRC Order_Power Costs - Comparison bx Rbtl-Staff-Jt-PC_Electric Rev Req Model (2009 GRC) Revised 01-18-2010 2 2" xfId="2735"/>
    <cellStyle name="_DEM-WP (C) Power Cost 2006GRC Order_Power Costs - Comparison bx Rbtl-Staff-Jt-PC_Electric Rev Req Model (2009 GRC) Revised 01-18-2010 3" xfId="2736"/>
    <cellStyle name="_DEM-WP (C) Power Cost 2006GRC Order_Power Costs - Comparison bx Rbtl-Staff-Jt-PC_Final Order Electric EXHIBIT A-1" xfId="2737"/>
    <cellStyle name="_DEM-WP (C) Power Cost 2006GRC Order_Power Costs - Comparison bx Rbtl-Staff-Jt-PC_Final Order Electric EXHIBIT A-1 2" xfId="2738"/>
    <cellStyle name="_DEM-WP (C) Power Cost 2006GRC Order_Power Costs - Comparison bx Rbtl-Staff-Jt-PC_Final Order Electric EXHIBIT A-1 2 2" xfId="2739"/>
    <cellStyle name="_DEM-WP (C) Power Cost 2006GRC Order_Power Costs - Comparison bx Rbtl-Staff-Jt-PC_Final Order Electric EXHIBIT A-1 3" xfId="2740"/>
    <cellStyle name="_DEM-WP (C) Power Cost 2006GRC Order_Production Adj 4.37" xfId="2741"/>
    <cellStyle name="_DEM-WP (C) Power Cost 2006GRC Order_Production Adj 4.37 2" xfId="2742"/>
    <cellStyle name="_DEM-WP (C) Power Cost 2006GRC Order_Production Adj 4.37 2 2" xfId="2743"/>
    <cellStyle name="_DEM-WP (C) Power Cost 2006GRC Order_Production Adj 4.37 3" xfId="2744"/>
    <cellStyle name="_DEM-WP (C) Power Cost 2006GRC Order_Purchased Power Adj 4.03" xfId="2745"/>
    <cellStyle name="_DEM-WP (C) Power Cost 2006GRC Order_Purchased Power Adj 4.03 2" xfId="2746"/>
    <cellStyle name="_DEM-WP (C) Power Cost 2006GRC Order_Purchased Power Adj 4.03 2 2" xfId="2747"/>
    <cellStyle name="_DEM-WP (C) Power Cost 2006GRC Order_Purchased Power Adj 4.03 3" xfId="2748"/>
    <cellStyle name="_DEM-WP (C) Power Cost 2006GRC Order_Rebuttal Power Costs" xfId="2749"/>
    <cellStyle name="_DEM-WP (C) Power Cost 2006GRC Order_Rebuttal Power Costs 2" xfId="2750"/>
    <cellStyle name="_DEM-WP (C) Power Cost 2006GRC Order_Rebuttal Power Costs 2 2" xfId="2751"/>
    <cellStyle name="_DEM-WP (C) Power Cost 2006GRC Order_Rebuttal Power Costs 3" xfId="2752"/>
    <cellStyle name="_DEM-WP (C) Power Cost 2006GRC Order_Rebuttal Power Costs_Adj Bench DR 3 for Initial Briefs (Electric)" xfId="2753"/>
    <cellStyle name="_DEM-WP (C) Power Cost 2006GRC Order_Rebuttal Power Costs_Adj Bench DR 3 for Initial Briefs (Electric) 2" xfId="2754"/>
    <cellStyle name="_DEM-WP (C) Power Cost 2006GRC Order_Rebuttal Power Costs_Adj Bench DR 3 for Initial Briefs (Electric) 2 2" xfId="2755"/>
    <cellStyle name="_DEM-WP (C) Power Cost 2006GRC Order_Rebuttal Power Costs_Adj Bench DR 3 for Initial Briefs (Electric) 3" xfId="2756"/>
    <cellStyle name="_DEM-WP (C) Power Cost 2006GRC Order_Rebuttal Power Costs_Electric Rev Req Model (2009 GRC) Rebuttal" xfId="2757"/>
    <cellStyle name="_DEM-WP (C) Power Cost 2006GRC Order_Rebuttal Power Costs_Electric Rev Req Model (2009 GRC) Rebuttal 2" xfId="2758"/>
    <cellStyle name="_DEM-WP (C) Power Cost 2006GRC Order_Rebuttal Power Costs_Electric Rev Req Model (2009 GRC) Rebuttal 2 2" xfId="2759"/>
    <cellStyle name="_DEM-WP (C) Power Cost 2006GRC Order_Rebuttal Power Costs_Electric Rev Req Model (2009 GRC) Rebuttal 3" xfId="2760"/>
    <cellStyle name="_DEM-WP (C) Power Cost 2006GRC Order_Rebuttal Power Costs_Electric Rev Req Model (2009 GRC) Rebuttal REmoval of New  WH Solar AdjustMI" xfId="2761"/>
    <cellStyle name="_DEM-WP (C) Power Cost 2006GRC Order_Rebuttal Power Costs_Electric Rev Req Model (2009 GRC) Rebuttal REmoval of New  WH Solar AdjustMI 2" xfId="2762"/>
    <cellStyle name="_DEM-WP (C) Power Cost 2006GRC Order_Rebuttal Power Costs_Electric Rev Req Model (2009 GRC) Rebuttal REmoval of New  WH Solar AdjustMI 2 2" xfId="2763"/>
    <cellStyle name="_DEM-WP (C) Power Cost 2006GRC Order_Rebuttal Power Costs_Electric Rev Req Model (2009 GRC) Rebuttal REmoval of New  WH Solar AdjustMI 3" xfId="2764"/>
    <cellStyle name="_DEM-WP (C) Power Cost 2006GRC Order_Rebuttal Power Costs_Electric Rev Req Model (2009 GRC) Revised 01-18-2010" xfId="2765"/>
    <cellStyle name="_DEM-WP (C) Power Cost 2006GRC Order_Rebuttal Power Costs_Electric Rev Req Model (2009 GRC) Revised 01-18-2010 2" xfId="2766"/>
    <cellStyle name="_DEM-WP (C) Power Cost 2006GRC Order_Rebuttal Power Costs_Electric Rev Req Model (2009 GRC) Revised 01-18-2010 2 2" xfId="2767"/>
    <cellStyle name="_DEM-WP (C) Power Cost 2006GRC Order_Rebuttal Power Costs_Electric Rev Req Model (2009 GRC) Revised 01-18-2010 3" xfId="2768"/>
    <cellStyle name="_DEM-WP (C) Power Cost 2006GRC Order_Rebuttal Power Costs_Final Order Electric EXHIBIT A-1" xfId="2769"/>
    <cellStyle name="_DEM-WP (C) Power Cost 2006GRC Order_Rebuttal Power Costs_Final Order Electric EXHIBIT A-1 2" xfId="2770"/>
    <cellStyle name="_DEM-WP (C) Power Cost 2006GRC Order_Rebuttal Power Costs_Final Order Electric EXHIBIT A-1 2 2" xfId="2771"/>
    <cellStyle name="_DEM-WP (C) Power Cost 2006GRC Order_Rebuttal Power Costs_Final Order Electric EXHIBIT A-1 3" xfId="2772"/>
    <cellStyle name="_DEM-WP (C) Power Cost 2006GRC Order_ROR 5.02" xfId="2773"/>
    <cellStyle name="_DEM-WP (C) Power Cost 2006GRC Order_ROR 5.02 2" xfId="2774"/>
    <cellStyle name="_DEM-WP (C) Power Cost 2006GRC Order_ROR 5.02 2 2" xfId="2775"/>
    <cellStyle name="_DEM-WP (C) Power Cost 2006GRC Order_ROR 5.02 3" xfId="2776"/>
    <cellStyle name="_DEM-WP (C) Power Cost 2006GRC Order_Scenario 1 REC vs PTC Offset" xfId="2777"/>
    <cellStyle name="_DEM-WP (C) Power Cost 2006GRC Order_Scenario 3" xfId="2778"/>
    <cellStyle name="_DEM-WP (C) Power Cost 2006GRC Order_Wind Integration 10GRC" xfId="2779"/>
    <cellStyle name="_DEM-WP (C) Power Cost 2006GRC Order_Wind Integration 10GRC 2" xfId="2780"/>
    <cellStyle name="_DEM-WP Revised (HC) Wild Horse 2006GRC" xfId="2781"/>
    <cellStyle name="_DEM-WP Revised (HC) Wild Horse 2006GRC 2" xfId="2782"/>
    <cellStyle name="_DEM-WP Revised (HC) Wild Horse 2006GRC 2 2" xfId="2783"/>
    <cellStyle name="_DEM-WP Revised (HC) Wild Horse 2006GRC 3" xfId="2784"/>
    <cellStyle name="_DEM-WP Revised (HC) Wild Horse 2006GRC_16.37E Wild Horse Expansion DeferralRevwrkingfile SF" xfId="2785"/>
    <cellStyle name="_DEM-WP Revised (HC) Wild Horse 2006GRC_16.37E Wild Horse Expansion DeferralRevwrkingfile SF 2" xfId="2786"/>
    <cellStyle name="_DEM-WP Revised (HC) Wild Horse 2006GRC_16.37E Wild Horse Expansion DeferralRevwrkingfile SF 2 2" xfId="2787"/>
    <cellStyle name="_DEM-WP Revised (HC) Wild Horse 2006GRC_16.37E Wild Horse Expansion DeferralRevwrkingfile SF 3" xfId="2788"/>
    <cellStyle name="_DEM-WP Revised (HC) Wild Horse 2006GRC_2009 GRC Compl Filing - Exhibit D" xfId="2789"/>
    <cellStyle name="_DEM-WP Revised (HC) Wild Horse 2006GRC_2009 GRC Compl Filing - Exhibit D 2" xfId="2790"/>
    <cellStyle name="_DEM-WP Revised (HC) Wild Horse 2006GRC_Adj Bench DR 3 for Initial Briefs (Electric)" xfId="2791"/>
    <cellStyle name="_DEM-WP Revised (HC) Wild Horse 2006GRC_Adj Bench DR 3 for Initial Briefs (Electric) 2" xfId="2792"/>
    <cellStyle name="_DEM-WP Revised (HC) Wild Horse 2006GRC_Adj Bench DR 3 for Initial Briefs (Electric) 2 2" xfId="2793"/>
    <cellStyle name="_DEM-WP Revised (HC) Wild Horse 2006GRC_Adj Bench DR 3 for Initial Briefs (Electric) 3" xfId="2794"/>
    <cellStyle name="_DEM-WP Revised (HC) Wild Horse 2006GRC_Book1" xfId="2795"/>
    <cellStyle name="_DEM-WP Revised (HC) Wild Horse 2006GRC_Book2" xfId="2796"/>
    <cellStyle name="_DEM-WP Revised (HC) Wild Horse 2006GRC_Book2 2" xfId="2797"/>
    <cellStyle name="_DEM-WP Revised (HC) Wild Horse 2006GRC_Book2 2 2" xfId="2798"/>
    <cellStyle name="_DEM-WP Revised (HC) Wild Horse 2006GRC_Book2 3" xfId="2799"/>
    <cellStyle name="_DEM-WP Revised (HC) Wild Horse 2006GRC_Book4" xfId="2800"/>
    <cellStyle name="_DEM-WP Revised (HC) Wild Horse 2006GRC_Book4 2" xfId="2801"/>
    <cellStyle name="_DEM-WP Revised (HC) Wild Horse 2006GRC_Book4 2 2" xfId="2802"/>
    <cellStyle name="_DEM-WP Revised (HC) Wild Horse 2006GRC_Book4 3" xfId="2803"/>
    <cellStyle name="_DEM-WP Revised (HC) Wild Horse 2006GRC_Electric Rev Req Model (2009 GRC) " xfId="2804"/>
    <cellStyle name="_DEM-WP Revised (HC) Wild Horse 2006GRC_Electric Rev Req Model (2009 GRC)  2" xfId="2805"/>
    <cellStyle name="_DEM-WP Revised (HC) Wild Horse 2006GRC_Electric Rev Req Model (2009 GRC)  2 2" xfId="2806"/>
    <cellStyle name="_DEM-WP Revised (HC) Wild Horse 2006GRC_Electric Rev Req Model (2009 GRC)  3" xfId="2807"/>
    <cellStyle name="_DEM-WP Revised (HC) Wild Horse 2006GRC_Electric Rev Req Model (2009 GRC) Rebuttal" xfId="2808"/>
    <cellStyle name="_DEM-WP Revised (HC) Wild Horse 2006GRC_Electric Rev Req Model (2009 GRC) Rebuttal 2" xfId="2809"/>
    <cellStyle name="_DEM-WP Revised (HC) Wild Horse 2006GRC_Electric Rev Req Model (2009 GRC) Rebuttal 2 2" xfId="2810"/>
    <cellStyle name="_DEM-WP Revised (HC) Wild Horse 2006GRC_Electric Rev Req Model (2009 GRC) Rebuttal 3" xfId="2811"/>
    <cellStyle name="_DEM-WP Revised (HC) Wild Horse 2006GRC_Electric Rev Req Model (2009 GRC) Rebuttal REmoval of New  WH Solar AdjustMI" xfId="2812"/>
    <cellStyle name="_DEM-WP Revised (HC) Wild Horse 2006GRC_Electric Rev Req Model (2009 GRC) Rebuttal REmoval of New  WH Solar AdjustMI 2" xfId="2813"/>
    <cellStyle name="_DEM-WP Revised (HC) Wild Horse 2006GRC_Electric Rev Req Model (2009 GRC) Rebuttal REmoval of New  WH Solar AdjustMI 2 2" xfId="2814"/>
    <cellStyle name="_DEM-WP Revised (HC) Wild Horse 2006GRC_Electric Rev Req Model (2009 GRC) Rebuttal REmoval of New  WH Solar AdjustMI 3" xfId="2815"/>
    <cellStyle name="_DEM-WP Revised (HC) Wild Horse 2006GRC_Electric Rev Req Model (2009 GRC) Revised 01-18-2010" xfId="2816"/>
    <cellStyle name="_DEM-WP Revised (HC) Wild Horse 2006GRC_Electric Rev Req Model (2009 GRC) Revised 01-18-2010 2" xfId="2817"/>
    <cellStyle name="_DEM-WP Revised (HC) Wild Horse 2006GRC_Electric Rev Req Model (2009 GRC) Revised 01-18-2010 2 2" xfId="2818"/>
    <cellStyle name="_DEM-WP Revised (HC) Wild Horse 2006GRC_Electric Rev Req Model (2009 GRC) Revised 01-18-2010 3" xfId="2819"/>
    <cellStyle name="_DEM-WP Revised (HC) Wild Horse 2006GRC_Electric Rev Req Model (2010 GRC)" xfId="2820"/>
    <cellStyle name="_DEM-WP Revised (HC) Wild Horse 2006GRC_Electric Rev Req Model (2010 GRC) SF" xfId="2821"/>
    <cellStyle name="_DEM-WP Revised (HC) Wild Horse 2006GRC_Final Order Electric" xfId="2822"/>
    <cellStyle name="_DEM-WP Revised (HC) Wild Horse 2006GRC_Final Order Electric EXHIBIT A-1" xfId="2823"/>
    <cellStyle name="_DEM-WP Revised (HC) Wild Horse 2006GRC_Final Order Electric EXHIBIT A-1 2" xfId="2824"/>
    <cellStyle name="_DEM-WP Revised (HC) Wild Horse 2006GRC_Final Order Electric EXHIBIT A-1 2 2" xfId="2825"/>
    <cellStyle name="_DEM-WP Revised (HC) Wild Horse 2006GRC_Final Order Electric EXHIBIT A-1 3" xfId="2826"/>
    <cellStyle name="_DEM-WP Revised (HC) Wild Horse 2006GRC_NIM Summary" xfId="2827"/>
    <cellStyle name="_DEM-WP Revised (HC) Wild Horse 2006GRC_NIM Summary 2" xfId="2828"/>
    <cellStyle name="_DEM-WP Revised (HC) Wild Horse 2006GRC_Power Costs - Comparison bx Rbtl-Staff-Jt-PC" xfId="2829"/>
    <cellStyle name="_DEM-WP Revised (HC) Wild Horse 2006GRC_Power Costs - Comparison bx Rbtl-Staff-Jt-PC 2" xfId="2830"/>
    <cellStyle name="_DEM-WP Revised (HC) Wild Horse 2006GRC_Power Costs - Comparison bx Rbtl-Staff-Jt-PC 2 2" xfId="2831"/>
    <cellStyle name="_DEM-WP Revised (HC) Wild Horse 2006GRC_Power Costs - Comparison bx Rbtl-Staff-Jt-PC 3" xfId="2832"/>
    <cellStyle name="_DEM-WP Revised (HC) Wild Horse 2006GRC_Rebuttal Power Costs" xfId="2833"/>
    <cellStyle name="_DEM-WP Revised (HC) Wild Horse 2006GRC_Rebuttal Power Costs 2" xfId="2834"/>
    <cellStyle name="_DEM-WP Revised (HC) Wild Horse 2006GRC_Rebuttal Power Costs 2 2" xfId="2835"/>
    <cellStyle name="_DEM-WP Revised (HC) Wild Horse 2006GRC_Rebuttal Power Costs 3" xfId="2836"/>
    <cellStyle name="_DEM-WP Revised (HC) Wild Horse 2006GRC_TENASKA REGULATORY ASSET" xfId="2837"/>
    <cellStyle name="_DEM-WP Revised (HC) Wild Horse 2006GRC_TENASKA REGULATORY ASSET 2" xfId="2838"/>
    <cellStyle name="_DEM-WP Revised (HC) Wild Horse 2006GRC_TENASKA REGULATORY ASSET 2 2" xfId="2839"/>
    <cellStyle name="_DEM-WP Revised (HC) Wild Horse 2006GRC_TENASKA REGULATORY ASSET 3" xfId="2840"/>
    <cellStyle name="_x0013__DEM-WP(C) Colstrip 12 Coal Cost Forecast 2010GRC" xfId="2841"/>
    <cellStyle name="_DEM-WP(C) Colstrip FOR" xfId="2842"/>
    <cellStyle name="_DEM-WP(C) Colstrip FOR 2" xfId="2843"/>
    <cellStyle name="_DEM-WP(C) Colstrip FOR 2 2" xfId="2844"/>
    <cellStyle name="_DEM-WP(C) Colstrip FOR 3" xfId="2845"/>
    <cellStyle name="_DEM-WP(C) Colstrip FOR Apr08 update" xfId="2846"/>
    <cellStyle name="_DEM-WP(C) Colstrip FOR_(C) WHE Proforma with ITC cash grant 10 Yr Amort_for rebuttal_120709" xfId="2847"/>
    <cellStyle name="_DEM-WP(C) Colstrip FOR_(C) WHE Proforma with ITC cash grant 10 Yr Amort_for rebuttal_120709 2" xfId="2848"/>
    <cellStyle name="_DEM-WP(C) Colstrip FOR_(C) WHE Proforma with ITC cash grant 10 Yr Amort_for rebuttal_120709 2 2" xfId="2849"/>
    <cellStyle name="_DEM-WP(C) Colstrip FOR_(C) WHE Proforma with ITC cash grant 10 Yr Amort_for rebuttal_120709 3" xfId="2850"/>
    <cellStyle name="_DEM-WP(C) Colstrip FOR_16.07E Wild Horse Wind Expansionwrkingfile" xfId="2851"/>
    <cellStyle name="_DEM-WP(C) Colstrip FOR_16.07E Wild Horse Wind Expansionwrkingfile 2" xfId="2852"/>
    <cellStyle name="_DEM-WP(C) Colstrip FOR_16.07E Wild Horse Wind Expansionwrkingfile 2 2" xfId="2853"/>
    <cellStyle name="_DEM-WP(C) Colstrip FOR_16.07E Wild Horse Wind Expansionwrkingfile 3" xfId="2854"/>
    <cellStyle name="_DEM-WP(C) Colstrip FOR_16.07E Wild Horse Wind Expansionwrkingfile SF" xfId="2855"/>
    <cellStyle name="_DEM-WP(C) Colstrip FOR_16.07E Wild Horse Wind Expansionwrkingfile SF 2" xfId="2856"/>
    <cellStyle name="_DEM-WP(C) Colstrip FOR_16.07E Wild Horse Wind Expansionwrkingfile SF 2 2" xfId="2857"/>
    <cellStyle name="_DEM-WP(C) Colstrip FOR_16.07E Wild Horse Wind Expansionwrkingfile SF 3" xfId="2858"/>
    <cellStyle name="_DEM-WP(C) Colstrip FOR_16.37E Wild Horse Expansion DeferralRevwrkingfile SF" xfId="2859"/>
    <cellStyle name="_DEM-WP(C) Colstrip FOR_16.37E Wild Horse Expansion DeferralRevwrkingfile SF 2" xfId="2860"/>
    <cellStyle name="_DEM-WP(C) Colstrip FOR_16.37E Wild Horse Expansion DeferralRevwrkingfile SF 2 2" xfId="2861"/>
    <cellStyle name="_DEM-WP(C) Colstrip FOR_16.37E Wild Horse Expansion DeferralRevwrkingfile SF 3" xfId="2862"/>
    <cellStyle name="_DEM-WP(C) Colstrip FOR_Adj Bench DR 3 for Initial Briefs (Electric)" xfId="2863"/>
    <cellStyle name="_DEM-WP(C) Colstrip FOR_Adj Bench DR 3 for Initial Briefs (Electric) 2" xfId="2864"/>
    <cellStyle name="_DEM-WP(C) Colstrip FOR_Adj Bench DR 3 for Initial Briefs (Electric) 2 2" xfId="2865"/>
    <cellStyle name="_DEM-WP(C) Colstrip FOR_Adj Bench DR 3 for Initial Briefs (Electric) 3" xfId="2866"/>
    <cellStyle name="_DEM-WP(C) Colstrip FOR_Book2" xfId="2867"/>
    <cellStyle name="_DEM-WP(C) Colstrip FOR_Book2 2" xfId="2868"/>
    <cellStyle name="_DEM-WP(C) Colstrip FOR_Book2 2 2" xfId="2869"/>
    <cellStyle name="_DEM-WP(C) Colstrip FOR_Book2 3" xfId="2870"/>
    <cellStyle name="_DEM-WP(C) Colstrip FOR_Book2_Adj Bench DR 3 for Initial Briefs (Electric)" xfId="2871"/>
    <cellStyle name="_DEM-WP(C) Colstrip FOR_Book2_Adj Bench DR 3 for Initial Briefs (Electric) 2" xfId="2872"/>
    <cellStyle name="_DEM-WP(C) Colstrip FOR_Book2_Adj Bench DR 3 for Initial Briefs (Electric) 2 2" xfId="2873"/>
    <cellStyle name="_DEM-WP(C) Colstrip FOR_Book2_Adj Bench DR 3 for Initial Briefs (Electric) 3" xfId="2874"/>
    <cellStyle name="_DEM-WP(C) Colstrip FOR_Book2_Electric Rev Req Model (2009 GRC) Rebuttal" xfId="2875"/>
    <cellStyle name="_DEM-WP(C) Colstrip FOR_Book2_Electric Rev Req Model (2009 GRC) Rebuttal 2" xfId="2876"/>
    <cellStyle name="_DEM-WP(C) Colstrip FOR_Book2_Electric Rev Req Model (2009 GRC) Rebuttal 2 2" xfId="2877"/>
    <cellStyle name="_DEM-WP(C) Colstrip FOR_Book2_Electric Rev Req Model (2009 GRC) Rebuttal 3" xfId="2878"/>
    <cellStyle name="_DEM-WP(C) Colstrip FOR_Book2_Electric Rev Req Model (2009 GRC) Rebuttal REmoval of New  WH Solar AdjustMI" xfId="2879"/>
    <cellStyle name="_DEM-WP(C) Colstrip FOR_Book2_Electric Rev Req Model (2009 GRC) Rebuttal REmoval of New  WH Solar AdjustMI 2" xfId="2880"/>
    <cellStyle name="_DEM-WP(C) Colstrip FOR_Book2_Electric Rev Req Model (2009 GRC) Rebuttal REmoval of New  WH Solar AdjustMI 2 2" xfId="2881"/>
    <cellStyle name="_DEM-WP(C) Colstrip FOR_Book2_Electric Rev Req Model (2009 GRC) Rebuttal REmoval of New  WH Solar AdjustMI 3" xfId="2882"/>
    <cellStyle name="_DEM-WP(C) Colstrip FOR_Book2_Electric Rev Req Model (2009 GRC) Revised 01-18-2010" xfId="2883"/>
    <cellStyle name="_DEM-WP(C) Colstrip FOR_Book2_Electric Rev Req Model (2009 GRC) Revised 01-18-2010 2" xfId="2884"/>
    <cellStyle name="_DEM-WP(C) Colstrip FOR_Book2_Electric Rev Req Model (2009 GRC) Revised 01-18-2010 2 2" xfId="2885"/>
    <cellStyle name="_DEM-WP(C) Colstrip FOR_Book2_Electric Rev Req Model (2009 GRC) Revised 01-18-2010 3" xfId="2886"/>
    <cellStyle name="_DEM-WP(C) Colstrip FOR_Book2_Final Order Electric EXHIBIT A-1" xfId="2887"/>
    <cellStyle name="_DEM-WP(C) Colstrip FOR_Book2_Final Order Electric EXHIBIT A-1 2" xfId="2888"/>
    <cellStyle name="_DEM-WP(C) Colstrip FOR_Book2_Final Order Electric EXHIBIT A-1 2 2" xfId="2889"/>
    <cellStyle name="_DEM-WP(C) Colstrip FOR_Book2_Final Order Electric EXHIBIT A-1 3" xfId="2890"/>
    <cellStyle name="_DEM-WP(C) Colstrip FOR_Confidential Material" xfId="2891"/>
    <cellStyle name="_DEM-WP(C) Colstrip FOR_DEM-WP(C) Colstrip 12 Coal Cost Forecast 2010GRC" xfId="2892"/>
    <cellStyle name="_DEM-WP(C) Colstrip FOR_DEM-WP(C) Production O&amp;M 2010GRC As-Filed" xfId="2893"/>
    <cellStyle name="_DEM-WP(C) Colstrip FOR_DEM-WP(C) Production O&amp;M 2010GRC As-Filed 2" xfId="2894"/>
    <cellStyle name="_DEM-WP(C) Colstrip FOR_Electric Rev Req Model (2009 GRC) Rebuttal" xfId="2895"/>
    <cellStyle name="_DEM-WP(C) Colstrip FOR_Electric Rev Req Model (2009 GRC) Rebuttal 2" xfId="2896"/>
    <cellStyle name="_DEM-WP(C) Colstrip FOR_Electric Rev Req Model (2009 GRC) Rebuttal 2 2" xfId="2897"/>
    <cellStyle name="_DEM-WP(C) Colstrip FOR_Electric Rev Req Model (2009 GRC) Rebuttal 3" xfId="2898"/>
    <cellStyle name="_DEM-WP(C) Colstrip FOR_Electric Rev Req Model (2009 GRC) Rebuttal REmoval of New  WH Solar AdjustMI" xfId="2899"/>
    <cellStyle name="_DEM-WP(C) Colstrip FOR_Electric Rev Req Model (2009 GRC) Rebuttal REmoval of New  WH Solar AdjustMI 2" xfId="2900"/>
    <cellStyle name="_DEM-WP(C) Colstrip FOR_Electric Rev Req Model (2009 GRC) Rebuttal REmoval of New  WH Solar AdjustMI 2 2" xfId="2901"/>
    <cellStyle name="_DEM-WP(C) Colstrip FOR_Electric Rev Req Model (2009 GRC) Rebuttal REmoval of New  WH Solar AdjustMI 3" xfId="2902"/>
    <cellStyle name="_DEM-WP(C) Colstrip FOR_Electric Rev Req Model (2009 GRC) Revised 01-18-2010" xfId="2903"/>
    <cellStyle name="_DEM-WP(C) Colstrip FOR_Electric Rev Req Model (2009 GRC) Revised 01-18-2010 2" xfId="2904"/>
    <cellStyle name="_DEM-WP(C) Colstrip FOR_Electric Rev Req Model (2009 GRC) Revised 01-18-2010 2 2" xfId="2905"/>
    <cellStyle name="_DEM-WP(C) Colstrip FOR_Electric Rev Req Model (2009 GRC) Revised 01-18-2010 3" xfId="2906"/>
    <cellStyle name="_DEM-WP(C) Colstrip FOR_Final Order Electric EXHIBIT A-1" xfId="2907"/>
    <cellStyle name="_DEM-WP(C) Colstrip FOR_Final Order Electric EXHIBIT A-1 2" xfId="2908"/>
    <cellStyle name="_DEM-WP(C) Colstrip FOR_Final Order Electric EXHIBIT A-1 2 2" xfId="2909"/>
    <cellStyle name="_DEM-WP(C) Colstrip FOR_Final Order Electric EXHIBIT A-1 3" xfId="2910"/>
    <cellStyle name="_DEM-WP(C) Colstrip FOR_Rebuttal Power Costs" xfId="2911"/>
    <cellStyle name="_DEM-WP(C) Colstrip FOR_Rebuttal Power Costs 2" xfId="2912"/>
    <cellStyle name="_DEM-WP(C) Colstrip FOR_Rebuttal Power Costs 2 2" xfId="2913"/>
    <cellStyle name="_DEM-WP(C) Colstrip FOR_Rebuttal Power Costs 3" xfId="2914"/>
    <cellStyle name="_DEM-WP(C) Colstrip FOR_Rebuttal Power Costs_Adj Bench DR 3 for Initial Briefs (Electric)" xfId="2915"/>
    <cellStyle name="_DEM-WP(C) Colstrip FOR_Rebuttal Power Costs_Adj Bench DR 3 for Initial Briefs (Electric) 2" xfId="2916"/>
    <cellStyle name="_DEM-WP(C) Colstrip FOR_Rebuttal Power Costs_Adj Bench DR 3 for Initial Briefs (Electric) 2 2" xfId="2917"/>
    <cellStyle name="_DEM-WP(C) Colstrip FOR_Rebuttal Power Costs_Adj Bench DR 3 for Initial Briefs (Electric) 3" xfId="2918"/>
    <cellStyle name="_DEM-WP(C) Colstrip FOR_Rebuttal Power Costs_Electric Rev Req Model (2009 GRC) Rebuttal" xfId="2919"/>
    <cellStyle name="_DEM-WP(C) Colstrip FOR_Rebuttal Power Costs_Electric Rev Req Model (2009 GRC) Rebuttal 2" xfId="2920"/>
    <cellStyle name="_DEM-WP(C) Colstrip FOR_Rebuttal Power Costs_Electric Rev Req Model (2009 GRC) Rebuttal 2 2" xfId="2921"/>
    <cellStyle name="_DEM-WP(C) Colstrip FOR_Rebuttal Power Costs_Electric Rev Req Model (2009 GRC) Rebuttal 3" xfId="2922"/>
    <cellStyle name="_DEM-WP(C) Colstrip FOR_Rebuttal Power Costs_Electric Rev Req Model (2009 GRC) Rebuttal REmoval of New  WH Solar AdjustMI" xfId="2923"/>
    <cellStyle name="_DEM-WP(C) Colstrip FOR_Rebuttal Power Costs_Electric Rev Req Model (2009 GRC) Rebuttal REmoval of New  WH Solar AdjustMI 2" xfId="2924"/>
    <cellStyle name="_DEM-WP(C) Colstrip FOR_Rebuttal Power Costs_Electric Rev Req Model (2009 GRC) Rebuttal REmoval of New  WH Solar AdjustMI 2 2" xfId="2925"/>
    <cellStyle name="_DEM-WP(C) Colstrip FOR_Rebuttal Power Costs_Electric Rev Req Model (2009 GRC) Rebuttal REmoval of New  WH Solar AdjustMI 3" xfId="2926"/>
    <cellStyle name="_DEM-WP(C) Colstrip FOR_Rebuttal Power Costs_Electric Rev Req Model (2009 GRC) Revised 01-18-2010" xfId="2927"/>
    <cellStyle name="_DEM-WP(C) Colstrip FOR_Rebuttal Power Costs_Electric Rev Req Model (2009 GRC) Revised 01-18-2010 2" xfId="2928"/>
    <cellStyle name="_DEM-WP(C) Colstrip FOR_Rebuttal Power Costs_Electric Rev Req Model (2009 GRC) Revised 01-18-2010 2 2" xfId="2929"/>
    <cellStyle name="_DEM-WP(C) Colstrip FOR_Rebuttal Power Costs_Electric Rev Req Model (2009 GRC) Revised 01-18-2010 3" xfId="2930"/>
    <cellStyle name="_DEM-WP(C) Colstrip FOR_Rebuttal Power Costs_Final Order Electric EXHIBIT A-1" xfId="2931"/>
    <cellStyle name="_DEM-WP(C) Colstrip FOR_Rebuttal Power Costs_Final Order Electric EXHIBIT A-1 2" xfId="2932"/>
    <cellStyle name="_DEM-WP(C) Colstrip FOR_Rebuttal Power Costs_Final Order Electric EXHIBIT A-1 2 2" xfId="2933"/>
    <cellStyle name="_DEM-WP(C) Colstrip FOR_Rebuttal Power Costs_Final Order Electric EXHIBIT A-1 3" xfId="2934"/>
    <cellStyle name="_DEM-WP(C) Colstrip FOR_TENASKA REGULATORY ASSET" xfId="2935"/>
    <cellStyle name="_DEM-WP(C) Colstrip FOR_TENASKA REGULATORY ASSET 2" xfId="2936"/>
    <cellStyle name="_DEM-WP(C) Colstrip FOR_TENASKA REGULATORY ASSET 2 2" xfId="2937"/>
    <cellStyle name="_DEM-WP(C) Colstrip FOR_TENASKA REGULATORY ASSET 3" xfId="2938"/>
    <cellStyle name="_DEM-WP(C) Costs not in AURORA 2006GRC" xfId="2939"/>
    <cellStyle name="_DEM-WP(C) Costs not in AURORA 2006GRC 2" xfId="2940"/>
    <cellStyle name="_DEM-WP(C) Costs not in AURORA 2006GRC 2 2" xfId="2941"/>
    <cellStyle name="_DEM-WP(C) Costs not in AURORA 2006GRC 2 2 2" xfId="2942"/>
    <cellStyle name="_DEM-WP(C) Costs not in AURORA 2006GRC 2 3" xfId="2943"/>
    <cellStyle name="_DEM-WP(C) Costs not in AURORA 2006GRC 3" xfId="2944"/>
    <cellStyle name="_DEM-WP(C) Costs not in AURORA 2006GRC 3 2" xfId="2945"/>
    <cellStyle name="_DEM-WP(C) Costs not in AURORA 2006GRC 4" xfId="2946"/>
    <cellStyle name="_DEM-WP(C) Costs not in AURORA 2006GRC 4 2" xfId="2947"/>
    <cellStyle name="_DEM-WP(C) Costs not in AURORA 2006GRC 5" xfId="2948"/>
    <cellStyle name="_DEM-WP(C) Costs not in AURORA 2006GRC_(C) WHE Proforma with ITC cash grant 10 Yr Amort_for deferral_102809" xfId="2949"/>
    <cellStyle name="_DEM-WP(C) Costs not in AURORA 2006GRC_(C) WHE Proforma with ITC cash grant 10 Yr Amort_for deferral_102809 2" xfId="2950"/>
    <cellStyle name="_DEM-WP(C) Costs not in AURORA 2006GRC_(C) WHE Proforma with ITC cash grant 10 Yr Amort_for deferral_102809 2 2" xfId="2951"/>
    <cellStyle name="_DEM-WP(C) Costs not in AURORA 2006GRC_(C) WHE Proforma with ITC cash grant 10 Yr Amort_for deferral_102809 3" xfId="2952"/>
    <cellStyle name="_DEM-WP(C) Costs not in AURORA 2006GRC_(C) WHE Proforma with ITC cash grant 10 Yr Amort_for deferral_102809_16.07E Wild Horse Wind Expansionwrkingfile" xfId="2953"/>
    <cellStyle name="_DEM-WP(C) Costs not in AURORA 2006GRC_(C) WHE Proforma with ITC cash grant 10 Yr Amort_for deferral_102809_16.07E Wild Horse Wind Expansionwrkingfile 2" xfId="2954"/>
    <cellStyle name="_DEM-WP(C) Costs not in AURORA 2006GRC_(C) WHE Proforma with ITC cash grant 10 Yr Amort_for deferral_102809_16.07E Wild Horse Wind Expansionwrkingfile 2 2" xfId="2955"/>
    <cellStyle name="_DEM-WP(C) Costs not in AURORA 2006GRC_(C) WHE Proforma with ITC cash grant 10 Yr Amort_for deferral_102809_16.07E Wild Horse Wind Expansionwrkingfile 3" xfId="2956"/>
    <cellStyle name="_DEM-WP(C) Costs not in AURORA 2006GRC_(C) WHE Proforma with ITC cash grant 10 Yr Amort_for deferral_102809_16.07E Wild Horse Wind Expansionwrkingfile SF" xfId="2957"/>
    <cellStyle name="_DEM-WP(C) Costs not in AURORA 2006GRC_(C) WHE Proforma with ITC cash grant 10 Yr Amort_for deferral_102809_16.07E Wild Horse Wind Expansionwrkingfile SF 2" xfId="2958"/>
    <cellStyle name="_DEM-WP(C) Costs not in AURORA 2006GRC_(C) WHE Proforma with ITC cash grant 10 Yr Amort_for deferral_102809_16.07E Wild Horse Wind Expansionwrkingfile SF 2 2" xfId="2959"/>
    <cellStyle name="_DEM-WP(C) Costs not in AURORA 2006GRC_(C) WHE Proforma with ITC cash grant 10 Yr Amort_for deferral_102809_16.07E Wild Horse Wind Expansionwrkingfile SF 3" xfId="2960"/>
    <cellStyle name="_DEM-WP(C) Costs not in AURORA 2006GRC_(C) WHE Proforma with ITC cash grant 10 Yr Amort_for deferral_102809_16.37E Wild Horse Expansion DeferralRevwrkingfile SF" xfId="2961"/>
    <cellStyle name="_DEM-WP(C) Costs not in AURORA 2006GRC_(C) WHE Proforma with ITC cash grant 10 Yr Amort_for deferral_102809_16.37E Wild Horse Expansion DeferralRevwrkingfile SF 2" xfId="2962"/>
    <cellStyle name="_DEM-WP(C) Costs not in AURORA 2006GRC_(C) WHE Proforma with ITC cash grant 10 Yr Amort_for deferral_102809_16.37E Wild Horse Expansion DeferralRevwrkingfile SF 2 2" xfId="2963"/>
    <cellStyle name="_DEM-WP(C) Costs not in AURORA 2006GRC_(C) WHE Proforma with ITC cash grant 10 Yr Amort_for deferral_102809_16.37E Wild Horse Expansion DeferralRevwrkingfile SF 3" xfId="2964"/>
    <cellStyle name="_DEM-WP(C) Costs not in AURORA 2006GRC_(C) WHE Proforma with ITC cash grant 10 Yr Amort_for rebuttal_120709" xfId="2965"/>
    <cellStyle name="_DEM-WP(C) Costs not in AURORA 2006GRC_(C) WHE Proforma with ITC cash grant 10 Yr Amort_for rebuttal_120709 2" xfId="2966"/>
    <cellStyle name="_DEM-WP(C) Costs not in AURORA 2006GRC_(C) WHE Proforma with ITC cash grant 10 Yr Amort_for rebuttal_120709 2 2" xfId="2967"/>
    <cellStyle name="_DEM-WP(C) Costs not in AURORA 2006GRC_(C) WHE Proforma with ITC cash grant 10 Yr Amort_for rebuttal_120709 3" xfId="2968"/>
    <cellStyle name="_DEM-WP(C) Costs not in AURORA 2006GRC_04.07E Wild Horse Wind Expansion" xfId="2969"/>
    <cellStyle name="_DEM-WP(C) Costs not in AURORA 2006GRC_04.07E Wild Horse Wind Expansion 2" xfId="2970"/>
    <cellStyle name="_DEM-WP(C) Costs not in AURORA 2006GRC_04.07E Wild Horse Wind Expansion 2 2" xfId="2971"/>
    <cellStyle name="_DEM-WP(C) Costs not in AURORA 2006GRC_04.07E Wild Horse Wind Expansion 3" xfId="2972"/>
    <cellStyle name="_DEM-WP(C) Costs not in AURORA 2006GRC_04.07E Wild Horse Wind Expansion_16.07E Wild Horse Wind Expansionwrkingfile" xfId="2973"/>
    <cellStyle name="_DEM-WP(C) Costs not in AURORA 2006GRC_04.07E Wild Horse Wind Expansion_16.07E Wild Horse Wind Expansionwrkingfile 2" xfId="2974"/>
    <cellStyle name="_DEM-WP(C) Costs not in AURORA 2006GRC_04.07E Wild Horse Wind Expansion_16.07E Wild Horse Wind Expansionwrkingfile 2 2" xfId="2975"/>
    <cellStyle name="_DEM-WP(C) Costs not in AURORA 2006GRC_04.07E Wild Horse Wind Expansion_16.07E Wild Horse Wind Expansionwrkingfile 3" xfId="2976"/>
    <cellStyle name="_DEM-WP(C) Costs not in AURORA 2006GRC_04.07E Wild Horse Wind Expansion_16.07E Wild Horse Wind Expansionwrkingfile SF" xfId="2977"/>
    <cellStyle name="_DEM-WP(C) Costs not in AURORA 2006GRC_04.07E Wild Horse Wind Expansion_16.07E Wild Horse Wind Expansionwrkingfile SF 2" xfId="2978"/>
    <cellStyle name="_DEM-WP(C) Costs not in AURORA 2006GRC_04.07E Wild Horse Wind Expansion_16.07E Wild Horse Wind Expansionwrkingfile SF 2 2" xfId="2979"/>
    <cellStyle name="_DEM-WP(C) Costs not in AURORA 2006GRC_04.07E Wild Horse Wind Expansion_16.07E Wild Horse Wind Expansionwrkingfile SF 3" xfId="2980"/>
    <cellStyle name="_DEM-WP(C) Costs not in AURORA 2006GRC_04.07E Wild Horse Wind Expansion_16.37E Wild Horse Expansion DeferralRevwrkingfile SF" xfId="2981"/>
    <cellStyle name="_DEM-WP(C) Costs not in AURORA 2006GRC_04.07E Wild Horse Wind Expansion_16.37E Wild Horse Expansion DeferralRevwrkingfile SF 2" xfId="2982"/>
    <cellStyle name="_DEM-WP(C) Costs not in AURORA 2006GRC_04.07E Wild Horse Wind Expansion_16.37E Wild Horse Expansion DeferralRevwrkingfile SF 2 2" xfId="2983"/>
    <cellStyle name="_DEM-WP(C) Costs not in AURORA 2006GRC_04.07E Wild Horse Wind Expansion_16.37E Wild Horse Expansion DeferralRevwrkingfile SF 3" xfId="2984"/>
    <cellStyle name="_DEM-WP(C) Costs not in AURORA 2006GRC_16.07E Wild Horse Wind Expansionwrkingfile" xfId="2985"/>
    <cellStyle name="_DEM-WP(C) Costs not in AURORA 2006GRC_16.07E Wild Horse Wind Expansionwrkingfile 2" xfId="2986"/>
    <cellStyle name="_DEM-WP(C) Costs not in AURORA 2006GRC_16.07E Wild Horse Wind Expansionwrkingfile 2 2" xfId="2987"/>
    <cellStyle name="_DEM-WP(C) Costs not in AURORA 2006GRC_16.07E Wild Horse Wind Expansionwrkingfile 3" xfId="2988"/>
    <cellStyle name="_DEM-WP(C) Costs not in AURORA 2006GRC_16.07E Wild Horse Wind Expansionwrkingfile SF" xfId="2989"/>
    <cellStyle name="_DEM-WP(C) Costs not in AURORA 2006GRC_16.07E Wild Horse Wind Expansionwrkingfile SF 2" xfId="2990"/>
    <cellStyle name="_DEM-WP(C) Costs not in AURORA 2006GRC_16.07E Wild Horse Wind Expansionwrkingfile SF 2 2" xfId="2991"/>
    <cellStyle name="_DEM-WP(C) Costs not in AURORA 2006GRC_16.07E Wild Horse Wind Expansionwrkingfile SF 3" xfId="2992"/>
    <cellStyle name="_DEM-WP(C) Costs not in AURORA 2006GRC_16.37E Wild Horse Expansion DeferralRevwrkingfile SF" xfId="2993"/>
    <cellStyle name="_DEM-WP(C) Costs not in AURORA 2006GRC_16.37E Wild Horse Expansion DeferralRevwrkingfile SF 2" xfId="2994"/>
    <cellStyle name="_DEM-WP(C) Costs not in AURORA 2006GRC_16.37E Wild Horse Expansion DeferralRevwrkingfile SF 2 2" xfId="2995"/>
    <cellStyle name="_DEM-WP(C) Costs not in AURORA 2006GRC_16.37E Wild Horse Expansion DeferralRevwrkingfile SF 3" xfId="2996"/>
    <cellStyle name="_DEM-WP(C) Costs not in AURORA 2006GRC_2009 Compliance Filing PCA Exhibits for GRC" xfId="2997"/>
    <cellStyle name="_DEM-WP(C) Costs not in AURORA 2006GRC_2009 GRC Compl Filing - Exhibit D" xfId="2998"/>
    <cellStyle name="_DEM-WP(C) Costs not in AURORA 2006GRC_2009 GRC Compl Filing - Exhibit D 2" xfId="2999"/>
    <cellStyle name="_DEM-WP(C) Costs not in AURORA 2006GRC_3.01 Income Statement" xfId="3000"/>
    <cellStyle name="_DEM-WP(C) Costs not in AURORA 2006GRC_4 31 Regulatory Assets and Liabilities  7 06- Exhibit D" xfId="3001"/>
    <cellStyle name="_DEM-WP(C) Costs not in AURORA 2006GRC_4 31 Regulatory Assets and Liabilities  7 06- Exhibit D 2" xfId="3002"/>
    <cellStyle name="_DEM-WP(C) Costs not in AURORA 2006GRC_4 31 Regulatory Assets and Liabilities  7 06- Exhibit D 2 2" xfId="3003"/>
    <cellStyle name="_DEM-WP(C) Costs not in AURORA 2006GRC_4 31 Regulatory Assets and Liabilities  7 06- Exhibit D 3" xfId="3004"/>
    <cellStyle name="_DEM-WP(C) Costs not in AURORA 2006GRC_4 31 Regulatory Assets and Liabilities  7 06- Exhibit D_NIM Summary" xfId="3005"/>
    <cellStyle name="_DEM-WP(C) Costs not in AURORA 2006GRC_4 31 Regulatory Assets and Liabilities  7 06- Exhibit D_NIM Summary 2" xfId="3006"/>
    <cellStyle name="_DEM-WP(C) Costs not in AURORA 2006GRC_4 32 Regulatory Assets and Liabilities  7 06- Exhibit D" xfId="3007"/>
    <cellStyle name="_DEM-WP(C) Costs not in AURORA 2006GRC_4 32 Regulatory Assets and Liabilities  7 06- Exhibit D 2" xfId="3008"/>
    <cellStyle name="_DEM-WP(C) Costs not in AURORA 2006GRC_4 32 Regulatory Assets and Liabilities  7 06- Exhibit D 2 2" xfId="3009"/>
    <cellStyle name="_DEM-WP(C) Costs not in AURORA 2006GRC_4 32 Regulatory Assets and Liabilities  7 06- Exhibit D 3" xfId="3010"/>
    <cellStyle name="_DEM-WP(C) Costs not in AURORA 2006GRC_4 32 Regulatory Assets and Liabilities  7 06- Exhibit D_NIM Summary" xfId="3011"/>
    <cellStyle name="_DEM-WP(C) Costs not in AURORA 2006GRC_4 32 Regulatory Assets and Liabilities  7 06- Exhibit D_NIM Summary 2" xfId="3012"/>
    <cellStyle name="_DEM-WP(C) Costs not in AURORA 2006GRC_AURORA Total New" xfId="3013"/>
    <cellStyle name="_DEM-WP(C) Costs not in AURORA 2006GRC_AURORA Total New 2" xfId="3014"/>
    <cellStyle name="_DEM-WP(C) Costs not in AURORA 2006GRC_Book2" xfId="3015"/>
    <cellStyle name="_DEM-WP(C) Costs not in AURORA 2006GRC_Book2 2" xfId="3016"/>
    <cellStyle name="_DEM-WP(C) Costs not in AURORA 2006GRC_Book2 2 2" xfId="3017"/>
    <cellStyle name="_DEM-WP(C) Costs not in AURORA 2006GRC_Book2 3" xfId="3018"/>
    <cellStyle name="_DEM-WP(C) Costs not in AURORA 2006GRC_Book2_Adj Bench DR 3 for Initial Briefs (Electric)" xfId="3019"/>
    <cellStyle name="_DEM-WP(C) Costs not in AURORA 2006GRC_Book2_Adj Bench DR 3 for Initial Briefs (Electric) 2" xfId="3020"/>
    <cellStyle name="_DEM-WP(C) Costs not in AURORA 2006GRC_Book2_Adj Bench DR 3 for Initial Briefs (Electric) 2 2" xfId="3021"/>
    <cellStyle name="_DEM-WP(C) Costs not in AURORA 2006GRC_Book2_Adj Bench DR 3 for Initial Briefs (Electric) 3" xfId="3022"/>
    <cellStyle name="_DEM-WP(C) Costs not in AURORA 2006GRC_Book2_Electric Rev Req Model (2009 GRC) Rebuttal" xfId="3023"/>
    <cellStyle name="_DEM-WP(C) Costs not in AURORA 2006GRC_Book2_Electric Rev Req Model (2009 GRC) Rebuttal 2" xfId="3024"/>
    <cellStyle name="_DEM-WP(C) Costs not in AURORA 2006GRC_Book2_Electric Rev Req Model (2009 GRC) Rebuttal 2 2" xfId="3025"/>
    <cellStyle name="_DEM-WP(C) Costs not in AURORA 2006GRC_Book2_Electric Rev Req Model (2009 GRC) Rebuttal 3" xfId="3026"/>
    <cellStyle name="_DEM-WP(C) Costs not in AURORA 2006GRC_Book2_Electric Rev Req Model (2009 GRC) Rebuttal REmoval of New  WH Solar AdjustMI" xfId="3027"/>
    <cellStyle name="_DEM-WP(C) Costs not in AURORA 2006GRC_Book2_Electric Rev Req Model (2009 GRC) Rebuttal REmoval of New  WH Solar AdjustMI 2" xfId="3028"/>
    <cellStyle name="_DEM-WP(C) Costs not in AURORA 2006GRC_Book2_Electric Rev Req Model (2009 GRC) Rebuttal REmoval of New  WH Solar AdjustMI 2 2" xfId="3029"/>
    <cellStyle name="_DEM-WP(C) Costs not in AURORA 2006GRC_Book2_Electric Rev Req Model (2009 GRC) Rebuttal REmoval of New  WH Solar AdjustMI 3" xfId="3030"/>
    <cellStyle name="_DEM-WP(C) Costs not in AURORA 2006GRC_Book2_Electric Rev Req Model (2009 GRC) Revised 01-18-2010" xfId="3031"/>
    <cellStyle name="_DEM-WP(C) Costs not in AURORA 2006GRC_Book2_Electric Rev Req Model (2009 GRC) Revised 01-18-2010 2" xfId="3032"/>
    <cellStyle name="_DEM-WP(C) Costs not in AURORA 2006GRC_Book2_Electric Rev Req Model (2009 GRC) Revised 01-18-2010 2 2" xfId="3033"/>
    <cellStyle name="_DEM-WP(C) Costs not in AURORA 2006GRC_Book2_Electric Rev Req Model (2009 GRC) Revised 01-18-2010 3" xfId="3034"/>
    <cellStyle name="_DEM-WP(C) Costs not in AURORA 2006GRC_Book2_Final Order Electric EXHIBIT A-1" xfId="3035"/>
    <cellStyle name="_DEM-WP(C) Costs not in AURORA 2006GRC_Book2_Final Order Electric EXHIBIT A-1 2" xfId="3036"/>
    <cellStyle name="_DEM-WP(C) Costs not in AURORA 2006GRC_Book2_Final Order Electric EXHIBIT A-1 2 2" xfId="3037"/>
    <cellStyle name="_DEM-WP(C) Costs not in AURORA 2006GRC_Book2_Final Order Electric EXHIBIT A-1 3" xfId="3038"/>
    <cellStyle name="_DEM-WP(C) Costs not in AURORA 2006GRC_Book4" xfId="3039"/>
    <cellStyle name="_DEM-WP(C) Costs not in AURORA 2006GRC_Book4 2" xfId="3040"/>
    <cellStyle name="_DEM-WP(C) Costs not in AURORA 2006GRC_Book4 2 2" xfId="3041"/>
    <cellStyle name="_DEM-WP(C) Costs not in AURORA 2006GRC_Book4 3" xfId="3042"/>
    <cellStyle name="_DEM-WP(C) Costs not in AURORA 2006GRC_Book9" xfId="3043"/>
    <cellStyle name="_DEM-WP(C) Costs not in AURORA 2006GRC_Book9 2" xfId="3044"/>
    <cellStyle name="_DEM-WP(C) Costs not in AURORA 2006GRC_Book9 2 2" xfId="3045"/>
    <cellStyle name="_DEM-WP(C) Costs not in AURORA 2006GRC_Book9 3" xfId="3046"/>
    <cellStyle name="_DEM-WP(C) Costs not in AURORA 2006GRC_Chelan PUD Power Costs (8-10)" xfId="3047"/>
    <cellStyle name="_DEM-WP(C) Costs not in AURORA 2006GRC_Electric COS Inputs" xfId="3048"/>
    <cellStyle name="_DEM-WP(C) Costs not in AURORA 2006GRC_Electric COS Inputs 2" xfId="3049"/>
    <cellStyle name="_DEM-WP(C) Costs not in AURORA 2006GRC_Electric COS Inputs 2 2" xfId="3050"/>
    <cellStyle name="_DEM-WP(C) Costs not in AURORA 2006GRC_Electric COS Inputs 2 2 2" xfId="3051"/>
    <cellStyle name="_DEM-WP(C) Costs not in AURORA 2006GRC_Electric COS Inputs 2 3" xfId="3052"/>
    <cellStyle name="_DEM-WP(C) Costs not in AURORA 2006GRC_Electric COS Inputs 2 3 2" xfId="3053"/>
    <cellStyle name="_DEM-WP(C) Costs not in AURORA 2006GRC_Electric COS Inputs 2 4" xfId="3054"/>
    <cellStyle name="_DEM-WP(C) Costs not in AURORA 2006GRC_Electric COS Inputs 2 4 2" xfId="3055"/>
    <cellStyle name="_DEM-WP(C) Costs not in AURORA 2006GRC_Electric COS Inputs 3" xfId="3056"/>
    <cellStyle name="_DEM-WP(C) Costs not in AURORA 2006GRC_Electric COS Inputs 3 2" xfId="3057"/>
    <cellStyle name="_DEM-WP(C) Costs not in AURORA 2006GRC_Electric COS Inputs 4" xfId="3058"/>
    <cellStyle name="_DEM-WP(C) Costs not in AURORA 2006GRC_Electric COS Inputs 4 2" xfId="3059"/>
    <cellStyle name="_DEM-WP(C) Costs not in AURORA 2006GRC_Electric COS Inputs 5" xfId="3060"/>
    <cellStyle name="_DEM-WP(C) Costs not in AURORA 2006GRC_Electric COS Inputs 6" xfId="3061"/>
    <cellStyle name="_DEM-WP(C) Costs not in AURORA 2006GRC_NIM Summary" xfId="3062"/>
    <cellStyle name="_DEM-WP(C) Costs not in AURORA 2006GRC_NIM Summary 09GRC" xfId="3063"/>
    <cellStyle name="_DEM-WP(C) Costs not in AURORA 2006GRC_NIM Summary 09GRC 2" xfId="3064"/>
    <cellStyle name="_DEM-WP(C) Costs not in AURORA 2006GRC_NIM Summary 2" xfId="3065"/>
    <cellStyle name="_DEM-WP(C) Costs not in AURORA 2006GRC_NIM Summary 3" xfId="3066"/>
    <cellStyle name="_DEM-WP(C) Costs not in AURORA 2006GRC_NIM Summary 4" xfId="3067"/>
    <cellStyle name="_DEM-WP(C) Costs not in AURORA 2006GRC_NIM Summary 5" xfId="3068"/>
    <cellStyle name="_DEM-WP(C) Costs not in AURORA 2006GRC_NIM Summary 6" xfId="3069"/>
    <cellStyle name="_DEM-WP(C) Costs not in AURORA 2006GRC_NIM Summary 7" xfId="3070"/>
    <cellStyle name="_DEM-WP(C) Costs not in AURORA 2006GRC_NIM Summary 8" xfId="3071"/>
    <cellStyle name="_DEM-WP(C) Costs not in AURORA 2006GRC_NIM Summary 9" xfId="3072"/>
    <cellStyle name="_DEM-WP(C) Costs not in AURORA 2006GRC_PCA 10 -  Exhibit D from A Kellogg Jan 2011" xfId="3073"/>
    <cellStyle name="_DEM-WP(C) Costs not in AURORA 2006GRC_PCA 10 -  Exhibit D from A Kellogg July 2011" xfId="3074"/>
    <cellStyle name="_DEM-WP(C) Costs not in AURORA 2006GRC_PCA 10 -  Exhibit D from S Free Rcv'd 12-11" xfId="3075"/>
    <cellStyle name="_DEM-WP(C) Costs not in AURORA 2006GRC_PCA 9 -  Exhibit D April 2010" xfId="3076"/>
    <cellStyle name="_DEM-WP(C) Costs not in AURORA 2006GRC_PCA 9 -  Exhibit D April 2010 (3)" xfId="3077"/>
    <cellStyle name="_DEM-WP(C) Costs not in AURORA 2006GRC_PCA 9 -  Exhibit D April 2010 (3) 2" xfId="3078"/>
    <cellStyle name="_DEM-WP(C) Costs not in AURORA 2006GRC_PCA 9 -  Exhibit D Nov 2010" xfId="3079"/>
    <cellStyle name="_DEM-WP(C) Costs not in AURORA 2006GRC_PCA 9 - Exhibit D at August 2010" xfId="3080"/>
    <cellStyle name="_DEM-WP(C) Costs not in AURORA 2006GRC_PCA 9 - Exhibit D June 2010 GRC" xfId="3081"/>
    <cellStyle name="_DEM-WP(C) Costs not in AURORA 2006GRC_Power Costs - Comparison bx Rbtl-Staff-Jt-PC" xfId="3082"/>
    <cellStyle name="_DEM-WP(C) Costs not in AURORA 2006GRC_Power Costs - Comparison bx Rbtl-Staff-Jt-PC 2" xfId="3083"/>
    <cellStyle name="_DEM-WP(C) Costs not in AURORA 2006GRC_Power Costs - Comparison bx Rbtl-Staff-Jt-PC 2 2" xfId="3084"/>
    <cellStyle name="_DEM-WP(C) Costs not in AURORA 2006GRC_Power Costs - Comparison bx Rbtl-Staff-Jt-PC 3" xfId="3085"/>
    <cellStyle name="_DEM-WP(C) Costs not in AURORA 2006GRC_Power Costs - Comparison bx Rbtl-Staff-Jt-PC_Adj Bench DR 3 for Initial Briefs (Electric)" xfId="3086"/>
    <cellStyle name="_DEM-WP(C) Costs not in AURORA 2006GRC_Power Costs - Comparison bx Rbtl-Staff-Jt-PC_Adj Bench DR 3 for Initial Briefs (Electric) 2" xfId="3087"/>
    <cellStyle name="_DEM-WP(C) Costs not in AURORA 2006GRC_Power Costs - Comparison bx Rbtl-Staff-Jt-PC_Adj Bench DR 3 for Initial Briefs (Electric) 2 2" xfId="3088"/>
    <cellStyle name="_DEM-WP(C) Costs not in AURORA 2006GRC_Power Costs - Comparison bx Rbtl-Staff-Jt-PC_Adj Bench DR 3 for Initial Briefs (Electric) 3" xfId="3089"/>
    <cellStyle name="_DEM-WP(C) Costs not in AURORA 2006GRC_Power Costs - Comparison bx Rbtl-Staff-Jt-PC_Electric Rev Req Model (2009 GRC) Rebuttal" xfId="3090"/>
    <cellStyle name="_DEM-WP(C) Costs not in AURORA 2006GRC_Power Costs - Comparison bx Rbtl-Staff-Jt-PC_Electric Rev Req Model (2009 GRC) Rebuttal 2" xfId="3091"/>
    <cellStyle name="_DEM-WP(C) Costs not in AURORA 2006GRC_Power Costs - Comparison bx Rbtl-Staff-Jt-PC_Electric Rev Req Model (2009 GRC) Rebuttal 2 2" xfId="3092"/>
    <cellStyle name="_DEM-WP(C) Costs not in AURORA 2006GRC_Power Costs - Comparison bx Rbtl-Staff-Jt-PC_Electric Rev Req Model (2009 GRC) Rebuttal 3" xfId="3093"/>
    <cellStyle name="_DEM-WP(C) Costs not in AURORA 2006GRC_Power Costs - Comparison bx Rbtl-Staff-Jt-PC_Electric Rev Req Model (2009 GRC) Rebuttal REmoval of New  WH Solar AdjustMI" xfId="3094"/>
    <cellStyle name="_DEM-WP(C) Costs not in AURORA 2006GRC_Power Costs - Comparison bx Rbtl-Staff-Jt-PC_Electric Rev Req Model (2009 GRC) Rebuttal REmoval of New  WH Solar AdjustMI 2" xfId="3095"/>
    <cellStyle name="_DEM-WP(C) Costs not in AURORA 2006GRC_Power Costs - Comparison bx Rbtl-Staff-Jt-PC_Electric Rev Req Model (2009 GRC) Rebuttal REmoval of New  WH Solar AdjustMI 2 2" xfId="3096"/>
    <cellStyle name="_DEM-WP(C) Costs not in AURORA 2006GRC_Power Costs - Comparison bx Rbtl-Staff-Jt-PC_Electric Rev Req Model (2009 GRC) Rebuttal REmoval of New  WH Solar AdjustMI 3" xfId="3097"/>
    <cellStyle name="_DEM-WP(C) Costs not in AURORA 2006GRC_Power Costs - Comparison bx Rbtl-Staff-Jt-PC_Electric Rev Req Model (2009 GRC) Revised 01-18-2010" xfId="3098"/>
    <cellStyle name="_DEM-WP(C) Costs not in AURORA 2006GRC_Power Costs - Comparison bx Rbtl-Staff-Jt-PC_Electric Rev Req Model (2009 GRC) Revised 01-18-2010 2" xfId="3099"/>
    <cellStyle name="_DEM-WP(C) Costs not in AURORA 2006GRC_Power Costs - Comparison bx Rbtl-Staff-Jt-PC_Electric Rev Req Model (2009 GRC) Revised 01-18-2010 2 2" xfId="3100"/>
    <cellStyle name="_DEM-WP(C) Costs not in AURORA 2006GRC_Power Costs - Comparison bx Rbtl-Staff-Jt-PC_Electric Rev Req Model (2009 GRC) Revised 01-18-2010 3" xfId="3101"/>
    <cellStyle name="_DEM-WP(C) Costs not in AURORA 2006GRC_Power Costs - Comparison bx Rbtl-Staff-Jt-PC_Final Order Electric EXHIBIT A-1" xfId="3102"/>
    <cellStyle name="_DEM-WP(C) Costs not in AURORA 2006GRC_Power Costs - Comparison bx Rbtl-Staff-Jt-PC_Final Order Electric EXHIBIT A-1 2" xfId="3103"/>
    <cellStyle name="_DEM-WP(C) Costs not in AURORA 2006GRC_Power Costs - Comparison bx Rbtl-Staff-Jt-PC_Final Order Electric EXHIBIT A-1 2 2" xfId="3104"/>
    <cellStyle name="_DEM-WP(C) Costs not in AURORA 2006GRC_Power Costs - Comparison bx Rbtl-Staff-Jt-PC_Final Order Electric EXHIBIT A-1 3" xfId="3105"/>
    <cellStyle name="_DEM-WP(C) Costs not in AURORA 2006GRC_Production Adj 4.37" xfId="3106"/>
    <cellStyle name="_DEM-WP(C) Costs not in AURORA 2006GRC_Production Adj 4.37 2" xfId="3107"/>
    <cellStyle name="_DEM-WP(C) Costs not in AURORA 2006GRC_Production Adj 4.37 2 2" xfId="3108"/>
    <cellStyle name="_DEM-WP(C) Costs not in AURORA 2006GRC_Production Adj 4.37 3" xfId="3109"/>
    <cellStyle name="_DEM-WP(C) Costs not in AURORA 2006GRC_Purchased Power Adj 4.03" xfId="3110"/>
    <cellStyle name="_DEM-WP(C) Costs not in AURORA 2006GRC_Purchased Power Adj 4.03 2" xfId="3111"/>
    <cellStyle name="_DEM-WP(C) Costs not in AURORA 2006GRC_Purchased Power Adj 4.03 2 2" xfId="3112"/>
    <cellStyle name="_DEM-WP(C) Costs not in AURORA 2006GRC_Purchased Power Adj 4.03 3" xfId="3113"/>
    <cellStyle name="_DEM-WP(C) Costs not in AURORA 2006GRC_Rebuttal Power Costs" xfId="3114"/>
    <cellStyle name="_DEM-WP(C) Costs not in AURORA 2006GRC_Rebuttal Power Costs 2" xfId="3115"/>
    <cellStyle name="_DEM-WP(C) Costs not in AURORA 2006GRC_Rebuttal Power Costs 2 2" xfId="3116"/>
    <cellStyle name="_DEM-WP(C) Costs not in AURORA 2006GRC_Rebuttal Power Costs 3" xfId="3117"/>
    <cellStyle name="_DEM-WP(C) Costs not in AURORA 2006GRC_Rebuttal Power Costs_Adj Bench DR 3 for Initial Briefs (Electric)" xfId="3118"/>
    <cellStyle name="_DEM-WP(C) Costs not in AURORA 2006GRC_Rebuttal Power Costs_Adj Bench DR 3 for Initial Briefs (Electric) 2" xfId="3119"/>
    <cellStyle name="_DEM-WP(C) Costs not in AURORA 2006GRC_Rebuttal Power Costs_Adj Bench DR 3 for Initial Briefs (Electric) 2 2" xfId="3120"/>
    <cellStyle name="_DEM-WP(C) Costs not in AURORA 2006GRC_Rebuttal Power Costs_Adj Bench DR 3 for Initial Briefs (Electric) 3" xfId="3121"/>
    <cellStyle name="_DEM-WP(C) Costs not in AURORA 2006GRC_Rebuttal Power Costs_Electric Rev Req Model (2009 GRC) Rebuttal" xfId="3122"/>
    <cellStyle name="_DEM-WP(C) Costs not in AURORA 2006GRC_Rebuttal Power Costs_Electric Rev Req Model (2009 GRC) Rebuttal 2" xfId="3123"/>
    <cellStyle name="_DEM-WP(C) Costs not in AURORA 2006GRC_Rebuttal Power Costs_Electric Rev Req Model (2009 GRC) Rebuttal 2 2" xfId="3124"/>
    <cellStyle name="_DEM-WP(C) Costs not in AURORA 2006GRC_Rebuttal Power Costs_Electric Rev Req Model (2009 GRC) Rebuttal 3" xfId="3125"/>
    <cellStyle name="_DEM-WP(C) Costs not in AURORA 2006GRC_Rebuttal Power Costs_Electric Rev Req Model (2009 GRC) Rebuttal REmoval of New  WH Solar AdjustMI" xfId="3126"/>
    <cellStyle name="_DEM-WP(C) Costs not in AURORA 2006GRC_Rebuttal Power Costs_Electric Rev Req Model (2009 GRC) Rebuttal REmoval of New  WH Solar AdjustMI 2" xfId="3127"/>
    <cellStyle name="_DEM-WP(C) Costs not in AURORA 2006GRC_Rebuttal Power Costs_Electric Rev Req Model (2009 GRC) Rebuttal REmoval of New  WH Solar AdjustMI 2 2" xfId="3128"/>
    <cellStyle name="_DEM-WP(C) Costs not in AURORA 2006GRC_Rebuttal Power Costs_Electric Rev Req Model (2009 GRC) Rebuttal REmoval of New  WH Solar AdjustMI 3" xfId="3129"/>
    <cellStyle name="_DEM-WP(C) Costs not in AURORA 2006GRC_Rebuttal Power Costs_Electric Rev Req Model (2009 GRC) Revised 01-18-2010" xfId="3130"/>
    <cellStyle name="_DEM-WP(C) Costs not in AURORA 2006GRC_Rebuttal Power Costs_Electric Rev Req Model (2009 GRC) Revised 01-18-2010 2" xfId="3131"/>
    <cellStyle name="_DEM-WP(C) Costs not in AURORA 2006GRC_Rebuttal Power Costs_Electric Rev Req Model (2009 GRC) Revised 01-18-2010 2 2" xfId="3132"/>
    <cellStyle name="_DEM-WP(C) Costs not in AURORA 2006GRC_Rebuttal Power Costs_Electric Rev Req Model (2009 GRC) Revised 01-18-2010 3" xfId="3133"/>
    <cellStyle name="_DEM-WP(C) Costs not in AURORA 2006GRC_Rebuttal Power Costs_Final Order Electric EXHIBIT A-1" xfId="3134"/>
    <cellStyle name="_DEM-WP(C) Costs not in AURORA 2006GRC_Rebuttal Power Costs_Final Order Electric EXHIBIT A-1 2" xfId="3135"/>
    <cellStyle name="_DEM-WP(C) Costs not in AURORA 2006GRC_Rebuttal Power Costs_Final Order Electric EXHIBIT A-1 2 2" xfId="3136"/>
    <cellStyle name="_DEM-WP(C) Costs not in AURORA 2006GRC_Rebuttal Power Costs_Final Order Electric EXHIBIT A-1 3" xfId="3137"/>
    <cellStyle name="_DEM-WP(C) Costs not in AURORA 2006GRC_ROR 5.02" xfId="3138"/>
    <cellStyle name="_DEM-WP(C) Costs not in AURORA 2006GRC_ROR 5.02 2" xfId="3139"/>
    <cellStyle name="_DEM-WP(C) Costs not in AURORA 2006GRC_ROR 5.02 2 2" xfId="3140"/>
    <cellStyle name="_DEM-WP(C) Costs not in AURORA 2006GRC_ROR 5.02 3" xfId="3141"/>
    <cellStyle name="_DEM-WP(C) Costs not in AURORA 2006GRC_Transmission Workbook for May BOD" xfId="3142"/>
    <cellStyle name="_DEM-WP(C) Costs not in AURORA 2006GRC_Transmission Workbook for May BOD 2" xfId="3143"/>
    <cellStyle name="_DEM-WP(C) Costs not in AURORA 2006GRC_Wind Integration 10GRC" xfId="3144"/>
    <cellStyle name="_DEM-WP(C) Costs not in AURORA 2006GRC_Wind Integration 10GRC 2" xfId="3145"/>
    <cellStyle name="_DEM-WP(C) Costs not in AURORA 2007GRC" xfId="3146"/>
    <cellStyle name="_DEM-WP(C) Costs not in AURORA 2007GRC 2" xfId="3147"/>
    <cellStyle name="_DEM-WP(C) Costs not in AURORA 2007GRC 2 2" xfId="3148"/>
    <cellStyle name="_DEM-WP(C) Costs not in AURORA 2007GRC 3" xfId="3149"/>
    <cellStyle name="_DEM-WP(C) Costs not in AURORA 2007GRC Update" xfId="3150"/>
    <cellStyle name="_DEM-WP(C) Costs not in AURORA 2007GRC Update 2" xfId="3151"/>
    <cellStyle name="_DEM-WP(C) Costs not in AURORA 2007GRC Update_NIM Summary" xfId="3152"/>
    <cellStyle name="_DEM-WP(C) Costs not in AURORA 2007GRC Update_NIM Summary 2" xfId="3153"/>
    <cellStyle name="_DEM-WP(C) Costs not in AURORA 2007GRC_16.37E Wild Horse Expansion DeferralRevwrkingfile SF" xfId="3154"/>
    <cellStyle name="_DEM-WP(C) Costs not in AURORA 2007GRC_16.37E Wild Horse Expansion DeferralRevwrkingfile SF 2" xfId="3155"/>
    <cellStyle name="_DEM-WP(C) Costs not in AURORA 2007GRC_16.37E Wild Horse Expansion DeferralRevwrkingfile SF 2 2" xfId="3156"/>
    <cellStyle name="_DEM-WP(C) Costs not in AURORA 2007GRC_16.37E Wild Horse Expansion DeferralRevwrkingfile SF 3" xfId="3157"/>
    <cellStyle name="_DEM-WP(C) Costs not in AURORA 2007GRC_2009 GRC Compl Filing - Exhibit D" xfId="3158"/>
    <cellStyle name="_DEM-WP(C) Costs not in AURORA 2007GRC_2009 GRC Compl Filing - Exhibit D 2" xfId="3159"/>
    <cellStyle name="_DEM-WP(C) Costs not in AURORA 2007GRC_Adj Bench DR 3 for Initial Briefs (Electric)" xfId="3160"/>
    <cellStyle name="_DEM-WP(C) Costs not in AURORA 2007GRC_Adj Bench DR 3 for Initial Briefs (Electric) 2" xfId="3161"/>
    <cellStyle name="_DEM-WP(C) Costs not in AURORA 2007GRC_Adj Bench DR 3 for Initial Briefs (Electric) 2 2" xfId="3162"/>
    <cellStyle name="_DEM-WP(C) Costs not in AURORA 2007GRC_Adj Bench DR 3 for Initial Briefs (Electric) 3" xfId="3163"/>
    <cellStyle name="_DEM-WP(C) Costs not in AURORA 2007GRC_Book1" xfId="3164"/>
    <cellStyle name="_DEM-WP(C) Costs not in AURORA 2007GRC_Book2" xfId="3165"/>
    <cellStyle name="_DEM-WP(C) Costs not in AURORA 2007GRC_Book2 2" xfId="3166"/>
    <cellStyle name="_DEM-WP(C) Costs not in AURORA 2007GRC_Book2 2 2" xfId="3167"/>
    <cellStyle name="_DEM-WP(C) Costs not in AURORA 2007GRC_Book2 3" xfId="3168"/>
    <cellStyle name="_DEM-WP(C) Costs not in AURORA 2007GRC_Book4" xfId="3169"/>
    <cellStyle name="_DEM-WP(C) Costs not in AURORA 2007GRC_Book4 2" xfId="3170"/>
    <cellStyle name="_DEM-WP(C) Costs not in AURORA 2007GRC_Book4 2 2" xfId="3171"/>
    <cellStyle name="_DEM-WP(C) Costs not in AURORA 2007GRC_Book4 3" xfId="3172"/>
    <cellStyle name="_DEM-WP(C) Costs not in AURORA 2007GRC_Electric Rev Req Model (2009 GRC) " xfId="3173"/>
    <cellStyle name="_DEM-WP(C) Costs not in AURORA 2007GRC_Electric Rev Req Model (2009 GRC)  2" xfId="3174"/>
    <cellStyle name="_DEM-WP(C) Costs not in AURORA 2007GRC_Electric Rev Req Model (2009 GRC)  2 2" xfId="3175"/>
    <cellStyle name="_DEM-WP(C) Costs not in AURORA 2007GRC_Electric Rev Req Model (2009 GRC)  3" xfId="3176"/>
    <cellStyle name="_DEM-WP(C) Costs not in AURORA 2007GRC_Electric Rev Req Model (2009 GRC) Rebuttal" xfId="3177"/>
    <cellStyle name="_DEM-WP(C) Costs not in AURORA 2007GRC_Electric Rev Req Model (2009 GRC) Rebuttal 2" xfId="3178"/>
    <cellStyle name="_DEM-WP(C) Costs not in AURORA 2007GRC_Electric Rev Req Model (2009 GRC) Rebuttal 2 2" xfId="3179"/>
    <cellStyle name="_DEM-WP(C) Costs not in AURORA 2007GRC_Electric Rev Req Model (2009 GRC) Rebuttal 3" xfId="3180"/>
    <cellStyle name="_DEM-WP(C) Costs not in AURORA 2007GRC_Electric Rev Req Model (2009 GRC) Rebuttal REmoval of New  WH Solar AdjustMI" xfId="3181"/>
    <cellStyle name="_DEM-WP(C) Costs not in AURORA 2007GRC_Electric Rev Req Model (2009 GRC) Rebuttal REmoval of New  WH Solar AdjustMI 2" xfId="3182"/>
    <cellStyle name="_DEM-WP(C) Costs not in AURORA 2007GRC_Electric Rev Req Model (2009 GRC) Rebuttal REmoval of New  WH Solar AdjustMI 2 2" xfId="3183"/>
    <cellStyle name="_DEM-WP(C) Costs not in AURORA 2007GRC_Electric Rev Req Model (2009 GRC) Rebuttal REmoval of New  WH Solar AdjustMI 3" xfId="3184"/>
    <cellStyle name="_DEM-WP(C) Costs not in AURORA 2007GRC_Electric Rev Req Model (2009 GRC) Revised 01-18-2010" xfId="3185"/>
    <cellStyle name="_DEM-WP(C) Costs not in AURORA 2007GRC_Electric Rev Req Model (2009 GRC) Revised 01-18-2010 2" xfId="3186"/>
    <cellStyle name="_DEM-WP(C) Costs not in AURORA 2007GRC_Electric Rev Req Model (2009 GRC) Revised 01-18-2010 2 2" xfId="3187"/>
    <cellStyle name="_DEM-WP(C) Costs not in AURORA 2007GRC_Electric Rev Req Model (2009 GRC) Revised 01-18-2010 3" xfId="3188"/>
    <cellStyle name="_DEM-WP(C) Costs not in AURORA 2007GRC_Electric Rev Req Model (2010 GRC)" xfId="3189"/>
    <cellStyle name="_DEM-WP(C) Costs not in AURORA 2007GRC_Electric Rev Req Model (2010 GRC) SF" xfId="3190"/>
    <cellStyle name="_DEM-WP(C) Costs not in AURORA 2007GRC_Final Order Electric" xfId="3191"/>
    <cellStyle name="_DEM-WP(C) Costs not in AURORA 2007GRC_Final Order Electric EXHIBIT A-1" xfId="3192"/>
    <cellStyle name="_DEM-WP(C) Costs not in AURORA 2007GRC_Final Order Electric EXHIBIT A-1 2" xfId="3193"/>
    <cellStyle name="_DEM-WP(C) Costs not in AURORA 2007GRC_Final Order Electric EXHIBIT A-1 2 2" xfId="3194"/>
    <cellStyle name="_DEM-WP(C) Costs not in AURORA 2007GRC_Final Order Electric EXHIBIT A-1 3" xfId="3195"/>
    <cellStyle name="_DEM-WP(C) Costs not in AURORA 2007GRC_NIM Summary" xfId="3196"/>
    <cellStyle name="_DEM-WP(C) Costs not in AURORA 2007GRC_NIM Summary 2" xfId="3197"/>
    <cellStyle name="_DEM-WP(C) Costs not in AURORA 2007GRC_Power Costs - Comparison bx Rbtl-Staff-Jt-PC" xfId="3198"/>
    <cellStyle name="_DEM-WP(C) Costs not in AURORA 2007GRC_Power Costs - Comparison bx Rbtl-Staff-Jt-PC 2" xfId="3199"/>
    <cellStyle name="_DEM-WP(C) Costs not in AURORA 2007GRC_Power Costs - Comparison bx Rbtl-Staff-Jt-PC 2 2" xfId="3200"/>
    <cellStyle name="_DEM-WP(C) Costs not in AURORA 2007GRC_Power Costs - Comparison bx Rbtl-Staff-Jt-PC 3" xfId="3201"/>
    <cellStyle name="_DEM-WP(C) Costs not in AURORA 2007GRC_Rebuttal Power Costs" xfId="3202"/>
    <cellStyle name="_DEM-WP(C) Costs not in AURORA 2007GRC_Rebuttal Power Costs 2" xfId="3203"/>
    <cellStyle name="_DEM-WP(C) Costs not in AURORA 2007GRC_Rebuttal Power Costs 2 2" xfId="3204"/>
    <cellStyle name="_DEM-WP(C) Costs not in AURORA 2007GRC_Rebuttal Power Costs 3" xfId="3205"/>
    <cellStyle name="_DEM-WP(C) Costs not in AURORA 2007GRC_TENASKA REGULATORY ASSET" xfId="3206"/>
    <cellStyle name="_DEM-WP(C) Costs not in AURORA 2007GRC_TENASKA REGULATORY ASSET 2" xfId="3207"/>
    <cellStyle name="_DEM-WP(C) Costs not in AURORA 2007GRC_TENASKA REGULATORY ASSET 2 2" xfId="3208"/>
    <cellStyle name="_DEM-WP(C) Costs not in AURORA 2007GRC_TENASKA REGULATORY ASSET 3" xfId="3209"/>
    <cellStyle name="_DEM-WP(C) Costs not in AURORA 2007PCORC" xfId="3210"/>
    <cellStyle name="_DEM-WP(C) Costs not in AURORA 2007PCORC 2" xfId="3211"/>
    <cellStyle name="_DEM-WP(C) Costs not in AURORA 2007PCORC_Chelan PUD Power Costs (8-10)" xfId="3212"/>
    <cellStyle name="_DEM-WP(C) Costs not in AURORA 2007PCORC_NIM Summary" xfId="3213"/>
    <cellStyle name="_DEM-WP(C) Costs not in AURORA 2007PCORC_NIM Summary 2" xfId="3214"/>
    <cellStyle name="_DEM-WP(C) Costs not in AURORA 2007PCORC-5.07Update" xfId="3215"/>
    <cellStyle name="_DEM-WP(C) Costs not in AURORA 2007PCORC-5.07Update 2" xfId="3216"/>
    <cellStyle name="_DEM-WP(C) Costs not in AURORA 2007PCORC-5.07Update 2 2" xfId="3217"/>
    <cellStyle name="_DEM-WP(C) Costs not in AURORA 2007PCORC-5.07Update 3" xfId="3218"/>
    <cellStyle name="_DEM-WP(C) Costs not in AURORA 2007PCORC-5.07Update_16.37E Wild Horse Expansion DeferralRevwrkingfile SF" xfId="3219"/>
    <cellStyle name="_DEM-WP(C) Costs not in AURORA 2007PCORC-5.07Update_16.37E Wild Horse Expansion DeferralRevwrkingfile SF 2" xfId="3220"/>
    <cellStyle name="_DEM-WP(C) Costs not in AURORA 2007PCORC-5.07Update_16.37E Wild Horse Expansion DeferralRevwrkingfile SF 2 2" xfId="3221"/>
    <cellStyle name="_DEM-WP(C) Costs not in AURORA 2007PCORC-5.07Update_16.37E Wild Horse Expansion DeferralRevwrkingfile SF 3" xfId="3222"/>
    <cellStyle name="_DEM-WP(C) Costs not in AURORA 2007PCORC-5.07Update_2009 GRC Compl Filing - Exhibit D" xfId="3223"/>
    <cellStyle name="_DEM-WP(C) Costs not in AURORA 2007PCORC-5.07Update_2009 GRC Compl Filing - Exhibit D 2" xfId="3224"/>
    <cellStyle name="_DEM-WP(C) Costs not in AURORA 2007PCORC-5.07Update_Adj Bench DR 3 for Initial Briefs (Electric)" xfId="3225"/>
    <cellStyle name="_DEM-WP(C) Costs not in AURORA 2007PCORC-5.07Update_Adj Bench DR 3 for Initial Briefs (Electric) 2" xfId="3226"/>
    <cellStyle name="_DEM-WP(C) Costs not in AURORA 2007PCORC-5.07Update_Adj Bench DR 3 for Initial Briefs (Electric) 2 2" xfId="3227"/>
    <cellStyle name="_DEM-WP(C) Costs not in AURORA 2007PCORC-5.07Update_Adj Bench DR 3 for Initial Briefs (Electric) 3" xfId="3228"/>
    <cellStyle name="_DEM-WP(C) Costs not in AURORA 2007PCORC-5.07Update_Book1" xfId="3229"/>
    <cellStyle name="_DEM-WP(C) Costs not in AURORA 2007PCORC-5.07Update_Book2" xfId="3230"/>
    <cellStyle name="_DEM-WP(C) Costs not in AURORA 2007PCORC-5.07Update_Book2 2" xfId="3231"/>
    <cellStyle name="_DEM-WP(C) Costs not in AURORA 2007PCORC-5.07Update_Book2 2 2" xfId="3232"/>
    <cellStyle name="_DEM-WP(C) Costs not in AURORA 2007PCORC-5.07Update_Book2 3" xfId="3233"/>
    <cellStyle name="_DEM-WP(C) Costs not in AURORA 2007PCORC-5.07Update_Book4" xfId="3234"/>
    <cellStyle name="_DEM-WP(C) Costs not in AURORA 2007PCORC-5.07Update_Book4 2" xfId="3235"/>
    <cellStyle name="_DEM-WP(C) Costs not in AURORA 2007PCORC-5.07Update_Book4 2 2" xfId="3236"/>
    <cellStyle name="_DEM-WP(C) Costs not in AURORA 2007PCORC-5.07Update_Book4 3" xfId="3237"/>
    <cellStyle name="_DEM-WP(C) Costs not in AURORA 2007PCORC-5.07Update_Chelan PUD Power Costs (8-10)" xfId="3238"/>
    <cellStyle name="_DEM-WP(C) Costs not in AURORA 2007PCORC-5.07Update_Confidential Material" xfId="3239"/>
    <cellStyle name="_DEM-WP(C) Costs not in AURORA 2007PCORC-5.07Update_DEM-WP(C) Colstrip 12 Coal Cost Forecast 2010GRC" xfId="3240"/>
    <cellStyle name="_DEM-WP(C) Costs not in AURORA 2007PCORC-5.07Update_DEM-WP(C) Production O&amp;M 2009GRC Rebuttal" xfId="3241"/>
    <cellStyle name="_DEM-WP(C) Costs not in AURORA 2007PCORC-5.07Update_DEM-WP(C) Production O&amp;M 2009GRC Rebuttal 2" xfId="3242"/>
    <cellStyle name="_DEM-WP(C) Costs not in AURORA 2007PCORC-5.07Update_DEM-WP(C) Production O&amp;M 2009GRC Rebuttal 2 2" xfId="3243"/>
    <cellStyle name="_DEM-WP(C) Costs not in AURORA 2007PCORC-5.07Update_DEM-WP(C) Production O&amp;M 2009GRC Rebuttal 3" xfId="3244"/>
    <cellStyle name="_DEM-WP(C) Costs not in AURORA 2007PCORC-5.07Update_DEM-WP(C) Production O&amp;M 2009GRC Rebuttal_Adj Bench DR 3 for Initial Briefs (Electric)" xfId="3245"/>
    <cellStyle name="_DEM-WP(C) Costs not in AURORA 2007PCORC-5.07Update_DEM-WP(C) Production O&amp;M 2009GRC Rebuttal_Adj Bench DR 3 for Initial Briefs (Electric) 2" xfId="3246"/>
    <cellStyle name="_DEM-WP(C) Costs not in AURORA 2007PCORC-5.07Update_DEM-WP(C) Production O&amp;M 2009GRC Rebuttal_Adj Bench DR 3 for Initial Briefs (Electric) 2 2" xfId="3247"/>
    <cellStyle name="_DEM-WP(C) Costs not in AURORA 2007PCORC-5.07Update_DEM-WP(C) Production O&amp;M 2009GRC Rebuttal_Adj Bench DR 3 for Initial Briefs (Electric) 3" xfId="3248"/>
    <cellStyle name="_DEM-WP(C) Costs not in AURORA 2007PCORC-5.07Update_DEM-WP(C) Production O&amp;M 2009GRC Rebuttal_Book2" xfId="3249"/>
    <cellStyle name="_DEM-WP(C) Costs not in AURORA 2007PCORC-5.07Update_DEM-WP(C) Production O&amp;M 2009GRC Rebuttal_Book2 2" xfId="3250"/>
    <cellStyle name="_DEM-WP(C) Costs not in AURORA 2007PCORC-5.07Update_DEM-WP(C) Production O&amp;M 2009GRC Rebuttal_Book2 2 2" xfId="3251"/>
    <cellStyle name="_DEM-WP(C) Costs not in AURORA 2007PCORC-5.07Update_DEM-WP(C) Production O&amp;M 2009GRC Rebuttal_Book2 3" xfId="3252"/>
    <cellStyle name="_DEM-WP(C) Costs not in AURORA 2007PCORC-5.07Update_DEM-WP(C) Production O&amp;M 2009GRC Rebuttal_Book2_Adj Bench DR 3 for Initial Briefs (Electric)" xfId="3253"/>
    <cellStyle name="_DEM-WP(C) Costs not in AURORA 2007PCORC-5.07Update_DEM-WP(C) Production O&amp;M 2009GRC Rebuttal_Book2_Adj Bench DR 3 for Initial Briefs (Electric) 2" xfId="3254"/>
    <cellStyle name="_DEM-WP(C) Costs not in AURORA 2007PCORC-5.07Update_DEM-WP(C) Production O&amp;M 2009GRC Rebuttal_Book2_Adj Bench DR 3 for Initial Briefs (Electric) 2 2" xfId="3255"/>
    <cellStyle name="_DEM-WP(C) Costs not in AURORA 2007PCORC-5.07Update_DEM-WP(C) Production O&amp;M 2009GRC Rebuttal_Book2_Adj Bench DR 3 for Initial Briefs (Electric) 3" xfId="3256"/>
    <cellStyle name="_DEM-WP(C) Costs not in AURORA 2007PCORC-5.07Update_DEM-WP(C) Production O&amp;M 2009GRC Rebuttal_Book2_Electric Rev Req Model (2009 GRC) Rebuttal" xfId="3257"/>
    <cellStyle name="_DEM-WP(C) Costs not in AURORA 2007PCORC-5.07Update_DEM-WP(C) Production O&amp;M 2009GRC Rebuttal_Book2_Electric Rev Req Model (2009 GRC) Rebuttal 2" xfId="3258"/>
    <cellStyle name="_DEM-WP(C) Costs not in AURORA 2007PCORC-5.07Update_DEM-WP(C) Production O&amp;M 2009GRC Rebuttal_Book2_Electric Rev Req Model (2009 GRC) Rebuttal 2 2" xfId="3259"/>
    <cellStyle name="_DEM-WP(C) Costs not in AURORA 2007PCORC-5.07Update_DEM-WP(C) Production O&amp;M 2009GRC Rebuttal_Book2_Electric Rev Req Model (2009 GRC) Rebuttal 3" xfId="3260"/>
    <cellStyle name="_DEM-WP(C) Costs not in AURORA 2007PCORC-5.07Update_DEM-WP(C) Production O&amp;M 2009GRC Rebuttal_Book2_Electric Rev Req Model (2009 GRC) Rebuttal REmoval of New  WH Solar AdjustMI" xfId="3261"/>
    <cellStyle name="_DEM-WP(C) Costs not in AURORA 2007PCORC-5.07Update_DEM-WP(C) Production O&amp;M 2009GRC Rebuttal_Book2_Electric Rev Req Model (2009 GRC) Rebuttal REmoval of New  WH Solar AdjustMI 2" xfId="3262"/>
    <cellStyle name="_DEM-WP(C) Costs not in AURORA 2007PCORC-5.07Update_DEM-WP(C) Production O&amp;M 2009GRC Rebuttal_Book2_Electric Rev Req Model (2009 GRC) Rebuttal REmoval of New  WH Solar AdjustMI 2 2" xfId="3263"/>
    <cellStyle name="_DEM-WP(C) Costs not in AURORA 2007PCORC-5.07Update_DEM-WP(C) Production O&amp;M 2009GRC Rebuttal_Book2_Electric Rev Req Model (2009 GRC) Rebuttal REmoval of New  WH Solar AdjustMI 3" xfId="3264"/>
    <cellStyle name="_DEM-WP(C) Costs not in AURORA 2007PCORC-5.07Update_DEM-WP(C) Production O&amp;M 2009GRC Rebuttal_Book2_Electric Rev Req Model (2009 GRC) Revised 01-18-2010" xfId="3265"/>
    <cellStyle name="_DEM-WP(C) Costs not in AURORA 2007PCORC-5.07Update_DEM-WP(C) Production O&amp;M 2009GRC Rebuttal_Book2_Electric Rev Req Model (2009 GRC) Revised 01-18-2010 2" xfId="3266"/>
    <cellStyle name="_DEM-WP(C) Costs not in AURORA 2007PCORC-5.07Update_DEM-WP(C) Production O&amp;M 2009GRC Rebuttal_Book2_Electric Rev Req Model (2009 GRC) Revised 01-18-2010 2 2" xfId="3267"/>
    <cellStyle name="_DEM-WP(C) Costs not in AURORA 2007PCORC-5.07Update_DEM-WP(C) Production O&amp;M 2009GRC Rebuttal_Book2_Electric Rev Req Model (2009 GRC) Revised 01-18-2010 3" xfId="3268"/>
    <cellStyle name="_DEM-WP(C) Costs not in AURORA 2007PCORC-5.07Update_DEM-WP(C) Production O&amp;M 2009GRC Rebuttal_Book2_Final Order Electric EXHIBIT A-1" xfId="3269"/>
    <cellStyle name="_DEM-WP(C) Costs not in AURORA 2007PCORC-5.07Update_DEM-WP(C) Production O&amp;M 2009GRC Rebuttal_Book2_Final Order Electric EXHIBIT A-1 2" xfId="3270"/>
    <cellStyle name="_DEM-WP(C) Costs not in AURORA 2007PCORC-5.07Update_DEM-WP(C) Production O&amp;M 2009GRC Rebuttal_Book2_Final Order Electric EXHIBIT A-1 2 2" xfId="3271"/>
    <cellStyle name="_DEM-WP(C) Costs not in AURORA 2007PCORC-5.07Update_DEM-WP(C) Production O&amp;M 2009GRC Rebuttal_Book2_Final Order Electric EXHIBIT A-1 3" xfId="3272"/>
    <cellStyle name="_DEM-WP(C) Costs not in AURORA 2007PCORC-5.07Update_DEM-WP(C) Production O&amp;M 2009GRC Rebuttal_Electric Rev Req Model (2009 GRC) Rebuttal" xfId="3273"/>
    <cellStyle name="_DEM-WP(C) Costs not in AURORA 2007PCORC-5.07Update_DEM-WP(C) Production O&amp;M 2009GRC Rebuttal_Electric Rev Req Model (2009 GRC) Rebuttal 2" xfId="3274"/>
    <cellStyle name="_DEM-WP(C) Costs not in AURORA 2007PCORC-5.07Update_DEM-WP(C) Production O&amp;M 2009GRC Rebuttal_Electric Rev Req Model (2009 GRC) Rebuttal 2 2" xfId="3275"/>
    <cellStyle name="_DEM-WP(C) Costs not in AURORA 2007PCORC-5.07Update_DEM-WP(C) Production O&amp;M 2009GRC Rebuttal_Electric Rev Req Model (2009 GRC) Rebuttal 3" xfId="3276"/>
    <cellStyle name="_DEM-WP(C) Costs not in AURORA 2007PCORC-5.07Update_DEM-WP(C) Production O&amp;M 2009GRC Rebuttal_Electric Rev Req Model (2009 GRC) Rebuttal REmoval of New  WH Solar AdjustMI" xfId="3277"/>
    <cellStyle name="_DEM-WP(C) Costs not in AURORA 2007PCORC-5.07Update_DEM-WP(C) Production O&amp;M 2009GRC Rebuttal_Electric Rev Req Model (2009 GRC) Rebuttal REmoval of New  WH Solar AdjustMI 2" xfId="3278"/>
    <cellStyle name="_DEM-WP(C) Costs not in AURORA 2007PCORC-5.07Update_DEM-WP(C) Production O&amp;M 2009GRC Rebuttal_Electric Rev Req Model (2009 GRC) Rebuttal REmoval of New  WH Solar AdjustMI 2 2" xfId="3279"/>
    <cellStyle name="_DEM-WP(C) Costs not in AURORA 2007PCORC-5.07Update_DEM-WP(C) Production O&amp;M 2009GRC Rebuttal_Electric Rev Req Model (2009 GRC) Rebuttal REmoval of New  WH Solar AdjustMI 3" xfId="3280"/>
    <cellStyle name="_DEM-WP(C) Costs not in AURORA 2007PCORC-5.07Update_DEM-WP(C) Production O&amp;M 2009GRC Rebuttal_Electric Rev Req Model (2009 GRC) Revised 01-18-2010" xfId="3281"/>
    <cellStyle name="_DEM-WP(C) Costs not in AURORA 2007PCORC-5.07Update_DEM-WP(C) Production O&amp;M 2009GRC Rebuttal_Electric Rev Req Model (2009 GRC) Revised 01-18-2010 2" xfId="3282"/>
    <cellStyle name="_DEM-WP(C) Costs not in AURORA 2007PCORC-5.07Update_DEM-WP(C) Production O&amp;M 2009GRC Rebuttal_Electric Rev Req Model (2009 GRC) Revised 01-18-2010 2 2" xfId="3283"/>
    <cellStyle name="_DEM-WP(C) Costs not in AURORA 2007PCORC-5.07Update_DEM-WP(C) Production O&amp;M 2009GRC Rebuttal_Electric Rev Req Model (2009 GRC) Revised 01-18-2010 3" xfId="3284"/>
    <cellStyle name="_DEM-WP(C) Costs not in AURORA 2007PCORC-5.07Update_DEM-WP(C) Production O&amp;M 2009GRC Rebuttal_Final Order Electric EXHIBIT A-1" xfId="3285"/>
    <cellStyle name="_DEM-WP(C) Costs not in AURORA 2007PCORC-5.07Update_DEM-WP(C) Production O&amp;M 2009GRC Rebuttal_Final Order Electric EXHIBIT A-1 2" xfId="3286"/>
    <cellStyle name="_DEM-WP(C) Costs not in AURORA 2007PCORC-5.07Update_DEM-WP(C) Production O&amp;M 2009GRC Rebuttal_Final Order Electric EXHIBIT A-1 2 2" xfId="3287"/>
    <cellStyle name="_DEM-WP(C) Costs not in AURORA 2007PCORC-5.07Update_DEM-WP(C) Production O&amp;M 2009GRC Rebuttal_Final Order Electric EXHIBIT A-1 3" xfId="3288"/>
    <cellStyle name="_DEM-WP(C) Costs not in AURORA 2007PCORC-5.07Update_DEM-WP(C) Production O&amp;M 2009GRC Rebuttal_Rebuttal Power Costs" xfId="3289"/>
    <cellStyle name="_DEM-WP(C) Costs not in AURORA 2007PCORC-5.07Update_DEM-WP(C) Production O&amp;M 2009GRC Rebuttal_Rebuttal Power Costs 2" xfId="3290"/>
    <cellStyle name="_DEM-WP(C) Costs not in AURORA 2007PCORC-5.07Update_DEM-WP(C) Production O&amp;M 2009GRC Rebuttal_Rebuttal Power Costs 2 2" xfId="3291"/>
    <cellStyle name="_DEM-WP(C) Costs not in AURORA 2007PCORC-5.07Update_DEM-WP(C) Production O&amp;M 2009GRC Rebuttal_Rebuttal Power Costs 3" xfId="3292"/>
    <cellStyle name="_DEM-WP(C) Costs not in AURORA 2007PCORC-5.07Update_DEM-WP(C) Production O&amp;M 2009GRC Rebuttal_Rebuttal Power Costs_Adj Bench DR 3 for Initial Briefs (Electric)" xfId="3293"/>
    <cellStyle name="_DEM-WP(C) Costs not in AURORA 2007PCORC-5.07Update_DEM-WP(C) Production O&amp;M 2009GRC Rebuttal_Rebuttal Power Costs_Adj Bench DR 3 for Initial Briefs (Electric) 2" xfId="3294"/>
    <cellStyle name="_DEM-WP(C) Costs not in AURORA 2007PCORC-5.07Update_DEM-WP(C) Production O&amp;M 2009GRC Rebuttal_Rebuttal Power Costs_Adj Bench DR 3 for Initial Briefs (Electric) 2 2" xfId="3295"/>
    <cellStyle name="_DEM-WP(C) Costs not in AURORA 2007PCORC-5.07Update_DEM-WP(C) Production O&amp;M 2009GRC Rebuttal_Rebuttal Power Costs_Adj Bench DR 3 for Initial Briefs (Electric) 3" xfId="3296"/>
    <cellStyle name="_DEM-WP(C) Costs not in AURORA 2007PCORC-5.07Update_DEM-WP(C) Production O&amp;M 2009GRC Rebuttal_Rebuttal Power Costs_Electric Rev Req Model (2009 GRC) Rebuttal" xfId="3297"/>
    <cellStyle name="_DEM-WP(C) Costs not in AURORA 2007PCORC-5.07Update_DEM-WP(C) Production O&amp;M 2009GRC Rebuttal_Rebuttal Power Costs_Electric Rev Req Model (2009 GRC) Rebuttal 2" xfId="3298"/>
    <cellStyle name="_DEM-WP(C) Costs not in AURORA 2007PCORC-5.07Update_DEM-WP(C) Production O&amp;M 2009GRC Rebuttal_Rebuttal Power Costs_Electric Rev Req Model (2009 GRC) Rebuttal 2 2" xfId="3299"/>
    <cellStyle name="_DEM-WP(C) Costs not in AURORA 2007PCORC-5.07Update_DEM-WP(C) Production O&amp;M 2009GRC Rebuttal_Rebuttal Power Costs_Electric Rev Req Model (2009 GRC) Rebuttal 3" xfId="3300"/>
    <cellStyle name="_DEM-WP(C) Costs not in AURORA 2007PCORC-5.07Update_DEM-WP(C) Production O&amp;M 2009GRC Rebuttal_Rebuttal Power Costs_Electric Rev Req Model (2009 GRC) Rebuttal REmoval of New  WH Solar AdjustMI" xfId="3301"/>
    <cellStyle name="_DEM-WP(C) Costs not in AURORA 2007PCORC-5.07Update_DEM-WP(C) Production O&amp;M 2009GRC Rebuttal_Rebuttal Power Costs_Electric Rev Req Model (2009 GRC) Rebuttal REmoval of New  WH Solar AdjustMI 2" xfId="3302"/>
    <cellStyle name="_DEM-WP(C) Costs not in AURORA 2007PCORC-5.07Update_DEM-WP(C) Production O&amp;M 2009GRC Rebuttal_Rebuttal Power Costs_Electric Rev Req Model (2009 GRC) Rebuttal REmoval of New  WH Solar AdjustMI 2 2" xfId="3303"/>
    <cellStyle name="_DEM-WP(C) Costs not in AURORA 2007PCORC-5.07Update_DEM-WP(C) Production O&amp;M 2009GRC Rebuttal_Rebuttal Power Costs_Electric Rev Req Model (2009 GRC) Rebuttal REmoval of New  WH Solar AdjustMI 3" xfId="3304"/>
    <cellStyle name="_DEM-WP(C) Costs not in AURORA 2007PCORC-5.07Update_DEM-WP(C) Production O&amp;M 2009GRC Rebuttal_Rebuttal Power Costs_Electric Rev Req Model (2009 GRC) Revised 01-18-2010" xfId="3305"/>
    <cellStyle name="_DEM-WP(C) Costs not in AURORA 2007PCORC-5.07Update_DEM-WP(C) Production O&amp;M 2009GRC Rebuttal_Rebuttal Power Costs_Electric Rev Req Model (2009 GRC) Revised 01-18-2010 2" xfId="3306"/>
    <cellStyle name="_DEM-WP(C) Costs not in AURORA 2007PCORC-5.07Update_DEM-WP(C) Production O&amp;M 2009GRC Rebuttal_Rebuttal Power Costs_Electric Rev Req Model (2009 GRC) Revised 01-18-2010 2 2" xfId="3307"/>
    <cellStyle name="_DEM-WP(C) Costs not in AURORA 2007PCORC-5.07Update_DEM-WP(C) Production O&amp;M 2009GRC Rebuttal_Rebuttal Power Costs_Electric Rev Req Model (2009 GRC) Revised 01-18-2010 3" xfId="3308"/>
    <cellStyle name="_DEM-WP(C) Costs not in AURORA 2007PCORC-5.07Update_DEM-WP(C) Production O&amp;M 2009GRC Rebuttal_Rebuttal Power Costs_Final Order Electric EXHIBIT A-1" xfId="3309"/>
    <cellStyle name="_DEM-WP(C) Costs not in AURORA 2007PCORC-5.07Update_DEM-WP(C) Production O&amp;M 2009GRC Rebuttal_Rebuttal Power Costs_Final Order Electric EXHIBIT A-1 2" xfId="3310"/>
    <cellStyle name="_DEM-WP(C) Costs not in AURORA 2007PCORC-5.07Update_DEM-WP(C) Production O&amp;M 2009GRC Rebuttal_Rebuttal Power Costs_Final Order Electric EXHIBIT A-1 2 2" xfId="3311"/>
    <cellStyle name="_DEM-WP(C) Costs not in AURORA 2007PCORC-5.07Update_DEM-WP(C) Production O&amp;M 2009GRC Rebuttal_Rebuttal Power Costs_Final Order Electric EXHIBIT A-1 3" xfId="3312"/>
    <cellStyle name="_DEM-WP(C) Costs not in AURORA 2007PCORC-5.07Update_DEM-WP(C) Production O&amp;M 2010GRC As-Filed" xfId="3313"/>
    <cellStyle name="_DEM-WP(C) Costs not in AURORA 2007PCORC-5.07Update_DEM-WP(C) Production O&amp;M 2010GRC As-Filed 2" xfId="3314"/>
    <cellStyle name="_DEM-WP(C) Costs not in AURORA 2007PCORC-5.07Update_Electric Rev Req Model (2009 GRC) " xfId="3315"/>
    <cellStyle name="_DEM-WP(C) Costs not in AURORA 2007PCORC-5.07Update_Electric Rev Req Model (2009 GRC)  2" xfId="3316"/>
    <cellStyle name="_DEM-WP(C) Costs not in AURORA 2007PCORC-5.07Update_Electric Rev Req Model (2009 GRC)  2 2" xfId="3317"/>
    <cellStyle name="_DEM-WP(C) Costs not in AURORA 2007PCORC-5.07Update_Electric Rev Req Model (2009 GRC)  3" xfId="3318"/>
    <cellStyle name="_DEM-WP(C) Costs not in AURORA 2007PCORC-5.07Update_Electric Rev Req Model (2009 GRC) Rebuttal" xfId="3319"/>
    <cellStyle name="_DEM-WP(C) Costs not in AURORA 2007PCORC-5.07Update_Electric Rev Req Model (2009 GRC) Rebuttal 2" xfId="3320"/>
    <cellStyle name="_DEM-WP(C) Costs not in AURORA 2007PCORC-5.07Update_Electric Rev Req Model (2009 GRC) Rebuttal 2 2" xfId="3321"/>
    <cellStyle name="_DEM-WP(C) Costs not in AURORA 2007PCORC-5.07Update_Electric Rev Req Model (2009 GRC) Rebuttal 3" xfId="3322"/>
    <cellStyle name="_DEM-WP(C) Costs not in AURORA 2007PCORC-5.07Update_Electric Rev Req Model (2009 GRC) Rebuttal REmoval of New  WH Solar AdjustMI" xfId="3323"/>
    <cellStyle name="_DEM-WP(C) Costs not in AURORA 2007PCORC-5.07Update_Electric Rev Req Model (2009 GRC) Rebuttal REmoval of New  WH Solar AdjustMI 2" xfId="3324"/>
    <cellStyle name="_DEM-WP(C) Costs not in AURORA 2007PCORC-5.07Update_Electric Rev Req Model (2009 GRC) Rebuttal REmoval of New  WH Solar AdjustMI 2 2" xfId="3325"/>
    <cellStyle name="_DEM-WP(C) Costs not in AURORA 2007PCORC-5.07Update_Electric Rev Req Model (2009 GRC) Rebuttal REmoval of New  WH Solar AdjustMI 3" xfId="3326"/>
    <cellStyle name="_DEM-WP(C) Costs not in AURORA 2007PCORC-5.07Update_Electric Rev Req Model (2009 GRC) Revised 01-18-2010" xfId="3327"/>
    <cellStyle name="_DEM-WP(C) Costs not in AURORA 2007PCORC-5.07Update_Electric Rev Req Model (2009 GRC) Revised 01-18-2010 2" xfId="3328"/>
    <cellStyle name="_DEM-WP(C) Costs not in AURORA 2007PCORC-5.07Update_Electric Rev Req Model (2009 GRC) Revised 01-18-2010 2 2" xfId="3329"/>
    <cellStyle name="_DEM-WP(C) Costs not in AURORA 2007PCORC-5.07Update_Electric Rev Req Model (2009 GRC) Revised 01-18-2010 3" xfId="3330"/>
    <cellStyle name="_DEM-WP(C) Costs not in AURORA 2007PCORC-5.07Update_Electric Rev Req Model (2010 GRC)" xfId="3331"/>
    <cellStyle name="_DEM-WP(C) Costs not in AURORA 2007PCORC-5.07Update_Electric Rev Req Model (2010 GRC) SF" xfId="3332"/>
    <cellStyle name="_DEM-WP(C) Costs not in AURORA 2007PCORC-5.07Update_Final Order Electric" xfId="3333"/>
    <cellStyle name="_DEM-WP(C) Costs not in AURORA 2007PCORC-5.07Update_Final Order Electric EXHIBIT A-1" xfId="3334"/>
    <cellStyle name="_DEM-WP(C) Costs not in AURORA 2007PCORC-5.07Update_Final Order Electric EXHIBIT A-1 2" xfId="3335"/>
    <cellStyle name="_DEM-WP(C) Costs not in AURORA 2007PCORC-5.07Update_Final Order Electric EXHIBIT A-1 2 2" xfId="3336"/>
    <cellStyle name="_DEM-WP(C) Costs not in AURORA 2007PCORC-5.07Update_Final Order Electric EXHIBIT A-1 3" xfId="3337"/>
    <cellStyle name="_DEM-WP(C) Costs not in AURORA 2007PCORC-5.07Update_NIM Summary" xfId="3338"/>
    <cellStyle name="_DEM-WP(C) Costs not in AURORA 2007PCORC-5.07Update_NIM Summary 09GRC" xfId="3339"/>
    <cellStyle name="_DEM-WP(C) Costs not in AURORA 2007PCORC-5.07Update_NIM Summary 09GRC 2" xfId="3340"/>
    <cellStyle name="_DEM-WP(C) Costs not in AURORA 2007PCORC-5.07Update_NIM Summary 09GRC_NIM Summary" xfId="3341"/>
    <cellStyle name="_DEM-WP(C) Costs not in AURORA 2007PCORC-5.07Update_NIM Summary 09GRC_NIM Summary 2" xfId="3342"/>
    <cellStyle name="_DEM-WP(C) Costs not in AURORA 2007PCORC-5.07Update_NIM Summary 2" xfId="3343"/>
    <cellStyle name="_DEM-WP(C) Costs not in AURORA 2007PCORC-5.07Update_NIM Summary 3" xfId="3344"/>
    <cellStyle name="_DEM-WP(C) Costs not in AURORA 2007PCORC-5.07Update_NIM Summary 4" xfId="3345"/>
    <cellStyle name="_DEM-WP(C) Costs not in AURORA 2007PCORC-5.07Update_NIM Summary 5" xfId="3346"/>
    <cellStyle name="_DEM-WP(C) Costs not in AURORA 2007PCORC-5.07Update_NIM Summary 6" xfId="3347"/>
    <cellStyle name="_DEM-WP(C) Costs not in AURORA 2007PCORC-5.07Update_NIM Summary 7" xfId="3348"/>
    <cellStyle name="_DEM-WP(C) Costs not in AURORA 2007PCORC-5.07Update_NIM Summary 8" xfId="3349"/>
    <cellStyle name="_DEM-WP(C) Costs not in AURORA 2007PCORC-5.07Update_NIM Summary 9" xfId="3350"/>
    <cellStyle name="_DEM-WP(C) Costs not in AURORA 2007PCORC-5.07Update_Power Costs - Comparison bx Rbtl-Staff-Jt-PC" xfId="3351"/>
    <cellStyle name="_DEM-WP(C) Costs not in AURORA 2007PCORC-5.07Update_Power Costs - Comparison bx Rbtl-Staff-Jt-PC 2" xfId="3352"/>
    <cellStyle name="_DEM-WP(C) Costs not in AURORA 2007PCORC-5.07Update_Power Costs - Comparison bx Rbtl-Staff-Jt-PC 2 2" xfId="3353"/>
    <cellStyle name="_DEM-WP(C) Costs not in AURORA 2007PCORC-5.07Update_Power Costs - Comparison bx Rbtl-Staff-Jt-PC 3" xfId="3354"/>
    <cellStyle name="_DEM-WP(C) Costs not in AURORA 2007PCORC-5.07Update_Rebuttal Power Costs" xfId="3355"/>
    <cellStyle name="_DEM-WP(C) Costs not in AURORA 2007PCORC-5.07Update_Rebuttal Power Costs 2" xfId="3356"/>
    <cellStyle name="_DEM-WP(C) Costs not in AURORA 2007PCORC-5.07Update_Rebuttal Power Costs 2 2" xfId="3357"/>
    <cellStyle name="_DEM-WP(C) Costs not in AURORA 2007PCORC-5.07Update_Rebuttal Power Costs 3" xfId="3358"/>
    <cellStyle name="_DEM-WP(C) Costs not in AURORA 2007PCORC-5.07Update_TENASKA REGULATORY ASSET" xfId="3359"/>
    <cellStyle name="_DEM-WP(C) Costs not in AURORA 2007PCORC-5.07Update_TENASKA REGULATORY ASSET 2" xfId="3360"/>
    <cellStyle name="_DEM-WP(C) Costs not in AURORA 2007PCORC-5.07Update_TENASKA REGULATORY ASSET 2 2" xfId="3361"/>
    <cellStyle name="_DEM-WP(C) Costs not in AURORA 2007PCORC-5.07Update_TENASKA REGULATORY ASSET 3" xfId="3362"/>
    <cellStyle name="_DEM-WP(C) Costs Not In AURORA 2009GRC" xfId="3363"/>
    <cellStyle name="_DEM-WP(C) Prod O&amp;M 2007GRC" xfId="3364"/>
    <cellStyle name="_DEM-WP(C) Prod O&amp;M 2007GRC 2" xfId="3365"/>
    <cellStyle name="_DEM-WP(C) Prod O&amp;M 2007GRC 2 2" xfId="3366"/>
    <cellStyle name="_DEM-WP(C) Prod O&amp;M 2007GRC 3" xfId="3367"/>
    <cellStyle name="_DEM-WP(C) Prod O&amp;M 2007GRC_Adj Bench DR 3 for Initial Briefs (Electric)" xfId="3368"/>
    <cellStyle name="_DEM-WP(C) Prod O&amp;M 2007GRC_Adj Bench DR 3 for Initial Briefs (Electric) 2" xfId="3369"/>
    <cellStyle name="_DEM-WP(C) Prod O&amp;M 2007GRC_Adj Bench DR 3 for Initial Briefs (Electric) 2 2" xfId="3370"/>
    <cellStyle name="_DEM-WP(C) Prod O&amp;M 2007GRC_Adj Bench DR 3 for Initial Briefs (Electric) 3" xfId="3371"/>
    <cellStyle name="_DEM-WP(C) Prod O&amp;M 2007GRC_Book2" xfId="3372"/>
    <cellStyle name="_DEM-WP(C) Prod O&amp;M 2007GRC_Book2 2" xfId="3373"/>
    <cellStyle name="_DEM-WP(C) Prod O&amp;M 2007GRC_Book2 2 2" xfId="3374"/>
    <cellStyle name="_DEM-WP(C) Prod O&amp;M 2007GRC_Book2 3" xfId="3375"/>
    <cellStyle name="_DEM-WP(C) Prod O&amp;M 2007GRC_Book2_Adj Bench DR 3 for Initial Briefs (Electric)" xfId="3376"/>
    <cellStyle name="_DEM-WP(C) Prod O&amp;M 2007GRC_Book2_Adj Bench DR 3 for Initial Briefs (Electric) 2" xfId="3377"/>
    <cellStyle name="_DEM-WP(C) Prod O&amp;M 2007GRC_Book2_Adj Bench DR 3 for Initial Briefs (Electric) 2 2" xfId="3378"/>
    <cellStyle name="_DEM-WP(C) Prod O&amp;M 2007GRC_Book2_Adj Bench DR 3 for Initial Briefs (Electric) 3" xfId="3379"/>
    <cellStyle name="_DEM-WP(C) Prod O&amp;M 2007GRC_Book2_Electric Rev Req Model (2009 GRC) Rebuttal" xfId="3380"/>
    <cellStyle name="_DEM-WP(C) Prod O&amp;M 2007GRC_Book2_Electric Rev Req Model (2009 GRC) Rebuttal 2" xfId="3381"/>
    <cellStyle name="_DEM-WP(C) Prod O&amp;M 2007GRC_Book2_Electric Rev Req Model (2009 GRC) Rebuttal 2 2" xfId="3382"/>
    <cellStyle name="_DEM-WP(C) Prod O&amp;M 2007GRC_Book2_Electric Rev Req Model (2009 GRC) Rebuttal 3" xfId="3383"/>
    <cellStyle name="_DEM-WP(C) Prod O&amp;M 2007GRC_Book2_Electric Rev Req Model (2009 GRC) Rebuttal REmoval of New  WH Solar AdjustMI" xfId="3384"/>
    <cellStyle name="_DEM-WP(C) Prod O&amp;M 2007GRC_Book2_Electric Rev Req Model (2009 GRC) Rebuttal REmoval of New  WH Solar AdjustMI 2" xfId="3385"/>
    <cellStyle name="_DEM-WP(C) Prod O&amp;M 2007GRC_Book2_Electric Rev Req Model (2009 GRC) Rebuttal REmoval of New  WH Solar AdjustMI 2 2" xfId="3386"/>
    <cellStyle name="_DEM-WP(C) Prod O&amp;M 2007GRC_Book2_Electric Rev Req Model (2009 GRC) Rebuttal REmoval of New  WH Solar AdjustMI 3" xfId="3387"/>
    <cellStyle name="_DEM-WP(C) Prod O&amp;M 2007GRC_Book2_Electric Rev Req Model (2009 GRC) Revised 01-18-2010" xfId="3388"/>
    <cellStyle name="_DEM-WP(C) Prod O&amp;M 2007GRC_Book2_Electric Rev Req Model (2009 GRC) Revised 01-18-2010 2" xfId="3389"/>
    <cellStyle name="_DEM-WP(C) Prod O&amp;M 2007GRC_Book2_Electric Rev Req Model (2009 GRC) Revised 01-18-2010 2 2" xfId="3390"/>
    <cellStyle name="_DEM-WP(C) Prod O&amp;M 2007GRC_Book2_Electric Rev Req Model (2009 GRC) Revised 01-18-2010 3" xfId="3391"/>
    <cellStyle name="_DEM-WP(C) Prod O&amp;M 2007GRC_Book2_Final Order Electric EXHIBIT A-1" xfId="3392"/>
    <cellStyle name="_DEM-WP(C) Prod O&amp;M 2007GRC_Book2_Final Order Electric EXHIBIT A-1 2" xfId="3393"/>
    <cellStyle name="_DEM-WP(C) Prod O&amp;M 2007GRC_Book2_Final Order Electric EXHIBIT A-1 2 2" xfId="3394"/>
    <cellStyle name="_DEM-WP(C) Prod O&amp;M 2007GRC_Book2_Final Order Electric EXHIBIT A-1 3" xfId="3395"/>
    <cellStyle name="_DEM-WP(C) Prod O&amp;M 2007GRC_Confidential Material" xfId="3396"/>
    <cellStyle name="_DEM-WP(C) Prod O&amp;M 2007GRC_DEM-WP(C) Colstrip 12 Coal Cost Forecast 2010GRC" xfId="3397"/>
    <cellStyle name="_DEM-WP(C) Prod O&amp;M 2007GRC_DEM-WP(C) Production O&amp;M 2010GRC As-Filed" xfId="3398"/>
    <cellStyle name="_DEM-WP(C) Prod O&amp;M 2007GRC_DEM-WP(C) Production O&amp;M 2010GRC As-Filed 2" xfId="3399"/>
    <cellStyle name="_DEM-WP(C) Prod O&amp;M 2007GRC_Electric Rev Req Model (2009 GRC) Rebuttal" xfId="3400"/>
    <cellStyle name="_DEM-WP(C) Prod O&amp;M 2007GRC_Electric Rev Req Model (2009 GRC) Rebuttal 2" xfId="3401"/>
    <cellStyle name="_DEM-WP(C) Prod O&amp;M 2007GRC_Electric Rev Req Model (2009 GRC) Rebuttal 2 2" xfId="3402"/>
    <cellStyle name="_DEM-WP(C) Prod O&amp;M 2007GRC_Electric Rev Req Model (2009 GRC) Rebuttal 3" xfId="3403"/>
    <cellStyle name="_DEM-WP(C) Prod O&amp;M 2007GRC_Electric Rev Req Model (2009 GRC) Rebuttal REmoval of New  WH Solar AdjustMI" xfId="3404"/>
    <cellStyle name="_DEM-WP(C) Prod O&amp;M 2007GRC_Electric Rev Req Model (2009 GRC) Rebuttal REmoval of New  WH Solar AdjustMI 2" xfId="3405"/>
    <cellStyle name="_DEM-WP(C) Prod O&amp;M 2007GRC_Electric Rev Req Model (2009 GRC) Rebuttal REmoval of New  WH Solar AdjustMI 2 2" xfId="3406"/>
    <cellStyle name="_DEM-WP(C) Prod O&amp;M 2007GRC_Electric Rev Req Model (2009 GRC) Rebuttal REmoval of New  WH Solar AdjustMI 3" xfId="3407"/>
    <cellStyle name="_DEM-WP(C) Prod O&amp;M 2007GRC_Electric Rev Req Model (2009 GRC) Revised 01-18-2010" xfId="3408"/>
    <cellStyle name="_DEM-WP(C) Prod O&amp;M 2007GRC_Electric Rev Req Model (2009 GRC) Revised 01-18-2010 2" xfId="3409"/>
    <cellStyle name="_DEM-WP(C) Prod O&amp;M 2007GRC_Electric Rev Req Model (2009 GRC) Revised 01-18-2010 2 2" xfId="3410"/>
    <cellStyle name="_DEM-WP(C) Prod O&amp;M 2007GRC_Electric Rev Req Model (2009 GRC) Revised 01-18-2010 3" xfId="3411"/>
    <cellStyle name="_DEM-WP(C) Prod O&amp;M 2007GRC_Final Order Electric EXHIBIT A-1" xfId="3412"/>
    <cellStyle name="_DEM-WP(C) Prod O&amp;M 2007GRC_Final Order Electric EXHIBIT A-1 2" xfId="3413"/>
    <cellStyle name="_DEM-WP(C) Prod O&amp;M 2007GRC_Final Order Electric EXHIBIT A-1 2 2" xfId="3414"/>
    <cellStyle name="_DEM-WP(C) Prod O&amp;M 2007GRC_Final Order Electric EXHIBIT A-1 3" xfId="3415"/>
    <cellStyle name="_DEM-WP(C) Prod O&amp;M 2007GRC_Rebuttal Power Costs" xfId="3416"/>
    <cellStyle name="_DEM-WP(C) Prod O&amp;M 2007GRC_Rebuttal Power Costs 2" xfId="3417"/>
    <cellStyle name="_DEM-WP(C) Prod O&amp;M 2007GRC_Rebuttal Power Costs 2 2" xfId="3418"/>
    <cellStyle name="_DEM-WP(C) Prod O&amp;M 2007GRC_Rebuttal Power Costs 3" xfId="3419"/>
    <cellStyle name="_DEM-WP(C) Prod O&amp;M 2007GRC_Rebuttal Power Costs_Adj Bench DR 3 for Initial Briefs (Electric)" xfId="3420"/>
    <cellStyle name="_DEM-WP(C) Prod O&amp;M 2007GRC_Rebuttal Power Costs_Adj Bench DR 3 for Initial Briefs (Electric) 2" xfId="3421"/>
    <cellStyle name="_DEM-WP(C) Prod O&amp;M 2007GRC_Rebuttal Power Costs_Adj Bench DR 3 for Initial Briefs (Electric) 2 2" xfId="3422"/>
    <cellStyle name="_DEM-WP(C) Prod O&amp;M 2007GRC_Rebuttal Power Costs_Adj Bench DR 3 for Initial Briefs (Electric) 3" xfId="3423"/>
    <cellStyle name="_DEM-WP(C) Prod O&amp;M 2007GRC_Rebuttal Power Costs_Electric Rev Req Model (2009 GRC) Rebuttal" xfId="3424"/>
    <cellStyle name="_DEM-WP(C) Prod O&amp;M 2007GRC_Rebuttal Power Costs_Electric Rev Req Model (2009 GRC) Rebuttal 2" xfId="3425"/>
    <cellStyle name="_DEM-WP(C) Prod O&amp;M 2007GRC_Rebuttal Power Costs_Electric Rev Req Model (2009 GRC) Rebuttal 2 2" xfId="3426"/>
    <cellStyle name="_DEM-WP(C) Prod O&amp;M 2007GRC_Rebuttal Power Costs_Electric Rev Req Model (2009 GRC) Rebuttal 3" xfId="3427"/>
    <cellStyle name="_DEM-WP(C) Prod O&amp;M 2007GRC_Rebuttal Power Costs_Electric Rev Req Model (2009 GRC) Rebuttal REmoval of New  WH Solar AdjustMI" xfId="3428"/>
    <cellStyle name="_DEM-WP(C) Prod O&amp;M 2007GRC_Rebuttal Power Costs_Electric Rev Req Model (2009 GRC) Rebuttal REmoval of New  WH Solar AdjustMI 2" xfId="3429"/>
    <cellStyle name="_DEM-WP(C) Prod O&amp;M 2007GRC_Rebuttal Power Costs_Electric Rev Req Model (2009 GRC) Rebuttal REmoval of New  WH Solar AdjustMI 2 2" xfId="3430"/>
    <cellStyle name="_DEM-WP(C) Prod O&amp;M 2007GRC_Rebuttal Power Costs_Electric Rev Req Model (2009 GRC) Rebuttal REmoval of New  WH Solar AdjustMI 3" xfId="3431"/>
    <cellStyle name="_DEM-WP(C) Prod O&amp;M 2007GRC_Rebuttal Power Costs_Electric Rev Req Model (2009 GRC) Revised 01-18-2010" xfId="3432"/>
    <cellStyle name="_DEM-WP(C) Prod O&amp;M 2007GRC_Rebuttal Power Costs_Electric Rev Req Model (2009 GRC) Revised 01-18-2010 2" xfId="3433"/>
    <cellStyle name="_DEM-WP(C) Prod O&amp;M 2007GRC_Rebuttal Power Costs_Electric Rev Req Model (2009 GRC) Revised 01-18-2010 2 2" xfId="3434"/>
    <cellStyle name="_DEM-WP(C) Prod O&amp;M 2007GRC_Rebuttal Power Costs_Electric Rev Req Model (2009 GRC) Revised 01-18-2010 3" xfId="3435"/>
    <cellStyle name="_DEM-WP(C) Prod O&amp;M 2007GRC_Rebuttal Power Costs_Final Order Electric EXHIBIT A-1" xfId="3436"/>
    <cellStyle name="_DEM-WP(C) Prod O&amp;M 2007GRC_Rebuttal Power Costs_Final Order Electric EXHIBIT A-1 2" xfId="3437"/>
    <cellStyle name="_DEM-WP(C) Prod O&amp;M 2007GRC_Rebuttal Power Costs_Final Order Electric EXHIBIT A-1 2 2" xfId="3438"/>
    <cellStyle name="_DEM-WP(C) Prod O&amp;M 2007GRC_Rebuttal Power Costs_Final Order Electric EXHIBIT A-1 3" xfId="3439"/>
    <cellStyle name="_x0013__DEM-WP(C) Production O&amp;M 2010GRC As-Filed" xfId="3440"/>
    <cellStyle name="_x0013__DEM-WP(C) Production O&amp;M 2010GRC As-Filed 2" xfId="3441"/>
    <cellStyle name="_DEM-WP(C) Rate Year Sumas by Month Update Corrected" xfId="3442"/>
    <cellStyle name="_DEM-WP(C) Sumas Proforma 11.14.07" xfId="3443"/>
    <cellStyle name="_DEM-WP(C) Sumas Proforma 11.5.07" xfId="3444"/>
    <cellStyle name="_DEM-WP(C) Westside Hydro Data_051007" xfId="3445"/>
    <cellStyle name="_DEM-WP(C) Westside Hydro Data_051007 2" xfId="3446"/>
    <cellStyle name="_DEM-WP(C) Westside Hydro Data_051007 2 2" xfId="3447"/>
    <cellStyle name="_DEM-WP(C) Westside Hydro Data_051007 3" xfId="3448"/>
    <cellStyle name="_DEM-WP(C) Westside Hydro Data_051007_16.37E Wild Horse Expansion DeferralRevwrkingfile SF" xfId="3449"/>
    <cellStyle name="_DEM-WP(C) Westside Hydro Data_051007_16.37E Wild Horse Expansion DeferralRevwrkingfile SF 2" xfId="3450"/>
    <cellStyle name="_DEM-WP(C) Westside Hydro Data_051007_16.37E Wild Horse Expansion DeferralRevwrkingfile SF 2 2" xfId="3451"/>
    <cellStyle name="_DEM-WP(C) Westside Hydro Data_051007_16.37E Wild Horse Expansion DeferralRevwrkingfile SF 3" xfId="3452"/>
    <cellStyle name="_DEM-WP(C) Westside Hydro Data_051007_2009 GRC Compl Filing - Exhibit D" xfId="3453"/>
    <cellStyle name="_DEM-WP(C) Westside Hydro Data_051007_2009 GRC Compl Filing - Exhibit D 2" xfId="3454"/>
    <cellStyle name="_DEM-WP(C) Westside Hydro Data_051007_Adj Bench DR 3 for Initial Briefs (Electric)" xfId="3455"/>
    <cellStyle name="_DEM-WP(C) Westside Hydro Data_051007_Adj Bench DR 3 for Initial Briefs (Electric) 2" xfId="3456"/>
    <cellStyle name="_DEM-WP(C) Westside Hydro Data_051007_Adj Bench DR 3 for Initial Briefs (Electric) 2 2" xfId="3457"/>
    <cellStyle name="_DEM-WP(C) Westside Hydro Data_051007_Adj Bench DR 3 for Initial Briefs (Electric) 3" xfId="3458"/>
    <cellStyle name="_DEM-WP(C) Westside Hydro Data_051007_Book1" xfId="3459"/>
    <cellStyle name="_DEM-WP(C) Westside Hydro Data_051007_Book2" xfId="3460"/>
    <cellStyle name="_DEM-WP(C) Westside Hydro Data_051007_Book2 2" xfId="3461"/>
    <cellStyle name="_DEM-WP(C) Westside Hydro Data_051007_Book2 2 2" xfId="3462"/>
    <cellStyle name="_DEM-WP(C) Westside Hydro Data_051007_Book2 3" xfId="3463"/>
    <cellStyle name="_DEM-WP(C) Westside Hydro Data_051007_Book4" xfId="3464"/>
    <cellStyle name="_DEM-WP(C) Westside Hydro Data_051007_Book4 2" xfId="3465"/>
    <cellStyle name="_DEM-WP(C) Westside Hydro Data_051007_Book4 2 2" xfId="3466"/>
    <cellStyle name="_DEM-WP(C) Westside Hydro Data_051007_Book4 3" xfId="3467"/>
    <cellStyle name="_DEM-WP(C) Westside Hydro Data_051007_Electric Rev Req Model (2009 GRC) " xfId="3468"/>
    <cellStyle name="_DEM-WP(C) Westside Hydro Data_051007_Electric Rev Req Model (2009 GRC)  2" xfId="3469"/>
    <cellStyle name="_DEM-WP(C) Westside Hydro Data_051007_Electric Rev Req Model (2009 GRC)  2 2" xfId="3470"/>
    <cellStyle name="_DEM-WP(C) Westside Hydro Data_051007_Electric Rev Req Model (2009 GRC)  3" xfId="3471"/>
    <cellStyle name="_DEM-WP(C) Westside Hydro Data_051007_Electric Rev Req Model (2009 GRC) Rebuttal" xfId="3472"/>
    <cellStyle name="_DEM-WP(C) Westside Hydro Data_051007_Electric Rev Req Model (2009 GRC) Rebuttal 2" xfId="3473"/>
    <cellStyle name="_DEM-WP(C) Westside Hydro Data_051007_Electric Rev Req Model (2009 GRC) Rebuttal 2 2" xfId="3474"/>
    <cellStyle name="_DEM-WP(C) Westside Hydro Data_051007_Electric Rev Req Model (2009 GRC) Rebuttal 3" xfId="3475"/>
    <cellStyle name="_DEM-WP(C) Westside Hydro Data_051007_Electric Rev Req Model (2009 GRC) Rebuttal REmoval of New  WH Solar AdjustMI" xfId="3476"/>
    <cellStyle name="_DEM-WP(C) Westside Hydro Data_051007_Electric Rev Req Model (2009 GRC) Rebuttal REmoval of New  WH Solar AdjustMI 2" xfId="3477"/>
    <cellStyle name="_DEM-WP(C) Westside Hydro Data_051007_Electric Rev Req Model (2009 GRC) Rebuttal REmoval of New  WH Solar AdjustMI 2 2" xfId="3478"/>
    <cellStyle name="_DEM-WP(C) Westside Hydro Data_051007_Electric Rev Req Model (2009 GRC) Rebuttal REmoval of New  WH Solar AdjustMI 3" xfId="3479"/>
    <cellStyle name="_DEM-WP(C) Westside Hydro Data_051007_Electric Rev Req Model (2009 GRC) Revised 01-18-2010" xfId="3480"/>
    <cellStyle name="_DEM-WP(C) Westside Hydro Data_051007_Electric Rev Req Model (2009 GRC) Revised 01-18-2010 2" xfId="3481"/>
    <cellStyle name="_DEM-WP(C) Westside Hydro Data_051007_Electric Rev Req Model (2009 GRC) Revised 01-18-2010 2 2" xfId="3482"/>
    <cellStyle name="_DEM-WP(C) Westside Hydro Data_051007_Electric Rev Req Model (2009 GRC) Revised 01-18-2010 3" xfId="3483"/>
    <cellStyle name="_DEM-WP(C) Westside Hydro Data_051007_Electric Rev Req Model (2010 GRC)" xfId="3484"/>
    <cellStyle name="_DEM-WP(C) Westside Hydro Data_051007_Electric Rev Req Model (2010 GRC) SF" xfId="3485"/>
    <cellStyle name="_DEM-WP(C) Westside Hydro Data_051007_Final Order Electric" xfId="3486"/>
    <cellStyle name="_DEM-WP(C) Westside Hydro Data_051007_Final Order Electric EXHIBIT A-1" xfId="3487"/>
    <cellStyle name="_DEM-WP(C) Westside Hydro Data_051007_Final Order Electric EXHIBIT A-1 2" xfId="3488"/>
    <cellStyle name="_DEM-WP(C) Westside Hydro Data_051007_Final Order Electric EXHIBIT A-1 2 2" xfId="3489"/>
    <cellStyle name="_DEM-WP(C) Westside Hydro Data_051007_Final Order Electric EXHIBIT A-1 3" xfId="3490"/>
    <cellStyle name="_DEM-WP(C) Westside Hydro Data_051007_NIM Summary" xfId="3491"/>
    <cellStyle name="_DEM-WP(C) Westside Hydro Data_051007_NIM Summary 2" xfId="3492"/>
    <cellStyle name="_DEM-WP(C) Westside Hydro Data_051007_Power Costs - Comparison bx Rbtl-Staff-Jt-PC" xfId="3493"/>
    <cellStyle name="_DEM-WP(C) Westside Hydro Data_051007_Power Costs - Comparison bx Rbtl-Staff-Jt-PC 2" xfId="3494"/>
    <cellStyle name="_DEM-WP(C) Westside Hydro Data_051007_Power Costs - Comparison bx Rbtl-Staff-Jt-PC 2 2" xfId="3495"/>
    <cellStyle name="_DEM-WP(C) Westside Hydro Data_051007_Power Costs - Comparison bx Rbtl-Staff-Jt-PC 3" xfId="3496"/>
    <cellStyle name="_DEM-WP(C) Westside Hydro Data_051007_Rebuttal Power Costs" xfId="3497"/>
    <cellStyle name="_DEM-WP(C) Westside Hydro Data_051007_Rebuttal Power Costs 2" xfId="3498"/>
    <cellStyle name="_DEM-WP(C) Westside Hydro Data_051007_Rebuttal Power Costs 2 2" xfId="3499"/>
    <cellStyle name="_DEM-WP(C) Westside Hydro Data_051007_Rebuttal Power Costs 3" xfId="3500"/>
    <cellStyle name="_DEM-WP(C) Westside Hydro Data_051007_TENASKA REGULATORY ASSET" xfId="3501"/>
    <cellStyle name="_DEM-WP(C) Westside Hydro Data_051007_TENASKA REGULATORY ASSET 2" xfId="3502"/>
    <cellStyle name="_DEM-WP(C) Westside Hydro Data_051007_TENASKA REGULATORY ASSET 2 2" xfId="3503"/>
    <cellStyle name="_DEM-WP(C) Westside Hydro Data_051007_TENASKA REGULATORY ASSET 3" xfId="3504"/>
    <cellStyle name="_Elec Peak Capacity Need_2008-2029_032709_Wind 5% Cap" xfId="3505"/>
    <cellStyle name="_Elec Peak Capacity Need_2008-2029_032709_Wind 5% Cap 2" xfId="3506"/>
    <cellStyle name="_Elec Peak Capacity Need_2008-2029_032709_Wind 5% Cap_NIM Summary" xfId="3507"/>
    <cellStyle name="_Elec Peak Capacity Need_2008-2029_032709_Wind 5% Cap_NIM Summary 2" xfId="3508"/>
    <cellStyle name="_Elec Peak Capacity Need_2008-2029_032709_Wind 5% Cap-ST-Adj-PJP1" xfId="3509"/>
    <cellStyle name="_Elec Peak Capacity Need_2008-2029_032709_Wind 5% Cap-ST-Adj-PJP1 2" xfId="3510"/>
    <cellStyle name="_Elec Peak Capacity Need_2008-2029_032709_Wind 5% Cap-ST-Adj-PJP1_NIM Summary" xfId="3511"/>
    <cellStyle name="_Elec Peak Capacity Need_2008-2029_032709_Wind 5% Cap-ST-Adj-PJP1_NIM Summary 2" xfId="3512"/>
    <cellStyle name="_Elec Peak Capacity Need_2008-2029_120908_Wind 5% Cap_Low" xfId="3513"/>
    <cellStyle name="_Elec Peak Capacity Need_2008-2029_120908_Wind 5% Cap_Low 2" xfId="3514"/>
    <cellStyle name="_Elec Peak Capacity Need_2008-2029_120908_Wind 5% Cap_Low_NIM Summary" xfId="3515"/>
    <cellStyle name="_Elec Peak Capacity Need_2008-2029_120908_Wind 5% Cap_Low_NIM Summary 2" xfId="3516"/>
    <cellStyle name="_Elec Peak Capacity Need_2008-2029_Wind 5% Cap_050809" xfId="3517"/>
    <cellStyle name="_Elec Peak Capacity Need_2008-2029_Wind 5% Cap_050809 2" xfId="3518"/>
    <cellStyle name="_Elec Peak Capacity Need_2008-2029_Wind 5% Cap_050809_NIM Summary" xfId="3519"/>
    <cellStyle name="_Elec Peak Capacity Need_2008-2029_Wind 5% Cap_050809_NIM Summary 2" xfId="3520"/>
    <cellStyle name="_x0013__Electric Rev Req Model (2009 GRC) " xfId="3521"/>
    <cellStyle name="_x0013__Electric Rev Req Model (2009 GRC)  2" xfId="3522"/>
    <cellStyle name="_x0013__Electric Rev Req Model (2009 GRC)  2 2" xfId="3523"/>
    <cellStyle name="_x0013__Electric Rev Req Model (2009 GRC)  3" xfId="3524"/>
    <cellStyle name="_x0013__Electric Rev Req Model (2009 GRC) Rebuttal" xfId="3525"/>
    <cellStyle name="_x0013__Electric Rev Req Model (2009 GRC) Rebuttal 2" xfId="3526"/>
    <cellStyle name="_x0013__Electric Rev Req Model (2009 GRC) Rebuttal 2 2" xfId="3527"/>
    <cellStyle name="_x0013__Electric Rev Req Model (2009 GRC) Rebuttal 3" xfId="3528"/>
    <cellStyle name="_x0013__Electric Rev Req Model (2009 GRC) Rebuttal REmoval of New  WH Solar AdjustMI" xfId="3529"/>
    <cellStyle name="_x0013__Electric Rev Req Model (2009 GRC) Rebuttal REmoval of New  WH Solar AdjustMI 2" xfId="3530"/>
    <cellStyle name="_x0013__Electric Rev Req Model (2009 GRC) Rebuttal REmoval of New  WH Solar AdjustMI 2 2" xfId="3531"/>
    <cellStyle name="_x0013__Electric Rev Req Model (2009 GRC) Rebuttal REmoval of New  WH Solar AdjustMI 3" xfId="3532"/>
    <cellStyle name="_x0013__Electric Rev Req Model (2009 GRC) Revised 01-18-2010" xfId="3533"/>
    <cellStyle name="_x0013__Electric Rev Req Model (2009 GRC) Revised 01-18-2010 2" xfId="3534"/>
    <cellStyle name="_x0013__Electric Rev Req Model (2009 GRC) Revised 01-18-2010 2 2" xfId="3535"/>
    <cellStyle name="_x0013__Electric Rev Req Model (2009 GRC) Revised 01-18-2010 3" xfId="3536"/>
    <cellStyle name="_x0013__Electric Rev Req Model (2010 GRC)" xfId="3537"/>
    <cellStyle name="_x0013__Electric Rev Req Model (2010 GRC) SF" xfId="3538"/>
    <cellStyle name="_ENCOGEN_WBOOK" xfId="3539"/>
    <cellStyle name="_ENCOGEN_WBOOK 2" xfId="3540"/>
    <cellStyle name="_ENCOGEN_WBOOK_NIM Summary" xfId="3541"/>
    <cellStyle name="_ENCOGEN_WBOOK_NIM Summary 2" xfId="3542"/>
    <cellStyle name="_x0013__Final Order Electric EXHIBIT A-1" xfId="3543"/>
    <cellStyle name="_x0013__Final Order Electric EXHIBIT A-1 2" xfId="3544"/>
    <cellStyle name="_x0013__Final Order Electric EXHIBIT A-1 2 2" xfId="3545"/>
    <cellStyle name="_x0013__Final Order Electric EXHIBIT A-1 3" xfId="3546"/>
    <cellStyle name="_Fixed Gas Transport 1 19 09" xfId="3547"/>
    <cellStyle name="_Fixed Gas Transport 1 19 09 2" xfId="3548"/>
    <cellStyle name="_Fixed Gas Transport 1 19 09 2 2" xfId="3549"/>
    <cellStyle name="_Fixed Gas Transport 1 19 09 3" xfId="3550"/>
    <cellStyle name="_Fuel Prices 4-14" xfId="3551"/>
    <cellStyle name="_Fuel Prices 4-14 2" xfId="3552"/>
    <cellStyle name="_Fuel Prices 4-14 2 2" xfId="3553"/>
    <cellStyle name="_Fuel Prices 4-14 2 2 2" xfId="3554"/>
    <cellStyle name="_Fuel Prices 4-14 2 3" xfId="3555"/>
    <cellStyle name="_Fuel Prices 4-14 3" xfId="3556"/>
    <cellStyle name="_Fuel Prices 4-14 3 2" xfId="3557"/>
    <cellStyle name="_Fuel Prices 4-14 4" xfId="3558"/>
    <cellStyle name="_Fuel Prices 4-14 4 2" xfId="3559"/>
    <cellStyle name="_Fuel Prices 4-14 5" xfId="3560"/>
    <cellStyle name="_Fuel Prices 4-14_04 07E Wild Horse Wind Expansion (C) (2)" xfId="3561"/>
    <cellStyle name="_Fuel Prices 4-14_04 07E Wild Horse Wind Expansion (C) (2) 2" xfId="3562"/>
    <cellStyle name="_Fuel Prices 4-14_04 07E Wild Horse Wind Expansion (C) (2) 2 2" xfId="3563"/>
    <cellStyle name="_Fuel Prices 4-14_04 07E Wild Horse Wind Expansion (C) (2) 3" xfId="3564"/>
    <cellStyle name="_Fuel Prices 4-14_04 07E Wild Horse Wind Expansion (C) (2)_Adj Bench DR 3 for Initial Briefs (Electric)" xfId="3565"/>
    <cellStyle name="_Fuel Prices 4-14_04 07E Wild Horse Wind Expansion (C) (2)_Adj Bench DR 3 for Initial Briefs (Electric) 2" xfId="3566"/>
    <cellStyle name="_Fuel Prices 4-14_04 07E Wild Horse Wind Expansion (C) (2)_Adj Bench DR 3 for Initial Briefs (Electric) 2 2" xfId="3567"/>
    <cellStyle name="_Fuel Prices 4-14_04 07E Wild Horse Wind Expansion (C) (2)_Adj Bench DR 3 for Initial Briefs (Electric) 3" xfId="3568"/>
    <cellStyle name="_Fuel Prices 4-14_04 07E Wild Horse Wind Expansion (C) (2)_Book1" xfId="3569"/>
    <cellStyle name="_Fuel Prices 4-14_04 07E Wild Horse Wind Expansion (C) (2)_Electric Rev Req Model (2009 GRC) " xfId="3570"/>
    <cellStyle name="_Fuel Prices 4-14_04 07E Wild Horse Wind Expansion (C) (2)_Electric Rev Req Model (2009 GRC)  2" xfId="3571"/>
    <cellStyle name="_Fuel Prices 4-14_04 07E Wild Horse Wind Expansion (C) (2)_Electric Rev Req Model (2009 GRC)  2 2" xfId="3572"/>
    <cellStyle name="_Fuel Prices 4-14_04 07E Wild Horse Wind Expansion (C) (2)_Electric Rev Req Model (2009 GRC)  3" xfId="3573"/>
    <cellStyle name="_Fuel Prices 4-14_04 07E Wild Horse Wind Expansion (C) (2)_Electric Rev Req Model (2009 GRC) Rebuttal" xfId="3574"/>
    <cellStyle name="_Fuel Prices 4-14_04 07E Wild Horse Wind Expansion (C) (2)_Electric Rev Req Model (2009 GRC) Rebuttal 2" xfId="3575"/>
    <cellStyle name="_Fuel Prices 4-14_04 07E Wild Horse Wind Expansion (C) (2)_Electric Rev Req Model (2009 GRC) Rebuttal 2 2" xfId="3576"/>
    <cellStyle name="_Fuel Prices 4-14_04 07E Wild Horse Wind Expansion (C) (2)_Electric Rev Req Model (2009 GRC) Rebuttal 3" xfId="3577"/>
    <cellStyle name="_Fuel Prices 4-14_04 07E Wild Horse Wind Expansion (C) (2)_Electric Rev Req Model (2009 GRC) Rebuttal REmoval of New  WH Solar AdjustMI" xfId="3578"/>
    <cellStyle name="_Fuel Prices 4-14_04 07E Wild Horse Wind Expansion (C) (2)_Electric Rev Req Model (2009 GRC) Rebuttal REmoval of New  WH Solar AdjustMI 2" xfId="3579"/>
    <cellStyle name="_Fuel Prices 4-14_04 07E Wild Horse Wind Expansion (C) (2)_Electric Rev Req Model (2009 GRC) Rebuttal REmoval of New  WH Solar AdjustMI 2 2" xfId="3580"/>
    <cellStyle name="_Fuel Prices 4-14_04 07E Wild Horse Wind Expansion (C) (2)_Electric Rev Req Model (2009 GRC) Rebuttal REmoval of New  WH Solar AdjustMI 3" xfId="3581"/>
    <cellStyle name="_Fuel Prices 4-14_04 07E Wild Horse Wind Expansion (C) (2)_Electric Rev Req Model (2009 GRC) Revised 01-18-2010" xfId="3582"/>
    <cellStyle name="_Fuel Prices 4-14_04 07E Wild Horse Wind Expansion (C) (2)_Electric Rev Req Model (2009 GRC) Revised 01-18-2010 2" xfId="3583"/>
    <cellStyle name="_Fuel Prices 4-14_04 07E Wild Horse Wind Expansion (C) (2)_Electric Rev Req Model (2009 GRC) Revised 01-18-2010 2 2" xfId="3584"/>
    <cellStyle name="_Fuel Prices 4-14_04 07E Wild Horse Wind Expansion (C) (2)_Electric Rev Req Model (2009 GRC) Revised 01-18-2010 3" xfId="3585"/>
    <cellStyle name="_Fuel Prices 4-14_04 07E Wild Horse Wind Expansion (C) (2)_Electric Rev Req Model (2010 GRC)" xfId="3586"/>
    <cellStyle name="_Fuel Prices 4-14_04 07E Wild Horse Wind Expansion (C) (2)_Electric Rev Req Model (2010 GRC) SF" xfId="3587"/>
    <cellStyle name="_Fuel Prices 4-14_04 07E Wild Horse Wind Expansion (C) (2)_Final Order Electric EXHIBIT A-1" xfId="3588"/>
    <cellStyle name="_Fuel Prices 4-14_04 07E Wild Horse Wind Expansion (C) (2)_Final Order Electric EXHIBIT A-1 2" xfId="3589"/>
    <cellStyle name="_Fuel Prices 4-14_04 07E Wild Horse Wind Expansion (C) (2)_Final Order Electric EXHIBIT A-1 2 2" xfId="3590"/>
    <cellStyle name="_Fuel Prices 4-14_04 07E Wild Horse Wind Expansion (C) (2)_Final Order Electric EXHIBIT A-1 3" xfId="3591"/>
    <cellStyle name="_Fuel Prices 4-14_04 07E Wild Horse Wind Expansion (C) (2)_TENASKA REGULATORY ASSET" xfId="3592"/>
    <cellStyle name="_Fuel Prices 4-14_04 07E Wild Horse Wind Expansion (C) (2)_TENASKA REGULATORY ASSET 2" xfId="3593"/>
    <cellStyle name="_Fuel Prices 4-14_04 07E Wild Horse Wind Expansion (C) (2)_TENASKA REGULATORY ASSET 2 2" xfId="3594"/>
    <cellStyle name="_Fuel Prices 4-14_04 07E Wild Horse Wind Expansion (C) (2)_TENASKA REGULATORY ASSET 3" xfId="3595"/>
    <cellStyle name="_Fuel Prices 4-14_16.37E Wild Horse Expansion DeferralRevwrkingfile SF" xfId="3596"/>
    <cellStyle name="_Fuel Prices 4-14_16.37E Wild Horse Expansion DeferralRevwrkingfile SF 2" xfId="3597"/>
    <cellStyle name="_Fuel Prices 4-14_16.37E Wild Horse Expansion DeferralRevwrkingfile SF 2 2" xfId="3598"/>
    <cellStyle name="_Fuel Prices 4-14_16.37E Wild Horse Expansion DeferralRevwrkingfile SF 3" xfId="3599"/>
    <cellStyle name="_Fuel Prices 4-14_2009 Compliance Filing PCA Exhibits for GRC" xfId="3600"/>
    <cellStyle name="_Fuel Prices 4-14_2009 GRC Compl Filing - Exhibit D" xfId="3601"/>
    <cellStyle name="_Fuel Prices 4-14_2009 GRC Compl Filing - Exhibit D 2" xfId="3602"/>
    <cellStyle name="_Fuel Prices 4-14_3.01 Income Statement" xfId="3603"/>
    <cellStyle name="_Fuel Prices 4-14_4 31 Regulatory Assets and Liabilities  7 06- Exhibit D" xfId="3604"/>
    <cellStyle name="_Fuel Prices 4-14_4 31 Regulatory Assets and Liabilities  7 06- Exhibit D 2" xfId="3605"/>
    <cellStyle name="_Fuel Prices 4-14_4 31 Regulatory Assets and Liabilities  7 06- Exhibit D 2 2" xfId="3606"/>
    <cellStyle name="_Fuel Prices 4-14_4 31 Regulatory Assets and Liabilities  7 06- Exhibit D 3" xfId="3607"/>
    <cellStyle name="_Fuel Prices 4-14_4 31 Regulatory Assets and Liabilities  7 06- Exhibit D_NIM Summary" xfId="3608"/>
    <cellStyle name="_Fuel Prices 4-14_4 31 Regulatory Assets and Liabilities  7 06- Exhibit D_NIM Summary 2" xfId="3609"/>
    <cellStyle name="_Fuel Prices 4-14_4 32 Regulatory Assets and Liabilities  7 06- Exhibit D" xfId="3610"/>
    <cellStyle name="_Fuel Prices 4-14_4 32 Regulatory Assets and Liabilities  7 06- Exhibit D 2" xfId="3611"/>
    <cellStyle name="_Fuel Prices 4-14_4 32 Regulatory Assets and Liabilities  7 06- Exhibit D 2 2" xfId="3612"/>
    <cellStyle name="_Fuel Prices 4-14_4 32 Regulatory Assets and Liabilities  7 06- Exhibit D 3" xfId="3613"/>
    <cellStyle name="_Fuel Prices 4-14_4 32 Regulatory Assets and Liabilities  7 06- Exhibit D_NIM Summary" xfId="3614"/>
    <cellStyle name="_Fuel Prices 4-14_4 32 Regulatory Assets and Liabilities  7 06- Exhibit D_NIM Summary 2" xfId="3615"/>
    <cellStyle name="_Fuel Prices 4-14_AURORA Total New" xfId="3616"/>
    <cellStyle name="_Fuel Prices 4-14_AURORA Total New 2" xfId="3617"/>
    <cellStyle name="_Fuel Prices 4-14_Book2" xfId="3618"/>
    <cellStyle name="_Fuel Prices 4-14_Book2 2" xfId="3619"/>
    <cellStyle name="_Fuel Prices 4-14_Book2 2 2" xfId="3620"/>
    <cellStyle name="_Fuel Prices 4-14_Book2 3" xfId="3621"/>
    <cellStyle name="_Fuel Prices 4-14_Book2_Adj Bench DR 3 for Initial Briefs (Electric)" xfId="3622"/>
    <cellStyle name="_Fuel Prices 4-14_Book2_Adj Bench DR 3 for Initial Briefs (Electric) 2" xfId="3623"/>
    <cellStyle name="_Fuel Prices 4-14_Book2_Adj Bench DR 3 for Initial Briefs (Electric) 2 2" xfId="3624"/>
    <cellStyle name="_Fuel Prices 4-14_Book2_Adj Bench DR 3 for Initial Briefs (Electric) 3" xfId="3625"/>
    <cellStyle name="_Fuel Prices 4-14_Book2_Electric Rev Req Model (2009 GRC) Rebuttal" xfId="3626"/>
    <cellStyle name="_Fuel Prices 4-14_Book2_Electric Rev Req Model (2009 GRC) Rebuttal 2" xfId="3627"/>
    <cellStyle name="_Fuel Prices 4-14_Book2_Electric Rev Req Model (2009 GRC) Rebuttal 2 2" xfId="3628"/>
    <cellStyle name="_Fuel Prices 4-14_Book2_Electric Rev Req Model (2009 GRC) Rebuttal 3" xfId="3629"/>
    <cellStyle name="_Fuel Prices 4-14_Book2_Electric Rev Req Model (2009 GRC) Rebuttal REmoval of New  WH Solar AdjustMI" xfId="3630"/>
    <cellStyle name="_Fuel Prices 4-14_Book2_Electric Rev Req Model (2009 GRC) Rebuttal REmoval of New  WH Solar AdjustMI 2" xfId="3631"/>
    <cellStyle name="_Fuel Prices 4-14_Book2_Electric Rev Req Model (2009 GRC) Rebuttal REmoval of New  WH Solar AdjustMI 2 2" xfId="3632"/>
    <cellStyle name="_Fuel Prices 4-14_Book2_Electric Rev Req Model (2009 GRC) Rebuttal REmoval of New  WH Solar AdjustMI 3" xfId="3633"/>
    <cellStyle name="_Fuel Prices 4-14_Book2_Electric Rev Req Model (2009 GRC) Revised 01-18-2010" xfId="3634"/>
    <cellStyle name="_Fuel Prices 4-14_Book2_Electric Rev Req Model (2009 GRC) Revised 01-18-2010 2" xfId="3635"/>
    <cellStyle name="_Fuel Prices 4-14_Book2_Electric Rev Req Model (2009 GRC) Revised 01-18-2010 2 2" xfId="3636"/>
    <cellStyle name="_Fuel Prices 4-14_Book2_Electric Rev Req Model (2009 GRC) Revised 01-18-2010 3" xfId="3637"/>
    <cellStyle name="_Fuel Prices 4-14_Book2_Final Order Electric EXHIBIT A-1" xfId="3638"/>
    <cellStyle name="_Fuel Prices 4-14_Book2_Final Order Electric EXHIBIT A-1 2" xfId="3639"/>
    <cellStyle name="_Fuel Prices 4-14_Book2_Final Order Electric EXHIBIT A-1 2 2" xfId="3640"/>
    <cellStyle name="_Fuel Prices 4-14_Book2_Final Order Electric EXHIBIT A-1 3" xfId="3641"/>
    <cellStyle name="_Fuel Prices 4-14_Book4" xfId="3642"/>
    <cellStyle name="_Fuel Prices 4-14_Book4 2" xfId="3643"/>
    <cellStyle name="_Fuel Prices 4-14_Book4 2 2" xfId="3644"/>
    <cellStyle name="_Fuel Prices 4-14_Book4 3" xfId="3645"/>
    <cellStyle name="_Fuel Prices 4-14_Book9" xfId="3646"/>
    <cellStyle name="_Fuel Prices 4-14_Book9 2" xfId="3647"/>
    <cellStyle name="_Fuel Prices 4-14_Book9 2 2" xfId="3648"/>
    <cellStyle name="_Fuel Prices 4-14_Book9 3" xfId="3649"/>
    <cellStyle name="_Fuel Prices 4-14_Chelan PUD Power Costs (8-10)" xfId="3650"/>
    <cellStyle name="_Fuel Prices 4-14_Direct Assignment Distribution Plant 2008" xfId="3651"/>
    <cellStyle name="_Fuel Prices 4-14_Direct Assignment Distribution Plant 2008 2" xfId="3652"/>
    <cellStyle name="_Fuel Prices 4-14_Direct Assignment Distribution Plant 2008 2 2" xfId="3653"/>
    <cellStyle name="_Fuel Prices 4-14_Direct Assignment Distribution Plant 2008 2 2 2" xfId="3654"/>
    <cellStyle name="_Fuel Prices 4-14_Direct Assignment Distribution Plant 2008 2 3" xfId="3655"/>
    <cellStyle name="_Fuel Prices 4-14_Direct Assignment Distribution Plant 2008 2 3 2" xfId="3656"/>
    <cellStyle name="_Fuel Prices 4-14_Direct Assignment Distribution Plant 2008 2 4" xfId="3657"/>
    <cellStyle name="_Fuel Prices 4-14_Direct Assignment Distribution Plant 2008 2 4 2" xfId="3658"/>
    <cellStyle name="_Fuel Prices 4-14_Direct Assignment Distribution Plant 2008 3" xfId="3659"/>
    <cellStyle name="_Fuel Prices 4-14_Direct Assignment Distribution Plant 2008 3 2" xfId="3660"/>
    <cellStyle name="_Fuel Prices 4-14_Direct Assignment Distribution Plant 2008 4" xfId="3661"/>
    <cellStyle name="_Fuel Prices 4-14_Direct Assignment Distribution Plant 2008 4 2" xfId="3662"/>
    <cellStyle name="_Fuel Prices 4-14_Direct Assignment Distribution Plant 2008 5" xfId="3663"/>
    <cellStyle name="_Fuel Prices 4-14_Direct Assignment Distribution Plant 2008 6" xfId="3664"/>
    <cellStyle name="_Fuel Prices 4-14_Electric COS Inputs" xfId="3665"/>
    <cellStyle name="_Fuel Prices 4-14_Electric COS Inputs 2" xfId="3666"/>
    <cellStyle name="_Fuel Prices 4-14_Electric COS Inputs 2 2" xfId="3667"/>
    <cellStyle name="_Fuel Prices 4-14_Electric COS Inputs 2 2 2" xfId="3668"/>
    <cellStyle name="_Fuel Prices 4-14_Electric COS Inputs 2 3" xfId="3669"/>
    <cellStyle name="_Fuel Prices 4-14_Electric COS Inputs 2 3 2" xfId="3670"/>
    <cellStyle name="_Fuel Prices 4-14_Electric COS Inputs 2 4" xfId="3671"/>
    <cellStyle name="_Fuel Prices 4-14_Electric COS Inputs 2 4 2" xfId="3672"/>
    <cellStyle name="_Fuel Prices 4-14_Electric COS Inputs 3" xfId="3673"/>
    <cellStyle name="_Fuel Prices 4-14_Electric COS Inputs 3 2" xfId="3674"/>
    <cellStyle name="_Fuel Prices 4-14_Electric COS Inputs 4" xfId="3675"/>
    <cellStyle name="_Fuel Prices 4-14_Electric COS Inputs 4 2" xfId="3676"/>
    <cellStyle name="_Fuel Prices 4-14_Electric COS Inputs 5" xfId="3677"/>
    <cellStyle name="_Fuel Prices 4-14_Electric COS Inputs 6" xfId="3678"/>
    <cellStyle name="_Fuel Prices 4-14_Electric Rate Spread and Rate Design 3.23.09" xfId="3679"/>
    <cellStyle name="_Fuel Prices 4-14_Electric Rate Spread and Rate Design 3.23.09 2" xfId="3680"/>
    <cellStyle name="_Fuel Prices 4-14_Electric Rate Spread and Rate Design 3.23.09 2 2" xfId="3681"/>
    <cellStyle name="_Fuel Prices 4-14_Electric Rate Spread and Rate Design 3.23.09 2 2 2" xfId="3682"/>
    <cellStyle name="_Fuel Prices 4-14_Electric Rate Spread and Rate Design 3.23.09 2 3" xfId="3683"/>
    <cellStyle name="_Fuel Prices 4-14_Electric Rate Spread and Rate Design 3.23.09 2 3 2" xfId="3684"/>
    <cellStyle name="_Fuel Prices 4-14_Electric Rate Spread and Rate Design 3.23.09 2 4" xfId="3685"/>
    <cellStyle name="_Fuel Prices 4-14_Electric Rate Spread and Rate Design 3.23.09 2 4 2" xfId="3686"/>
    <cellStyle name="_Fuel Prices 4-14_Electric Rate Spread and Rate Design 3.23.09 3" xfId="3687"/>
    <cellStyle name="_Fuel Prices 4-14_Electric Rate Spread and Rate Design 3.23.09 3 2" xfId="3688"/>
    <cellStyle name="_Fuel Prices 4-14_Electric Rate Spread and Rate Design 3.23.09 4" xfId="3689"/>
    <cellStyle name="_Fuel Prices 4-14_Electric Rate Spread and Rate Design 3.23.09 4 2" xfId="3690"/>
    <cellStyle name="_Fuel Prices 4-14_Electric Rate Spread and Rate Design 3.23.09 5" xfId="3691"/>
    <cellStyle name="_Fuel Prices 4-14_Electric Rate Spread and Rate Design 3.23.09 6" xfId="3692"/>
    <cellStyle name="_Fuel Prices 4-14_INPUTS" xfId="3693"/>
    <cellStyle name="_Fuel Prices 4-14_INPUTS 2" xfId="3694"/>
    <cellStyle name="_Fuel Prices 4-14_INPUTS 2 2" xfId="3695"/>
    <cellStyle name="_Fuel Prices 4-14_INPUTS 2 2 2" xfId="3696"/>
    <cellStyle name="_Fuel Prices 4-14_INPUTS 2 3" xfId="3697"/>
    <cellStyle name="_Fuel Prices 4-14_INPUTS 2 3 2" xfId="3698"/>
    <cellStyle name="_Fuel Prices 4-14_INPUTS 2 4" xfId="3699"/>
    <cellStyle name="_Fuel Prices 4-14_INPUTS 2 4 2" xfId="3700"/>
    <cellStyle name="_Fuel Prices 4-14_INPUTS 3" xfId="3701"/>
    <cellStyle name="_Fuel Prices 4-14_INPUTS 3 2" xfId="3702"/>
    <cellStyle name="_Fuel Prices 4-14_INPUTS 4" xfId="3703"/>
    <cellStyle name="_Fuel Prices 4-14_INPUTS 4 2" xfId="3704"/>
    <cellStyle name="_Fuel Prices 4-14_INPUTS 5" xfId="3705"/>
    <cellStyle name="_Fuel Prices 4-14_INPUTS 6" xfId="3706"/>
    <cellStyle name="_Fuel Prices 4-14_Leased Transformer &amp; Substation Plant &amp; Rev 12-2009" xfId="3707"/>
    <cellStyle name="_Fuel Prices 4-14_Leased Transformer &amp; Substation Plant &amp; Rev 12-2009 2" xfId="3708"/>
    <cellStyle name="_Fuel Prices 4-14_Leased Transformer &amp; Substation Plant &amp; Rev 12-2009 2 2" xfId="3709"/>
    <cellStyle name="_Fuel Prices 4-14_Leased Transformer &amp; Substation Plant &amp; Rev 12-2009 2 2 2" xfId="3710"/>
    <cellStyle name="_Fuel Prices 4-14_Leased Transformer &amp; Substation Plant &amp; Rev 12-2009 2 3" xfId="3711"/>
    <cellStyle name="_Fuel Prices 4-14_Leased Transformer &amp; Substation Plant &amp; Rev 12-2009 2 3 2" xfId="3712"/>
    <cellStyle name="_Fuel Prices 4-14_Leased Transformer &amp; Substation Plant &amp; Rev 12-2009 2 4" xfId="3713"/>
    <cellStyle name="_Fuel Prices 4-14_Leased Transformer &amp; Substation Plant &amp; Rev 12-2009 2 4 2" xfId="3714"/>
    <cellStyle name="_Fuel Prices 4-14_Leased Transformer &amp; Substation Plant &amp; Rev 12-2009 3" xfId="3715"/>
    <cellStyle name="_Fuel Prices 4-14_Leased Transformer &amp; Substation Plant &amp; Rev 12-2009 3 2" xfId="3716"/>
    <cellStyle name="_Fuel Prices 4-14_Leased Transformer &amp; Substation Plant &amp; Rev 12-2009 4" xfId="3717"/>
    <cellStyle name="_Fuel Prices 4-14_Leased Transformer &amp; Substation Plant &amp; Rev 12-2009 4 2" xfId="3718"/>
    <cellStyle name="_Fuel Prices 4-14_Leased Transformer &amp; Substation Plant &amp; Rev 12-2009 5" xfId="3719"/>
    <cellStyle name="_Fuel Prices 4-14_Leased Transformer &amp; Substation Plant &amp; Rev 12-2009 6" xfId="3720"/>
    <cellStyle name="_Fuel Prices 4-14_NIM Summary" xfId="3721"/>
    <cellStyle name="_Fuel Prices 4-14_NIM Summary 09GRC" xfId="3722"/>
    <cellStyle name="_Fuel Prices 4-14_NIM Summary 09GRC 2" xfId="3723"/>
    <cellStyle name="_Fuel Prices 4-14_NIM Summary 2" xfId="3724"/>
    <cellStyle name="_Fuel Prices 4-14_NIM Summary 3" xfId="3725"/>
    <cellStyle name="_Fuel Prices 4-14_NIM Summary 4" xfId="3726"/>
    <cellStyle name="_Fuel Prices 4-14_NIM Summary 5" xfId="3727"/>
    <cellStyle name="_Fuel Prices 4-14_NIM Summary 6" xfId="3728"/>
    <cellStyle name="_Fuel Prices 4-14_NIM Summary 7" xfId="3729"/>
    <cellStyle name="_Fuel Prices 4-14_NIM Summary 8" xfId="3730"/>
    <cellStyle name="_Fuel Prices 4-14_NIM Summary 9" xfId="3731"/>
    <cellStyle name="_Fuel Prices 4-14_PCA 10 -  Exhibit D from A Kellogg Jan 2011" xfId="3732"/>
    <cellStyle name="_Fuel Prices 4-14_PCA 10 -  Exhibit D from A Kellogg July 2011" xfId="3733"/>
    <cellStyle name="_Fuel Prices 4-14_PCA 10 -  Exhibit D from S Free Rcv'd 12-11" xfId="3734"/>
    <cellStyle name="_Fuel Prices 4-14_PCA 9 -  Exhibit D April 2010" xfId="3735"/>
    <cellStyle name="_Fuel Prices 4-14_PCA 9 -  Exhibit D April 2010 (3)" xfId="3736"/>
    <cellStyle name="_Fuel Prices 4-14_PCA 9 -  Exhibit D April 2010 (3) 2" xfId="3737"/>
    <cellStyle name="_Fuel Prices 4-14_PCA 9 -  Exhibit D Nov 2010" xfId="3738"/>
    <cellStyle name="_Fuel Prices 4-14_PCA 9 - Exhibit D at August 2010" xfId="3739"/>
    <cellStyle name="_Fuel Prices 4-14_PCA 9 - Exhibit D June 2010 GRC" xfId="3740"/>
    <cellStyle name="_Fuel Prices 4-14_Peak Credit Exhibits for 2009 GRC" xfId="3741"/>
    <cellStyle name="_Fuel Prices 4-14_Peak Credit Exhibits for 2009 GRC 2" xfId="3742"/>
    <cellStyle name="_Fuel Prices 4-14_Peak Credit Exhibits for 2009 GRC 2 2" xfId="3743"/>
    <cellStyle name="_Fuel Prices 4-14_Peak Credit Exhibits for 2009 GRC 2 2 2" xfId="3744"/>
    <cellStyle name="_Fuel Prices 4-14_Peak Credit Exhibits for 2009 GRC 2 3" xfId="3745"/>
    <cellStyle name="_Fuel Prices 4-14_Peak Credit Exhibits for 2009 GRC 2 3 2" xfId="3746"/>
    <cellStyle name="_Fuel Prices 4-14_Peak Credit Exhibits for 2009 GRC 2 4" xfId="3747"/>
    <cellStyle name="_Fuel Prices 4-14_Peak Credit Exhibits for 2009 GRC 2 4 2" xfId="3748"/>
    <cellStyle name="_Fuel Prices 4-14_Peak Credit Exhibits for 2009 GRC 3" xfId="3749"/>
    <cellStyle name="_Fuel Prices 4-14_Peak Credit Exhibits for 2009 GRC 3 2" xfId="3750"/>
    <cellStyle name="_Fuel Prices 4-14_Peak Credit Exhibits for 2009 GRC 4" xfId="3751"/>
    <cellStyle name="_Fuel Prices 4-14_Peak Credit Exhibits for 2009 GRC 4 2" xfId="3752"/>
    <cellStyle name="_Fuel Prices 4-14_Peak Credit Exhibits for 2009 GRC 5" xfId="3753"/>
    <cellStyle name="_Fuel Prices 4-14_Peak Credit Exhibits for 2009 GRC 6" xfId="3754"/>
    <cellStyle name="_Fuel Prices 4-14_Power Costs - Comparison bx Rbtl-Staff-Jt-PC" xfId="3755"/>
    <cellStyle name="_Fuel Prices 4-14_Power Costs - Comparison bx Rbtl-Staff-Jt-PC 2" xfId="3756"/>
    <cellStyle name="_Fuel Prices 4-14_Power Costs - Comparison bx Rbtl-Staff-Jt-PC 2 2" xfId="3757"/>
    <cellStyle name="_Fuel Prices 4-14_Power Costs - Comparison bx Rbtl-Staff-Jt-PC 3" xfId="3758"/>
    <cellStyle name="_Fuel Prices 4-14_Power Costs - Comparison bx Rbtl-Staff-Jt-PC_Adj Bench DR 3 for Initial Briefs (Electric)" xfId="3759"/>
    <cellStyle name="_Fuel Prices 4-14_Power Costs - Comparison bx Rbtl-Staff-Jt-PC_Adj Bench DR 3 for Initial Briefs (Electric) 2" xfId="3760"/>
    <cellStyle name="_Fuel Prices 4-14_Power Costs - Comparison bx Rbtl-Staff-Jt-PC_Adj Bench DR 3 for Initial Briefs (Electric) 2 2" xfId="3761"/>
    <cellStyle name="_Fuel Prices 4-14_Power Costs - Comparison bx Rbtl-Staff-Jt-PC_Adj Bench DR 3 for Initial Briefs (Electric) 3" xfId="3762"/>
    <cellStyle name="_Fuel Prices 4-14_Power Costs - Comparison bx Rbtl-Staff-Jt-PC_Electric Rev Req Model (2009 GRC) Rebuttal" xfId="3763"/>
    <cellStyle name="_Fuel Prices 4-14_Power Costs - Comparison bx Rbtl-Staff-Jt-PC_Electric Rev Req Model (2009 GRC) Rebuttal 2" xfId="3764"/>
    <cellStyle name="_Fuel Prices 4-14_Power Costs - Comparison bx Rbtl-Staff-Jt-PC_Electric Rev Req Model (2009 GRC) Rebuttal 2 2" xfId="3765"/>
    <cellStyle name="_Fuel Prices 4-14_Power Costs - Comparison bx Rbtl-Staff-Jt-PC_Electric Rev Req Model (2009 GRC) Rebuttal 3" xfId="3766"/>
    <cellStyle name="_Fuel Prices 4-14_Power Costs - Comparison bx Rbtl-Staff-Jt-PC_Electric Rev Req Model (2009 GRC) Rebuttal REmoval of New  WH Solar AdjustMI" xfId="3767"/>
    <cellStyle name="_Fuel Prices 4-14_Power Costs - Comparison bx Rbtl-Staff-Jt-PC_Electric Rev Req Model (2009 GRC) Rebuttal REmoval of New  WH Solar AdjustMI 2" xfId="3768"/>
    <cellStyle name="_Fuel Prices 4-14_Power Costs - Comparison bx Rbtl-Staff-Jt-PC_Electric Rev Req Model (2009 GRC) Rebuttal REmoval of New  WH Solar AdjustMI 2 2" xfId="3769"/>
    <cellStyle name="_Fuel Prices 4-14_Power Costs - Comparison bx Rbtl-Staff-Jt-PC_Electric Rev Req Model (2009 GRC) Rebuttal REmoval of New  WH Solar AdjustMI 3" xfId="3770"/>
    <cellStyle name="_Fuel Prices 4-14_Power Costs - Comparison bx Rbtl-Staff-Jt-PC_Electric Rev Req Model (2009 GRC) Revised 01-18-2010" xfId="3771"/>
    <cellStyle name="_Fuel Prices 4-14_Power Costs - Comparison bx Rbtl-Staff-Jt-PC_Electric Rev Req Model (2009 GRC) Revised 01-18-2010 2" xfId="3772"/>
    <cellStyle name="_Fuel Prices 4-14_Power Costs - Comparison bx Rbtl-Staff-Jt-PC_Electric Rev Req Model (2009 GRC) Revised 01-18-2010 2 2" xfId="3773"/>
    <cellStyle name="_Fuel Prices 4-14_Power Costs - Comparison bx Rbtl-Staff-Jt-PC_Electric Rev Req Model (2009 GRC) Revised 01-18-2010 3" xfId="3774"/>
    <cellStyle name="_Fuel Prices 4-14_Power Costs - Comparison bx Rbtl-Staff-Jt-PC_Final Order Electric EXHIBIT A-1" xfId="3775"/>
    <cellStyle name="_Fuel Prices 4-14_Power Costs - Comparison bx Rbtl-Staff-Jt-PC_Final Order Electric EXHIBIT A-1 2" xfId="3776"/>
    <cellStyle name="_Fuel Prices 4-14_Power Costs - Comparison bx Rbtl-Staff-Jt-PC_Final Order Electric EXHIBIT A-1 2 2" xfId="3777"/>
    <cellStyle name="_Fuel Prices 4-14_Power Costs - Comparison bx Rbtl-Staff-Jt-PC_Final Order Electric EXHIBIT A-1 3" xfId="3778"/>
    <cellStyle name="_Fuel Prices 4-14_Production Adj 4.37" xfId="3779"/>
    <cellStyle name="_Fuel Prices 4-14_Production Adj 4.37 2" xfId="3780"/>
    <cellStyle name="_Fuel Prices 4-14_Production Adj 4.37 2 2" xfId="3781"/>
    <cellStyle name="_Fuel Prices 4-14_Production Adj 4.37 3" xfId="3782"/>
    <cellStyle name="_Fuel Prices 4-14_Purchased Power Adj 4.03" xfId="3783"/>
    <cellStyle name="_Fuel Prices 4-14_Purchased Power Adj 4.03 2" xfId="3784"/>
    <cellStyle name="_Fuel Prices 4-14_Purchased Power Adj 4.03 2 2" xfId="3785"/>
    <cellStyle name="_Fuel Prices 4-14_Purchased Power Adj 4.03 3" xfId="3786"/>
    <cellStyle name="_Fuel Prices 4-14_Rate Design Sch 24" xfId="3787"/>
    <cellStyle name="_Fuel Prices 4-14_Rate Design Sch 24 2" xfId="3788"/>
    <cellStyle name="_Fuel Prices 4-14_Rate Design Sch 25" xfId="3789"/>
    <cellStyle name="_Fuel Prices 4-14_Rate Design Sch 25 2" xfId="3790"/>
    <cellStyle name="_Fuel Prices 4-14_Rate Design Sch 25 2 2" xfId="3791"/>
    <cellStyle name="_Fuel Prices 4-14_Rate Design Sch 25 3" xfId="3792"/>
    <cellStyle name="_Fuel Prices 4-14_Rate Design Sch 26" xfId="3793"/>
    <cellStyle name="_Fuel Prices 4-14_Rate Design Sch 26 2" xfId="3794"/>
    <cellStyle name="_Fuel Prices 4-14_Rate Design Sch 26 2 2" xfId="3795"/>
    <cellStyle name="_Fuel Prices 4-14_Rate Design Sch 26 3" xfId="3796"/>
    <cellStyle name="_Fuel Prices 4-14_Rate Design Sch 31" xfId="3797"/>
    <cellStyle name="_Fuel Prices 4-14_Rate Design Sch 31 2" xfId="3798"/>
    <cellStyle name="_Fuel Prices 4-14_Rate Design Sch 31 2 2" xfId="3799"/>
    <cellStyle name="_Fuel Prices 4-14_Rate Design Sch 31 3" xfId="3800"/>
    <cellStyle name="_Fuel Prices 4-14_Rate Design Sch 43" xfId="3801"/>
    <cellStyle name="_Fuel Prices 4-14_Rate Design Sch 43 2" xfId="3802"/>
    <cellStyle name="_Fuel Prices 4-14_Rate Design Sch 43 2 2" xfId="3803"/>
    <cellStyle name="_Fuel Prices 4-14_Rate Design Sch 43 3" xfId="3804"/>
    <cellStyle name="_Fuel Prices 4-14_Rate Design Sch 448-449" xfId="3805"/>
    <cellStyle name="_Fuel Prices 4-14_Rate Design Sch 448-449 2" xfId="3806"/>
    <cellStyle name="_Fuel Prices 4-14_Rate Design Sch 46" xfId="3807"/>
    <cellStyle name="_Fuel Prices 4-14_Rate Design Sch 46 2" xfId="3808"/>
    <cellStyle name="_Fuel Prices 4-14_Rate Design Sch 46 2 2" xfId="3809"/>
    <cellStyle name="_Fuel Prices 4-14_Rate Design Sch 46 3" xfId="3810"/>
    <cellStyle name="_Fuel Prices 4-14_Rate Spread" xfId="3811"/>
    <cellStyle name="_Fuel Prices 4-14_Rate Spread 2" xfId="3812"/>
    <cellStyle name="_Fuel Prices 4-14_Rate Spread 2 2" xfId="3813"/>
    <cellStyle name="_Fuel Prices 4-14_Rate Spread 3" xfId="3814"/>
    <cellStyle name="_Fuel Prices 4-14_Rebuttal Power Costs" xfId="3815"/>
    <cellStyle name="_Fuel Prices 4-14_Rebuttal Power Costs 2" xfId="3816"/>
    <cellStyle name="_Fuel Prices 4-14_Rebuttal Power Costs 2 2" xfId="3817"/>
    <cellStyle name="_Fuel Prices 4-14_Rebuttal Power Costs 3" xfId="3818"/>
    <cellStyle name="_Fuel Prices 4-14_Rebuttal Power Costs_Adj Bench DR 3 for Initial Briefs (Electric)" xfId="3819"/>
    <cellStyle name="_Fuel Prices 4-14_Rebuttal Power Costs_Adj Bench DR 3 for Initial Briefs (Electric) 2" xfId="3820"/>
    <cellStyle name="_Fuel Prices 4-14_Rebuttal Power Costs_Adj Bench DR 3 for Initial Briefs (Electric) 2 2" xfId="3821"/>
    <cellStyle name="_Fuel Prices 4-14_Rebuttal Power Costs_Adj Bench DR 3 for Initial Briefs (Electric) 3" xfId="3822"/>
    <cellStyle name="_Fuel Prices 4-14_Rebuttal Power Costs_Electric Rev Req Model (2009 GRC) Rebuttal" xfId="3823"/>
    <cellStyle name="_Fuel Prices 4-14_Rebuttal Power Costs_Electric Rev Req Model (2009 GRC) Rebuttal 2" xfId="3824"/>
    <cellStyle name="_Fuel Prices 4-14_Rebuttal Power Costs_Electric Rev Req Model (2009 GRC) Rebuttal 2 2" xfId="3825"/>
    <cellStyle name="_Fuel Prices 4-14_Rebuttal Power Costs_Electric Rev Req Model (2009 GRC) Rebuttal 3" xfId="3826"/>
    <cellStyle name="_Fuel Prices 4-14_Rebuttal Power Costs_Electric Rev Req Model (2009 GRC) Rebuttal REmoval of New  WH Solar AdjustMI" xfId="3827"/>
    <cellStyle name="_Fuel Prices 4-14_Rebuttal Power Costs_Electric Rev Req Model (2009 GRC) Rebuttal REmoval of New  WH Solar AdjustMI 2" xfId="3828"/>
    <cellStyle name="_Fuel Prices 4-14_Rebuttal Power Costs_Electric Rev Req Model (2009 GRC) Rebuttal REmoval of New  WH Solar AdjustMI 2 2" xfId="3829"/>
    <cellStyle name="_Fuel Prices 4-14_Rebuttal Power Costs_Electric Rev Req Model (2009 GRC) Rebuttal REmoval of New  WH Solar AdjustMI 3" xfId="3830"/>
    <cellStyle name="_Fuel Prices 4-14_Rebuttal Power Costs_Electric Rev Req Model (2009 GRC) Revised 01-18-2010" xfId="3831"/>
    <cellStyle name="_Fuel Prices 4-14_Rebuttal Power Costs_Electric Rev Req Model (2009 GRC) Revised 01-18-2010 2" xfId="3832"/>
    <cellStyle name="_Fuel Prices 4-14_Rebuttal Power Costs_Electric Rev Req Model (2009 GRC) Revised 01-18-2010 2 2" xfId="3833"/>
    <cellStyle name="_Fuel Prices 4-14_Rebuttal Power Costs_Electric Rev Req Model (2009 GRC) Revised 01-18-2010 3" xfId="3834"/>
    <cellStyle name="_Fuel Prices 4-14_Rebuttal Power Costs_Final Order Electric EXHIBIT A-1" xfId="3835"/>
    <cellStyle name="_Fuel Prices 4-14_Rebuttal Power Costs_Final Order Electric EXHIBIT A-1 2" xfId="3836"/>
    <cellStyle name="_Fuel Prices 4-14_Rebuttal Power Costs_Final Order Electric EXHIBIT A-1 2 2" xfId="3837"/>
    <cellStyle name="_Fuel Prices 4-14_Rebuttal Power Costs_Final Order Electric EXHIBIT A-1 3" xfId="3838"/>
    <cellStyle name="_Fuel Prices 4-14_ROR 5.02" xfId="3839"/>
    <cellStyle name="_Fuel Prices 4-14_ROR 5.02 2" xfId="3840"/>
    <cellStyle name="_Fuel Prices 4-14_ROR 5.02 2 2" xfId="3841"/>
    <cellStyle name="_Fuel Prices 4-14_ROR 5.02 3" xfId="3842"/>
    <cellStyle name="_Fuel Prices 4-14_Sch 40 Feeder OH 2008" xfId="3843"/>
    <cellStyle name="_Fuel Prices 4-14_Sch 40 Feeder OH 2008 2" xfId="3844"/>
    <cellStyle name="_Fuel Prices 4-14_Sch 40 Feeder OH 2008 2 2" xfId="3845"/>
    <cellStyle name="_Fuel Prices 4-14_Sch 40 Feeder OH 2008 3" xfId="3846"/>
    <cellStyle name="_Fuel Prices 4-14_Sch 40 Interim Energy Rates " xfId="3847"/>
    <cellStyle name="_Fuel Prices 4-14_Sch 40 Interim Energy Rates  2" xfId="3848"/>
    <cellStyle name="_Fuel Prices 4-14_Sch 40 Interim Energy Rates  2 2" xfId="3849"/>
    <cellStyle name="_Fuel Prices 4-14_Sch 40 Interim Energy Rates  3" xfId="3850"/>
    <cellStyle name="_Fuel Prices 4-14_Sch 40 Substation A&amp;G 2008" xfId="3851"/>
    <cellStyle name="_Fuel Prices 4-14_Sch 40 Substation A&amp;G 2008 2" xfId="3852"/>
    <cellStyle name="_Fuel Prices 4-14_Sch 40 Substation A&amp;G 2008 2 2" xfId="3853"/>
    <cellStyle name="_Fuel Prices 4-14_Sch 40 Substation A&amp;G 2008 3" xfId="3854"/>
    <cellStyle name="_Fuel Prices 4-14_Sch 40 Substation O&amp;M 2008" xfId="3855"/>
    <cellStyle name="_Fuel Prices 4-14_Sch 40 Substation O&amp;M 2008 2" xfId="3856"/>
    <cellStyle name="_Fuel Prices 4-14_Sch 40 Substation O&amp;M 2008 2 2" xfId="3857"/>
    <cellStyle name="_Fuel Prices 4-14_Sch 40 Substation O&amp;M 2008 3" xfId="3858"/>
    <cellStyle name="_Fuel Prices 4-14_Subs 2008" xfId="3859"/>
    <cellStyle name="_Fuel Prices 4-14_Subs 2008 2" xfId="3860"/>
    <cellStyle name="_Fuel Prices 4-14_Subs 2008 2 2" xfId="3861"/>
    <cellStyle name="_Fuel Prices 4-14_Subs 2008 3" xfId="3862"/>
    <cellStyle name="_Fuel Prices 4-14_Wind Integration 10GRC" xfId="3863"/>
    <cellStyle name="_Fuel Prices 4-14_Wind Integration 10GRC 2" xfId="3864"/>
    <cellStyle name="_Gas Pro Forma Rev CY 2007 Janet 4_8_08" xfId="3865"/>
    <cellStyle name="_Gas Transportation Charges_2009GRC_120308" xfId="3866"/>
    <cellStyle name="_Gas Transportation Charges_2009GRC_120308 2" xfId="3867"/>
    <cellStyle name="_Gas Transportation Charges_2009GRC_120308 2 2" xfId="3868"/>
    <cellStyle name="_Gas Transportation Charges_2009GRC_120308 3" xfId="3869"/>
    <cellStyle name="_Gas Transportation Charges_2009GRC_120308_Chelan PUD Power Costs (8-10)" xfId="3870"/>
    <cellStyle name="_Gas Transportation Charges_2009GRC_120308_DEM-WP(C) Costs Not In AURORA 2010GRC As Filed" xfId="3871"/>
    <cellStyle name="_Gas Transportation Charges_2009GRC_120308_DEM-WP(C) Costs Not In AURORA 2010GRC As Filed 2" xfId="3872"/>
    <cellStyle name="_Gas Transportation Charges_2009GRC_120308_NIM Summary" xfId="3873"/>
    <cellStyle name="_Gas Transportation Charges_2009GRC_120308_NIM Summary 09GRC" xfId="3874"/>
    <cellStyle name="_Gas Transportation Charges_2009GRC_120308_NIM Summary 09GRC 2" xfId="3875"/>
    <cellStyle name="_Gas Transportation Charges_2009GRC_120308_NIM Summary 2" xfId="3876"/>
    <cellStyle name="_Gas Transportation Charges_2009GRC_120308_NIM Summary 3" xfId="3877"/>
    <cellStyle name="_Gas Transportation Charges_2009GRC_120308_NIM Summary 4" xfId="3878"/>
    <cellStyle name="_Gas Transportation Charges_2009GRC_120308_NIM Summary 5" xfId="3879"/>
    <cellStyle name="_Gas Transportation Charges_2009GRC_120308_NIM Summary 6" xfId="3880"/>
    <cellStyle name="_Gas Transportation Charges_2009GRC_120308_NIM Summary 7" xfId="3881"/>
    <cellStyle name="_Gas Transportation Charges_2009GRC_120308_NIM Summary 8" xfId="3882"/>
    <cellStyle name="_Gas Transportation Charges_2009GRC_120308_NIM Summary 9" xfId="3883"/>
    <cellStyle name="_Gas Transportation Charges_2009GRC_120308_PCA 9 -  Exhibit D April 2010 (3)" xfId="3884"/>
    <cellStyle name="_Gas Transportation Charges_2009GRC_120308_PCA 9 -  Exhibit D April 2010 (3) 2" xfId="3885"/>
    <cellStyle name="_Gas Transportation Charges_2009GRC_120308_Reconciliation" xfId="3886"/>
    <cellStyle name="_Gas Transportation Charges_2009GRC_120308_Reconciliation 2" xfId="3887"/>
    <cellStyle name="_Gas Transportation Charges_2009GRC_120308_Wind Integration 10GRC" xfId="3888"/>
    <cellStyle name="_Gas Transportation Charges_2009GRC_120308_Wind Integration 10GRC 2" xfId="3889"/>
    <cellStyle name="_Mid C 09GRC" xfId="3890"/>
    <cellStyle name="_Monthly Fixed Input" xfId="3891"/>
    <cellStyle name="_Monthly Fixed Input 2" xfId="3892"/>
    <cellStyle name="_Monthly Fixed Input_NIM Summary" xfId="3893"/>
    <cellStyle name="_Monthly Fixed Input_NIM Summary 2" xfId="3894"/>
    <cellStyle name="_NIM 06 Base Case Current Trends" xfId="3895"/>
    <cellStyle name="_NIM 06 Base Case Current Trends 2" xfId="3896"/>
    <cellStyle name="_NIM 06 Base Case Current Trends 2 2" xfId="3897"/>
    <cellStyle name="_NIM 06 Base Case Current Trends 3" xfId="3898"/>
    <cellStyle name="_NIM 06 Base Case Current Trends_Adj Bench DR 3 for Initial Briefs (Electric)" xfId="3899"/>
    <cellStyle name="_NIM 06 Base Case Current Trends_Adj Bench DR 3 for Initial Briefs (Electric) 2" xfId="3900"/>
    <cellStyle name="_NIM 06 Base Case Current Trends_Adj Bench DR 3 for Initial Briefs (Electric) 2 2" xfId="3901"/>
    <cellStyle name="_NIM 06 Base Case Current Trends_Adj Bench DR 3 for Initial Briefs (Electric) 3" xfId="3902"/>
    <cellStyle name="_NIM 06 Base Case Current Trends_Book1" xfId="3903"/>
    <cellStyle name="_NIM 06 Base Case Current Trends_Book2" xfId="3904"/>
    <cellStyle name="_NIM 06 Base Case Current Trends_Book2 2" xfId="3905"/>
    <cellStyle name="_NIM 06 Base Case Current Trends_Book2 2 2" xfId="3906"/>
    <cellStyle name="_NIM 06 Base Case Current Trends_Book2 3" xfId="3907"/>
    <cellStyle name="_NIM 06 Base Case Current Trends_Book2_Adj Bench DR 3 for Initial Briefs (Electric)" xfId="3908"/>
    <cellStyle name="_NIM 06 Base Case Current Trends_Book2_Adj Bench DR 3 for Initial Briefs (Electric) 2" xfId="3909"/>
    <cellStyle name="_NIM 06 Base Case Current Trends_Book2_Adj Bench DR 3 for Initial Briefs (Electric) 2 2" xfId="3910"/>
    <cellStyle name="_NIM 06 Base Case Current Trends_Book2_Adj Bench DR 3 for Initial Briefs (Electric) 3" xfId="3911"/>
    <cellStyle name="_NIM 06 Base Case Current Trends_Book2_Electric Rev Req Model (2009 GRC) Rebuttal" xfId="3912"/>
    <cellStyle name="_NIM 06 Base Case Current Trends_Book2_Electric Rev Req Model (2009 GRC) Rebuttal 2" xfId="3913"/>
    <cellStyle name="_NIM 06 Base Case Current Trends_Book2_Electric Rev Req Model (2009 GRC) Rebuttal 2 2" xfId="3914"/>
    <cellStyle name="_NIM 06 Base Case Current Trends_Book2_Electric Rev Req Model (2009 GRC) Rebuttal 3" xfId="3915"/>
    <cellStyle name="_NIM 06 Base Case Current Trends_Book2_Electric Rev Req Model (2009 GRC) Rebuttal REmoval of New  WH Solar AdjustMI" xfId="3916"/>
    <cellStyle name="_NIM 06 Base Case Current Trends_Book2_Electric Rev Req Model (2009 GRC) Rebuttal REmoval of New  WH Solar AdjustMI 2" xfId="3917"/>
    <cellStyle name="_NIM 06 Base Case Current Trends_Book2_Electric Rev Req Model (2009 GRC) Rebuttal REmoval of New  WH Solar AdjustMI 2 2" xfId="3918"/>
    <cellStyle name="_NIM 06 Base Case Current Trends_Book2_Electric Rev Req Model (2009 GRC) Rebuttal REmoval of New  WH Solar AdjustMI 3" xfId="3919"/>
    <cellStyle name="_NIM 06 Base Case Current Trends_Book2_Electric Rev Req Model (2009 GRC) Revised 01-18-2010" xfId="3920"/>
    <cellStyle name="_NIM 06 Base Case Current Trends_Book2_Electric Rev Req Model (2009 GRC) Revised 01-18-2010 2" xfId="3921"/>
    <cellStyle name="_NIM 06 Base Case Current Trends_Book2_Electric Rev Req Model (2009 GRC) Revised 01-18-2010 2 2" xfId="3922"/>
    <cellStyle name="_NIM 06 Base Case Current Trends_Book2_Electric Rev Req Model (2009 GRC) Revised 01-18-2010 3" xfId="3923"/>
    <cellStyle name="_NIM 06 Base Case Current Trends_Book2_Final Order Electric EXHIBIT A-1" xfId="3924"/>
    <cellStyle name="_NIM 06 Base Case Current Trends_Book2_Final Order Electric EXHIBIT A-1 2" xfId="3925"/>
    <cellStyle name="_NIM 06 Base Case Current Trends_Book2_Final Order Electric EXHIBIT A-1 2 2" xfId="3926"/>
    <cellStyle name="_NIM 06 Base Case Current Trends_Book2_Final Order Electric EXHIBIT A-1 3" xfId="3927"/>
    <cellStyle name="_NIM 06 Base Case Current Trends_Chelan PUD Power Costs (8-10)" xfId="3928"/>
    <cellStyle name="_NIM 06 Base Case Current Trends_Confidential Material" xfId="3929"/>
    <cellStyle name="_NIM 06 Base Case Current Trends_DEM-WP(C) Colstrip 12 Coal Cost Forecast 2010GRC" xfId="3930"/>
    <cellStyle name="_NIM 06 Base Case Current Trends_DEM-WP(C) Production O&amp;M 2010GRC As-Filed" xfId="3931"/>
    <cellStyle name="_NIM 06 Base Case Current Trends_DEM-WP(C) Production O&amp;M 2010GRC As-Filed 2" xfId="3932"/>
    <cellStyle name="_NIM 06 Base Case Current Trends_Electric Rev Req Model (2009 GRC) " xfId="3933"/>
    <cellStyle name="_NIM 06 Base Case Current Trends_Electric Rev Req Model (2009 GRC)  2" xfId="3934"/>
    <cellStyle name="_NIM 06 Base Case Current Trends_Electric Rev Req Model (2009 GRC)  2 2" xfId="3935"/>
    <cellStyle name="_NIM 06 Base Case Current Trends_Electric Rev Req Model (2009 GRC)  3" xfId="3936"/>
    <cellStyle name="_NIM 06 Base Case Current Trends_Electric Rev Req Model (2009 GRC) Rebuttal" xfId="3937"/>
    <cellStyle name="_NIM 06 Base Case Current Trends_Electric Rev Req Model (2009 GRC) Rebuttal 2" xfId="3938"/>
    <cellStyle name="_NIM 06 Base Case Current Trends_Electric Rev Req Model (2009 GRC) Rebuttal 2 2" xfId="3939"/>
    <cellStyle name="_NIM 06 Base Case Current Trends_Electric Rev Req Model (2009 GRC) Rebuttal 3" xfId="3940"/>
    <cellStyle name="_NIM 06 Base Case Current Trends_Electric Rev Req Model (2009 GRC) Rebuttal REmoval of New  WH Solar AdjustMI" xfId="3941"/>
    <cellStyle name="_NIM 06 Base Case Current Trends_Electric Rev Req Model (2009 GRC) Rebuttal REmoval of New  WH Solar AdjustMI 2" xfId="3942"/>
    <cellStyle name="_NIM 06 Base Case Current Trends_Electric Rev Req Model (2009 GRC) Rebuttal REmoval of New  WH Solar AdjustMI 2 2" xfId="3943"/>
    <cellStyle name="_NIM 06 Base Case Current Trends_Electric Rev Req Model (2009 GRC) Rebuttal REmoval of New  WH Solar AdjustMI 3" xfId="3944"/>
    <cellStyle name="_NIM 06 Base Case Current Trends_Electric Rev Req Model (2009 GRC) Revised 01-18-2010" xfId="3945"/>
    <cellStyle name="_NIM 06 Base Case Current Trends_Electric Rev Req Model (2009 GRC) Revised 01-18-2010 2" xfId="3946"/>
    <cellStyle name="_NIM 06 Base Case Current Trends_Electric Rev Req Model (2009 GRC) Revised 01-18-2010 2 2" xfId="3947"/>
    <cellStyle name="_NIM 06 Base Case Current Trends_Electric Rev Req Model (2009 GRC) Revised 01-18-2010 3" xfId="3948"/>
    <cellStyle name="_NIM 06 Base Case Current Trends_Electric Rev Req Model (2010 GRC)" xfId="3949"/>
    <cellStyle name="_NIM 06 Base Case Current Trends_Electric Rev Req Model (2010 GRC) SF" xfId="3950"/>
    <cellStyle name="_NIM 06 Base Case Current Trends_Final Order Electric EXHIBIT A-1" xfId="3951"/>
    <cellStyle name="_NIM 06 Base Case Current Trends_Final Order Electric EXHIBIT A-1 2" xfId="3952"/>
    <cellStyle name="_NIM 06 Base Case Current Trends_Final Order Electric EXHIBIT A-1 2 2" xfId="3953"/>
    <cellStyle name="_NIM 06 Base Case Current Trends_Final Order Electric EXHIBIT A-1 3" xfId="3954"/>
    <cellStyle name="_NIM 06 Base Case Current Trends_NIM Summary" xfId="3955"/>
    <cellStyle name="_NIM 06 Base Case Current Trends_NIM Summary 2" xfId="3956"/>
    <cellStyle name="_NIM 06 Base Case Current Trends_Rebuttal Power Costs" xfId="3957"/>
    <cellStyle name="_NIM 06 Base Case Current Trends_Rebuttal Power Costs 2" xfId="3958"/>
    <cellStyle name="_NIM 06 Base Case Current Trends_Rebuttal Power Costs 2 2" xfId="3959"/>
    <cellStyle name="_NIM 06 Base Case Current Trends_Rebuttal Power Costs 3" xfId="3960"/>
    <cellStyle name="_NIM 06 Base Case Current Trends_Rebuttal Power Costs_Adj Bench DR 3 for Initial Briefs (Electric)" xfId="3961"/>
    <cellStyle name="_NIM 06 Base Case Current Trends_Rebuttal Power Costs_Adj Bench DR 3 for Initial Briefs (Electric) 2" xfId="3962"/>
    <cellStyle name="_NIM 06 Base Case Current Trends_Rebuttal Power Costs_Adj Bench DR 3 for Initial Briefs (Electric) 2 2" xfId="3963"/>
    <cellStyle name="_NIM 06 Base Case Current Trends_Rebuttal Power Costs_Adj Bench DR 3 for Initial Briefs (Electric) 3" xfId="3964"/>
    <cellStyle name="_NIM 06 Base Case Current Trends_Rebuttal Power Costs_Electric Rev Req Model (2009 GRC) Rebuttal" xfId="3965"/>
    <cellStyle name="_NIM 06 Base Case Current Trends_Rebuttal Power Costs_Electric Rev Req Model (2009 GRC) Rebuttal 2" xfId="3966"/>
    <cellStyle name="_NIM 06 Base Case Current Trends_Rebuttal Power Costs_Electric Rev Req Model (2009 GRC) Rebuttal 2 2" xfId="3967"/>
    <cellStyle name="_NIM 06 Base Case Current Trends_Rebuttal Power Costs_Electric Rev Req Model (2009 GRC) Rebuttal 3" xfId="3968"/>
    <cellStyle name="_NIM 06 Base Case Current Trends_Rebuttal Power Costs_Electric Rev Req Model (2009 GRC) Rebuttal REmoval of New  WH Solar AdjustMI" xfId="3969"/>
    <cellStyle name="_NIM 06 Base Case Current Trends_Rebuttal Power Costs_Electric Rev Req Model (2009 GRC) Rebuttal REmoval of New  WH Solar AdjustMI 2" xfId="3970"/>
    <cellStyle name="_NIM 06 Base Case Current Trends_Rebuttal Power Costs_Electric Rev Req Model (2009 GRC) Rebuttal REmoval of New  WH Solar AdjustMI 2 2" xfId="3971"/>
    <cellStyle name="_NIM 06 Base Case Current Trends_Rebuttal Power Costs_Electric Rev Req Model (2009 GRC) Rebuttal REmoval of New  WH Solar AdjustMI 3" xfId="3972"/>
    <cellStyle name="_NIM 06 Base Case Current Trends_Rebuttal Power Costs_Electric Rev Req Model (2009 GRC) Revised 01-18-2010" xfId="3973"/>
    <cellStyle name="_NIM 06 Base Case Current Trends_Rebuttal Power Costs_Electric Rev Req Model (2009 GRC) Revised 01-18-2010 2" xfId="3974"/>
    <cellStyle name="_NIM 06 Base Case Current Trends_Rebuttal Power Costs_Electric Rev Req Model (2009 GRC) Revised 01-18-2010 2 2" xfId="3975"/>
    <cellStyle name="_NIM 06 Base Case Current Trends_Rebuttal Power Costs_Electric Rev Req Model (2009 GRC) Revised 01-18-2010 3" xfId="3976"/>
    <cellStyle name="_NIM 06 Base Case Current Trends_Rebuttal Power Costs_Final Order Electric EXHIBIT A-1" xfId="3977"/>
    <cellStyle name="_NIM 06 Base Case Current Trends_Rebuttal Power Costs_Final Order Electric EXHIBIT A-1 2" xfId="3978"/>
    <cellStyle name="_NIM 06 Base Case Current Trends_Rebuttal Power Costs_Final Order Electric EXHIBIT A-1 2 2" xfId="3979"/>
    <cellStyle name="_NIM 06 Base Case Current Trends_Rebuttal Power Costs_Final Order Electric EXHIBIT A-1 3" xfId="3980"/>
    <cellStyle name="_NIM 06 Base Case Current Trends_TENASKA REGULATORY ASSET" xfId="3981"/>
    <cellStyle name="_NIM 06 Base Case Current Trends_TENASKA REGULATORY ASSET 2" xfId="3982"/>
    <cellStyle name="_NIM 06 Base Case Current Trends_TENASKA REGULATORY ASSET 2 2" xfId="3983"/>
    <cellStyle name="_NIM 06 Base Case Current Trends_TENASKA REGULATORY ASSET 3" xfId="3984"/>
    <cellStyle name="_NIM Summary 09GRC" xfId="3985"/>
    <cellStyle name="_NIM Summary 09GRC 2" xfId="3986"/>
    <cellStyle name="_NIM Summary 09GRC_NIM Summary" xfId="3987"/>
    <cellStyle name="_NIM Summary 09GRC_NIM Summary 2" xfId="3988"/>
    <cellStyle name="_PC DRAFT 10 15 07" xfId="3989"/>
    <cellStyle name="_PCA 7 - Exhibit D update 9_30_2008" xfId="3990"/>
    <cellStyle name="_PCA 7 - Exhibit D update 9_30_2008 2" xfId="3991"/>
    <cellStyle name="_PCA 7 - Exhibit D update 9_30_2008_Chelan PUD Power Costs (8-10)" xfId="3992"/>
    <cellStyle name="_PCA 7 - Exhibit D update 9_30_2008_NIM Summary" xfId="3993"/>
    <cellStyle name="_PCA 7 - Exhibit D update 9_30_2008_NIM Summary 2" xfId="3994"/>
    <cellStyle name="_PCA 7 - Exhibit D update 9_30_2008_Transmission Workbook for May BOD" xfId="3995"/>
    <cellStyle name="_PCA 7 - Exhibit D update 9_30_2008_Transmission Workbook for May BOD 2" xfId="3996"/>
    <cellStyle name="_PCA 7 - Exhibit D update 9_30_2008_Wind Integration 10GRC" xfId="3997"/>
    <cellStyle name="_PCA 7 - Exhibit D update 9_30_2008_Wind Integration 10GRC 2" xfId="3998"/>
    <cellStyle name="_Portfolio SPlan Base Case.xls Chart 1" xfId="3999"/>
    <cellStyle name="_Portfolio SPlan Base Case.xls Chart 1 2" xfId="4000"/>
    <cellStyle name="_Portfolio SPlan Base Case.xls Chart 1 2 2" xfId="4001"/>
    <cellStyle name="_Portfolio SPlan Base Case.xls Chart 1 3" xfId="4002"/>
    <cellStyle name="_Portfolio SPlan Base Case.xls Chart 1_Adj Bench DR 3 for Initial Briefs (Electric)" xfId="4003"/>
    <cellStyle name="_Portfolio SPlan Base Case.xls Chart 1_Adj Bench DR 3 for Initial Briefs (Electric) 2" xfId="4004"/>
    <cellStyle name="_Portfolio SPlan Base Case.xls Chart 1_Adj Bench DR 3 for Initial Briefs (Electric) 2 2" xfId="4005"/>
    <cellStyle name="_Portfolio SPlan Base Case.xls Chart 1_Adj Bench DR 3 for Initial Briefs (Electric) 3" xfId="4006"/>
    <cellStyle name="_Portfolio SPlan Base Case.xls Chart 1_Book1" xfId="4007"/>
    <cellStyle name="_Portfolio SPlan Base Case.xls Chart 1_Book2" xfId="4008"/>
    <cellStyle name="_Portfolio SPlan Base Case.xls Chart 1_Book2 2" xfId="4009"/>
    <cellStyle name="_Portfolio SPlan Base Case.xls Chart 1_Book2 2 2" xfId="4010"/>
    <cellStyle name="_Portfolio SPlan Base Case.xls Chart 1_Book2 3" xfId="4011"/>
    <cellStyle name="_Portfolio SPlan Base Case.xls Chart 1_Book2_Adj Bench DR 3 for Initial Briefs (Electric)" xfId="4012"/>
    <cellStyle name="_Portfolio SPlan Base Case.xls Chart 1_Book2_Adj Bench DR 3 for Initial Briefs (Electric) 2" xfId="4013"/>
    <cellStyle name="_Portfolio SPlan Base Case.xls Chart 1_Book2_Adj Bench DR 3 for Initial Briefs (Electric) 2 2" xfId="4014"/>
    <cellStyle name="_Portfolio SPlan Base Case.xls Chart 1_Book2_Adj Bench DR 3 for Initial Briefs (Electric) 3" xfId="4015"/>
    <cellStyle name="_Portfolio SPlan Base Case.xls Chart 1_Book2_Electric Rev Req Model (2009 GRC) Rebuttal" xfId="4016"/>
    <cellStyle name="_Portfolio SPlan Base Case.xls Chart 1_Book2_Electric Rev Req Model (2009 GRC) Rebuttal 2" xfId="4017"/>
    <cellStyle name="_Portfolio SPlan Base Case.xls Chart 1_Book2_Electric Rev Req Model (2009 GRC) Rebuttal 2 2" xfId="4018"/>
    <cellStyle name="_Portfolio SPlan Base Case.xls Chart 1_Book2_Electric Rev Req Model (2009 GRC) Rebuttal 3" xfId="4019"/>
    <cellStyle name="_Portfolio SPlan Base Case.xls Chart 1_Book2_Electric Rev Req Model (2009 GRC) Rebuttal REmoval of New  WH Solar AdjustMI" xfId="4020"/>
    <cellStyle name="_Portfolio SPlan Base Case.xls Chart 1_Book2_Electric Rev Req Model (2009 GRC) Rebuttal REmoval of New  WH Solar AdjustMI 2" xfId="4021"/>
    <cellStyle name="_Portfolio SPlan Base Case.xls Chart 1_Book2_Electric Rev Req Model (2009 GRC) Rebuttal REmoval of New  WH Solar AdjustMI 2 2" xfId="4022"/>
    <cellStyle name="_Portfolio SPlan Base Case.xls Chart 1_Book2_Electric Rev Req Model (2009 GRC) Rebuttal REmoval of New  WH Solar AdjustMI 3" xfId="4023"/>
    <cellStyle name="_Portfolio SPlan Base Case.xls Chart 1_Book2_Electric Rev Req Model (2009 GRC) Revised 01-18-2010" xfId="4024"/>
    <cellStyle name="_Portfolio SPlan Base Case.xls Chart 1_Book2_Electric Rev Req Model (2009 GRC) Revised 01-18-2010 2" xfId="4025"/>
    <cellStyle name="_Portfolio SPlan Base Case.xls Chart 1_Book2_Electric Rev Req Model (2009 GRC) Revised 01-18-2010 2 2" xfId="4026"/>
    <cellStyle name="_Portfolio SPlan Base Case.xls Chart 1_Book2_Electric Rev Req Model (2009 GRC) Revised 01-18-2010 3" xfId="4027"/>
    <cellStyle name="_Portfolio SPlan Base Case.xls Chart 1_Book2_Final Order Electric EXHIBIT A-1" xfId="4028"/>
    <cellStyle name="_Portfolio SPlan Base Case.xls Chart 1_Book2_Final Order Electric EXHIBIT A-1 2" xfId="4029"/>
    <cellStyle name="_Portfolio SPlan Base Case.xls Chart 1_Book2_Final Order Electric EXHIBIT A-1 2 2" xfId="4030"/>
    <cellStyle name="_Portfolio SPlan Base Case.xls Chart 1_Book2_Final Order Electric EXHIBIT A-1 3" xfId="4031"/>
    <cellStyle name="_Portfolio SPlan Base Case.xls Chart 1_Chelan PUD Power Costs (8-10)" xfId="4032"/>
    <cellStyle name="_Portfolio SPlan Base Case.xls Chart 1_Confidential Material" xfId="4033"/>
    <cellStyle name="_Portfolio SPlan Base Case.xls Chart 1_DEM-WP(C) Colstrip 12 Coal Cost Forecast 2010GRC" xfId="4034"/>
    <cellStyle name="_Portfolio SPlan Base Case.xls Chart 1_DEM-WP(C) Production O&amp;M 2010GRC As-Filed" xfId="4035"/>
    <cellStyle name="_Portfolio SPlan Base Case.xls Chart 1_DEM-WP(C) Production O&amp;M 2010GRC As-Filed 2" xfId="4036"/>
    <cellStyle name="_Portfolio SPlan Base Case.xls Chart 1_Electric Rev Req Model (2009 GRC) " xfId="4037"/>
    <cellStyle name="_Portfolio SPlan Base Case.xls Chart 1_Electric Rev Req Model (2009 GRC)  2" xfId="4038"/>
    <cellStyle name="_Portfolio SPlan Base Case.xls Chart 1_Electric Rev Req Model (2009 GRC)  2 2" xfId="4039"/>
    <cellStyle name="_Portfolio SPlan Base Case.xls Chart 1_Electric Rev Req Model (2009 GRC)  3" xfId="4040"/>
    <cellStyle name="_Portfolio SPlan Base Case.xls Chart 1_Electric Rev Req Model (2009 GRC) Rebuttal" xfId="4041"/>
    <cellStyle name="_Portfolio SPlan Base Case.xls Chart 1_Electric Rev Req Model (2009 GRC) Rebuttal 2" xfId="4042"/>
    <cellStyle name="_Portfolio SPlan Base Case.xls Chart 1_Electric Rev Req Model (2009 GRC) Rebuttal 2 2" xfId="4043"/>
    <cellStyle name="_Portfolio SPlan Base Case.xls Chart 1_Electric Rev Req Model (2009 GRC) Rebuttal 3" xfId="4044"/>
    <cellStyle name="_Portfolio SPlan Base Case.xls Chart 1_Electric Rev Req Model (2009 GRC) Rebuttal REmoval of New  WH Solar AdjustMI" xfId="4045"/>
    <cellStyle name="_Portfolio SPlan Base Case.xls Chart 1_Electric Rev Req Model (2009 GRC) Rebuttal REmoval of New  WH Solar AdjustMI 2" xfId="4046"/>
    <cellStyle name="_Portfolio SPlan Base Case.xls Chart 1_Electric Rev Req Model (2009 GRC) Rebuttal REmoval of New  WH Solar AdjustMI 2 2" xfId="4047"/>
    <cellStyle name="_Portfolio SPlan Base Case.xls Chart 1_Electric Rev Req Model (2009 GRC) Rebuttal REmoval of New  WH Solar AdjustMI 3" xfId="4048"/>
    <cellStyle name="_Portfolio SPlan Base Case.xls Chart 1_Electric Rev Req Model (2009 GRC) Revised 01-18-2010" xfId="4049"/>
    <cellStyle name="_Portfolio SPlan Base Case.xls Chart 1_Electric Rev Req Model (2009 GRC) Revised 01-18-2010 2" xfId="4050"/>
    <cellStyle name="_Portfolio SPlan Base Case.xls Chart 1_Electric Rev Req Model (2009 GRC) Revised 01-18-2010 2 2" xfId="4051"/>
    <cellStyle name="_Portfolio SPlan Base Case.xls Chart 1_Electric Rev Req Model (2009 GRC) Revised 01-18-2010 3" xfId="4052"/>
    <cellStyle name="_Portfolio SPlan Base Case.xls Chart 1_Electric Rev Req Model (2010 GRC)" xfId="4053"/>
    <cellStyle name="_Portfolio SPlan Base Case.xls Chart 1_Electric Rev Req Model (2010 GRC) SF" xfId="4054"/>
    <cellStyle name="_Portfolio SPlan Base Case.xls Chart 1_Final Order Electric EXHIBIT A-1" xfId="4055"/>
    <cellStyle name="_Portfolio SPlan Base Case.xls Chart 1_Final Order Electric EXHIBIT A-1 2" xfId="4056"/>
    <cellStyle name="_Portfolio SPlan Base Case.xls Chart 1_Final Order Electric EXHIBIT A-1 2 2" xfId="4057"/>
    <cellStyle name="_Portfolio SPlan Base Case.xls Chart 1_Final Order Electric EXHIBIT A-1 3" xfId="4058"/>
    <cellStyle name="_Portfolio SPlan Base Case.xls Chart 1_NIM Summary" xfId="4059"/>
    <cellStyle name="_Portfolio SPlan Base Case.xls Chart 1_NIM Summary 2" xfId="4060"/>
    <cellStyle name="_Portfolio SPlan Base Case.xls Chart 1_Rebuttal Power Costs" xfId="4061"/>
    <cellStyle name="_Portfolio SPlan Base Case.xls Chart 1_Rebuttal Power Costs 2" xfId="4062"/>
    <cellStyle name="_Portfolio SPlan Base Case.xls Chart 1_Rebuttal Power Costs 2 2" xfId="4063"/>
    <cellStyle name="_Portfolio SPlan Base Case.xls Chart 1_Rebuttal Power Costs 3" xfId="4064"/>
    <cellStyle name="_Portfolio SPlan Base Case.xls Chart 1_Rebuttal Power Costs_Adj Bench DR 3 for Initial Briefs (Electric)" xfId="4065"/>
    <cellStyle name="_Portfolio SPlan Base Case.xls Chart 1_Rebuttal Power Costs_Adj Bench DR 3 for Initial Briefs (Electric) 2" xfId="4066"/>
    <cellStyle name="_Portfolio SPlan Base Case.xls Chart 1_Rebuttal Power Costs_Adj Bench DR 3 for Initial Briefs (Electric) 2 2" xfId="4067"/>
    <cellStyle name="_Portfolio SPlan Base Case.xls Chart 1_Rebuttal Power Costs_Adj Bench DR 3 for Initial Briefs (Electric) 3" xfId="4068"/>
    <cellStyle name="_Portfolio SPlan Base Case.xls Chart 1_Rebuttal Power Costs_Electric Rev Req Model (2009 GRC) Rebuttal" xfId="4069"/>
    <cellStyle name="_Portfolio SPlan Base Case.xls Chart 1_Rebuttal Power Costs_Electric Rev Req Model (2009 GRC) Rebuttal 2" xfId="4070"/>
    <cellStyle name="_Portfolio SPlan Base Case.xls Chart 1_Rebuttal Power Costs_Electric Rev Req Model (2009 GRC) Rebuttal 2 2" xfId="4071"/>
    <cellStyle name="_Portfolio SPlan Base Case.xls Chart 1_Rebuttal Power Costs_Electric Rev Req Model (2009 GRC) Rebuttal 3" xfId="4072"/>
    <cellStyle name="_Portfolio SPlan Base Case.xls Chart 1_Rebuttal Power Costs_Electric Rev Req Model (2009 GRC) Rebuttal REmoval of New  WH Solar AdjustMI" xfId="4073"/>
    <cellStyle name="_Portfolio SPlan Base Case.xls Chart 1_Rebuttal Power Costs_Electric Rev Req Model (2009 GRC) Rebuttal REmoval of New  WH Solar AdjustMI 2" xfId="4074"/>
    <cellStyle name="_Portfolio SPlan Base Case.xls Chart 1_Rebuttal Power Costs_Electric Rev Req Model (2009 GRC) Rebuttal REmoval of New  WH Solar AdjustMI 2 2" xfId="4075"/>
    <cellStyle name="_Portfolio SPlan Base Case.xls Chart 1_Rebuttal Power Costs_Electric Rev Req Model (2009 GRC) Rebuttal REmoval of New  WH Solar AdjustMI 3" xfId="4076"/>
    <cellStyle name="_Portfolio SPlan Base Case.xls Chart 1_Rebuttal Power Costs_Electric Rev Req Model (2009 GRC) Revised 01-18-2010" xfId="4077"/>
    <cellStyle name="_Portfolio SPlan Base Case.xls Chart 1_Rebuttal Power Costs_Electric Rev Req Model (2009 GRC) Revised 01-18-2010 2" xfId="4078"/>
    <cellStyle name="_Portfolio SPlan Base Case.xls Chart 1_Rebuttal Power Costs_Electric Rev Req Model (2009 GRC) Revised 01-18-2010 2 2" xfId="4079"/>
    <cellStyle name="_Portfolio SPlan Base Case.xls Chart 1_Rebuttal Power Costs_Electric Rev Req Model (2009 GRC) Revised 01-18-2010 3" xfId="4080"/>
    <cellStyle name="_Portfolio SPlan Base Case.xls Chart 1_Rebuttal Power Costs_Final Order Electric EXHIBIT A-1" xfId="4081"/>
    <cellStyle name="_Portfolio SPlan Base Case.xls Chart 1_Rebuttal Power Costs_Final Order Electric EXHIBIT A-1 2" xfId="4082"/>
    <cellStyle name="_Portfolio SPlan Base Case.xls Chart 1_Rebuttal Power Costs_Final Order Electric EXHIBIT A-1 2 2" xfId="4083"/>
    <cellStyle name="_Portfolio SPlan Base Case.xls Chart 1_Rebuttal Power Costs_Final Order Electric EXHIBIT A-1 3" xfId="4084"/>
    <cellStyle name="_Portfolio SPlan Base Case.xls Chart 1_TENASKA REGULATORY ASSET" xfId="4085"/>
    <cellStyle name="_Portfolio SPlan Base Case.xls Chart 1_TENASKA REGULATORY ASSET 2" xfId="4086"/>
    <cellStyle name="_Portfolio SPlan Base Case.xls Chart 1_TENASKA REGULATORY ASSET 2 2" xfId="4087"/>
    <cellStyle name="_Portfolio SPlan Base Case.xls Chart 1_TENASKA REGULATORY ASSET 3" xfId="4088"/>
    <cellStyle name="_Portfolio SPlan Base Case.xls Chart 2" xfId="4089"/>
    <cellStyle name="_Portfolio SPlan Base Case.xls Chart 2 2" xfId="4090"/>
    <cellStyle name="_Portfolio SPlan Base Case.xls Chart 2 2 2" xfId="4091"/>
    <cellStyle name="_Portfolio SPlan Base Case.xls Chart 2 3" xfId="4092"/>
    <cellStyle name="_Portfolio SPlan Base Case.xls Chart 2_Adj Bench DR 3 for Initial Briefs (Electric)" xfId="4093"/>
    <cellStyle name="_Portfolio SPlan Base Case.xls Chart 2_Adj Bench DR 3 for Initial Briefs (Electric) 2" xfId="4094"/>
    <cellStyle name="_Portfolio SPlan Base Case.xls Chart 2_Adj Bench DR 3 for Initial Briefs (Electric) 2 2" xfId="4095"/>
    <cellStyle name="_Portfolio SPlan Base Case.xls Chart 2_Adj Bench DR 3 for Initial Briefs (Electric) 3" xfId="4096"/>
    <cellStyle name="_Portfolio SPlan Base Case.xls Chart 2_Book1" xfId="4097"/>
    <cellStyle name="_Portfolio SPlan Base Case.xls Chart 2_Book2" xfId="4098"/>
    <cellStyle name="_Portfolio SPlan Base Case.xls Chart 2_Book2 2" xfId="4099"/>
    <cellStyle name="_Portfolio SPlan Base Case.xls Chart 2_Book2 2 2" xfId="4100"/>
    <cellStyle name="_Portfolio SPlan Base Case.xls Chart 2_Book2 3" xfId="4101"/>
    <cellStyle name="_Portfolio SPlan Base Case.xls Chart 2_Book2_Adj Bench DR 3 for Initial Briefs (Electric)" xfId="4102"/>
    <cellStyle name="_Portfolio SPlan Base Case.xls Chart 2_Book2_Adj Bench DR 3 for Initial Briefs (Electric) 2" xfId="4103"/>
    <cellStyle name="_Portfolio SPlan Base Case.xls Chart 2_Book2_Adj Bench DR 3 for Initial Briefs (Electric) 2 2" xfId="4104"/>
    <cellStyle name="_Portfolio SPlan Base Case.xls Chart 2_Book2_Adj Bench DR 3 for Initial Briefs (Electric) 3" xfId="4105"/>
    <cellStyle name="_Portfolio SPlan Base Case.xls Chart 2_Book2_Electric Rev Req Model (2009 GRC) Rebuttal" xfId="4106"/>
    <cellStyle name="_Portfolio SPlan Base Case.xls Chart 2_Book2_Electric Rev Req Model (2009 GRC) Rebuttal 2" xfId="4107"/>
    <cellStyle name="_Portfolio SPlan Base Case.xls Chart 2_Book2_Electric Rev Req Model (2009 GRC) Rebuttal 2 2" xfId="4108"/>
    <cellStyle name="_Portfolio SPlan Base Case.xls Chart 2_Book2_Electric Rev Req Model (2009 GRC) Rebuttal 3" xfId="4109"/>
    <cellStyle name="_Portfolio SPlan Base Case.xls Chart 2_Book2_Electric Rev Req Model (2009 GRC) Rebuttal REmoval of New  WH Solar AdjustMI" xfId="4110"/>
    <cellStyle name="_Portfolio SPlan Base Case.xls Chart 2_Book2_Electric Rev Req Model (2009 GRC) Rebuttal REmoval of New  WH Solar AdjustMI 2" xfId="4111"/>
    <cellStyle name="_Portfolio SPlan Base Case.xls Chart 2_Book2_Electric Rev Req Model (2009 GRC) Rebuttal REmoval of New  WH Solar AdjustMI 2 2" xfId="4112"/>
    <cellStyle name="_Portfolio SPlan Base Case.xls Chart 2_Book2_Electric Rev Req Model (2009 GRC) Rebuttal REmoval of New  WH Solar AdjustMI 3" xfId="4113"/>
    <cellStyle name="_Portfolio SPlan Base Case.xls Chart 2_Book2_Electric Rev Req Model (2009 GRC) Revised 01-18-2010" xfId="4114"/>
    <cellStyle name="_Portfolio SPlan Base Case.xls Chart 2_Book2_Electric Rev Req Model (2009 GRC) Revised 01-18-2010 2" xfId="4115"/>
    <cellStyle name="_Portfolio SPlan Base Case.xls Chart 2_Book2_Electric Rev Req Model (2009 GRC) Revised 01-18-2010 2 2" xfId="4116"/>
    <cellStyle name="_Portfolio SPlan Base Case.xls Chart 2_Book2_Electric Rev Req Model (2009 GRC) Revised 01-18-2010 3" xfId="4117"/>
    <cellStyle name="_Portfolio SPlan Base Case.xls Chart 2_Book2_Final Order Electric EXHIBIT A-1" xfId="4118"/>
    <cellStyle name="_Portfolio SPlan Base Case.xls Chart 2_Book2_Final Order Electric EXHIBIT A-1 2" xfId="4119"/>
    <cellStyle name="_Portfolio SPlan Base Case.xls Chart 2_Book2_Final Order Electric EXHIBIT A-1 2 2" xfId="4120"/>
    <cellStyle name="_Portfolio SPlan Base Case.xls Chart 2_Book2_Final Order Electric EXHIBIT A-1 3" xfId="4121"/>
    <cellStyle name="_Portfolio SPlan Base Case.xls Chart 2_Chelan PUD Power Costs (8-10)" xfId="4122"/>
    <cellStyle name="_Portfolio SPlan Base Case.xls Chart 2_Confidential Material" xfId="4123"/>
    <cellStyle name="_Portfolio SPlan Base Case.xls Chart 2_DEM-WP(C) Colstrip 12 Coal Cost Forecast 2010GRC" xfId="4124"/>
    <cellStyle name="_Portfolio SPlan Base Case.xls Chart 2_DEM-WP(C) Production O&amp;M 2010GRC As-Filed" xfId="4125"/>
    <cellStyle name="_Portfolio SPlan Base Case.xls Chart 2_DEM-WP(C) Production O&amp;M 2010GRC As-Filed 2" xfId="4126"/>
    <cellStyle name="_Portfolio SPlan Base Case.xls Chart 2_Electric Rev Req Model (2009 GRC) " xfId="4127"/>
    <cellStyle name="_Portfolio SPlan Base Case.xls Chart 2_Electric Rev Req Model (2009 GRC)  2" xfId="4128"/>
    <cellStyle name="_Portfolio SPlan Base Case.xls Chart 2_Electric Rev Req Model (2009 GRC)  2 2" xfId="4129"/>
    <cellStyle name="_Portfolio SPlan Base Case.xls Chart 2_Electric Rev Req Model (2009 GRC)  3" xfId="4130"/>
    <cellStyle name="_Portfolio SPlan Base Case.xls Chart 2_Electric Rev Req Model (2009 GRC)  4" xfId="4131"/>
    <cellStyle name="_Portfolio SPlan Base Case.xls Chart 2_Electric Rev Req Model (2009 GRC) Rebuttal" xfId="4132"/>
    <cellStyle name="_Portfolio SPlan Base Case.xls Chart 2_Electric Rev Req Model (2009 GRC) Rebuttal 2" xfId="4133"/>
    <cellStyle name="_Portfolio SPlan Base Case.xls Chart 2_Electric Rev Req Model (2009 GRC) Rebuttal 2 2" xfId="4134"/>
    <cellStyle name="_Portfolio SPlan Base Case.xls Chart 2_Electric Rev Req Model (2009 GRC) Rebuttal 3" xfId="4135"/>
    <cellStyle name="_Portfolio SPlan Base Case.xls Chart 2_Electric Rev Req Model (2009 GRC) Rebuttal 4" xfId="4136"/>
    <cellStyle name="_Portfolio SPlan Base Case.xls Chart 2_Electric Rev Req Model (2009 GRC) Rebuttal REmoval of New  WH Solar AdjustMI" xfId="4137"/>
    <cellStyle name="_Portfolio SPlan Base Case.xls Chart 2_Electric Rev Req Model (2009 GRC) Rebuttal REmoval of New  WH Solar AdjustMI 2" xfId="4138"/>
    <cellStyle name="_Portfolio SPlan Base Case.xls Chart 2_Electric Rev Req Model (2009 GRC) Rebuttal REmoval of New  WH Solar AdjustMI 2 2" xfId="4139"/>
    <cellStyle name="_Portfolio SPlan Base Case.xls Chart 2_Electric Rev Req Model (2009 GRC) Rebuttal REmoval of New  WH Solar AdjustMI 3" xfId="4140"/>
    <cellStyle name="_Portfolio SPlan Base Case.xls Chart 2_Electric Rev Req Model (2009 GRC) Rebuttal REmoval of New  WH Solar AdjustMI 4" xfId="4141"/>
    <cellStyle name="_Portfolio SPlan Base Case.xls Chart 2_Electric Rev Req Model (2009 GRC) Revised 01-18-2010" xfId="4142"/>
    <cellStyle name="_Portfolio SPlan Base Case.xls Chart 2_Electric Rev Req Model (2009 GRC) Revised 01-18-2010 2" xfId="4143"/>
    <cellStyle name="_Portfolio SPlan Base Case.xls Chart 2_Electric Rev Req Model (2009 GRC) Revised 01-18-2010 2 2" xfId="4144"/>
    <cellStyle name="_Portfolio SPlan Base Case.xls Chart 2_Electric Rev Req Model (2009 GRC) Revised 01-18-2010 3" xfId="4145"/>
    <cellStyle name="_Portfolio SPlan Base Case.xls Chart 2_Electric Rev Req Model (2009 GRC) Revised 01-18-2010 4" xfId="4146"/>
    <cellStyle name="_Portfolio SPlan Base Case.xls Chart 2_Electric Rev Req Model (2010 GRC)" xfId="4147"/>
    <cellStyle name="_Portfolio SPlan Base Case.xls Chart 2_Electric Rev Req Model (2010 GRC) SF" xfId="4148"/>
    <cellStyle name="_Portfolio SPlan Base Case.xls Chart 2_Final Order Electric EXHIBIT A-1" xfId="4149"/>
    <cellStyle name="_Portfolio SPlan Base Case.xls Chart 2_Final Order Electric EXHIBIT A-1 2" xfId="4150"/>
    <cellStyle name="_Portfolio SPlan Base Case.xls Chart 2_Final Order Electric EXHIBIT A-1 2 2" xfId="4151"/>
    <cellStyle name="_Portfolio SPlan Base Case.xls Chart 2_Final Order Electric EXHIBIT A-1 3" xfId="4152"/>
    <cellStyle name="_Portfolio SPlan Base Case.xls Chart 2_Final Order Electric EXHIBIT A-1 4" xfId="4153"/>
    <cellStyle name="_Portfolio SPlan Base Case.xls Chart 2_NIM Summary" xfId="4154"/>
    <cellStyle name="_Portfolio SPlan Base Case.xls Chart 2_NIM Summary 2" xfId="4155"/>
    <cellStyle name="_Portfolio SPlan Base Case.xls Chart 2_Rebuttal Power Costs" xfId="4156"/>
    <cellStyle name="_Portfolio SPlan Base Case.xls Chart 2_Rebuttal Power Costs 2" xfId="4157"/>
    <cellStyle name="_Portfolio SPlan Base Case.xls Chart 2_Rebuttal Power Costs 2 2" xfId="4158"/>
    <cellStyle name="_Portfolio SPlan Base Case.xls Chart 2_Rebuttal Power Costs 3" xfId="4159"/>
    <cellStyle name="_Portfolio SPlan Base Case.xls Chart 2_Rebuttal Power Costs 4" xfId="4160"/>
    <cellStyle name="_Portfolio SPlan Base Case.xls Chart 2_Rebuttal Power Costs_Adj Bench DR 3 for Initial Briefs (Electric)" xfId="4161"/>
    <cellStyle name="_Portfolio SPlan Base Case.xls Chart 2_Rebuttal Power Costs_Adj Bench DR 3 for Initial Briefs (Electric) 2" xfId="4162"/>
    <cellStyle name="_Portfolio SPlan Base Case.xls Chart 2_Rebuttal Power Costs_Adj Bench DR 3 for Initial Briefs (Electric) 2 2" xfId="4163"/>
    <cellStyle name="_Portfolio SPlan Base Case.xls Chart 2_Rebuttal Power Costs_Adj Bench DR 3 for Initial Briefs (Electric) 3" xfId="4164"/>
    <cellStyle name="_Portfolio SPlan Base Case.xls Chart 2_Rebuttal Power Costs_Adj Bench DR 3 for Initial Briefs (Electric) 4" xfId="4165"/>
    <cellStyle name="_Portfolio SPlan Base Case.xls Chart 2_Rebuttal Power Costs_Electric Rev Req Model (2009 GRC) Rebuttal" xfId="4166"/>
    <cellStyle name="_Portfolio SPlan Base Case.xls Chart 2_Rebuttal Power Costs_Electric Rev Req Model (2009 GRC) Rebuttal 2" xfId="4167"/>
    <cellStyle name="_Portfolio SPlan Base Case.xls Chart 2_Rebuttal Power Costs_Electric Rev Req Model (2009 GRC) Rebuttal 2 2" xfId="4168"/>
    <cellStyle name="_Portfolio SPlan Base Case.xls Chart 2_Rebuttal Power Costs_Electric Rev Req Model (2009 GRC) Rebuttal 3" xfId="4169"/>
    <cellStyle name="_Portfolio SPlan Base Case.xls Chart 2_Rebuttal Power Costs_Electric Rev Req Model (2009 GRC) Rebuttal 4" xfId="4170"/>
    <cellStyle name="_Portfolio SPlan Base Case.xls Chart 2_Rebuttal Power Costs_Electric Rev Req Model (2009 GRC) Rebuttal REmoval of New  WH Solar AdjustMI" xfId="4171"/>
    <cellStyle name="_Portfolio SPlan Base Case.xls Chart 2_Rebuttal Power Costs_Electric Rev Req Model (2009 GRC) Rebuttal REmoval of New  WH Solar AdjustMI 2" xfId="4172"/>
    <cellStyle name="_Portfolio SPlan Base Case.xls Chart 2_Rebuttal Power Costs_Electric Rev Req Model (2009 GRC) Rebuttal REmoval of New  WH Solar AdjustMI 2 2" xfId="4173"/>
    <cellStyle name="_Portfolio SPlan Base Case.xls Chart 2_Rebuttal Power Costs_Electric Rev Req Model (2009 GRC) Rebuttal REmoval of New  WH Solar AdjustMI 3" xfId="4174"/>
    <cellStyle name="_Portfolio SPlan Base Case.xls Chart 2_Rebuttal Power Costs_Electric Rev Req Model (2009 GRC) Rebuttal REmoval of New  WH Solar AdjustMI 4" xfId="4175"/>
    <cellStyle name="_Portfolio SPlan Base Case.xls Chart 2_Rebuttal Power Costs_Electric Rev Req Model (2009 GRC) Revised 01-18-2010" xfId="4176"/>
    <cellStyle name="_Portfolio SPlan Base Case.xls Chart 2_Rebuttal Power Costs_Electric Rev Req Model (2009 GRC) Revised 01-18-2010 2" xfId="4177"/>
    <cellStyle name="_Portfolio SPlan Base Case.xls Chart 2_Rebuttal Power Costs_Electric Rev Req Model (2009 GRC) Revised 01-18-2010 2 2" xfId="4178"/>
    <cellStyle name="_Portfolio SPlan Base Case.xls Chart 2_Rebuttal Power Costs_Electric Rev Req Model (2009 GRC) Revised 01-18-2010 3" xfId="4179"/>
    <cellStyle name="_Portfolio SPlan Base Case.xls Chart 2_Rebuttal Power Costs_Electric Rev Req Model (2009 GRC) Revised 01-18-2010 4" xfId="4180"/>
    <cellStyle name="_Portfolio SPlan Base Case.xls Chart 2_Rebuttal Power Costs_Final Order Electric EXHIBIT A-1" xfId="4181"/>
    <cellStyle name="_Portfolio SPlan Base Case.xls Chart 2_Rebuttal Power Costs_Final Order Electric EXHIBIT A-1 2" xfId="4182"/>
    <cellStyle name="_Portfolio SPlan Base Case.xls Chart 2_Rebuttal Power Costs_Final Order Electric EXHIBIT A-1 2 2" xfId="4183"/>
    <cellStyle name="_Portfolio SPlan Base Case.xls Chart 2_Rebuttal Power Costs_Final Order Electric EXHIBIT A-1 3" xfId="4184"/>
    <cellStyle name="_Portfolio SPlan Base Case.xls Chart 2_Rebuttal Power Costs_Final Order Electric EXHIBIT A-1 4" xfId="4185"/>
    <cellStyle name="_Portfolio SPlan Base Case.xls Chart 2_TENASKA REGULATORY ASSET" xfId="4186"/>
    <cellStyle name="_Portfolio SPlan Base Case.xls Chart 2_TENASKA REGULATORY ASSET 2" xfId="4187"/>
    <cellStyle name="_Portfolio SPlan Base Case.xls Chart 2_TENASKA REGULATORY ASSET 2 2" xfId="4188"/>
    <cellStyle name="_Portfolio SPlan Base Case.xls Chart 2_TENASKA REGULATORY ASSET 3" xfId="4189"/>
    <cellStyle name="_Portfolio SPlan Base Case.xls Chart 2_TENASKA REGULATORY ASSET 4" xfId="4190"/>
    <cellStyle name="_Portfolio SPlan Base Case.xls Chart 3" xfId="4191"/>
    <cellStyle name="_Portfolio SPlan Base Case.xls Chart 3 2" xfId="4192"/>
    <cellStyle name="_Portfolio SPlan Base Case.xls Chart 3 2 2" xfId="4193"/>
    <cellStyle name="_Portfolio SPlan Base Case.xls Chart 3 3" xfId="4194"/>
    <cellStyle name="_Portfolio SPlan Base Case.xls Chart 3 4" xfId="4195"/>
    <cellStyle name="_Portfolio SPlan Base Case.xls Chart 3_Adj Bench DR 3 for Initial Briefs (Electric)" xfId="4196"/>
    <cellStyle name="_Portfolio SPlan Base Case.xls Chart 3_Adj Bench DR 3 for Initial Briefs (Electric) 2" xfId="4197"/>
    <cellStyle name="_Portfolio SPlan Base Case.xls Chart 3_Adj Bench DR 3 for Initial Briefs (Electric) 2 2" xfId="4198"/>
    <cellStyle name="_Portfolio SPlan Base Case.xls Chart 3_Adj Bench DR 3 for Initial Briefs (Electric) 3" xfId="4199"/>
    <cellStyle name="_Portfolio SPlan Base Case.xls Chart 3_Adj Bench DR 3 for Initial Briefs (Electric) 4" xfId="4200"/>
    <cellStyle name="_Portfolio SPlan Base Case.xls Chart 3_Book1" xfId="4201"/>
    <cellStyle name="_Portfolio SPlan Base Case.xls Chart 3_Book2" xfId="4202"/>
    <cellStyle name="_Portfolio SPlan Base Case.xls Chart 3_Book2 2" xfId="4203"/>
    <cellStyle name="_Portfolio SPlan Base Case.xls Chart 3_Book2 2 2" xfId="4204"/>
    <cellStyle name="_Portfolio SPlan Base Case.xls Chart 3_Book2 3" xfId="4205"/>
    <cellStyle name="_Portfolio SPlan Base Case.xls Chart 3_Book2 4" xfId="4206"/>
    <cellStyle name="_Portfolio SPlan Base Case.xls Chart 3_Book2_Adj Bench DR 3 for Initial Briefs (Electric)" xfId="4207"/>
    <cellStyle name="_Portfolio SPlan Base Case.xls Chart 3_Book2_Adj Bench DR 3 for Initial Briefs (Electric) 2" xfId="4208"/>
    <cellStyle name="_Portfolio SPlan Base Case.xls Chart 3_Book2_Adj Bench DR 3 for Initial Briefs (Electric) 2 2" xfId="4209"/>
    <cellStyle name="_Portfolio SPlan Base Case.xls Chart 3_Book2_Adj Bench DR 3 for Initial Briefs (Electric) 3" xfId="4210"/>
    <cellStyle name="_Portfolio SPlan Base Case.xls Chart 3_Book2_Adj Bench DR 3 for Initial Briefs (Electric) 4" xfId="4211"/>
    <cellStyle name="_Portfolio SPlan Base Case.xls Chart 3_Book2_Electric Rev Req Model (2009 GRC) Rebuttal" xfId="4212"/>
    <cellStyle name="_Portfolio SPlan Base Case.xls Chart 3_Book2_Electric Rev Req Model (2009 GRC) Rebuttal 2" xfId="4213"/>
    <cellStyle name="_Portfolio SPlan Base Case.xls Chart 3_Book2_Electric Rev Req Model (2009 GRC) Rebuttal 2 2" xfId="4214"/>
    <cellStyle name="_Portfolio SPlan Base Case.xls Chart 3_Book2_Electric Rev Req Model (2009 GRC) Rebuttal 3" xfId="4215"/>
    <cellStyle name="_Portfolio SPlan Base Case.xls Chart 3_Book2_Electric Rev Req Model (2009 GRC) Rebuttal 4" xfId="4216"/>
    <cellStyle name="_Portfolio SPlan Base Case.xls Chart 3_Book2_Electric Rev Req Model (2009 GRC) Rebuttal REmoval of New  WH Solar AdjustMI" xfId="4217"/>
    <cellStyle name="_Portfolio SPlan Base Case.xls Chart 3_Book2_Electric Rev Req Model (2009 GRC) Rebuttal REmoval of New  WH Solar AdjustMI 2" xfId="4218"/>
    <cellStyle name="_Portfolio SPlan Base Case.xls Chart 3_Book2_Electric Rev Req Model (2009 GRC) Rebuttal REmoval of New  WH Solar AdjustMI 2 2" xfId="4219"/>
    <cellStyle name="_Portfolio SPlan Base Case.xls Chart 3_Book2_Electric Rev Req Model (2009 GRC) Rebuttal REmoval of New  WH Solar AdjustMI 3" xfId="4220"/>
    <cellStyle name="_Portfolio SPlan Base Case.xls Chart 3_Book2_Electric Rev Req Model (2009 GRC) Rebuttal REmoval of New  WH Solar AdjustMI 4" xfId="4221"/>
    <cellStyle name="_Portfolio SPlan Base Case.xls Chart 3_Book2_Electric Rev Req Model (2009 GRC) Revised 01-18-2010" xfId="4222"/>
    <cellStyle name="_Portfolio SPlan Base Case.xls Chart 3_Book2_Electric Rev Req Model (2009 GRC) Revised 01-18-2010 2" xfId="4223"/>
    <cellStyle name="_Portfolio SPlan Base Case.xls Chart 3_Book2_Electric Rev Req Model (2009 GRC) Revised 01-18-2010 2 2" xfId="4224"/>
    <cellStyle name="_Portfolio SPlan Base Case.xls Chart 3_Book2_Electric Rev Req Model (2009 GRC) Revised 01-18-2010 3" xfId="4225"/>
    <cellStyle name="_Portfolio SPlan Base Case.xls Chart 3_Book2_Electric Rev Req Model (2009 GRC) Revised 01-18-2010 4" xfId="4226"/>
    <cellStyle name="_Portfolio SPlan Base Case.xls Chart 3_Book2_Final Order Electric EXHIBIT A-1" xfId="4227"/>
    <cellStyle name="_Portfolio SPlan Base Case.xls Chart 3_Book2_Final Order Electric EXHIBIT A-1 2" xfId="4228"/>
    <cellStyle name="_Portfolio SPlan Base Case.xls Chart 3_Book2_Final Order Electric EXHIBIT A-1 2 2" xfId="4229"/>
    <cellStyle name="_Portfolio SPlan Base Case.xls Chart 3_Book2_Final Order Electric EXHIBIT A-1 3" xfId="4230"/>
    <cellStyle name="_Portfolio SPlan Base Case.xls Chart 3_Book2_Final Order Electric EXHIBIT A-1 4" xfId="4231"/>
    <cellStyle name="_Portfolio SPlan Base Case.xls Chart 3_Chelan PUD Power Costs (8-10)" xfId="4232"/>
    <cellStyle name="_Portfolio SPlan Base Case.xls Chart 3_Confidential Material" xfId="4233"/>
    <cellStyle name="_Portfolio SPlan Base Case.xls Chart 3_DEM-WP(C) Colstrip 12 Coal Cost Forecast 2010GRC" xfId="4234"/>
    <cellStyle name="_Portfolio SPlan Base Case.xls Chart 3_DEM-WP(C) Production O&amp;M 2010GRC As-Filed" xfId="4235"/>
    <cellStyle name="_Portfolio SPlan Base Case.xls Chart 3_DEM-WP(C) Production O&amp;M 2010GRC As-Filed 2" xfId="4236"/>
    <cellStyle name="_Portfolio SPlan Base Case.xls Chart 3_Electric Rev Req Model (2009 GRC) " xfId="4237"/>
    <cellStyle name="_Portfolio SPlan Base Case.xls Chart 3_Electric Rev Req Model (2009 GRC)  2" xfId="4238"/>
    <cellStyle name="_Portfolio SPlan Base Case.xls Chart 3_Electric Rev Req Model (2009 GRC)  2 2" xfId="4239"/>
    <cellStyle name="_Portfolio SPlan Base Case.xls Chart 3_Electric Rev Req Model (2009 GRC)  3" xfId="4240"/>
    <cellStyle name="_Portfolio SPlan Base Case.xls Chart 3_Electric Rev Req Model (2009 GRC)  4" xfId="4241"/>
    <cellStyle name="_Portfolio SPlan Base Case.xls Chart 3_Electric Rev Req Model (2009 GRC) Rebuttal" xfId="4242"/>
    <cellStyle name="_Portfolio SPlan Base Case.xls Chart 3_Electric Rev Req Model (2009 GRC) Rebuttal 2" xfId="4243"/>
    <cellStyle name="_Portfolio SPlan Base Case.xls Chart 3_Electric Rev Req Model (2009 GRC) Rebuttal 2 2" xfId="4244"/>
    <cellStyle name="_Portfolio SPlan Base Case.xls Chart 3_Electric Rev Req Model (2009 GRC) Rebuttal 3" xfId="4245"/>
    <cellStyle name="_Portfolio SPlan Base Case.xls Chart 3_Electric Rev Req Model (2009 GRC) Rebuttal 4" xfId="4246"/>
    <cellStyle name="_Portfolio SPlan Base Case.xls Chart 3_Electric Rev Req Model (2009 GRC) Rebuttal REmoval of New  WH Solar AdjustMI" xfId="4247"/>
    <cellStyle name="_Portfolio SPlan Base Case.xls Chart 3_Electric Rev Req Model (2009 GRC) Rebuttal REmoval of New  WH Solar AdjustMI 2" xfId="4248"/>
    <cellStyle name="_Portfolio SPlan Base Case.xls Chart 3_Electric Rev Req Model (2009 GRC) Rebuttal REmoval of New  WH Solar AdjustMI 2 2" xfId="4249"/>
    <cellStyle name="_Portfolio SPlan Base Case.xls Chart 3_Electric Rev Req Model (2009 GRC) Rebuttal REmoval of New  WH Solar AdjustMI 3" xfId="4250"/>
    <cellStyle name="_Portfolio SPlan Base Case.xls Chart 3_Electric Rev Req Model (2009 GRC) Rebuttal REmoval of New  WH Solar AdjustMI 4" xfId="4251"/>
    <cellStyle name="_Portfolio SPlan Base Case.xls Chart 3_Electric Rev Req Model (2009 GRC) Revised 01-18-2010" xfId="4252"/>
    <cellStyle name="_Portfolio SPlan Base Case.xls Chart 3_Electric Rev Req Model (2009 GRC) Revised 01-18-2010 2" xfId="4253"/>
    <cellStyle name="_Portfolio SPlan Base Case.xls Chart 3_Electric Rev Req Model (2009 GRC) Revised 01-18-2010 2 2" xfId="4254"/>
    <cellStyle name="_Portfolio SPlan Base Case.xls Chart 3_Electric Rev Req Model (2009 GRC) Revised 01-18-2010 3" xfId="4255"/>
    <cellStyle name="_Portfolio SPlan Base Case.xls Chart 3_Electric Rev Req Model (2009 GRC) Revised 01-18-2010 4" xfId="4256"/>
    <cellStyle name="_Portfolio SPlan Base Case.xls Chart 3_Electric Rev Req Model (2010 GRC)" xfId="4257"/>
    <cellStyle name="_Portfolio SPlan Base Case.xls Chart 3_Electric Rev Req Model (2010 GRC) SF" xfId="4258"/>
    <cellStyle name="_Portfolio SPlan Base Case.xls Chart 3_Final Order Electric EXHIBIT A-1" xfId="4259"/>
    <cellStyle name="_Portfolio SPlan Base Case.xls Chart 3_Final Order Electric EXHIBIT A-1 2" xfId="4260"/>
    <cellStyle name="_Portfolio SPlan Base Case.xls Chart 3_Final Order Electric EXHIBIT A-1 2 2" xfId="4261"/>
    <cellStyle name="_Portfolio SPlan Base Case.xls Chart 3_Final Order Electric EXHIBIT A-1 3" xfId="4262"/>
    <cellStyle name="_Portfolio SPlan Base Case.xls Chart 3_Final Order Electric EXHIBIT A-1 4" xfId="4263"/>
    <cellStyle name="_Portfolio SPlan Base Case.xls Chart 3_NIM Summary" xfId="4264"/>
    <cellStyle name="_Portfolio SPlan Base Case.xls Chart 3_NIM Summary 2" xfId="4265"/>
    <cellStyle name="_Portfolio SPlan Base Case.xls Chart 3_Rebuttal Power Costs" xfId="4266"/>
    <cellStyle name="_Portfolio SPlan Base Case.xls Chart 3_Rebuttal Power Costs 2" xfId="4267"/>
    <cellStyle name="_Portfolio SPlan Base Case.xls Chart 3_Rebuttal Power Costs 2 2" xfId="4268"/>
    <cellStyle name="_Portfolio SPlan Base Case.xls Chart 3_Rebuttal Power Costs 3" xfId="4269"/>
    <cellStyle name="_Portfolio SPlan Base Case.xls Chart 3_Rebuttal Power Costs 4" xfId="4270"/>
    <cellStyle name="_Portfolio SPlan Base Case.xls Chart 3_Rebuttal Power Costs_Adj Bench DR 3 for Initial Briefs (Electric)" xfId="4271"/>
    <cellStyle name="_Portfolio SPlan Base Case.xls Chart 3_Rebuttal Power Costs_Adj Bench DR 3 for Initial Briefs (Electric) 2" xfId="4272"/>
    <cellStyle name="_Portfolio SPlan Base Case.xls Chart 3_Rebuttal Power Costs_Adj Bench DR 3 for Initial Briefs (Electric) 2 2" xfId="4273"/>
    <cellStyle name="_Portfolio SPlan Base Case.xls Chart 3_Rebuttal Power Costs_Adj Bench DR 3 for Initial Briefs (Electric) 3" xfId="4274"/>
    <cellStyle name="_Portfolio SPlan Base Case.xls Chart 3_Rebuttal Power Costs_Adj Bench DR 3 for Initial Briefs (Electric) 4" xfId="4275"/>
    <cellStyle name="_Portfolio SPlan Base Case.xls Chart 3_Rebuttal Power Costs_Electric Rev Req Model (2009 GRC) Rebuttal" xfId="4276"/>
    <cellStyle name="_Portfolio SPlan Base Case.xls Chart 3_Rebuttal Power Costs_Electric Rev Req Model (2009 GRC) Rebuttal 2" xfId="4277"/>
    <cellStyle name="_Portfolio SPlan Base Case.xls Chart 3_Rebuttal Power Costs_Electric Rev Req Model (2009 GRC) Rebuttal 2 2" xfId="4278"/>
    <cellStyle name="_Portfolio SPlan Base Case.xls Chart 3_Rebuttal Power Costs_Electric Rev Req Model (2009 GRC) Rebuttal 3" xfId="4279"/>
    <cellStyle name="_Portfolio SPlan Base Case.xls Chart 3_Rebuttal Power Costs_Electric Rev Req Model (2009 GRC) Rebuttal 4" xfId="4280"/>
    <cellStyle name="_Portfolio SPlan Base Case.xls Chart 3_Rebuttal Power Costs_Electric Rev Req Model (2009 GRC) Rebuttal REmoval of New  WH Solar AdjustMI" xfId="4281"/>
    <cellStyle name="_Portfolio SPlan Base Case.xls Chart 3_Rebuttal Power Costs_Electric Rev Req Model (2009 GRC) Rebuttal REmoval of New  WH Solar AdjustMI 2" xfId="4282"/>
    <cellStyle name="_Portfolio SPlan Base Case.xls Chart 3_Rebuttal Power Costs_Electric Rev Req Model (2009 GRC) Rebuttal REmoval of New  WH Solar AdjustMI 2 2" xfId="4283"/>
    <cellStyle name="_Portfolio SPlan Base Case.xls Chart 3_Rebuttal Power Costs_Electric Rev Req Model (2009 GRC) Rebuttal REmoval of New  WH Solar AdjustMI 3" xfId="4284"/>
    <cellStyle name="_Portfolio SPlan Base Case.xls Chart 3_Rebuttal Power Costs_Electric Rev Req Model (2009 GRC) Rebuttal REmoval of New  WH Solar AdjustMI 4" xfId="4285"/>
    <cellStyle name="_Portfolio SPlan Base Case.xls Chart 3_Rebuttal Power Costs_Electric Rev Req Model (2009 GRC) Revised 01-18-2010" xfId="4286"/>
    <cellStyle name="_Portfolio SPlan Base Case.xls Chart 3_Rebuttal Power Costs_Electric Rev Req Model (2009 GRC) Revised 01-18-2010 2" xfId="4287"/>
    <cellStyle name="_Portfolio SPlan Base Case.xls Chart 3_Rebuttal Power Costs_Electric Rev Req Model (2009 GRC) Revised 01-18-2010 2 2" xfId="4288"/>
    <cellStyle name="_Portfolio SPlan Base Case.xls Chart 3_Rebuttal Power Costs_Electric Rev Req Model (2009 GRC) Revised 01-18-2010 3" xfId="4289"/>
    <cellStyle name="_Portfolio SPlan Base Case.xls Chart 3_Rebuttal Power Costs_Electric Rev Req Model (2009 GRC) Revised 01-18-2010 4" xfId="4290"/>
    <cellStyle name="_Portfolio SPlan Base Case.xls Chart 3_Rebuttal Power Costs_Final Order Electric EXHIBIT A-1" xfId="4291"/>
    <cellStyle name="_Portfolio SPlan Base Case.xls Chart 3_Rebuttal Power Costs_Final Order Electric EXHIBIT A-1 2" xfId="4292"/>
    <cellStyle name="_Portfolio SPlan Base Case.xls Chart 3_Rebuttal Power Costs_Final Order Electric EXHIBIT A-1 2 2" xfId="4293"/>
    <cellStyle name="_Portfolio SPlan Base Case.xls Chart 3_Rebuttal Power Costs_Final Order Electric EXHIBIT A-1 3" xfId="4294"/>
    <cellStyle name="_Portfolio SPlan Base Case.xls Chart 3_Rebuttal Power Costs_Final Order Electric EXHIBIT A-1 4" xfId="4295"/>
    <cellStyle name="_Portfolio SPlan Base Case.xls Chart 3_TENASKA REGULATORY ASSET" xfId="4296"/>
    <cellStyle name="_Portfolio SPlan Base Case.xls Chart 3_TENASKA REGULATORY ASSET 2" xfId="4297"/>
    <cellStyle name="_Portfolio SPlan Base Case.xls Chart 3_TENASKA REGULATORY ASSET 2 2" xfId="4298"/>
    <cellStyle name="_Portfolio SPlan Base Case.xls Chart 3_TENASKA REGULATORY ASSET 3" xfId="4299"/>
    <cellStyle name="_Portfolio SPlan Base Case.xls Chart 3_TENASKA REGULATORY ASSET 4" xfId="4300"/>
    <cellStyle name="_Power Cost Value Copy 11.30.05 gas 1.09.06 AURORA at 1.10.06" xfId="4301"/>
    <cellStyle name="_Power Cost Value Copy 11.30.05 gas 1.09.06 AURORA at 1.10.06 2" xfId="4302"/>
    <cellStyle name="_Power Cost Value Copy 11.30.05 gas 1.09.06 AURORA at 1.10.06 2 2" xfId="4303"/>
    <cellStyle name="_Power Cost Value Copy 11.30.05 gas 1.09.06 AURORA at 1.10.06 2 2 2" xfId="4304"/>
    <cellStyle name="_Power Cost Value Copy 11.30.05 gas 1.09.06 AURORA at 1.10.06 2 3" xfId="4305"/>
    <cellStyle name="_Power Cost Value Copy 11.30.05 gas 1.09.06 AURORA at 1.10.06 3" xfId="4306"/>
    <cellStyle name="_Power Cost Value Copy 11.30.05 gas 1.09.06 AURORA at 1.10.06 3 2" xfId="4307"/>
    <cellStyle name="_Power Cost Value Copy 11.30.05 gas 1.09.06 AURORA at 1.10.06 4" xfId="4308"/>
    <cellStyle name="_Power Cost Value Copy 11.30.05 gas 1.09.06 AURORA at 1.10.06 4 2" xfId="4309"/>
    <cellStyle name="_Power Cost Value Copy 11.30.05 gas 1.09.06 AURORA at 1.10.06 5" xfId="4310"/>
    <cellStyle name="_Power Cost Value Copy 11.30.05 gas 1.09.06 AURORA at 1.10.06_04 07E Wild Horse Wind Expansion (C) (2)" xfId="4311"/>
    <cellStyle name="_Power Cost Value Copy 11.30.05 gas 1.09.06 AURORA at 1.10.06_04 07E Wild Horse Wind Expansion (C) (2) 2" xfId="4312"/>
    <cellStyle name="_Power Cost Value Copy 11.30.05 gas 1.09.06 AURORA at 1.10.06_04 07E Wild Horse Wind Expansion (C) (2) 2 2" xfId="4313"/>
    <cellStyle name="_Power Cost Value Copy 11.30.05 gas 1.09.06 AURORA at 1.10.06_04 07E Wild Horse Wind Expansion (C) (2) 3" xfId="4314"/>
    <cellStyle name="_Power Cost Value Copy 11.30.05 gas 1.09.06 AURORA at 1.10.06_04 07E Wild Horse Wind Expansion (C) (2) 4" xfId="4315"/>
    <cellStyle name="_Power Cost Value Copy 11.30.05 gas 1.09.06 AURORA at 1.10.06_04 07E Wild Horse Wind Expansion (C) (2)_Adj Bench DR 3 for Initial Briefs (Electric)" xfId="4316"/>
    <cellStyle name="_Power Cost Value Copy 11.30.05 gas 1.09.06 AURORA at 1.10.06_04 07E Wild Horse Wind Expansion (C) (2)_Adj Bench DR 3 for Initial Briefs (Electric) 2" xfId="4317"/>
    <cellStyle name="_Power Cost Value Copy 11.30.05 gas 1.09.06 AURORA at 1.10.06_04 07E Wild Horse Wind Expansion (C) (2)_Adj Bench DR 3 for Initial Briefs (Electric) 2 2" xfId="4318"/>
    <cellStyle name="_Power Cost Value Copy 11.30.05 gas 1.09.06 AURORA at 1.10.06_04 07E Wild Horse Wind Expansion (C) (2)_Adj Bench DR 3 for Initial Briefs (Electric) 3" xfId="4319"/>
    <cellStyle name="_Power Cost Value Copy 11.30.05 gas 1.09.06 AURORA at 1.10.06_04 07E Wild Horse Wind Expansion (C) (2)_Adj Bench DR 3 for Initial Briefs (Electric) 4" xfId="4320"/>
    <cellStyle name="_Power Cost Value Copy 11.30.05 gas 1.09.06 AURORA at 1.10.06_04 07E Wild Horse Wind Expansion (C) (2)_Book1" xfId="4321"/>
    <cellStyle name="_Power Cost Value Copy 11.30.05 gas 1.09.06 AURORA at 1.10.06_04 07E Wild Horse Wind Expansion (C) (2)_Electric Rev Req Model (2009 GRC) " xfId="4322"/>
    <cellStyle name="_Power Cost Value Copy 11.30.05 gas 1.09.06 AURORA at 1.10.06_04 07E Wild Horse Wind Expansion (C) (2)_Electric Rev Req Model (2009 GRC)  2" xfId="4323"/>
    <cellStyle name="_Power Cost Value Copy 11.30.05 gas 1.09.06 AURORA at 1.10.06_04 07E Wild Horse Wind Expansion (C) (2)_Electric Rev Req Model (2009 GRC)  2 2" xfId="4324"/>
    <cellStyle name="_Power Cost Value Copy 11.30.05 gas 1.09.06 AURORA at 1.10.06_04 07E Wild Horse Wind Expansion (C) (2)_Electric Rev Req Model (2009 GRC)  3" xfId="4325"/>
    <cellStyle name="_Power Cost Value Copy 11.30.05 gas 1.09.06 AURORA at 1.10.06_04 07E Wild Horse Wind Expansion (C) (2)_Electric Rev Req Model (2009 GRC)  4" xfId="4326"/>
    <cellStyle name="_Power Cost Value Copy 11.30.05 gas 1.09.06 AURORA at 1.10.06_04 07E Wild Horse Wind Expansion (C) (2)_Electric Rev Req Model (2009 GRC) Rebuttal" xfId="4327"/>
    <cellStyle name="_Power Cost Value Copy 11.30.05 gas 1.09.06 AURORA at 1.10.06_04 07E Wild Horse Wind Expansion (C) (2)_Electric Rev Req Model (2009 GRC) Rebuttal 2" xfId="4328"/>
    <cellStyle name="_Power Cost Value Copy 11.30.05 gas 1.09.06 AURORA at 1.10.06_04 07E Wild Horse Wind Expansion (C) (2)_Electric Rev Req Model (2009 GRC) Rebuttal 2 2" xfId="4329"/>
    <cellStyle name="_Power Cost Value Copy 11.30.05 gas 1.09.06 AURORA at 1.10.06_04 07E Wild Horse Wind Expansion (C) (2)_Electric Rev Req Model (2009 GRC) Rebuttal 3" xfId="4330"/>
    <cellStyle name="_Power Cost Value Copy 11.30.05 gas 1.09.06 AURORA at 1.10.06_04 07E Wild Horse Wind Expansion (C) (2)_Electric Rev Req Model (2009 GRC) Rebuttal 4" xfId="4331"/>
    <cellStyle name="_Power Cost Value Copy 11.30.05 gas 1.09.06 AURORA at 1.10.06_04 07E Wild Horse Wind Expansion (C) (2)_Electric Rev Req Model (2009 GRC) Rebuttal REmoval of New  WH Solar AdjustMI" xfId="4332"/>
    <cellStyle name="_Power Cost Value Copy 11.30.05 gas 1.09.06 AURORA at 1.10.06_04 07E Wild Horse Wind Expansion (C) (2)_Electric Rev Req Model (2009 GRC) Rebuttal REmoval of New  WH Solar AdjustMI 2" xfId="4333"/>
    <cellStyle name="_Power Cost Value Copy 11.30.05 gas 1.09.06 AURORA at 1.10.06_04 07E Wild Horse Wind Expansion (C) (2)_Electric Rev Req Model (2009 GRC) Rebuttal REmoval of New  WH Solar AdjustMI 2 2" xfId="4334"/>
    <cellStyle name="_Power Cost Value Copy 11.30.05 gas 1.09.06 AURORA at 1.10.06_04 07E Wild Horse Wind Expansion (C) (2)_Electric Rev Req Model (2009 GRC) Rebuttal REmoval of New  WH Solar AdjustMI 3" xfId="4335"/>
    <cellStyle name="_Power Cost Value Copy 11.30.05 gas 1.09.06 AURORA at 1.10.06_04 07E Wild Horse Wind Expansion (C) (2)_Electric Rev Req Model (2009 GRC) Rebuttal REmoval of New  WH Solar AdjustMI 4" xfId="4336"/>
    <cellStyle name="_Power Cost Value Copy 11.30.05 gas 1.09.06 AURORA at 1.10.06_04 07E Wild Horse Wind Expansion (C) (2)_Electric Rev Req Model (2009 GRC) Revised 01-18-2010" xfId="4337"/>
    <cellStyle name="_Power Cost Value Copy 11.30.05 gas 1.09.06 AURORA at 1.10.06_04 07E Wild Horse Wind Expansion (C) (2)_Electric Rev Req Model (2009 GRC) Revised 01-18-2010 2" xfId="4338"/>
    <cellStyle name="_Power Cost Value Copy 11.30.05 gas 1.09.06 AURORA at 1.10.06_04 07E Wild Horse Wind Expansion (C) (2)_Electric Rev Req Model (2009 GRC) Revised 01-18-2010 2 2" xfId="4339"/>
    <cellStyle name="_Power Cost Value Copy 11.30.05 gas 1.09.06 AURORA at 1.10.06_04 07E Wild Horse Wind Expansion (C) (2)_Electric Rev Req Model (2009 GRC) Revised 01-18-2010 3" xfId="4340"/>
    <cellStyle name="_Power Cost Value Copy 11.30.05 gas 1.09.06 AURORA at 1.10.06_04 07E Wild Horse Wind Expansion (C) (2)_Electric Rev Req Model (2009 GRC) Revised 01-18-2010 4" xfId="4341"/>
    <cellStyle name="_Power Cost Value Copy 11.30.05 gas 1.09.06 AURORA at 1.10.06_04 07E Wild Horse Wind Expansion (C) (2)_Electric Rev Req Model (2010 GRC)" xfId="4342"/>
    <cellStyle name="_Power Cost Value Copy 11.30.05 gas 1.09.06 AURORA at 1.10.06_04 07E Wild Horse Wind Expansion (C) (2)_Electric Rev Req Model (2010 GRC) SF" xfId="4343"/>
    <cellStyle name="_Power Cost Value Copy 11.30.05 gas 1.09.06 AURORA at 1.10.06_04 07E Wild Horse Wind Expansion (C) (2)_Final Order Electric EXHIBIT A-1" xfId="4344"/>
    <cellStyle name="_Power Cost Value Copy 11.30.05 gas 1.09.06 AURORA at 1.10.06_04 07E Wild Horse Wind Expansion (C) (2)_Final Order Electric EXHIBIT A-1 2" xfId="4345"/>
    <cellStyle name="_Power Cost Value Copy 11.30.05 gas 1.09.06 AURORA at 1.10.06_04 07E Wild Horse Wind Expansion (C) (2)_Final Order Electric EXHIBIT A-1 2 2" xfId="4346"/>
    <cellStyle name="_Power Cost Value Copy 11.30.05 gas 1.09.06 AURORA at 1.10.06_04 07E Wild Horse Wind Expansion (C) (2)_Final Order Electric EXHIBIT A-1 3" xfId="4347"/>
    <cellStyle name="_Power Cost Value Copy 11.30.05 gas 1.09.06 AURORA at 1.10.06_04 07E Wild Horse Wind Expansion (C) (2)_Final Order Electric EXHIBIT A-1 4" xfId="4348"/>
    <cellStyle name="_Power Cost Value Copy 11.30.05 gas 1.09.06 AURORA at 1.10.06_04 07E Wild Horse Wind Expansion (C) (2)_TENASKA REGULATORY ASSET" xfId="4349"/>
    <cellStyle name="_Power Cost Value Copy 11.30.05 gas 1.09.06 AURORA at 1.10.06_04 07E Wild Horse Wind Expansion (C) (2)_TENASKA REGULATORY ASSET 2" xfId="4350"/>
    <cellStyle name="_Power Cost Value Copy 11.30.05 gas 1.09.06 AURORA at 1.10.06_04 07E Wild Horse Wind Expansion (C) (2)_TENASKA REGULATORY ASSET 2 2" xfId="4351"/>
    <cellStyle name="_Power Cost Value Copy 11.30.05 gas 1.09.06 AURORA at 1.10.06_04 07E Wild Horse Wind Expansion (C) (2)_TENASKA REGULATORY ASSET 3" xfId="4352"/>
    <cellStyle name="_Power Cost Value Copy 11.30.05 gas 1.09.06 AURORA at 1.10.06_04 07E Wild Horse Wind Expansion (C) (2)_TENASKA REGULATORY ASSET 4" xfId="4353"/>
    <cellStyle name="_Power Cost Value Copy 11.30.05 gas 1.09.06 AURORA at 1.10.06_16.37E Wild Horse Expansion DeferralRevwrkingfile SF" xfId="4354"/>
    <cellStyle name="_Power Cost Value Copy 11.30.05 gas 1.09.06 AURORA at 1.10.06_16.37E Wild Horse Expansion DeferralRevwrkingfile SF 2" xfId="4355"/>
    <cellStyle name="_Power Cost Value Copy 11.30.05 gas 1.09.06 AURORA at 1.10.06_16.37E Wild Horse Expansion DeferralRevwrkingfile SF 2 2" xfId="4356"/>
    <cellStyle name="_Power Cost Value Copy 11.30.05 gas 1.09.06 AURORA at 1.10.06_16.37E Wild Horse Expansion DeferralRevwrkingfile SF 3" xfId="4357"/>
    <cellStyle name="_Power Cost Value Copy 11.30.05 gas 1.09.06 AURORA at 1.10.06_16.37E Wild Horse Expansion DeferralRevwrkingfile SF 4" xfId="4358"/>
    <cellStyle name="_Power Cost Value Copy 11.30.05 gas 1.09.06 AURORA at 1.10.06_2009 Compliance Filing PCA Exhibits for GRC" xfId="4359"/>
    <cellStyle name="_Power Cost Value Copy 11.30.05 gas 1.09.06 AURORA at 1.10.06_2009 Compliance Filing PCA Exhibits for GRC 2" xfId="4360"/>
    <cellStyle name="_Power Cost Value Copy 11.30.05 gas 1.09.06 AURORA at 1.10.06_2009 GRC Compl Filing - Exhibit D" xfId="4361"/>
    <cellStyle name="_Power Cost Value Copy 11.30.05 gas 1.09.06 AURORA at 1.10.06_2009 GRC Compl Filing - Exhibit D 2" xfId="4362"/>
    <cellStyle name="_Power Cost Value Copy 11.30.05 gas 1.09.06 AURORA at 1.10.06_3.01 Income Statement" xfId="4363"/>
    <cellStyle name="_Power Cost Value Copy 11.30.05 gas 1.09.06 AURORA at 1.10.06_4 31 Regulatory Assets and Liabilities  7 06- Exhibit D" xfId="4364"/>
    <cellStyle name="_Power Cost Value Copy 11.30.05 gas 1.09.06 AURORA at 1.10.06_4 31 Regulatory Assets and Liabilities  7 06- Exhibit D 2" xfId="4365"/>
    <cellStyle name="_Power Cost Value Copy 11.30.05 gas 1.09.06 AURORA at 1.10.06_4 31 Regulatory Assets and Liabilities  7 06- Exhibit D 2 2" xfId="4366"/>
    <cellStyle name="_Power Cost Value Copy 11.30.05 gas 1.09.06 AURORA at 1.10.06_4 31 Regulatory Assets and Liabilities  7 06- Exhibit D 3" xfId="4367"/>
    <cellStyle name="_Power Cost Value Copy 11.30.05 gas 1.09.06 AURORA at 1.10.06_4 31 Regulatory Assets and Liabilities  7 06- Exhibit D 4" xfId="4368"/>
    <cellStyle name="_Power Cost Value Copy 11.30.05 gas 1.09.06 AURORA at 1.10.06_4 31 Regulatory Assets and Liabilities  7 06- Exhibit D_NIM Summary" xfId="4369"/>
    <cellStyle name="_Power Cost Value Copy 11.30.05 gas 1.09.06 AURORA at 1.10.06_4 31 Regulatory Assets and Liabilities  7 06- Exhibit D_NIM Summary 2" xfId="4370"/>
    <cellStyle name="_Power Cost Value Copy 11.30.05 gas 1.09.06 AURORA at 1.10.06_4 32 Regulatory Assets and Liabilities  7 06- Exhibit D" xfId="4371"/>
    <cellStyle name="_Power Cost Value Copy 11.30.05 gas 1.09.06 AURORA at 1.10.06_4 32 Regulatory Assets and Liabilities  7 06- Exhibit D 2" xfId="4372"/>
    <cellStyle name="_Power Cost Value Copy 11.30.05 gas 1.09.06 AURORA at 1.10.06_4 32 Regulatory Assets and Liabilities  7 06- Exhibit D 2 2" xfId="4373"/>
    <cellStyle name="_Power Cost Value Copy 11.30.05 gas 1.09.06 AURORA at 1.10.06_4 32 Regulatory Assets and Liabilities  7 06- Exhibit D 3" xfId="4374"/>
    <cellStyle name="_Power Cost Value Copy 11.30.05 gas 1.09.06 AURORA at 1.10.06_4 32 Regulatory Assets and Liabilities  7 06- Exhibit D 4" xfId="4375"/>
    <cellStyle name="_Power Cost Value Copy 11.30.05 gas 1.09.06 AURORA at 1.10.06_4 32 Regulatory Assets and Liabilities  7 06- Exhibit D_NIM Summary" xfId="4376"/>
    <cellStyle name="_Power Cost Value Copy 11.30.05 gas 1.09.06 AURORA at 1.10.06_4 32 Regulatory Assets and Liabilities  7 06- Exhibit D_NIM Summary 2" xfId="4377"/>
    <cellStyle name="_Power Cost Value Copy 11.30.05 gas 1.09.06 AURORA at 1.10.06_ACCOUNTS" xfId="4378"/>
    <cellStyle name="_Power Cost Value Copy 11.30.05 gas 1.09.06 AURORA at 1.10.06_AURORA Total New" xfId="4379"/>
    <cellStyle name="_Power Cost Value Copy 11.30.05 gas 1.09.06 AURORA at 1.10.06_AURORA Total New 2" xfId="4380"/>
    <cellStyle name="_Power Cost Value Copy 11.30.05 gas 1.09.06 AURORA at 1.10.06_Book2" xfId="4381"/>
    <cellStyle name="_Power Cost Value Copy 11.30.05 gas 1.09.06 AURORA at 1.10.06_Book2 2" xfId="4382"/>
    <cellStyle name="_Power Cost Value Copy 11.30.05 gas 1.09.06 AURORA at 1.10.06_Book2 2 2" xfId="4383"/>
    <cellStyle name="_Power Cost Value Copy 11.30.05 gas 1.09.06 AURORA at 1.10.06_Book2 3" xfId="4384"/>
    <cellStyle name="_Power Cost Value Copy 11.30.05 gas 1.09.06 AURORA at 1.10.06_Book2 4" xfId="4385"/>
    <cellStyle name="_Power Cost Value Copy 11.30.05 gas 1.09.06 AURORA at 1.10.06_Book2_Adj Bench DR 3 for Initial Briefs (Electric)" xfId="4386"/>
    <cellStyle name="_Power Cost Value Copy 11.30.05 gas 1.09.06 AURORA at 1.10.06_Book2_Adj Bench DR 3 for Initial Briefs (Electric) 2" xfId="4387"/>
    <cellStyle name="_Power Cost Value Copy 11.30.05 gas 1.09.06 AURORA at 1.10.06_Book2_Adj Bench DR 3 for Initial Briefs (Electric) 2 2" xfId="4388"/>
    <cellStyle name="_Power Cost Value Copy 11.30.05 gas 1.09.06 AURORA at 1.10.06_Book2_Adj Bench DR 3 for Initial Briefs (Electric) 3" xfId="4389"/>
    <cellStyle name="_Power Cost Value Copy 11.30.05 gas 1.09.06 AURORA at 1.10.06_Book2_Adj Bench DR 3 for Initial Briefs (Electric) 4" xfId="4390"/>
    <cellStyle name="_Power Cost Value Copy 11.30.05 gas 1.09.06 AURORA at 1.10.06_Book2_Electric Rev Req Model (2009 GRC) Rebuttal" xfId="4391"/>
    <cellStyle name="_Power Cost Value Copy 11.30.05 gas 1.09.06 AURORA at 1.10.06_Book2_Electric Rev Req Model (2009 GRC) Rebuttal 2" xfId="4392"/>
    <cellStyle name="_Power Cost Value Copy 11.30.05 gas 1.09.06 AURORA at 1.10.06_Book2_Electric Rev Req Model (2009 GRC) Rebuttal 2 2" xfId="4393"/>
    <cellStyle name="_Power Cost Value Copy 11.30.05 gas 1.09.06 AURORA at 1.10.06_Book2_Electric Rev Req Model (2009 GRC) Rebuttal 3" xfId="4394"/>
    <cellStyle name="_Power Cost Value Copy 11.30.05 gas 1.09.06 AURORA at 1.10.06_Book2_Electric Rev Req Model (2009 GRC) Rebuttal 4" xfId="4395"/>
    <cellStyle name="_Power Cost Value Copy 11.30.05 gas 1.09.06 AURORA at 1.10.06_Book2_Electric Rev Req Model (2009 GRC) Rebuttal REmoval of New  WH Solar AdjustMI" xfId="4396"/>
    <cellStyle name="_Power Cost Value Copy 11.30.05 gas 1.09.06 AURORA at 1.10.06_Book2_Electric Rev Req Model (2009 GRC) Rebuttal REmoval of New  WH Solar AdjustMI 2" xfId="4397"/>
    <cellStyle name="_Power Cost Value Copy 11.30.05 gas 1.09.06 AURORA at 1.10.06_Book2_Electric Rev Req Model (2009 GRC) Rebuttal REmoval of New  WH Solar AdjustMI 2 2" xfId="4398"/>
    <cellStyle name="_Power Cost Value Copy 11.30.05 gas 1.09.06 AURORA at 1.10.06_Book2_Electric Rev Req Model (2009 GRC) Rebuttal REmoval of New  WH Solar AdjustMI 3" xfId="4399"/>
    <cellStyle name="_Power Cost Value Copy 11.30.05 gas 1.09.06 AURORA at 1.10.06_Book2_Electric Rev Req Model (2009 GRC) Rebuttal REmoval of New  WH Solar AdjustMI 4" xfId="4400"/>
    <cellStyle name="_Power Cost Value Copy 11.30.05 gas 1.09.06 AURORA at 1.10.06_Book2_Electric Rev Req Model (2009 GRC) Revised 01-18-2010" xfId="4401"/>
    <cellStyle name="_Power Cost Value Copy 11.30.05 gas 1.09.06 AURORA at 1.10.06_Book2_Electric Rev Req Model (2009 GRC) Revised 01-18-2010 2" xfId="4402"/>
    <cellStyle name="_Power Cost Value Copy 11.30.05 gas 1.09.06 AURORA at 1.10.06_Book2_Electric Rev Req Model (2009 GRC) Revised 01-18-2010 2 2" xfId="4403"/>
    <cellStyle name="_Power Cost Value Copy 11.30.05 gas 1.09.06 AURORA at 1.10.06_Book2_Electric Rev Req Model (2009 GRC) Revised 01-18-2010 3" xfId="4404"/>
    <cellStyle name="_Power Cost Value Copy 11.30.05 gas 1.09.06 AURORA at 1.10.06_Book2_Electric Rev Req Model (2009 GRC) Revised 01-18-2010 4" xfId="4405"/>
    <cellStyle name="_Power Cost Value Copy 11.30.05 gas 1.09.06 AURORA at 1.10.06_Book2_Final Order Electric EXHIBIT A-1" xfId="4406"/>
    <cellStyle name="_Power Cost Value Copy 11.30.05 gas 1.09.06 AURORA at 1.10.06_Book2_Final Order Electric EXHIBIT A-1 2" xfId="4407"/>
    <cellStyle name="_Power Cost Value Copy 11.30.05 gas 1.09.06 AURORA at 1.10.06_Book2_Final Order Electric EXHIBIT A-1 2 2" xfId="4408"/>
    <cellStyle name="_Power Cost Value Copy 11.30.05 gas 1.09.06 AURORA at 1.10.06_Book2_Final Order Electric EXHIBIT A-1 3" xfId="4409"/>
    <cellStyle name="_Power Cost Value Copy 11.30.05 gas 1.09.06 AURORA at 1.10.06_Book2_Final Order Electric EXHIBIT A-1 4" xfId="4410"/>
    <cellStyle name="_Power Cost Value Copy 11.30.05 gas 1.09.06 AURORA at 1.10.06_Book4" xfId="4411"/>
    <cellStyle name="_Power Cost Value Copy 11.30.05 gas 1.09.06 AURORA at 1.10.06_Book4 2" xfId="4412"/>
    <cellStyle name="_Power Cost Value Copy 11.30.05 gas 1.09.06 AURORA at 1.10.06_Book4 2 2" xfId="4413"/>
    <cellStyle name="_Power Cost Value Copy 11.30.05 gas 1.09.06 AURORA at 1.10.06_Book4 3" xfId="4414"/>
    <cellStyle name="_Power Cost Value Copy 11.30.05 gas 1.09.06 AURORA at 1.10.06_Book4 4" xfId="4415"/>
    <cellStyle name="_Power Cost Value Copy 11.30.05 gas 1.09.06 AURORA at 1.10.06_Book9" xfId="4416"/>
    <cellStyle name="_Power Cost Value Copy 11.30.05 gas 1.09.06 AURORA at 1.10.06_Book9 2" xfId="4417"/>
    <cellStyle name="_Power Cost Value Copy 11.30.05 gas 1.09.06 AURORA at 1.10.06_Book9 2 2" xfId="4418"/>
    <cellStyle name="_Power Cost Value Copy 11.30.05 gas 1.09.06 AURORA at 1.10.06_Book9 3" xfId="4419"/>
    <cellStyle name="_Power Cost Value Copy 11.30.05 gas 1.09.06 AURORA at 1.10.06_Book9 4" xfId="4420"/>
    <cellStyle name="_Power Cost Value Copy 11.30.05 gas 1.09.06 AURORA at 1.10.06_Check the Interest Calculation" xfId="4421"/>
    <cellStyle name="_Power Cost Value Copy 11.30.05 gas 1.09.06 AURORA at 1.10.06_Check the Interest Calculation_Scenario 1 REC vs PTC Offset" xfId="4422"/>
    <cellStyle name="_Power Cost Value Copy 11.30.05 gas 1.09.06 AURORA at 1.10.06_Check the Interest Calculation_Scenario 3" xfId="4423"/>
    <cellStyle name="_Power Cost Value Copy 11.30.05 gas 1.09.06 AURORA at 1.10.06_Chelan PUD Power Costs (8-10)" xfId="4424"/>
    <cellStyle name="_Power Cost Value Copy 11.30.05 gas 1.09.06 AURORA at 1.10.06_Direct Assignment Distribution Plant 2008" xfId="4425"/>
    <cellStyle name="_Power Cost Value Copy 11.30.05 gas 1.09.06 AURORA at 1.10.06_Direct Assignment Distribution Plant 2008 2" xfId="4426"/>
    <cellStyle name="_Power Cost Value Copy 11.30.05 gas 1.09.06 AURORA at 1.10.06_Direct Assignment Distribution Plant 2008 2 2" xfId="4427"/>
    <cellStyle name="_Power Cost Value Copy 11.30.05 gas 1.09.06 AURORA at 1.10.06_Direct Assignment Distribution Plant 2008 2 2 2" xfId="4428"/>
    <cellStyle name="_Power Cost Value Copy 11.30.05 gas 1.09.06 AURORA at 1.10.06_Direct Assignment Distribution Plant 2008 2 3" xfId="4429"/>
    <cellStyle name="_Power Cost Value Copy 11.30.05 gas 1.09.06 AURORA at 1.10.06_Direct Assignment Distribution Plant 2008 2 3 2" xfId="4430"/>
    <cellStyle name="_Power Cost Value Copy 11.30.05 gas 1.09.06 AURORA at 1.10.06_Direct Assignment Distribution Plant 2008 2 4" xfId="4431"/>
    <cellStyle name="_Power Cost Value Copy 11.30.05 gas 1.09.06 AURORA at 1.10.06_Direct Assignment Distribution Plant 2008 2 4 2" xfId="4432"/>
    <cellStyle name="_Power Cost Value Copy 11.30.05 gas 1.09.06 AURORA at 1.10.06_Direct Assignment Distribution Plant 2008 3" xfId="4433"/>
    <cellStyle name="_Power Cost Value Copy 11.30.05 gas 1.09.06 AURORA at 1.10.06_Direct Assignment Distribution Plant 2008 3 2" xfId="4434"/>
    <cellStyle name="_Power Cost Value Copy 11.30.05 gas 1.09.06 AURORA at 1.10.06_Direct Assignment Distribution Plant 2008 4" xfId="4435"/>
    <cellStyle name="_Power Cost Value Copy 11.30.05 gas 1.09.06 AURORA at 1.10.06_Direct Assignment Distribution Plant 2008 4 2" xfId="4436"/>
    <cellStyle name="_Power Cost Value Copy 11.30.05 gas 1.09.06 AURORA at 1.10.06_Direct Assignment Distribution Plant 2008 5" xfId="4437"/>
    <cellStyle name="_Power Cost Value Copy 11.30.05 gas 1.09.06 AURORA at 1.10.06_Direct Assignment Distribution Plant 2008 6" xfId="4438"/>
    <cellStyle name="_Power Cost Value Copy 11.30.05 gas 1.09.06 AURORA at 1.10.06_Electric COS Inputs" xfId="4439"/>
    <cellStyle name="_Power Cost Value Copy 11.30.05 gas 1.09.06 AURORA at 1.10.06_Electric COS Inputs 2" xfId="4440"/>
    <cellStyle name="_Power Cost Value Copy 11.30.05 gas 1.09.06 AURORA at 1.10.06_Electric COS Inputs 2 2" xfId="4441"/>
    <cellStyle name="_Power Cost Value Copy 11.30.05 gas 1.09.06 AURORA at 1.10.06_Electric COS Inputs 2 2 2" xfId="4442"/>
    <cellStyle name="_Power Cost Value Copy 11.30.05 gas 1.09.06 AURORA at 1.10.06_Electric COS Inputs 2 3" xfId="4443"/>
    <cellStyle name="_Power Cost Value Copy 11.30.05 gas 1.09.06 AURORA at 1.10.06_Electric COS Inputs 2 3 2" xfId="4444"/>
    <cellStyle name="_Power Cost Value Copy 11.30.05 gas 1.09.06 AURORA at 1.10.06_Electric COS Inputs 2 4" xfId="4445"/>
    <cellStyle name="_Power Cost Value Copy 11.30.05 gas 1.09.06 AURORA at 1.10.06_Electric COS Inputs 2 4 2" xfId="4446"/>
    <cellStyle name="_Power Cost Value Copy 11.30.05 gas 1.09.06 AURORA at 1.10.06_Electric COS Inputs 3" xfId="4447"/>
    <cellStyle name="_Power Cost Value Copy 11.30.05 gas 1.09.06 AURORA at 1.10.06_Electric COS Inputs 3 2" xfId="4448"/>
    <cellStyle name="_Power Cost Value Copy 11.30.05 gas 1.09.06 AURORA at 1.10.06_Electric COS Inputs 4" xfId="4449"/>
    <cellStyle name="_Power Cost Value Copy 11.30.05 gas 1.09.06 AURORA at 1.10.06_Electric COS Inputs 4 2" xfId="4450"/>
    <cellStyle name="_Power Cost Value Copy 11.30.05 gas 1.09.06 AURORA at 1.10.06_Electric COS Inputs 5" xfId="4451"/>
    <cellStyle name="_Power Cost Value Copy 11.30.05 gas 1.09.06 AURORA at 1.10.06_Electric COS Inputs 6" xfId="4452"/>
    <cellStyle name="_Power Cost Value Copy 11.30.05 gas 1.09.06 AURORA at 1.10.06_Electric Rate Spread and Rate Design 3.23.09" xfId="4453"/>
    <cellStyle name="_Power Cost Value Copy 11.30.05 gas 1.09.06 AURORA at 1.10.06_Electric Rate Spread and Rate Design 3.23.09 2" xfId="4454"/>
    <cellStyle name="_Power Cost Value Copy 11.30.05 gas 1.09.06 AURORA at 1.10.06_Electric Rate Spread and Rate Design 3.23.09 2 2" xfId="4455"/>
    <cellStyle name="_Power Cost Value Copy 11.30.05 gas 1.09.06 AURORA at 1.10.06_Electric Rate Spread and Rate Design 3.23.09 2 2 2" xfId="4456"/>
    <cellStyle name="_Power Cost Value Copy 11.30.05 gas 1.09.06 AURORA at 1.10.06_Electric Rate Spread and Rate Design 3.23.09 2 3" xfId="4457"/>
    <cellStyle name="_Power Cost Value Copy 11.30.05 gas 1.09.06 AURORA at 1.10.06_Electric Rate Spread and Rate Design 3.23.09 2 3 2" xfId="4458"/>
    <cellStyle name="_Power Cost Value Copy 11.30.05 gas 1.09.06 AURORA at 1.10.06_Electric Rate Spread and Rate Design 3.23.09 2 4" xfId="4459"/>
    <cellStyle name="_Power Cost Value Copy 11.30.05 gas 1.09.06 AURORA at 1.10.06_Electric Rate Spread and Rate Design 3.23.09 2 4 2" xfId="4460"/>
    <cellStyle name="_Power Cost Value Copy 11.30.05 gas 1.09.06 AURORA at 1.10.06_Electric Rate Spread and Rate Design 3.23.09 3" xfId="4461"/>
    <cellStyle name="_Power Cost Value Copy 11.30.05 gas 1.09.06 AURORA at 1.10.06_Electric Rate Spread and Rate Design 3.23.09 3 2" xfId="4462"/>
    <cellStyle name="_Power Cost Value Copy 11.30.05 gas 1.09.06 AURORA at 1.10.06_Electric Rate Spread and Rate Design 3.23.09 4" xfId="4463"/>
    <cellStyle name="_Power Cost Value Copy 11.30.05 gas 1.09.06 AURORA at 1.10.06_Electric Rate Spread and Rate Design 3.23.09 4 2" xfId="4464"/>
    <cellStyle name="_Power Cost Value Copy 11.30.05 gas 1.09.06 AURORA at 1.10.06_Electric Rate Spread and Rate Design 3.23.09 5" xfId="4465"/>
    <cellStyle name="_Power Cost Value Copy 11.30.05 gas 1.09.06 AURORA at 1.10.06_Electric Rate Spread and Rate Design 3.23.09 6" xfId="4466"/>
    <cellStyle name="_Power Cost Value Copy 11.30.05 gas 1.09.06 AURORA at 1.10.06_Exhibit D fr R Gho 12-31-08" xfId="4467"/>
    <cellStyle name="_Power Cost Value Copy 11.30.05 gas 1.09.06 AURORA at 1.10.06_Exhibit D fr R Gho 12-31-08 2" xfId="4468"/>
    <cellStyle name="_Power Cost Value Copy 11.30.05 gas 1.09.06 AURORA at 1.10.06_Exhibit D fr R Gho 12-31-08 3" xfId="4469"/>
    <cellStyle name="_Power Cost Value Copy 11.30.05 gas 1.09.06 AURORA at 1.10.06_Exhibit D fr R Gho 12-31-08 v2" xfId="4470"/>
    <cellStyle name="_Power Cost Value Copy 11.30.05 gas 1.09.06 AURORA at 1.10.06_Exhibit D fr R Gho 12-31-08 v2 2" xfId="4471"/>
    <cellStyle name="_Power Cost Value Copy 11.30.05 gas 1.09.06 AURORA at 1.10.06_Exhibit D fr R Gho 12-31-08 v2 3" xfId="4472"/>
    <cellStyle name="_Power Cost Value Copy 11.30.05 gas 1.09.06 AURORA at 1.10.06_Exhibit D fr R Gho 12-31-08 v2_NIM Summary" xfId="4473"/>
    <cellStyle name="_Power Cost Value Copy 11.30.05 gas 1.09.06 AURORA at 1.10.06_Exhibit D fr R Gho 12-31-08 v2_NIM Summary 2" xfId="4474"/>
    <cellStyle name="_Power Cost Value Copy 11.30.05 gas 1.09.06 AURORA at 1.10.06_Exhibit D fr R Gho 12-31-08_NIM Summary" xfId="4475"/>
    <cellStyle name="_Power Cost Value Copy 11.30.05 gas 1.09.06 AURORA at 1.10.06_Exhibit D fr R Gho 12-31-08_NIM Summary 2" xfId="4476"/>
    <cellStyle name="_Power Cost Value Copy 11.30.05 gas 1.09.06 AURORA at 1.10.06_Gas Rev Req Model (2010 GRC)" xfId="4477"/>
    <cellStyle name="_Power Cost Value Copy 11.30.05 gas 1.09.06 AURORA at 1.10.06_Hopkins Ridge Prepaid Tran - Interest Earned RY 12ME Feb  '11" xfId="4478"/>
    <cellStyle name="_Power Cost Value Copy 11.30.05 gas 1.09.06 AURORA at 1.10.06_Hopkins Ridge Prepaid Tran - Interest Earned RY 12ME Feb  '11 2" xfId="4479"/>
    <cellStyle name="_Power Cost Value Copy 11.30.05 gas 1.09.06 AURORA at 1.10.06_Hopkins Ridge Prepaid Tran - Interest Earned RY 12ME Feb  '11_NIM Summary" xfId="4480"/>
    <cellStyle name="_Power Cost Value Copy 11.30.05 gas 1.09.06 AURORA at 1.10.06_Hopkins Ridge Prepaid Tran - Interest Earned RY 12ME Feb  '11_NIM Summary 2" xfId="4481"/>
    <cellStyle name="_Power Cost Value Copy 11.30.05 gas 1.09.06 AURORA at 1.10.06_Hopkins Ridge Prepaid Tran - Interest Earned RY 12ME Feb  '11_Transmission Workbook for May BOD" xfId="4482"/>
    <cellStyle name="_Power Cost Value Copy 11.30.05 gas 1.09.06 AURORA at 1.10.06_Hopkins Ridge Prepaid Tran - Interest Earned RY 12ME Feb  '11_Transmission Workbook for May BOD 2" xfId="4483"/>
    <cellStyle name="_Power Cost Value Copy 11.30.05 gas 1.09.06 AURORA at 1.10.06_INPUTS" xfId="4484"/>
    <cellStyle name="_Power Cost Value Copy 11.30.05 gas 1.09.06 AURORA at 1.10.06_INPUTS 2" xfId="4485"/>
    <cellStyle name="_Power Cost Value Copy 11.30.05 gas 1.09.06 AURORA at 1.10.06_INPUTS 2 2" xfId="4486"/>
    <cellStyle name="_Power Cost Value Copy 11.30.05 gas 1.09.06 AURORA at 1.10.06_INPUTS 2 2 2" xfId="4487"/>
    <cellStyle name="_Power Cost Value Copy 11.30.05 gas 1.09.06 AURORA at 1.10.06_INPUTS 2 3" xfId="4488"/>
    <cellStyle name="_Power Cost Value Copy 11.30.05 gas 1.09.06 AURORA at 1.10.06_INPUTS 2 3 2" xfId="4489"/>
    <cellStyle name="_Power Cost Value Copy 11.30.05 gas 1.09.06 AURORA at 1.10.06_INPUTS 2 4" xfId="4490"/>
    <cellStyle name="_Power Cost Value Copy 11.30.05 gas 1.09.06 AURORA at 1.10.06_INPUTS 2 4 2" xfId="4491"/>
    <cellStyle name="_Power Cost Value Copy 11.30.05 gas 1.09.06 AURORA at 1.10.06_INPUTS 3" xfId="4492"/>
    <cellStyle name="_Power Cost Value Copy 11.30.05 gas 1.09.06 AURORA at 1.10.06_INPUTS 3 2" xfId="4493"/>
    <cellStyle name="_Power Cost Value Copy 11.30.05 gas 1.09.06 AURORA at 1.10.06_INPUTS 4" xfId="4494"/>
    <cellStyle name="_Power Cost Value Copy 11.30.05 gas 1.09.06 AURORA at 1.10.06_INPUTS 4 2" xfId="4495"/>
    <cellStyle name="_Power Cost Value Copy 11.30.05 gas 1.09.06 AURORA at 1.10.06_INPUTS 5" xfId="4496"/>
    <cellStyle name="_Power Cost Value Copy 11.30.05 gas 1.09.06 AURORA at 1.10.06_INPUTS 6" xfId="4497"/>
    <cellStyle name="_Power Cost Value Copy 11.30.05 gas 1.09.06 AURORA at 1.10.06_Leased Transformer &amp; Substation Plant &amp; Rev 12-2009" xfId="4498"/>
    <cellStyle name="_Power Cost Value Copy 11.30.05 gas 1.09.06 AURORA at 1.10.06_Leased Transformer &amp; Substation Plant &amp; Rev 12-2009 2" xfId="4499"/>
    <cellStyle name="_Power Cost Value Copy 11.30.05 gas 1.09.06 AURORA at 1.10.06_Leased Transformer &amp; Substation Plant &amp; Rev 12-2009 2 2" xfId="4500"/>
    <cellStyle name="_Power Cost Value Copy 11.30.05 gas 1.09.06 AURORA at 1.10.06_Leased Transformer &amp; Substation Plant &amp; Rev 12-2009 2 2 2" xfId="4501"/>
    <cellStyle name="_Power Cost Value Copy 11.30.05 gas 1.09.06 AURORA at 1.10.06_Leased Transformer &amp; Substation Plant &amp; Rev 12-2009 2 3" xfId="4502"/>
    <cellStyle name="_Power Cost Value Copy 11.30.05 gas 1.09.06 AURORA at 1.10.06_Leased Transformer &amp; Substation Plant &amp; Rev 12-2009 2 3 2" xfId="4503"/>
    <cellStyle name="_Power Cost Value Copy 11.30.05 gas 1.09.06 AURORA at 1.10.06_Leased Transformer &amp; Substation Plant &amp; Rev 12-2009 2 4" xfId="4504"/>
    <cellStyle name="_Power Cost Value Copy 11.30.05 gas 1.09.06 AURORA at 1.10.06_Leased Transformer &amp; Substation Plant &amp; Rev 12-2009 2 4 2" xfId="4505"/>
    <cellStyle name="_Power Cost Value Copy 11.30.05 gas 1.09.06 AURORA at 1.10.06_Leased Transformer &amp; Substation Plant &amp; Rev 12-2009 3" xfId="4506"/>
    <cellStyle name="_Power Cost Value Copy 11.30.05 gas 1.09.06 AURORA at 1.10.06_Leased Transformer &amp; Substation Plant &amp; Rev 12-2009 3 2" xfId="4507"/>
    <cellStyle name="_Power Cost Value Copy 11.30.05 gas 1.09.06 AURORA at 1.10.06_Leased Transformer &amp; Substation Plant &amp; Rev 12-2009 4" xfId="4508"/>
    <cellStyle name="_Power Cost Value Copy 11.30.05 gas 1.09.06 AURORA at 1.10.06_Leased Transformer &amp; Substation Plant &amp; Rev 12-2009 4 2" xfId="4509"/>
    <cellStyle name="_Power Cost Value Copy 11.30.05 gas 1.09.06 AURORA at 1.10.06_Leased Transformer &amp; Substation Plant &amp; Rev 12-2009 5" xfId="4510"/>
    <cellStyle name="_Power Cost Value Copy 11.30.05 gas 1.09.06 AURORA at 1.10.06_Leased Transformer &amp; Substation Plant &amp; Rev 12-2009 6" xfId="4511"/>
    <cellStyle name="_Power Cost Value Copy 11.30.05 gas 1.09.06 AURORA at 1.10.06_NIM Summary" xfId="4512"/>
    <cellStyle name="_Power Cost Value Copy 11.30.05 gas 1.09.06 AURORA at 1.10.06_NIM Summary 09GRC" xfId="4513"/>
    <cellStyle name="_Power Cost Value Copy 11.30.05 gas 1.09.06 AURORA at 1.10.06_NIM Summary 09GRC 2" xfId="4514"/>
    <cellStyle name="_Power Cost Value Copy 11.30.05 gas 1.09.06 AURORA at 1.10.06_NIM Summary 2" xfId="4515"/>
    <cellStyle name="_Power Cost Value Copy 11.30.05 gas 1.09.06 AURORA at 1.10.06_NIM Summary 3" xfId="4516"/>
    <cellStyle name="_Power Cost Value Copy 11.30.05 gas 1.09.06 AURORA at 1.10.06_NIM Summary 4" xfId="4517"/>
    <cellStyle name="_Power Cost Value Copy 11.30.05 gas 1.09.06 AURORA at 1.10.06_NIM Summary 5" xfId="4518"/>
    <cellStyle name="_Power Cost Value Copy 11.30.05 gas 1.09.06 AURORA at 1.10.06_NIM Summary 6" xfId="4519"/>
    <cellStyle name="_Power Cost Value Copy 11.30.05 gas 1.09.06 AURORA at 1.10.06_NIM Summary 7" xfId="4520"/>
    <cellStyle name="_Power Cost Value Copy 11.30.05 gas 1.09.06 AURORA at 1.10.06_NIM Summary 8" xfId="4521"/>
    <cellStyle name="_Power Cost Value Copy 11.30.05 gas 1.09.06 AURORA at 1.10.06_NIM Summary 9" xfId="4522"/>
    <cellStyle name="_Power Cost Value Copy 11.30.05 gas 1.09.06 AURORA at 1.10.06_PCA 10 -  Exhibit D from A Kellogg Jan 2011" xfId="4523"/>
    <cellStyle name="_Power Cost Value Copy 11.30.05 gas 1.09.06 AURORA at 1.10.06_PCA 10 -  Exhibit D from A Kellogg July 2011" xfId="4524"/>
    <cellStyle name="_Power Cost Value Copy 11.30.05 gas 1.09.06 AURORA at 1.10.06_PCA 10 -  Exhibit D from S Free Rcv'd 12-11" xfId="4525"/>
    <cellStyle name="_Power Cost Value Copy 11.30.05 gas 1.09.06 AURORA at 1.10.06_PCA 7 - Exhibit D update 11_30_08 (2)" xfId="4526"/>
    <cellStyle name="_Power Cost Value Copy 11.30.05 gas 1.09.06 AURORA at 1.10.06_PCA 7 - Exhibit D update 11_30_08 (2) 2" xfId="4527"/>
    <cellStyle name="_Power Cost Value Copy 11.30.05 gas 1.09.06 AURORA at 1.10.06_PCA 7 - Exhibit D update 11_30_08 (2) 2 2" xfId="4528"/>
    <cellStyle name="_Power Cost Value Copy 11.30.05 gas 1.09.06 AURORA at 1.10.06_PCA 7 - Exhibit D update 11_30_08 (2) 3" xfId="4529"/>
    <cellStyle name="_Power Cost Value Copy 11.30.05 gas 1.09.06 AURORA at 1.10.06_PCA 7 - Exhibit D update 11_30_08 (2) 4" xfId="4530"/>
    <cellStyle name="_Power Cost Value Copy 11.30.05 gas 1.09.06 AURORA at 1.10.06_PCA 7 - Exhibit D update 11_30_08 (2)_NIM Summary" xfId="4531"/>
    <cellStyle name="_Power Cost Value Copy 11.30.05 gas 1.09.06 AURORA at 1.10.06_PCA 7 - Exhibit D update 11_30_08 (2)_NIM Summary 2" xfId="4532"/>
    <cellStyle name="_Power Cost Value Copy 11.30.05 gas 1.09.06 AURORA at 1.10.06_PCA 8 - Exhibit D update 12_31_09" xfId="4533"/>
    <cellStyle name="_Power Cost Value Copy 11.30.05 gas 1.09.06 AURORA at 1.10.06_PCA 8 - Exhibit D update 12_31_09 2" xfId="4534"/>
    <cellStyle name="_Power Cost Value Copy 11.30.05 gas 1.09.06 AURORA at 1.10.06_PCA 9 -  Exhibit D April 2010" xfId="4535"/>
    <cellStyle name="_Power Cost Value Copy 11.30.05 gas 1.09.06 AURORA at 1.10.06_PCA 9 -  Exhibit D April 2010 (3)" xfId="4536"/>
    <cellStyle name="_Power Cost Value Copy 11.30.05 gas 1.09.06 AURORA at 1.10.06_PCA 9 -  Exhibit D April 2010 (3) 2" xfId="4537"/>
    <cellStyle name="_Power Cost Value Copy 11.30.05 gas 1.09.06 AURORA at 1.10.06_PCA 9 -  Exhibit D April 2010 2" xfId="4538"/>
    <cellStyle name="_Power Cost Value Copy 11.30.05 gas 1.09.06 AURORA at 1.10.06_PCA 9 -  Exhibit D April 2010 3" xfId="4539"/>
    <cellStyle name="_Power Cost Value Copy 11.30.05 gas 1.09.06 AURORA at 1.10.06_PCA 9 -  Exhibit D Feb 2010" xfId="4540"/>
    <cellStyle name="_Power Cost Value Copy 11.30.05 gas 1.09.06 AURORA at 1.10.06_PCA 9 -  Exhibit D Feb 2010 2" xfId="4541"/>
    <cellStyle name="_Power Cost Value Copy 11.30.05 gas 1.09.06 AURORA at 1.10.06_PCA 9 -  Exhibit D Feb 2010 v2" xfId="4542"/>
    <cellStyle name="_Power Cost Value Copy 11.30.05 gas 1.09.06 AURORA at 1.10.06_PCA 9 -  Exhibit D Feb 2010 v2 2" xfId="4543"/>
    <cellStyle name="_Power Cost Value Copy 11.30.05 gas 1.09.06 AURORA at 1.10.06_PCA 9 -  Exhibit D Feb 2010 WF" xfId="4544"/>
    <cellStyle name="_Power Cost Value Copy 11.30.05 gas 1.09.06 AURORA at 1.10.06_PCA 9 -  Exhibit D Feb 2010 WF 2" xfId="4545"/>
    <cellStyle name="_Power Cost Value Copy 11.30.05 gas 1.09.06 AURORA at 1.10.06_PCA 9 -  Exhibit D Jan 2010" xfId="4546"/>
    <cellStyle name="_Power Cost Value Copy 11.30.05 gas 1.09.06 AURORA at 1.10.06_PCA 9 -  Exhibit D Jan 2010 2" xfId="4547"/>
    <cellStyle name="_Power Cost Value Copy 11.30.05 gas 1.09.06 AURORA at 1.10.06_PCA 9 -  Exhibit D March 2010 (2)" xfId="4548"/>
    <cellStyle name="_Power Cost Value Copy 11.30.05 gas 1.09.06 AURORA at 1.10.06_PCA 9 -  Exhibit D March 2010 (2) 2" xfId="4549"/>
    <cellStyle name="_Power Cost Value Copy 11.30.05 gas 1.09.06 AURORA at 1.10.06_PCA 9 -  Exhibit D Nov 2010" xfId="4550"/>
    <cellStyle name="_Power Cost Value Copy 11.30.05 gas 1.09.06 AURORA at 1.10.06_PCA 9 -  Exhibit D Nov 2010 2" xfId="4551"/>
    <cellStyle name="_Power Cost Value Copy 11.30.05 gas 1.09.06 AURORA at 1.10.06_PCA 9 - Exhibit D at August 2010" xfId="4552"/>
    <cellStyle name="_Power Cost Value Copy 11.30.05 gas 1.09.06 AURORA at 1.10.06_PCA 9 - Exhibit D at August 2010 2" xfId="4553"/>
    <cellStyle name="_Power Cost Value Copy 11.30.05 gas 1.09.06 AURORA at 1.10.06_PCA 9 - Exhibit D June 2010 GRC" xfId="4554"/>
    <cellStyle name="_Power Cost Value Copy 11.30.05 gas 1.09.06 AURORA at 1.10.06_PCA 9 - Exhibit D June 2010 GRC 2" xfId="4555"/>
    <cellStyle name="_Power Cost Value Copy 11.30.05 gas 1.09.06 AURORA at 1.10.06_Power Costs - Comparison bx Rbtl-Staff-Jt-PC" xfId="4556"/>
    <cellStyle name="_Power Cost Value Copy 11.30.05 gas 1.09.06 AURORA at 1.10.06_Power Costs - Comparison bx Rbtl-Staff-Jt-PC 2" xfId="4557"/>
    <cellStyle name="_Power Cost Value Copy 11.30.05 gas 1.09.06 AURORA at 1.10.06_Power Costs - Comparison bx Rbtl-Staff-Jt-PC 2 2" xfId="4558"/>
    <cellStyle name="_Power Cost Value Copy 11.30.05 gas 1.09.06 AURORA at 1.10.06_Power Costs - Comparison bx Rbtl-Staff-Jt-PC 3" xfId="4559"/>
    <cellStyle name="_Power Cost Value Copy 11.30.05 gas 1.09.06 AURORA at 1.10.06_Power Costs - Comparison bx Rbtl-Staff-Jt-PC 4" xfId="4560"/>
    <cellStyle name="_Power Cost Value Copy 11.30.05 gas 1.09.06 AURORA at 1.10.06_Power Costs - Comparison bx Rbtl-Staff-Jt-PC_Adj Bench DR 3 for Initial Briefs (Electric)" xfId="4561"/>
    <cellStyle name="_Power Cost Value Copy 11.30.05 gas 1.09.06 AURORA at 1.10.06_Power Costs - Comparison bx Rbtl-Staff-Jt-PC_Adj Bench DR 3 for Initial Briefs (Electric) 2" xfId="4562"/>
    <cellStyle name="_Power Cost Value Copy 11.30.05 gas 1.09.06 AURORA at 1.10.06_Power Costs - Comparison bx Rbtl-Staff-Jt-PC_Adj Bench DR 3 for Initial Briefs (Electric) 2 2" xfId="4563"/>
    <cellStyle name="_Power Cost Value Copy 11.30.05 gas 1.09.06 AURORA at 1.10.06_Power Costs - Comparison bx Rbtl-Staff-Jt-PC_Adj Bench DR 3 for Initial Briefs (Electric) 3" xfId="4564"/>
    <cellStyle name="_Power Cost Value Copy 11.30.05 gas 1.09.06 AURORA at 1.10.06_Power Costs - Comparison bx Rbtl-Staff-Jt-PC_Adj Bench DR 3 for Initial Briefs (Electric) 4" xfId="4565"/>
    <cellStyle name="_Power Cost Value Copy 11.30.05 gas 1.09.06 AURORA at 1.10.06_Power Costs - Comparison bx Rbtl-Staff-Jt-PC_Electric Rev Req Model (2009 GRC) Rebuttal" xfId="4566"/>
    <cellStyle name="_Power Cost Value Copy 11.30.05 gas 1.09.06 AURORA at 1.10.06_Power Costs - Comparison bx Rbtl-Staff-Jt-PC_Electric Rev Req Model (2009 GRC) Rebuttal 2" xfId="4567"/>
    <cellStyle name="_Power Cost Value Copy 11.30.05 gas 1.09.06 AURORA at 1.10.06_Power Costs - Comparison bx Rbtl-Staff-Jt-PC_Electric Rev Req Model (2009 GRC) Rebuttal 2 2" xfId="4568"/>
    <cellStyle name="_Power Cost Value Copy 11.30.05 gas 1.09.06 AURORA at 1.10.06_Power Costs - Comparison bx Rbtl-Staff-Jt-PC_Electric Rev Req Model (2009 GRC) Rebuttal 3" xfId="4569"/>
    <cellStyle name="_Power Cost Value Copy 11.30.05 gas 1.09.06 AURORA at 1.10.06_Power Costs - Comparison bx Rbtl-Staff-Jt-PC_Electric Rev Req Model (2009 GRC) Rebuttal 4" xfId="4570"/>
    <cellStyle name="_Power Cost Value Copy 11.30.05 gas 1.09.06 AURORA at 1.10.06_Power Costs - Comparison bx Rbtl-Staff-Jt-PC_Electric Rev Req Model (2009 GRC) Rebuttal REmoval of New  WH Solar AdjustMI" xfId="4571"/>
    <cellStyle name="_Power Cost Value Copy 11.30.05 gas 1.09.06 AURORA at 1.10.06_Power Costs - Comparison bx Rbtl-Staff-Jt-PC_Electric Rev Req Model (2009 GRC) Rebuttal REmoval of New  WH Solar AdjustMI 2" xfId="4572"/>
    <cellStyle name="_Power Cost Value Copy 11.30.05 gas 1.09.06 AURORA at 1.10.06_Power Costs - Comparison bx Rbtl-Staff-Jt-PC_Electric Rev Req Model (2009 GRC) Rebuttal REmoval of New  WH Solar AdjustMI 2 2" xfId="4573"/>
    <cellStyle name="_Power Cost Value Copy 11.30.05 gas 1.09.06 AURORA at 1.10.06_Power Costs - Comparison bx Rbtl-Staff-Jt-PC_Electric Rev Req Model (2009 GRC) Rebuttal REmoval of New  WH Solar AdjustMI 3" xfId="4574"/>
    <cellStyle name="_Power Cost Value Copy 11.30.05 gas 1.09.06 AURORA at 1.10.06_Power Costs - Comparison bx Rbtl-Staff-Jt-PC_Electric Rev Req Model (2009 GRC) Rebuttal REmoval of New  WH Solar AdjustMI 4" xfId="4575"/>
    <cellStyle name="_Power Cost Value Copy 11.30.05 gas 1.09.06 AURORA at 1.10.06_Power Costs - Comparison bx Rbtl-Staff-Jt-PC_Electric Rev Req Model (2009 GRC) Revised 01-18-2010" xfId="4576"/>
    <cellStyle name="_Power Cost Value Copy 11.30.05 gas 1.09.06 AURORA at 1.10.06_Power Costs - Comparison bx Rbtl-Staff-Jt-PC_Electric Rev Req Model (2009 GRC) Revised 01-18-2010 2" xfId="4577"/>
    <cellStyle name="_Power Cost Value Copy 11.30.05 gas 1.09.06 AURORA at 1.10.06_Power Costs - Comparison bx Rbtl-Staff-Jt-PC_Electric Rev Req Model (2009 GRC) Revised 01-18-2010 2 2" xfId="4578"/>
    <cellStyle name="_Power Cost Value Copy 11.30.05 gas 1.09.06 AURORA at 1.10.06_Power Costs - Comparison bx Rbtl-Staff-Jt-PC_Electric Rev Req Model (2009 GRC) Revised 01-18-2010 3" xfId="4579"/>
    <cellStyle name="_Power Cost Value Copy 11.30.05 gas 1.09.06 AURORA at 1.10.06_Power Costs - Comparison bx Rbtl-Staff-Jt-PC_Electric Rev Req Model (2009 GRC) Revised 01-18-2010 4" xfId="4580"/>
    <cellStyle name="_Power Cost Value Copy 11.30.05 gas 1.09.06 AURORA at 1.10.06_Power Costs - Comparison bx Rbtl-Staff-Jt-PC_Final Order Electric EXHIBIT A-1" xfId="4581"/>
    <cellStyle name="_Power Cost Value Copy 11.30.05 gas 1.09.06 AURORA at 1.10.06_Power Costs - Comparison bx Rbtl-Staff-Jt-PC_Final Order Electric EXHIBIT A-1 2" xfId="4582"/>
    <cellStyle name="_Power Cost Value Copy 11.30.05 gas 1.09.06 AURORA at 1.10.06_Power Costs - Comparison bx Rbtl-Staff-Jt-PC_Final Order Electric EXHIBIT A-1 2 2" xfId="4583"/>
    <cellStyle name="_Power Cost Value Copy 11.30.05 gas 1.09.06 AURORA at 1.10.06_Power Costs - Comparison bx Rbtl-Staff-Jt-PC_Final Order Electric EXHIBIT A-1 3" xfId="4584"/>
    <cellStyle name="_Power Cost Value Copy 11.30.05 gas 1.09.06 AURORA at 1.10.06_Power Costs - Comparison bx Rbtl-Staff-Jt-PC_Final Order Electric EXHIBIT A-1 4" xfId="4585"/>
    <cellStyle name="_Power Cost Value Copy 11.30.05 gas 1.09.06 AURORA at 1.10.06_Production Adj 4.37" xfId="4586"/>
    <cellStyle name="_Power Cost Value Copy 11.30.05 gas 1.09.06 AURORA at 1.10.06_Production Adj 4.37 2" xfId="4587"/>
    <cellStyle name="_Power Cost Value Copy 11.30.05 gas 1.09.06 AURORA at 1.10.06_Production Adj 4.37 2 2" xfId="4588"/>
    <cellStyle name="_Power Cost Value Copy 11.30.05 gas 1.09.06 AURORA at 1.10.06_Production Adj 4.37 3" xfId="4589"/>
    <cellStyle name="_Power Cost Value Copy 11.30.05 gas 1.09.06 AURORA at 1.10.06_Purchased Power Adj 4.03" xfId="4590"/>
    <cellStyle name="_Power Cost Value Copy 11.30.05 gas 1.09.06 AURORA at 1.10.06_Purchased Power Adj 4.03 2" xfId="4591"/>
    <cellStyle name="_Power Cost Value Copy 11.30.05 gas 1.09.06 AURORA at 1.10.06_Purchased Power Adj 4.03 2 2" xfId="4592"/>
    <cellStyle name="_Power Cost Value Copy 11.30.05 gas 1.09.06 AURORA at 1.10.06_Purchased Power Adj 4.03 3" xfId="4593"/>
    <cellStyle name="_Power Cost Value Copy 11.30.05 gas 1.09.06 AURORA at 1.10.06_Rate Design Sch 24" xfId="4594"/>
    <cellStyle name="_Power Cost Value Copy 11.30.05 gas 1.09.06 AURORA at 1.10.06_Rate Design Sch 24 2" xfId="4595"/>
    <cellStyle name="_Power Cost Value Copy 11.30.05 gas 1.09.06 AURORA at 1.10.06_Rate Design Sch 25" xfId="4596"/>
    <cellStyle name="_Power Cost Value Copy 11.30.05 gas 1.09.06 AURORA at 1.10.06_Rate Design Sch 25 2" xfId="4597"/>
    <cellStyle name="_Power Cost Value Copy 11.30.05 gas 1.09.06 AURORA at 1.10.06_Rate Design Sch 25 2 2" xfId="4598"/>
    <cellStyle name="_Power Cost Value Copy 11.30.05 gas 1.09.06 AURORA at 1.10.06_Rate Design Sch 25 3" xfId="4599"/>
    <cellStyle name="_Power Cost Value Copy 11.30.05 gas 1.09.06 AURORA at 1.10.06_Rate Design Sch 26" xfId="4600"/>
    <cellStyle name="_Power Cost Value Copy 11.30.05 gas 1.09.06 AURORA at 1.10.06_Rate Design Sch 26 2" xfId="4601"/>
    <cellStyle name="_Power Cost Value Copy 11.30.05 gas 1.09.06 AURORA at 1.10.06_Rate Design Sch 26 2 2" xfId="4602"/>
    <cellStyle name="_Power Cost Value Copy 11.30.05 gas 1.09.06 AURORA at 1.10.06_Rate Design Sch 26 3" xfId="4603"/>
    <cellStyle name="_Power Cost Value Copy 11.30.05 gas 1.09.06 AURORA at 1.10.06_Rate Design Sch 31" xfId="4604"/>
    <cellStyle name="_Power Cost Value Copy 11.30.05 gas 1.09.06 AURORA at 1.10.06_Rate Design Sch 31 2" xfId="4605"/>
    <cellStyle name="_Power Cost Value Copy 11.30.05 gas 1.09.06 AURORA at 1.10.06_Rate Design Sch 31 2 2" xfId="4606"/>
    <cellStyle name="_Power Cost Value Copy 11.30.05 gas 1.09.06 AURORA at 1.10.06_Rate Design Sch 31 3" xfId="4607"/>
    <cellStyle name="_Power Cost Value Copy 11.30.05 gas 1.09.06 AURORA at 1.10.06_Rate Design Sch 43" xfId="4608"/>
    <cellStyle name="_Power Cost Value Copy 11.30.05 gas 1.09.06 AURORA at 1.10.06_Rate Design Sch 43 2" xfId="4609"/>
    <cellStyle name="_Power Cost Value Copy 11.30.05 gas 1.09.06 AURORA at 1.10.06_Rate Design Sch 43 2 2" xfId="4610"/>
    <cellStyle name="_Power Cost Value Copy 11.30.05 gas 1.09.06 AURORA at 1.10.06_Rate Design Sch 43 3" xfId="4611"/>
    <cellStyle name="_Power Cost Value Copy 11.30.05 gas 1.09.06 AURORA at 1.10.06_Rate Design Sch 448-449" xfId="4612"/>
    <cellStyle name="_Power Cost Value Copy 11.30.05 gas 1.09.06 AURORA at 1.10.06_Rate Design Sch 448-449 2" xfId="4613"/>
    <cellStyle name="_Power Cost Value Copy 11.30.05 gas 1.09.06 AURORA at 1.10.06_Rate Design Sch 46" xfId="4614"/>
    <cellStyle name="_Power Cost Value Copy 11.30.05 gas 1.09.06 AURORA at 1.10.06_Rate Design Sch 46 2" xfId="4615"/>
    <cellStyle name="_Power Cost Value Copy 11.30.05 gas 1.09.06 AURORA at 1.10.06_Rate Design Sch 46 2 2" xfId="4616"/>
    <cellStyle name="_Power Cost Value Copy 11.30.05 gas 1.09.06 AURORA at 1.10.06_Rate Design Sch 46 3" xfId="4617"/>
    <cellStyle name="_Power Cost Value Copy 11.30.05 gas 1.09.06 AURORA at 1.10.06_Rate Spread" xfId="4618"/>
    <cellStyle name="_Power Cost Value Copy 11.30.05 gas 1.09.06 AURORA at 1.10.06_Rate Spread 2" xfId="4619"/>
    <cellStyle name="_Power Cost Value Copy 11.30.05 gas 1.09.06 AURORA at 1.10.06_Rate Spread 2 2" xfId="4620"/>
    <cellStyle name="_Power Cost Value Copy 11.30.05 gas 1.09.06 AURORA at 1.10.06_Rate Spread 3" xfId="4621"/>
    <cellStyle name="_Power Cost Value Copy 11.30.05 gas 1.09.06 AURORA at 1.10.06_Rebuttal Power Costs" xfId="4622"/>
    <cellStyle name="_Power Cost Value Copy 11.30.05 gas 1.09.06 AURORA at 1.10.06_Rebuttal Power Costs 2" xfId="4623"/>
    <cellStyle name="_Power Cost Value Copy 11.30.05 gas 1.09.06 AURORA at 1.10.06_Rebuttal Power Costs 2 2" xfId="4624"/>
    <cellStyle name="_Power Cost Value Copy 11.30.05 gas 1.09.06 AURORA at 1.10.06_Rebuttal Power Costs 3" xfId="4625"/>
    <cellStyle name="_Power Cost Value Copy 11.30.05 gas 1.09.06 AURORA at 1.10.06_Rebuttal Power Costs 4" xfId="4626"/>
    <cellStyle name="_Power Cost Value Copy 11.30.05 gas 1.09.06 AURORA at 1.10.06_Rebuttal Power Costs_Adj Bench DR 3 for Initial Briefs (Electric)" xfId="4627"/>
    <cellStyle name="_Power Cost Value Copy 11.30.05 gas 1.09.06 AURORA at 1.10.06_Rebuttal Power Costs_Adj Bench DR 3 for Initial Briefs (Electric) 2" xfId="4628"/>
    <cellStyle name="_Power Cost Value Copy 11.30.05 gas 1.09.06 AURORA at 1.10.06_Rebuttal Power Costs_Adj Bench DR 3 for Initial Briefs (Electric) 2 2" xfId="4629"/>
    <cellStyle name="_Power Cost Value Copy 11.30.05 gas 1.09.06 AURORA at 1.10.06_Rebuttal Power Costs_Adj Bench DR 3 for Initial Briefs (Electric) 3" xfId="4630"/>
    <cellStyle name="_Power Cost Value Copy 11.30.05 gas 1.09.06 AURORA at 1.10.06_Rebuttal Power Costs_Adj Bench DR 3 for Initial Briefs (Electric) 4" xfId="4631"/>
    <cellStyle name="_Power Cost Value Copy 11.30.05 gas 1.09.06 AURORA at 1.10.06_Rebuttal Power Costs_Electric Rev Req Model (2009 GRC) Rebuttal" xfId="4632"/>
    <cellStyle name="_Power Cost Value Copy 11.30.05 gas 1.09.06 AURORA at 1.10.06_Rebuttal Power Costs_Electric Rev Req Model (2009 GRC) Rebuttal 2" xfId="4633"/>
    <cellStyle name="_Power Cost Value Copy 11.30.05 gas 1.09.06 AURORA at 1.10.06_Rebuttal Power Costs_Electric Rev Req Model (2009 GRC) Rebuttal 2 2" xfId="4634"/>
    <cellStyle name="_Power Cost Value Copy 11.30.05 gas 1.09.06 AURORA at 1.10.06_Rebuttal Power Costs_Electric Rev Req Model (2009 GRC) Rebuttal 3" xfId="4635"/>
    <cellStyle name="_Power Cost Value Copy 11.30.05 gas 1.09.06 AURORA at 1.10.06_Rebuttal Power Costs_Electric Rev Req Model (2009 GRC) Rebuttal 4" xfId="4636"/>
    <cellStyle name="_Power Cost Value Copy 11.30.05 gas 1.09.06 AURORA at 1.10.06_Rebuttal Power Costs_Electric Rev Req Model (2009 GRC) Rebuttal REmoval of New  WH Solar AdjustMI" xfId="4637"/>
    <cellStyle name="_Power Cost Value Copy 11.30.05 gas 1.09.06 AURORA at 1.10.06_Rebuttal Power Costs_Electric Rev Req Model (2009 GRC) Rebuttal REmoval of New  WH Solar AdjustMI 2" xfId="4638"/>
    <cellStyle name="_Power Cost Value Copy 11.30.05 gas 1.09.06 AURORA at 1.10.06_Rebuttal Power Costs_Electric Rev Req Model (2009 GRC) Rebuttal REmoval of New  WH Solar AdjustMI 2 2" xfId="4639"/>
    <cellStyle name="_Power Cost Value Copy 11.30.05 gas 1.09.06 AURORA at 1.10.06_Rebuttal Power Costs_Electric Rev Req Model (2009 GRC) Rebuttal REmoval of New  WH Solar AdjustMI 3" xfId="4640"/>
    <cellStyle name="_Power Cost Value Copy 11.30.05 gas 1.09.06 AURORA at 1.10.06_Rebuttal Power Costs_Electric Rev Req Model (2009 GRC) Rebuttal REmoval of New  WH Solar AdjustMI 4" xfId="4641"/>
    <cellStyle name="_Power Cost Value Copy 11.30.05 gas 1.09.06 AURORA at 1.10.06_Rebuttal Power Costs_Electric Rev Req Model (2009 GRC) Revised 01-18-2010" xfId="4642"/>
    <cellStyle name="_Power Cost Value Copy 11.30.05 gas 1.09.06 AURORA at 1.10.06_Rebuttal Power Costs_Electric Rev Req Model (2009 GRC) Revised 01-18-2010 2" xfId="4643"/>
    <cellStyle name="_Power Cost Value Copy 11.30.05 gas 1.09.06 AURORA at 1.10.06_Rebuttal Power Costs_Electric Rev Req Model (2009 GRC) Revised 01-18-2010 2 2" xfId="4644"/>
    <cellStyle name="_Power Cost Value Copy 11.30.05 gas 1.09.06 AURORA at 1.10.06_Rebuttal Power Costs_Electric Rev Req Model (2009 GRC) Revised 01-18-2010 3" xfId="4645"/>
    <cellStyle name="_Power Cost Value Copy 11.30.05 gas 1.09.06 AURORA at 1.10.06_Rebuttal Power Costs_Electric Rev Req Model (2009 GRC) Revised 01-18-2010 4" xfId="4646"/>
    <cellStyle name="_Power Cost Value Copy 11.30.05 gas 1.09.06 AURORA at 1.10.06_Rebuttal Power Costs_Final Order Electric EXHIBIT A-1" xfId="4647"/>
    <cellStyle name="_Power Cost Value Copy 11.30.05 gas 1.09.06 AURORA at 1.10.06_Rebuttal Power Costs_Final Order Electric EXHIBIT A-1 2" xfId="4648"/>
    <cellStyle name="_Power Cost Value Copy 11.30.05 gas 1.09.06 AURORA at 1.10.06_Rebuttal Power Costs_Final Order Electric EXHIBIT A-1 2 2" xfId="4649"/>
    <cellStyle name="_Power Cost Value Copy 11.30.05 gas 1.09.06 AURORA at 1.10.06_Rebuttal Power Costs_Final Order Electric EXHIBIT A-1 3" xfId="4650"/>
    <cellStyle name="_Power Cost Value Copy 11.30.05 gas 1.09.06 AURORA at 1.10.06_Rebuttal Power Costs_Final Order Electric EXHIBIT A-1 4" xfId="4651"/>
    <cellStyle name="_Power Cost Value Copy 11.30.05 gas 1.09.06 AURORA at 1.10.06_ROR 5.02" xfId="4652"/>
    <cellStyle name="_Power Cost Value Copy 11.30.05 gas 1.09.06 AURORA at 1.10.06_ROR 5.02 2" xfId="4653"/>
    <cellStyle name="_Power Cost Value Copy 11.30.05 gas 1.09.06 AURORA at 1.10.06_ROR 5.02 2 2" xfId="4654"/>
    <cellStyle name="_Power Cost Value Copy 11.30.05 gas 1.09.06 AURORA at 1.10.06_ROR 5.02 3" xfId="4655"/>
    <cellStyle name="_Power Cost Value Copy 11.30.05 gas 1.09.06 AURORA at 1.10.06_Sch 40 Feeder OH 2008" xfId="4656"/>
    <cellStyle name="_Power Cost Value Copy 11.30.05 gas 1.09.06 AURORA at 1.10.06_Sch 40 Feeder OH 2008 2" xfId="4657"/>
    <cellStyle name="_Power Cost Value Copy 11.30.05 gas 1.09.06 AURORA at 1.10.06_Sch 40 Feeder OH 2008 2 2" xfId="4658"/>
    <cellStyle name="_Power Cost Value Copy 11.30.05 gas 1.09.06 AURORA at 1.10.06_Sch 40 Feeder OH 2008 3" xfId="4659"/>
    <cellStyle name="_Power Cost Value Copy 11.30.05 gas 1.09.06 AURORA at 1.10.06_Sch 40 Interim Energy Rates " xfId="4660"/>
    <cellStyle name="_Power Cost Value Copy 11.30.05 gas 1.09.06 AURORA at 1.10.06_Sch 40 Interim Energy Rates  2" xfId="4661"/>
    <cellStyle name="_Power Cost Value Copy 11.30.05 gas 1.09.06 AURORA at 1.10.06_Sch 40 Interim Energy Rates  2 2" xfId="4662"/>
    <cellStyle name="_Power Cost Value Copy 11.30.05 gas 1.09.06 AURORA at 1.10.06_Sch 40 Interim Energy Rates  3" xfId="4663"/>
    <cellStyle name="_Power Cost Value Copy 11.30.05 gas 1.09.06 AURORA at 1.10.06_Sch 40 Substation A&amp;G 2008" xfId="4664"/>
    <cellStyle name="_Power Cost Value Copy 11.30.05 gas 1.09.06 AURORA at 1.10.06_Sch 40 Substation A&amp;G 2008 2" xfId="4665"/>
    <cellStyle name="_Power Cost Value Copy 11.30.05 gas 1.09.06 AURORA at 1.10.06_Sch 40 Substation A&amp;G 2008 2 2" xfId="4666"/>
    <cellStyle name="_Power Cost Value Copy 11.30.05 gas 1.09.06 AURORA at 1.10.06_Sch 40 Substation A&amp;G 2008 3" xfId="4667"/>
    <cellStyle name="_Power Cost Value Copy 11.30.05 gas 1.09.06 AURORA at 1.10.06_Sch 40 Substation O&amp;M 2008" xfId="4668"/>
    <cellStyle name="_Power Cost Value Copy 11.30.05 gas 1.09.06 AURORA at 1.10.06_Sch 40 Substation O&amp;M 2008 2" xfId="4669"/>
    <cellStyle name="_Power Cost Value Copy 11.30.05 gas 1.09.06 AURORA at 1.10.06_Sch 40 Substation O&amp;M 2008 2 2" xfId="4670"/>
    <cellStyle name="_Power Cost Value Copy 11.30.05 gas 1.09.06 AURORA at 1.10.06_Sch 40 Substation O&amp;M 2008 3" xfId="4671"/>
    <cellStyle name="_Power Cost Value Copy 11.30.05 gas 1.09.06 AURORA at 1.10.06_Subs 2008" xfId="4672"/>
    <cellStyle name="_Power Cost Value Copy 11.30.05 gas 1.09.06 AURORA at 1.10.06_Subs 2008 2" xfId="4673"/>
    <cellStyle name="_Power Cost Value Copy 11.30.05 gas 1.09.06 AURORA at 1.10.06_Subs 2008 2 2" xfId="4674"/>
    <cellStyle name="_Power Cost Value Copy 11.30.05 gas 1.09.06 AURORA at 1.10.06_Subs 2008 3" xfId="4675"/>
    <cellStyle name="_Power Cost Value Copy 11.30.05 gas 1.09.06 AURORA at 1.10.06_Transmission Workbook for May BOD" xfId="4676"/>
    <cellStyle name="_Power Cost Value Copy 11.30.05 gas 1.09.06 AURORA at 1.10.06_Transmission Workbook for May BOD 2" xfId="4677"/>
    <cellStyle name="_Power Cost Value Copy 11.30.05 gas 1.09.06 AURORA at 1.10.06_Wind Integration 10GRC" xfId="4678"/>
    <cellStyle name="_Power Cost Value Copy 11.30.05 gas 1.09.06 AURORA at 1.10.06_Wind Integration 10GRC 2" xfId="4679"/>
    <cellStyle name="_Power Costs Rate Year 11-13-07" xfId="4680"/>
    <cellStyle name="_Price Output" xfId="4681"/>
    <cellStyle name="_Price Output 2" xfId="4682"/>
    <cellStyle name="_Price Output_NIM Summary" xfId="4683"/>
    <cellStyle name="_Price Output_NIM Summary 2" xfId="4684"/>
    <cellStyle name="_Price Output_Wind Integration 10GRC" xfId="4685"/>
    <cellStyle name="_Price Output_Wind Integration 10GRC 2" xfId="4686"/>
    <cellStyle name="_Prices" xfId="4687"/>
    <cellStyle name="_Prices 2" xfId="4688"/>
    <cellStyle name="_Prices_NIM Summary" xfId="4689"/>
    <cellStyle name="_Prices_NIM Summary 2" xfId="4690"/>
    <cellStyle name="_Prices_Wind Integration 10GRC" xfId="4691"/>
    <cellStyle name="_Prices_Wind Integration 10GRC 2" xfId="4692"/>
    <cellStyle name="_Pro Forma Rev 07 GRC" xfId="4693"/>
    <cellStyle name="_x0013__Rebuttal Power Costs" xfId="4694"/>
    <cellStyle name="_x0013__Rebuttal Power Costs 2" xfId="4695"/>
    <cellStyle name="_x0013__Rebuttal Power Costs 2 2" xfId="4696"/>
    <cellStyle name="_x0013__Rebuttal Power Costs 3" xfId="4697"/>
    <cellStyle name="_x0013__Rebuttal Power Costs 4" xfId="4698"/>
    <cellStyle name="_x0013__Rebuttal Power Costs_Adj Bench DR 3 for Initial Briefs (Electric)" xfId="4699"/>
    <cellStyle name="_x0013__Rebuttal Power Costs_Adj Bench DR 3 for Initial Briefs (Electric) 2" xfId="4700"/>
    <cellStyle name="_x0013__Rebuttal Power Costs_Adj Bench DR 3 for Initial Briefs (Electric) 2 2" xfId="4701"/>
    <cellStyle name="_x0013__Rebuttal Power Costs_Adj Bench DR 3 for Initial Briefs (Electric) 3" xfId="4702"/>
    <cellStyle name="_x0013__Rebuttal Power Costs_Adj Bench DR 3 for Initial Briefs (Electric) 4" xfId="4703"/>
    <cellStyle name="_x0013__Rebuttal Power Costs_Electric Rev Req Model (2009 GRC) Rebuttal" xfId="4704"/>
    <cellStyle name="_x0013__Rebuttal Power Costs_Electric Rev Req Model (2009 GRC) Rebuttal 2" xfId="4705"/>
    <cellStyle name="_x0013__Rebuttal Power Costs_Electric Rev Req Model (2009 GRC) Rebuttal 2 2" xfId="4706"/>
    <cellStyle name="_x0013__Rebuttal Power Costs_Electric Rev Req Model (2009 GRC) Rebuttal 3" xfId="4707"/>
    <cellStyle name="_x0013__Rebuttal Power Costs_Electric Rev Req Model (2009 GRC) Rebuttal 4" xfId="4708"/>
    <cellStyle name="_x0013__Rebuttal Power Costs_Electric Rev Req Model (2009 GRC) Rebuttal REmoval of New  WH Solar AdjustMI" xfId="4709"/>
    <cellStyle name="_x0013__Rebuttal Power Costs_Electric Rev Req Model (2009 GRC) Rebuttal REmoval of New  WH Solar AdjustMI 2" xfId="4710"/>
    <cellStyle name="_x0013__Rebuttal Power Costs_Electric Rev Req Model (2009 GRC) Rebuttal REmoval of New  WH Solar AdjustMI 2 2" xfId="4711"/>
    <cellStyle name="_x0013__Rebuttal Power Costs_Electric Rev Req Model (2009 GRC) Rebuttal REmoval of New  WH Solar AdjustMI 3" xfId="4712"/>
    <cellStyle name="_x0013__Rebuttal Power Costs_Electric Rev Req Model (2009 GRC) Rebuttal REmoval of New  WH Solar AdjustMI 4" xfId="4713"/>
    <cellStyle name="_x0013__Rebuttal Power Costs_Electric Rev Req Model (2009 GRC) Revised 01-18-2010" xfId="4714"/>
    <cellStyle name="_x0013__Rebuttal Power Costs_Electric Rev Req Model (2009 GRC) Revised 01-18-2010 2" xfId="4715"/>
    <cellStyle name="_x0013__Rebuttal Power Costs_Electric Rev Req Model (2009 GRC) Revised 01-18-2010 2 2" xfId="4716"/>
    <cellStyle name="_x0013__Rebuttal Power Costs_Electric Rev Req Model (2009 GRC) Revised 01-18-2010 3" xfId="4717"/>
    <cellStyle name="_x0013__Rebuttal Power Costs_Electric Rev Req Model (2009 GRC) Revised 01-18-2010 4" xfId="4718"/>
    <cellStyle name="_x0013__Rebuttal Power Costs_Final Order Electric EXHIBIT A-1" xfId="4719"/>
    <cellStyle name="_x0013__Rebuttal Power Costs_Final Order Electric EXHIBIT A-1 2" xfId="4720"/>
    <cellStyle name="_x0013__Rebuttal Power Costs_Final Order Electric EXHIBIT A-1 2 2" xfId="4721"/>
    <cellStyle name="_x0013__Rebuttal Power Costs_Final Order Electric EXHIBIT A-1 3" xfId="4722"/>
    <cellStyle name="_x0013__Rebuttal Power Costs_Final Order Electric EXHIBIT A-1 4" xfId="4723"/>
    <cellStyle name="_recommendation" xfId="4724"/>
    <cellStyle name="_recommendation 2" xfId="4725"/>
    <cellStyle name="_recommendation_DEM-WP(C) Wind Integration Summary 2010GRC" xfId="4726"/>
    <cellStyle name="_recommendation_DEM-WP(C) Wind Integration Summary 2010GRC 2" xfId="4727"/>
    <cellStyle name="_recommendation_NIM Summary" xfId="4728"/>
    <cellStyle name="_recommendation_NIM Summary 2" xfId="4729"/>
    <cellStyle name="_Recon to Darrin's 5.11.05 proforma" xfId="4730"/>
    <cellStyle name="_Recon to Darrin's 5.11.05 proforma 2" xfId="4731"/>
    <cellStyle name="_Recon to Darrin's 5.11.05 proforma 2 2" xfId="4732"/>
    <cellStyle name="_Recon to Darrin's 5.11.05 proforma 2 2 2" xfId="4733"/>
    <cellStyle name="_Recon to Darrin's 5.11.05 proforma 2 3" xfId="4734"/>
    <cellStyle name="_Recon to Darrin's 5.11.05 proforma 3" xfId="4735"/>
    <cellStyle name="_Recon to Darrin's 5.11.05 proforma 3 2" xfId="4736"/>
    <cellStyle name="_Recon to Darrin's 5.11.05 proforma 3 2 2" xfId="4737"/>
    <cellStyle name="_Recon to Darrin's 5.11.05 proforma 3 3" xfId="4738"/>
    <cellStyle name="_Recon to Darrin's 5.11.05 proforma 3 3 2" xfId="4739"/>
    <cellStyle name="_Recon to Darrin's 5.11.05 proforma 3 4" xfId="4740"/>
    <cellStyle name="_Recon to Darrin's 5.11.05 proforma 3 4 2" xfId="4741"/>
    <cellStyle name="_Recon to Darrin's 5.11.05 proforma 4" xfId="4742"/>
    <cellStyle name="_Recon to Darrin's 5.11.05 proforma 4 2" xfId="4743"/>
    <cellStyle name="_Recon to Darrin's 5.11.05 proforma 5" xfId="4744"/>
    <cellStyle name="_Recon to Darrin's 5.11.05 proforma 6" xfId="4745"/>
    <cellStyle name="_Recon to Darrin's 5.11.05 proforma 7" xfId="4746"/>
    <cellStyle name="_Recon to Darrin's 5.11.05 proforma_(C) WHE Proforma with ITC cash grant 10 Yr Amort_for deferral_102809" xfId="4747"/>
    <cellStyle name="_Recon to Darrin's 5.11.05 proforma_(C) WHE Proforma with ITC cash grant 10 Yr Amort_for deferral_102809 2" xfId="4748"/>
    <cellStyle name="_Recon to Darrin's 5.11.05 proforma_(C) WHE Proforma with ITC cash grant 10 Yr Amort_for deferral_102809 2 2" xfId="4749"/>
    <cellStyle name="_Recon to Darrin's 5.11.05 proforma_(C) WHE Proforma with ITC cash grant 10 Yr Amort_for deferral_102809 3" xfId="4750"/>
    <cellStyle name="_Recon to Darrin's 5.11.05 proforma_(C) WHE Proforma with ITC cash grant 10 Yr Amort_for deferral_102809 4" xfId="4751"/>
    <cellStyle name="_Recon to Darrin's 5.11.05 proforma_(C) WHE Proforma with ITC cash grant 10 Yr Amort_for deferral_102809_16.07E Wild Horse Wind Expansionwrkingfile" xfId="4752"/>
    <cellStyle name="_Recon to Darrin's 5.11.05 proforma_(C) WHE Proforma with ITC cash grant 10 Yr Amort_for deferral_102809_16.07E Wild Horse Wind Expansionwrkingfile 2" xfId="4753"/>
    <cellStyle name="_Recon to Darrin's 5.11.05 proforma_(C) WHE Proforma with ITC cash grant 10 Yr Amort_for deferral_102809_16.07E Wild Horse Wind Expansionwrkingfile 2 2" xfId="4754"/>
    <cellStyle name="_Recon to Darrin's 5.11.05 proforma_(C) WHE Proforma with ITC cash grant 10 Yr Amort_for deferral_102809_16.07E Wild Horse Wind Expansionwrkingfile 3" xfId="4755"/>
    <cellStyle name="_Recon to Darrin's 5.11.05 proforma_(C) WHE Proforma with ITC cash grant 10 Yr Amort_for deferral_102809_16.07E Wild Horse Wind Expansionwrkingfile 4" xfId="4756"/>
    <cellStyle name="_Recon to Darrin's 5.11.05 proforma_(C) WHE Proforma with ITC cash grant 10 Yr Amort_for deferral_102809_16.07E Wild Horse Wind Expansionwrkingfile SF" xfId="4757"/>
    <cellStyle name="_Recon to Darrin's 5.11.05 proforma_(C) WHE Proforma with ITC cash grant 10 Yr Amort_for deferral_102809_16.07E Wild Horse Wind Expansionwrkingfile SF 2" xfId="4758"/>
    <cellStyle name="_Recon to Darrin's 5.11.05 proforma_(C) WHE Proforma with ITC cash grant 10 Yr Amort_for deferral_102809_16.07E Wild Horse Wind Expansionwrkingfile SF 2 2" xfId="4759"/>
    <cellStyle name="_Recon to Darrin's 5.11.05 proforma_(C) WHE Proforma with ITC cash grant 10 Yr Amort_for deferral_102809_16.07E Wild Horse Wind Expansionwrkingfile SF 3" xfId="4760"/>
    <cellStyle name="_Recon to Darrin's 5.11.05 proforma_(C) WHE Proforma with ITC cash grant 10 Yr Amort_for deferral_102809_16.07E Wild Horse Wind Expansionwrkingfile SF 4" xfId="4761"/>
    <cellStyle name="_Recon to Darrin's 5.11.05 proforma_(C) WHE Proforma with ITC cash grant 10 Yr Amort_for deferral_102809_16.37E Wild Horse Expansion DeferralRevwrkingfile SF" xfId="4762"/>
    <cellStyle name="_Recon to Darrin's 5.11.05 proforma_(C) WHE Proforma with ITC cash grant 10 Yr Amort_for deferral_102809_16.37E Wild Horse Expansion DeferralRevwrkingfile SF 2" xfId="4763"/>
    <cellStyle name="_Recon to Darrin's 5.11.05 proforma_(C) WHE Proforma with ITC cash grant 10 Yr Amort_for deferral_102809_16.37E Wild Horse Expansion DeferralRevwrkingfile SF 2 2" xfId="4764"/>
    <cellStyle name="_Recon to Darrin's 5.11.05 proforma_(C) WHE Proforma with ITC cash grant 10 Yr Amort_for deferral_102809_16.37E Wild Horse Expansion DeferralRevwrkingfile SF 3" xfId="4765"/>
    <cellStyle name="_Recon to Darrin's 5.11.05 proforma_(C) WHE Proforma with ITC cash grant 10 Yr Amort_for deferral_102809_16.37E Wild Horse Expansion DeferralRevwrkingfile SF 4" xfId="4766"/>
    <cellStyle name="_Recon to Darrin's 5.11.05 proforma_(C) WHE Proforma with ITC cash grant 10 Yr Amort_for rebuttal_120709" xfId="4767"/>
    <cellStyle name="_Recon to Darrin's 5.11.05 proforma_(C) WHE Proforma with ITC cash grant 10 Yr Amort_for rebuttal_120709 2" xfId="4768"/>
    <cellStyle name="_Recon to Darrin's 5.11.05 proforma_(C) WHE Proforma with ITC cash grant 10 Yr Amort_for rebuttal_120709 2 2" xfId="4769"/>
    <cellStyle name="_Recon to Darrin's 5.11.05 proforma_(C) WHE Proforma with ITC cash grant 10 Yr Amort_for rebuttal_120709 3" xfId="4770"/>
    <cellStyle name="_Recon to Darrin's 5.11.05 proforma_(C) WHE Proforma with ITC cash grant 10 Yr Amort_for rebuttal_120709 4" xfId="4771"/>
    <cellStyle name="_Recon to Darrin's 5.11.05 proforma_04.07E Wild Horse Wind Expansion" xfId="4772"/>
    <cellStyle name="_Recon to Darrin's 5.11.05 proforma_04.07E Wild Horse Wind Expansion 2" xfId="4773"/>
    <cellStyle name="_Recon to Darrin's 5.11.05 proforma_04.07E Wild Horse Wind Expansion 2 2" xfId="4774"/>
    <cellStyle name="_Recon to Darrin's 5.11.05 proforma_04.07E Wild Horse Wind Expansion 3" xfId="4775"/>
    <cellStyle name="_Recon to Darrin's 5.11.05 proforma_04.07E Wild Horse Wind Expansion 4" xfId="4776"/>
    <cellStyle name="_Recon to Darrin's 5.11.05 proforma_04.07E Wild Horse Wind Expansion_16.07E Wild Horse Wind Expansionwrkingfile" xfId="4777"/>
    <cellStyle name="_Recon to Darrin's 5.11.05 proforma_04.07E Wild Horse Wind Expansion_16.07E Wild Horse Wind Expansionwrkingfile 2" xfId="4778"/>
    <cellStyle name="_Recon to Darrin's 5.11.05 proforma_04.07E Wild Horse Wind Expansion_16.07E Wild Horse Wind Expansionwrkingfile 2 2" xfId="4779"/>
    <cellStyle name="_Recon to Darrin's 5.11.05 proforma_04.07E Wild Horse Wind Expansion_16.07E Wild Horse Wind Expansionwrkingfile 3" xfId="4780"/>
    <cellStyle name="_Recon to Darrin's 5.11.05 proforma_04.07E Wild Horse Wind Expansion_16.07E Wild Horse Wind Expansionwrkingfile 4" xfId="4781"/>
    <cellStyle name="_Recon to Darrin's 5.11.05 proforma_04.07E Wild Horse Wind Expansion_16.07E Wild Horse Wind Expansionwrkingfile SF" xfId="4782"/>
    <cellStyle name="_Recon to Darrin's 5.11.05 proforma_04.07E Wild Horse Wind Expansion_16.07E Wild Horse Wind Expansionwrkingfile SF 2" xfId="4783"/>
    <cellStyle name="_Recon to Darrin's 5.11.05 proforma_04.07E Wild Horse Wind Expansion_16.07E Wild Horse Wind Expansionwrkingfile SF 2 2" xfId="4784"/>
    <cellStyle name="_Recon to Darrin's 5.11.05 proforma_04.07E Wild Horse Wind Expansion_16.07E Wild Horse Wind Expansionwrkingfile SF 3" xfId="4785"/>
    <cellStyle name="_Recon to Darrin's 5.11.05 proforma_04.07E Wild Horse Wind Expansion_16.07E Wild Horse Wind Expansionwrkingfile SF 4" xfId="4786"/>
    <cellStyle name="_Recon to Darrin's 5.11.05 proforma_04.07E Wild Horse Wind Expansion_16.37E Wild Horse Expansion DeferralRevwrkingfile SF" xfId="4787"/>
    <cellStyle name="_Recon to Darrin's 5.11.05 proforma_04.07E Wild Horse Wind Expansion_16.37E Wild Horse Expansion DeferralRevwrkingfile SF 2" xfId="4788"/>
    <cellStyle name="_Recon to Darrin's 5.11.05 proforma_04.07E Wild Horse Wind Expansion_16.37E Wild Horse Expansion DeferralRevwrkingfile SF 2 2" xfId="4789"/>
    <cellStyle name="_Recon to Darrin's 5.11.05 proforma_04.07E Wild Horse Wind Expansion_16.37E Wild Horse Expansion DeferralRevwrkingfile SF 3" xfId="4790"/>
    <cellStyle name="_Recon to Darrin's 5.11.05 proforma_04.07E Wild Horse Wind Expansion_16.37E Wild Horse Expansion DeferralRevwrkingfile SF 4" xfId="4791"/>
    <cellStyle name="_Recon to Darrin's 5.11.05 proforma_16.07E Wild Horse Wind Expansionwrkingfile" xfId="4792"/>
    <cellStyle name="_Recon to Darrin's 5.11.05 proforma_16.07E Wild Horse Wind Expansionwrkingfile 2" xfId="4793"/>
    <cellStyle name="_Recon to Darrin's 5.11.05 proforma_16.07E Wild Horse Wind Expansionwrkingfile 2 2" xfId="4794"/>
    <cellStyle name="_Recon to Darrin's 5.11.05 proforma_16.07E Wild Horse Wind Expansionwrkingfile 3" xfId="4795"/>
    <cellStyle name="_Recon to Darrin's 5.11.05 proforma_16.07E Wild Horse Wind Expansionwrkingfile 4" xfId="4796"/>
    <cellStyle name="_Recon to Darrin's 5.11.05 proforma_16.07E Wild Horse Wind Expansionwrkingfile SF" xfId="4797"/>
    <cellStyle name="_Recon to Darrin's 5.11.05 proforma_16.07E Wild Horse Wind Expansionwrkingfile SF 2" xfId="4798"/>
    <cellStyle name="_Recon to Darrin's 5.11.05 proforma_16.07E Wild Horse Wind Expansionwrkingfile SF 2 2" xfId="4799"/>
    <cellStyle name="_Recon to Darrin's 5.11.05 proforma_16.07E Wild Horse Wind Expansionwrkingfile SF 3" xfId="4800"/>
    <cellStyle name="_Recon to Darrin's 5.11.05 proforma_16.07E Wild Horse Wind Expansionwrkingfile SF 4" xfId="4801"/>
    <cellStyle name="_Recon to Darrin's 5.11.05 proforma_16.37E Wild Horse Expansion DeferralRevwrkingfile SF" xfId="4802"/>
    <cellStyle name="_Recon to Darrin's 5.11.05 proforma_16.37E Wild Horse Expansion DeferralRevwrkingfile SF 2" xfId="4803"/>
    <cellStyle name="_Recon to Darrin's 5.11.05 proforma_16.37E Wild Horse Expansion DeferralRevwrkingfile SF 2 2" xfId="4804"/>
    <cellStyle name="_Recon to Darrin's 5.11.05 proforma_16.37E Wild Horse Expansion DeferralRevwrkingfile SF 3" xfId="4805"/>
    <cellStyle name="_Recon to Darrin's 5.11.05 proforma_16.37E Wild Horse Expansion DeferralRevwrkingfile SF 4" xfId="4806"/>
    <cellStyle name="_Recon to Darrin's 5.11.05 proforma_2009 Compliance Filing PCA Exhibits for GRC" xfId="4807"/>
    <cellStyle name="_Recon to Darrin's 5.11.05 proforma_2009 Compliance Filing PCA Exhibits for GRC 2" xfId="4808"/>
    <cellStyle name="_Recon to Darrin's 5.11.05 proforma_2009 GRC Compl Filing - Exhibit D" xfId="4809"/>
    <cellStyle name="_Recon to Darrin's 5.11.05 proforma_2009 GRC Compl Filing - Exhibit D 2" xfId="4810"/>
    <cellStyle name="_Recon to Darrin's 5.11.05 proforma_3.01 Income Statement" xfId="4811"/>
    <cellStyle name="_Recon to Darrin's 5.11.05 proforma_4 31 Regulatory Assets and Liabilities  7 06- Exhibit D" xfId="4812"/>
    <cellStyle name="_Recon to Darrin's 5.11.05 proforma_4 31 Regulatory Assets and Liabilities  7 06- Exhibit D 2" xfId="4813"/>
    <cellStyle name="_Recon to Darrin's 5.11.05 proforma_4 31 Regulatory Assets and Liabilities  7 06- Exhibit D 2 2" xfId="4814"/>
    <cellStyle name="_Recon to Darrin's 5.11.05 proforma_4 31 Regulatory Assets and Liabilities  7 06- Exhibit D 3" xfId="4815"/>
    <cellStyle name="_Recon to Darrin's 5.11.05 proforma_4 31 Regulatory Assets and Liabilities  7 06- Exhibit D 4" xfId="4816"/>
    <cellStyle name="_Recon to Darrin's 5.11.05 proforma_4 31 Regulatory Assets and Liabilities  7 06- Exhibit D_NIM Summary" xfId="4817"/>
    <cellStyle name="_Recon to Darrin's 5.11.05 proforma_4 31 Regulatory Assets and Liabilities  7 06- Exhibit D_NIM Summary 2" xfId="4818"/>
    <cellStyle name="_Recon to Darrin's 5.11.05 proforma_4 32 Regulatory Assets and Liabilities  7 06- Exhibit D" xfId="4819"/>
    <cellStyle name="_Recon to Darrin's 5.11.05 proforma_4 32 Regulatory Assets and Liabilities  7 06- Exhibit D 2" xfId="4820"/>
    <cellStyle name="_Recon to Darrin's 5.11.05 proforma_4 32 Regulatory Assets and Liabilities  7 06- Exhibit D 2 2" xfId="4821"/>
    <cellStyle name="_Recon to Darrin's 5.11.05 proforma_4 32 Regulatory Assets and Liabilities  7 06- Exhibit D 3" xfId="4822"/>
    <cellStyle name="_Recon to Darrin's 5.11.05 proforma_4 32 Regulatory Assets and Liabilities  7 06- Exhibit D 4" xfId="4823"/>
    <cellStyle name="_Recon to Darrin's 5.11.05 proforma_4 32 Regulatory Assets and Liabilities  7 06- Exhibit D_NIM Summary" xfId="4824"/>
    <cellStyle name="_Recon to Darrin's 5.11.05 proforma_4 32 Regulatory Assets and Liabilities  7 06- Exhibit D_NIM Summary 2" xfId="4825"/>
    <cellStyle name="_Recon to Darrin's 5.11.05 proforma_ACCOUNTS" xfId="4826"/>
    <cellStyle name="_Recon to Darrin's 5.11.05 proforma_AURORA Total New" xfId="4827"/>
    <cellStyle name="_Recon to Darrin's 5.11.05 proforma_AURORA Total New 2" xfId="4828"/>
    <cellStyle name="_Recon to Darrin's 5.11.05 proforma_Book2" xfId="4829"/>
    <cellStyle name="_Recon to Darrin's 5.11.05 proforma_Book2 2" xfId="4830"/>
    <cellStyle name="_Recon to Darrin's 5.11.05 proforma_Book2 2 2" xfId="4831"/>
    <cellStyle name="_Recon to Darrin's 5.11.05 proforma_Book2 3" xfId="4832"/>
    <cellStyle name="_Recon to Darrin's 5.11.05 proforma_Book2 4" xfId="4833"/>
    <cellStyle name="_Recon to Darrin's 5.11.05 proforma_Book2_Adj Bench DR 3 for Initial Briefs (Electric)" xfId="4834"/>
    <cellStyle name="_Recon to Darrin's 5.11.05 proforma_Book2_Adj Bench DR 3 for Initial Briefs (Electric) 2" xfId="4835"/>
    <cellStyle name="_Recon to Darrin's 5.11.05 proforma_Book2_Adj Bench DR 3 for Initial Briefs (Electric) 2 2" xfId="4836"/>
    <cellStyle name="_Recon to Darrin's 5.11.05 proforma_Book2_Adj Bench DR 3 for Initial Briefs (Electric) 3" xfId="4837"/>
    <cellStyle name="_Recon to Darrin's 5.11.05 proforma_Book2_Adj Bench DR 3 for Initial Briefs (Electric) 4" xfId="4838"/>
    <cellStyle name="_Recon to Darrin's 5.11.05 proforma_Book2_Electric Rev Req Model (2009 GRC) Rebuttal" xfId="4839"/>
    <cellStyle name="_Recon to Darrin's 5.11.05 proforma_Book2_Electric Rev Req Model (2009 GRC) Rebuttal 2" xfId="4840"/>
    <cellStyle name="_Recon to Darrin's 5.11.05 proforma_Book2_Electric Rev Req Model (2009 GRC) Rebuttal 2 2" xfId="4841"/>
    <cellStyle name="_Recon to Darrin's 5.11.05 proforma_Book2_Electric Rev Req Model (2009 GRC) Rebuttal 3" xfId="4842"/>
    <cellStyle name="_Recon to Darrin's 5.11.05 proforma_Book2_Electric Rev Req Model (2009 GRC) Rebuttal 4" xfId="4843"/>
    <cellStyle name="_Recon to Darrin's 5.11.05 proforma_Book2_Electric Rev Req Model (2009 GRC) Rebuttal REmoval of New  WH Solar AdjustMI" xfId="4844"/>
    <cellStyle name="_Recon to Darrin's 5.11.05 proforma_Book2_Electric Rev Req Model (2009 GRC) Rebuttal REmoval of New  WH Solar AdjustMI 2" xfId="4845"/>
    <cellStyle name="_Recon to Darrin's 5.11.05 proforma_Book2_Electric Rev Req Model (2009 GRC) Rebuttal REmoval of New  WH Solar AdjustMI 2 2" xfId="4846"/>
    <cellStyle name="_Recon to Darrin's 5.11.05 proforma_Book2_Electric Rev Req Model (2009 GRC) Rebuttal REmoval of New  WH Solar AdjustMI 3" xfId="4847"/>
    <cellStyle name="_Recon to Darrin's 5.11.05 proforma_Book2_Electric Rev Req Model (2009 GRC) Rebuttal REmoval of New  WH Solar AdjustMI 4" xfId="4848"/>
    <cellStyle name="_Recon to Darrin's 5.11.05 proforma_Book2_Electric Rev Req Model (2009 GRC) Revised 01-18-2010" xfId="4849"/>
    <cellStyle name="_Recon to Darrin's 5.11.05 proforma_Book2_Electric Rev Req Model (2009 GRC) Revised 01-18-2010 2" xfId="4850"/>
    <cellStyle name="_Recon to Darrin's 5.11.05 proforma_Book2_Electric Rev Req Model (2009 GRC) Revised 01-18-2010 2 2" xfId="4851"/>
    <cellStyle name="_Recon to Darrin's 5.11.05 proforma_Book2_Electric Rev Req Model (2009 GRC) Revised 01-18-2010 3" xfId="4852"/>
    <cellStyle name="_Recon to Darrin's 5.11.05 proforma_Book2_Electric Rev Req Model (2009 GRC) Revised 01-18-2010 4" xfId="4853"/>
    <cellStyle name="_Recon to Darrin's 5.11.05 proforma_Book2_Final Order Electric EXHIBIT A-1" xfId="4854"/>
    <cellStyle name="_Recon to Darrin's 5.11.05 proforma_Book2_Final Order Electric EXHIBIT A-1 2" xfId="4855"/>
    <cellStyle name="_Recon to Darrin's 5.11.05 proforma_Book2_Final Order Electric EXHIBIT A-1 2 2" xfId="4856"/>
    <cellStyle name="_Recon to Darrin's 5.11.05 proforma_Book2_Final Order Electric EXHIBIT A-1 3" xfId="4857"/>
    <cellStyle name="_Recon to Darrin's 5.11.05 proforma_Book2_Final Order Electric EXHIBIT A-1 4" xfId="4858"/>
    <cellStyle name="_Recon to Darrin's 5.11.05 proforma_Book4" xfId="4859"/>
    <cellStyle name="_Recon to Darrin's 5.11.05 proforma_Book4 2" xfId="4860"/>
    <cellStyle name="_Recon to Darrin's 5.11.05 proforma_Book4 2 2" xfId="4861"/>
    <cellStyle name="_Recon to Darrin's 5.11.05 proforma_Book4 3" xfId="4862"/>
    <cellStyle name="_Recon to Darrin's 5.11.05 proforma_Book4 4" xfId="4863"/>
    <cellStyle name="_Recon to Darrin's 5.11.05 proforma_Book9" xfId="4864"/>
    <cellStyle name="_Recon to Darrin's 5.11.05 proforma_Book9 2" xfId="4865"/>
    <cellStyle name="_Recon to Darrin's 5.11.05 proforma_Book9 2 2" xfId="4866"/>
    <cellStyle name="_Recon to Darrin's 5.11.05 proforma_Book9 3" xfId="4867"/>
    <cellStyle name="_Recon to Darrin's 5.11.05 proforma_Book9 4" xfId="4868"/>
    <cellStyle name="_Recon to Darrin's 5.11.05 proforma_Check the Interest Calculation" xfId="4869"/>
    <cellStyle name="_Recon to Darrin's 5.11.05 proforma_Check the Interest Calculation_Scenario 1 REC vs PTC Offset" xfId="4870"/>
    <cellStyle name="_Recon to Darrin's 5.11.05 proforma_Check the Interest Calculation_Scenario 3" xfId="4871"/>
    <cellStyle name="_Recon to Darrin's 5.11.05 proforma_Chelan PUD Power Costs (8-10)" xfId="4872"/>
    <cellStyle name="_Recon to Darrin's 5.11.05 proforma_Exhibit D fr R Gho 12-31-08" xfId="4873"/>
    <cellStyle name="_Recon to Darrin's 5.11.05 proforma_Exhibit D fr R Gho 12-31-08 2" xfId="4874"/>
    <cellStyle name="_Recon to Darrin's 5.11.05 proforma_Exhibit D fr R Gho 12-31-08 3" xfId="4875"/>
    <cellStyle name="_Recon to Darrin's 5.11.05 proforma_Exhibit D fr R Gho 12-31-08 v2" xfId="4876"/>
    <cellStyle name="_Recon to Darrin's 5.11.05 proforma_Exhibit D fr R Gho 12-31-08 v2 2" xfId="4877"/>
    <cellStyle name="_Recon to Darrin's 5.11.05 proforma_Exhibit D fr R Gho 12-31-08 v2 3" xfId="4878"/>
    <cellStyle name="_Recon to Darrin's 5.11.05 proforma_Exhibit D fr R Gho 12-31-08 v2_NIM Summary" xfId="4879"/>
    <cellStyle name="_Recon to Darrin's 5.11.05 proforma_Exhibit D fr R Gho 12-31-08 v2_NIM Summary 2" xfId="4880"/>
    <cellStyle name="_Recon to Darrin's 5.11.05 proforma_Exhibit D fr R Gho 12-31-08_NIM Summary" xfId="4881"/>
    <cellStyle name="_Recon to Darrin's 5.11.05 proforma_Exhibit D fr R Gho 12-31-08_NIM Summary 2" xfId="4882"/>
    <cellStyle name="_Recon to Darrin's 5.11.05 proforma_Gas Rev Req Model (2010 GRC)" xfId="4883"/>
    <cellStyle name="_Recon to Darrin's 5.11.05 proforma_Hopkins Ridge Prepaid Tran - Interest Earned RY 12ME Feb  '11" xfId="4884"/>
    <cellStyle name="_Recon to Darrin's 5.11.05 proforma_Hopkins Ridge Prepaid Tran - Interest Earned RY 12ME Feb  '11 2" xfId="4885"/>
    <cellStyle name="_Recon to Darrin's 5.11.05 proforma_Hopkins Ridge Prepaid Tran - Interest Earned RY 12ME Feb  '11_NIM Summary" xfId="4886"/>
    <cellStyle name="_Recon to Darrin's 5.11.05 proforma_Hopkins Ridge Prepaid Tran - Interest Earned RY 12ME Feb  '11_NIM Summary 2" xfId="4887"/>
    <cellStyle name="_Recon to Darrin's 5.11.05 proforma_Hopkins Ridge Prepaid Tran - Interest Earned RY 12ME Feb  '11_Transmission Workbook for May BOD" xfId="4888"/>
    <cellStyle name="_Recon to Darrin's 5.11.05 proforma_Hopkins Ridge Prepaid Tran - Interest Earned RY 12ME Feb  '11_Transmission Workbook for May BOD 2" xfId="4889"/>
    <cellStyle name="_Recon to Darrin's 5.11.05 proforma_INPUTS" xfId="4890"/>
    <cellStyle name="_Recon to Darrin's 5.11.05 proforma_INPUTS 2" xfId="4891"/>
    <cellStyle name="_Recon to Darrin's 5.11.05 proforma_INPUTS 2 2" xfId="4892"/>
    <cellStyle name="_Recon to Darrin's 5.11.05 proforma_INPUTS 3" xfId="4893"/>
    <cellStyle name="_Recon to Darrin's 5.11.05 proforma_NIM Summary" xfId="4894"/>
    <cellStyle name="_Recon to Darrin's 5.11.05 proforma_NIM Summary 09GRC" xfId="4895"/>
    <cellStyle name="_Recon to Darrin's 5.11.05 proforma_NIM Summary 09GRC 2" xfId="4896"/>
    <cellStyle name="_Recon to Darrin's 5.11.05 proforma_NIM Summary 2" xfId="4897"/>
    <cellStyle name="_Recon to Darrin's 5.11.05 proforma_NIM Summary 3" xfId="4898"/>
    <cellStyle name="_Recon to Darrin's 5.11.05 proforma_NIM Summary 4" xfId="4899"/>
    <cellStyle name="_Recon to Darrin's 5.11.05 proforma_NIM Summary 5" xfId="4900"/>
    <cellStyle name="_Recon to Darrin's 5.11.05 proforma_NIM Summary 6" xfId="4901"/>
    <cellStyle name="_Recon to Darrin's 5.11.05 proforma_NIM Summary 7" xfId="4902"/>
    <cellStyle name="_Recon to Darrin's 5.11.05 proforma_NIM Summary 8" xfId="4903"/>
    <cellStyle name="_Recon to Darrin's 5.11.05 proforma_NIM Summary 9" xfId="4904"/>
    <cellStyle name="_Recon to Darrin's 5.11.05 proforma_PCA 10 -  Exhibit D from A Kellogg Jan 2011" xfId="4905"/>
    <cellStyle name="_Recon to Darrin's 5.11.05 proforma_PCA 10 -  Exhibit D from A Kellogg July 2011" xfId="4906"/>
    <cellStyle name="_Recon to Darrin's 5.11.05 proforma_PCA 10 -  Exhibit D from S Free Rcv'd 12-11" xfId="4907"/>
    <cellStyle name="_Recon to Darrin's 5.11.05 proforma_PCA 7 - Exhibit D update 11_30_08 (2)" xfId="4908"/>
    <cellStyle name="_Recon to Darrin's 5.11.05 proforma_PCA 7 - Exhibit D update 11_30_08 (2) 2" xfId="4909"/>
    <cellStyle name="_Recon to Darrin's 5.11.05 proforma_PCA 7 - Exhibit D update 11_30_08 (2) 2 2" xfId="4910"/>
    <cellStyle name="_Recon to Darrin's 5.11.05 proforma_PCA 7 - Exhibit D update 11_30_08 (2) 3" xfId="4911"/>
    <cellStyle name="_Recon to Darrin's 5.11.05 proforma_PCA 7 - Exhibit D update 11_30_08 (2) 4" xfId="4912"/>
    <cellStyle name="_Recon to Darrin's 5.11.05 proforma_PCA 7 - Exhibit D update 11_30_08 (2)_NIM Summary" xfId="4913"/>
    <cellStyle name="_Recon to Darrin's 5.11.05 proforma_PCA 7 - Exhibit D update 11_30_08 (2)_NIM Summary 2" xfId="4914"/>
    <cellStyle name="_Recon to Darrin's 5.11.05 proforma_PCA 8 - Exhibit D update 12_31_09" xfId="4915"/>
    <cellStyle name="_Recon to Darrin's 5.11.05 proforma_PCA 8 - Exhibit D update 12_31_09 2" xfId="4916"/>
    <cellStyle name="_Recon to Darrin's 5.11.05 proforma_PCA 9 -  Exhibit D April 2010" xfId="4917"/>
    <cellStyle name="_Recon to Darrin's 5.11.05 proforma_PCA 9 -  Exhibit D April 2010 (3)" xfId="4918"/>
    <cellStyle name="_Recon to Darrin's 5.11.05 proforma_PCA 9 -  Exhibit D April 2010 (3) 2" xfId="4919"/>
    <cellStyle name="_Recon to Darrin's 5.11.05 proforma_PCA 9 -  Exhibit D April 2010 2" xfId="4920"/>
    <cellStyle name="_Recon to Darrin's 5.11.05 proforma_PCA 9 -  Exhibit D April 2010 3" xfId="4921"/>
    <cellStyle name="_Recon to Darrin's 5.11.05 proforma_PCA 9 -  Exhibit D Feb 2010" xfId="4922"/>
    <cellStyle name="_Recon to Darrin's 5.11.05 proforma_PCA 9 -  Exhibit D Feb 2010 2" xfId="4923"/>
    <cellStyle name="_Recon to Darrin's 5.11.05 proforma_PCA 9 -  Exhibit D Feb 2010 v2" xfId="4924"/>
    <cellStyle name="_Recon to Darrin's 5.11.05 proforma_PCA 9 -  Exhibit D Feb 2010 v2 2" xfId="4925"/>
    <cellStyle name="_Recon to Darrin's 5.11.05 proforma_PCA 9 -  Exhibit D Feb 2010 WF" xfId="4926"/>
    <cellStyle name="_Recon to Darrin's 5.11.05 proforma_PCA 9 -  Exhibit D Feb 2010 WF 2" xfId="4927"/>
    <cellStyle name="_Recon to Darrin's 5.11.05 proforma_PCA 9 -  Exhibit D Jan 2010" xfId="4928"/>
    <cellStyle name="_Recon to Darrin's 5.11.05 proforma_PCA 9 -  Exhibit D Jan 2010 2" xfId="4929"/>
    <cellStyle name="_Recon to Darrin's 5.11.05 proforma_PCA 9 -  Exhibit D March 2010 (2)" xfId="4930"/>
    <cellStyle name="_Recon to Darrin's 5.11.05 proforma_PCA 9 -  Exhibit D March 2010 (2) 2" xfId="4931"/>
    <cellStyle name="_Recon to Darrin's 5.11.05 proforma_PCA 9 -  Exhibit D Nov 2010" xfId="4932"/>
    <cellStyle name="_Recon to Darrin's 5.11.05 proforma_PCA 9 -  Exhibit D Nov 2010 2" xfId="4933"/>
    <cellStyle name="_Recon to Darrin's 5.11.05 proforma_PCA 9 - Exhibit D at August 2010" xfId="4934"/>
    <cellStyle name="_Recon to Darrin's 5.11.05 proforma_PCA 9 - Exhibit D at August 2010 2" xfId="4935"/>
    <cellStyle name="_Recon to Darrin's 5.11.05 proforma_PCA 9 - Exhibit D June 2010 GRC" xfId="4936"/>
    <cellStyle name="_Recon to Darrin's 5.11.05 proforma_PCA 9 - Exhibit D June 2010 GRC 2" xfId="4937"/>
    <cellStyle name="_Recon to Darrin's 5.11.05 proforma_Power Costs - Comparison bx Rbtl-Staff-Jt-PC" xfId="4938"/>
    <cellStyle name="_Recon to Darrin's 5.11.05 proforma_Power Costs - Comparison bx Rbtl-Staff-Jt-PC 2" xfId="4939"/>
    <cellStyle name="_Recon to Darrin's 5.11.05 proforma_Power Costs - Comparison bx Rbtl-Staff-Jt-PC 2 2" xfId="4940"/>
    <cellStyle name="_Recon to Darrin's 5.11.05 proforma_Power Costs - Comparison bx Rbtl-Staff-Jt-PC 3" xfId="4941"/>
    <cellStyle name="_Recon to Darrin's 5.11.05 proforma_Power Costs - Comparison bx Rbtl-Staff-Jt-PC 4" xfId="4942"/>
    <cellStyle name="_Recon to Darrin's 5.11.05 proforma_Power Costs - Comparison bx Rbtl-Staff-Jt-PC_Adj Bench DR 3 for Initial Briefs (Electric)" xfId="4943"/>
    <cellStyle name="_Recon to Darrin's 5.11.05 proforma_Power Costs - Comparison bx Rbtl-Staff-Jt-PC_Adj Bench DR 3 for Initial Briefs (Electric) 2" xfId="4944"/>
    <cellStyle name="_Recon to Darrin's 5.11.05 proforma_Power Costs - Comparison bx Rbtl-Staff-Jt-PC_Adj Bench DR 3 for Initial Briefs (Electric) 2 2" xfId="4945"/>
    <cellStyle name="_Recon to Darrin's 5.11.05 proforma_Power Costs - Comparison bx Rbtl-Staff-Jt-PC_Adj Bench DR 3 for Initial Briefs (Electric) 3" xfId="4946"/>
    <cellStyle name="_Recon to Darrin's 5.11.05 proforma_Power Costs - Comparison bx Rbtl-Staff-Jt-PC_Adj Bench DR 3 for Initial Briefs (Electric) 4" xfId="4947"/>
    <cellStyle name="_Recon to Darrin's 5.11.05 proforma_Power Costs - Comparison bx Rbtl-Staff-Jt-PC_Electric Rev Req Model (2009 GRC) Rebuttal" xfId="4948"/>
    <cellStyle name="_Recon to Darrin's 5.11.05 proforma_Power Costs - Comparison bx Rbtl-Staff-Jt-PC_Electric Rev Req Model (2009 GRC) Rebuttal 2" xfId="4949"/>
    <cellStyle name="_Recon to Darrin's 5.11.05 proforma_Power Costs - Comparison bx Rbtl-Staff-Jt-PC_Electric Rev Req Model (2009 GRC) Rebuttal 2 2" xfId="4950"/>
    <cellStyle name="_Recon to Darrin's 5.11.05 proforma_Power Costs - Comparison bx Rbtl-Staff-Jt-PC_Electric Rev Req Model (2009 GRC) Rebuttal 3" xfId="4951"/>
    <cellStyle name="_Recon to Darrin's 5.11.05 proforma_Power Costs - Comparison bx Rbtl-Staff-Jt-PC_Electric Rev Req Model (2009 GRC) Rebuttal 4" xfId="4952"/>
    <cellStyle name="_Recon to Darrin's 5.11.05 proforma_Power Costs - Comparison bx Rbtl-Staff-Jt-PC_Electric Rev Req Model (2009 GRC) Rebuttal REmoval of New  WH Solar AdjustMI" xfId="4953"/>
    <cellStyle name="_Recon to Darrin's 5.11.05 proforma_Power Costs - Comparison bx Rbtl-Staff-Jt-PC_Electric Rev Req Model (2009 GRC) Rebuttal REmoval of New  WH Solar AdjustMI 2" xfId="4954"/>
    <cellStyle name="_Recon to Darrin's 5.11.05 proforma_Power Costs - Comparison bx Rbtl-Staff-Jt-PC_Electric Rev Req Model (2009 GRC) Rebuttal REmoval of New  WH Solar AdjustMI 2 2" xfId="4955"/>
    <cellStyle name="_Recon to Darrin's 5.11.05 proforma_Power Costs - Comparison bx Rbtl-Staff-Jt-PC_Electric Rev Req Model (2009 GRC) Rebuttal REmoval of New  WH Solar AdjustMI 3" xfId="4956"/>
    <cellStyle name="_Recon to Darrin's 5.11.05 proforma_Power Costs - Comparison bx Rbtl-Staff-Jt-PC_Electric Rev Req Model (2009 GRC) Rebuttal REmoval of New  WH Solar AdjustMI 4" xfId="4957"/>
    <cellStyle name="_Recon to Darrin's 5.11.05 proforma_Power Costs - Comparison bx Rbtl-Staff-Jt-PC_Electric Rev Req Model (2009 GRC) Revised 01-18-2010" xfId="4958"/>
    <cellStyle name="_Recon to Darrin's 5.11.05 proforma_Power Costs - Comparison bx Rbtl-Staff-Jt-PC_Electric Rev Req Model (2009 GRC) Revised 01-18-2010 2" xfId="4959"/>
    <cellStyle name="_Recon to Darrin's 5.11.05 proforma_Power Costs - Comparison bx Rbtl-Staff-Jt-PC_Electric Rev Req Model (2009 GRC) Revised 01-18-2010 2 2" xfId="4960"/>
    <cellStyle name="_Recon to Darrin's 5.11.05 proforma_Power Costs - Comparison bx Rbtl-Staff-Jt-PC_Electric Rev Req Model (2009 GRC) Revised 01-18-2010 3" xfId="4961"/>
    <cellStyle name="_Recon to Darrin's 5.11.05 proforma_Power Costs - Comparison bx Rbtl-Staff-Jt-PC_Electric Rev Req Model (2009 GRC) Revised 01-18-2010 4" xfId="4962"/>
    <cellStyle name="_Recon to Darrin's 5.11.05 proforma_Power Costs - Comparison bx Rbtl-Staff-Jt-PC_Final Order Electric EXHIBIT A-1" xfId="4963"/>
    <cellStyle name="_Recon to Darrin's 5.11.05 proforma_Power Costs - Comparison bx Rbtl-Staff-Jt-PC_Final Order Electric EXHIBIT A-1 2" xfId="4964"/>
    <cellStyle name="_Recon to Darrin's 5.11.05 proforma_Power Costs - Comparison bx Rbtl-Staff-Jt-PC_Final Order Electric EXHIBIT A-1 2 2" xfId="4965"/>
    <cellStyle name="_Recon to Darrin's 5.11.05 proforma_Power Costs - Comparison bx Rbtl-Staff-Jt-PC_Final Order Electric EXHIBIT A-1 3" xfId="4966"/>
    <cellStyle name="_Recon to Darrin's 5.11.05 proforma_Power Costs - Comparison bx Rbtl-Staff-Jt-PC_Final Order Electric EXHIBIT A-1 4" xfId="4967"/>
    <cellStyle name="_Recon to Darrin's 5.11.05 proforma_Production Adj 4.37" xfId="4968"/>
    <cellStyle name="_Recon to Darrin's 5.11.05 proforma_Production Adj 4.37 2" xfId="4969"/>
    <cellStyle name="_Recon to Darrin's 5.11.05 proforma_Production Adj 4.37 2 2" xfId="4970"/>
    <cellStyle name="_Recon to Darrin's 5.11.05 proforma_Production Adj 4.37 3" xfId="4971"/>
    <cellStyle name="_Recon to Darrin's 5.11.05 proforma_Purchased Power Adj 4.03" xfId="4972"/>
    <cellStyle name="_Recon to Darrin's 5.11.05 proforma_Purchased Power Adj 4.03 2" xfId="4973"/>
    <cellStyle name="_Recon to Darrin's 5.11.05 proforma_Purchased Power Adj 4.03 2 2" xfId="4974"/>
    <cellStyle name="_Recon to Darrin's 5.11.05 proforma_Purchased Power Adj 4.03 3" xfId="4975"/>
    <cellStyle name="_Recon to Darrin's 5.11.05 proforma_Rebuttal Power Costs" xfId="4976"/>
    <cellStyle name="_Recon to Darrin's 5.11.05 proforma_Rebuttal Power Costs 2" xfId="4977"/>
    <cellStyle name="_Recon to Darrin's 5.11.05 proforma_Rebuttal Power Costs 2 2" xfId="4978"/>
    <cellStyle name="_Recon to Darrin's 5.11.05 proforma_Rebuttal Power Costs 3" xfId="4979"/>
    <cellStyle name="_Recon to Darrin's 5.11.05 proforma_Rebuttal Power Costs 4" xfId="4980"/>
    <cellStyle name="_Recon to Darrin's 5.11.05 proforma_Rebuttal Power Costs_Adj Bench DR 3 for Initial Briefs (Electric)" xfId="4981"/>
    <cellStyle name="_Recon to Darrin's 5.11.05 proforma_Rebuttal Power Costs_Adj Bench DR 3 for Initial Briefs (Electric) 2" xfId="4982"/>
    <cellStyle name="_Recon to Darrin's 5.11.05 proforma_Rebuttal Power Costs_Adj Bench DR 3 for Initial Briefs (Electric) 2 2" xfId="4983"/>
    <cellStyle name="_Recon to Darrin's 5.11.05 proforma_Rebuttal Power Costs_Adj Bench DR 3 for Initial Briefs (Electric) 3" xfId="4984"/>
    <cellStyle name="_Recon to Darrin's 5.11.05 proforma_Rebuttal Power Costs_Adj Bench DR 3 for Initial Briefs (Electric) 4" xfId="4985"/>
    <cellStyle name="_Recon to Darrin's 5.11.05 proforma_Rebuttal Power Costs_Electric Rev Req Model (2009 GRC) Rebuttal" xfId="4986"/>
    <cellStyle name="_Recon to Darrin's 5.11.05 proforma_Rebuttal Power Costs_Electric Rev Req Model (2009 GRC) Rebuttal 2" xfId="4987"/>
    <cellStyle name="_Recon to Darrin's 5.11.05 proforma_Rebuttal Power Costs_Electric Rev Req Model (2009 GRC) Rebuttal 2 2" xfId="4988"/>
    <cellStyle name="_Recon to Darrin's 5.11.05 proforma_Rebuttal Power Costs_Electric Rev Req Model (2009 GRC) Rebuttal 3" xfId="4989"/>
    <cellStyle name="_Recon to Darrin's 5.11.05 proforma_Rebuttal Power Costs_Electric Rev Req Model (2009 GRC) Rebuttal 4" xfId="4990"/>
    <cellStyle name="_Recon to Darrin's 5.11.05 proforma_Rebuttal Power Costs_Electric Rev Req Model (2009 GRC) Rebuttal REmoval of New  WH Solar AdjustMI" xfId="4991"/>
    <cellStyle name="_Recon to Darrin's 5.11.05 proforma_Rebuttal Power Costs_Electric Rev Req Model (2009 GRC) Rebuttal REmoval of New  WH Solar AdjustMI 2" xfId="4992"/>
    <cellStyle name="_Recon to Darrin's 5.11.05 proforma_Rebuttal Power Costs_Electric Rev Req Model (2009 GRC) Rebuttal REmoval of New  WH Solar AdjustMI 2 2" xfId="4993"/>
    <cellStyle name="_Recon to Darrin's 5.11.05 proforma_Rebuttal Power Costs_Electric Rev Req Model (2009 GRC) Rebuttal REmoval of New  WH Solar AdjustMI 3" xfId="4994"/>
    <cellStyle name="_Recon to Darrin's 5.11.05 proforma_Rebuttal Power Costs_Electric Rev Req Model (2009 GRC) Rebuttal REmoval of New  WH Solar AdjustMI 4" xfId="4995"/>
    <cellStyle name="_Recon to Darrin's 5.11.05 proforma_Rebuttal Power Costs_Electric Rev Req Model (2009 GRC) Revised 01-18-2010" xfId="4996"/>
    <cellStyle name="_Recon to Darrin's 5.11.05 proforma_Rebuttal Power Costs_Electric Rev Req Model (2009 GRC) Revised 01-18-2010 2" xfId="4997"/>
    <cellStyle name="_Recon to Darrin's 5.11.05 proforma_Rebuttal Power Costs_Electric Rev Req Model (2009 GRC) Revised 01-18-2010 2 2" xfId="4998"/>
    <cellStyle name="_Recon to Darrin's 5.11.05 proforma_Rebuttal Power Costs_Electric Rev Req Model (2009 GRC) Revised 01-18-2010 3" xfId="4999"/>
    <cellStyle name="_Recon to Darrin's 5.11.05 proforma_Rebuttal Power Costs_Electric Rev Req Model (2009 GRC) Revised 01-18-2010 4" xfId="5000"/>
    <cellStyle name="_Recon to Darrin's 5.11.05 proforma_Rebuttal Power Costs_Final Order Electric EXHIBIT A-1" xfId="5001"/>
    <cellStyle name="_Recon to Darrin's 5.11.05 proforma_Rebuttal Power Costs_Final Order Electric EXHIBIT A-1 2" xfId="5002"/>
    <cellStyle name="_Recon to Darrin's 5.11.05 proforma_Rebuttal Power Costs_Final Order Electric EXHIBIT A-1 2 2" xfId="5003"/>
    <cellStyle name="_Recon to Darrin's 5.11.05 proforma_Rebuttal Power Costs_Final Order Electric EXHIBIT A-1 3" xfId="5004"/>
    <cellStyle name="_Recon to Darrin's 5.11.05 proforma_Rebuttal Power Costs_Final Order Electric EXHIBIT A-1 4" xfId="5005"/>
    <cellStyle name="_Recon to Darrin's 5.11.05 proforma_ROR &amp; CONV FACTOR" xfId="5006"/>
    <cellStyle name="_Recon to Darrin's 5.11.05 proforma_ROR &amp; CONV FACTOR 2" xfId="5007"/>
    <cellStyle name="_Recon to Darrin's 5.11.05 proforma_ROR &amp; CONV FACTOR 2 2" xfId="5008"/>
    <cellStyle name="_Recon to Darrin's 5.11.05 proforma_ROR &amp; CONV FACTOR 3" xfId="5009"/>
    <cellStyle name="_Recon to Darrin's 5.11.05 proforma_ROR 5.02" xfId="5010"/>
    <cellStyle name="_Recon to Darrin's 5.11.05 proforma_ROR 5.02 2" xfId="5011"/>
    <cellStyle name="_Recon to Darrin's 5.11.05 proforma_ROR 5.02 2 2" xfId="5012"/>
    <cellStyle name="_Recon to Darrin's 5.11.05 proforma_ROR 5.02 3" xfId="5013"/>
    <cellStyle name="_Recon to Darrin's 5.11.05 proforma_Transmission Workbook for May BOD" xfId="5014"/>
    <cellStyle name="_Recon to Darrin's 5.11.05 proforma_Transmission Workbook for May BOD 2" xfId="5015"/>
    <cellStyle name="_Recon to Darrin's 5.11.05 proforma_Wind Integration 10GRC" xfId="5016"/>
    <cellStyle name="_Recon to Darrin's 5.11.05 proforma_Wind Integration 10GRC 2" xfId="5017"/>
    <cellStyle name="_Revenue" xfId="5018"/>
    <cellStyle name="_Revenue_2.01G Temp Normalization(C) NEW WAY DM" xfId="5019"/>
    <cellStyle name="_Revenue_2.02G Revenues and Expenses NEW WAY DM" xfId="5020"/>
    <cellStyle name="_Revenue_4.01G Temp Normalization (C)" xfId="5021"/>
    <cellStyle name="_Revenue_4.01G Temp Normalization(HC)" xfId="5022"/>
    <cellStyle name="_Revenue_4.01G Temp Normalization(HC)new" xfId="5023"/>
    <cellStyle name="_Revenue_4.01G Temp Normalization(not used)" xfId="5024"/>
    <cellStyle name="_Revenue_Book1" xfId="5025"/>
    <cellStyle name="_Revenue_Data" xfId="5026"/>
    <cellStyle name="_Revenue_Data_1" xfId="5027"/>
    <cellStyle name="_Revenue_Data_Pro Forma Rev 09 GRC" xfId="5028"/>
    <cellStyle name="_Revenue_Data_Pro Forma Rev 2010 GRC" xfId="5029"/>
    <cellStyle name="_Revenue_Data_Pro Forma Rev 2010 GRC_Preliminary" xfId="5030"/>
    <cellStyle name="_Revenue_Data_Revenue (Feb 09 - Jan 10)" xfId="5031"/>
    <cellStyle name="_Revenue_Data_Revenue (Jan 09 - Dec 09)" xfId="5032"/>
    <cellStyle name="_Revenue_Data_Revenue (Mar 09 - Feb 10)" xfId="5033"/>
    <cellStyle name="_Revenue_Data_Volume Exhibit (Jan09 - Dec09)" xfId="5034"/>
    <cellStyle name="_Revenue_Mins" xfId="5035"/>
    <cellStyle name="_Revenue_Pro Forma Rev 07 GRC" xfId="5036"/>
    <cellStyle name="_Revenue_Pro Forma Rev 08 GRC" xfId="5037"/>
    <cellStyle name="_Revenue_Pro Forma Rev 09 GRC" xfId="5038"/>
    <cellStyle name="_Revenue_Pro Forma Rev 2010 GRC" xfId="5039"/>
    <cellStyle name="_Revenue_Pro Forma Rev 2010 GRC_Preliminary" xfId="5040"/>
    <cellStyle name="_Revenue_Revenue (Feb 09 - Jan 10)" xfId="5041"/>
    <cellStyle name="_Revenue_Revenue (Jan 09 - Dec 09)" xfId="5042"/>
    <cellStyle name="_Revenue_Revenue (Mar 09 - Feb 10)" xfId="5043"/>
    <cellStyle name="_Revenue_Revenue Proforma_Restating Gas 11-16-07" xfId="5044"/>
    <cellStyle name="_Revenue_Sheet2" xfId="5045"/>
    <cellStyle name="_Revenue_Therms Data" xfId="5046"/>
    <cellStyle name="_Revenue_Therms Data Rerun" xfId="5047"/>
    <cellStyle name="_Revenue_Volume Exhibit (Jan09 - Dec09)" xfId="5048"/>
    <cellStyle name="_x0013__Scenario 1 REC vs PTC Offset" xfId="5049"/>
    <cellStyle name="_x0013__Scenario 3" xfId="5050"/>
    <cellStyle name="_Sumas Proforma - 11-09-07" xfId="5051"/>
    <cellStyle name="_Sumas Proforma - 11-09-07 2" xfId="5052"/>
    <cellStyle name="_Sumas Property Taxes v1" xfId="5053"/>
    <cellStyle name="_Sumas Property Taxes v1 2" xfId="5054"/>
    <cellStyle name="_Tenaska Comparison" xfId="5055"/>
    <cellStyle name="_Tenaska Comparison 2" xfId="5056"/>
    <cellStyle name="_Tenaska Comparison 2 2" xfId="5057"/>
    <cellStyle name="_Tenaska Comparison 2 2 2" xfId="5058"/>
    <cellStyle name="_Tenaska Comparison 2 3" xfId="5059"/>
    <cellStyle name="_Tenaska Comparison 3" xfId="5060"/>
    <cellStyle name="_Tenaska Comparison 3 2" xfId="5061"/>
    <cellStyle name="_Tenaska Comparison 4" xfId="5062"/>
    <cellStyle name="_Tenaska Comparison 4 2" xfId="5063"/>
    <cellStyle name="_Tenaska Comparison 5" xfId="5064"/>
    <cellStyle name="_Tenaska Comparison_(C) WHE Proforma with ITC cash grant 10 Yr Amort_for deferral_102809" xfId="5065"/>
    <cellStyle name="_Tenaska Comparison_(C) WHE Proforma with ITC cash grant 10 Yr Amort_for deferral_102809 2" xfId="5066"/>
    <cellStyle name="_Tenaska Comparison_(C) WHE Proforma with ITC cash grant 10 Yr Amort_for deferral_102809 2 2" xfId="5067"/>
    <cellStyle name="_Tenaska Comparison_(C) WHE Proforma with ITC cash grant 10 Yr Amort_for deferral_102809 3" xfId="5068"/>
    <cellStyle name="_Tenaska Comparison_(C) WHE Proforma with ITC cash grant 10 Yr Amort_for deferral_102809 4" xfId="5069"/>
    <cellStyle name="_Tenaska Comparison_(C) WHE Proforma with ITC cash grant 10 Yr Amort_for deferral_102809_16.07E Wild Horse Wind Expansionwrkingfile" xfId="5070"/>
    <cellStyle name="_Tenaska Comparison_(C) WHE Proforma with ITC cash grant 10 Yr Amort_for deferral_102809_16.07E Wild Horse Wind Expansionwrkingfile 2" xfId="5071"/>
    <cellStyle name="_Tenaska Comparison_(C) WHE Proforma with ITC cash grant 10 Yr Amort_for deferral_102809_16.07E Wild Horse Wind Expansionwrkingfile 2 2" xfId="5072"/>
    <cellStyle name="_Tenaska Comparison_(C) WHE Proforma with ITC cash grant 10 Yr Amort_for deferral_102809_16.07E Wild Horse Wind Expansionwrkingfile 3" xfId="5073"/>
    <cellStyle name="_Tenaska Comparison_(C) WHE Proforma with ITC cash grant 10 Yr Amort_for deferral_102809_16.07E Wild Horse Wind Expansionwrkingfile 4" xfId="5074"/>
    <cellStyle name="_Tenaska Comparison_(C) WHE Proforma with ITC cash grant 10 Yr Amort_for deferral_102809_16.07E Wild Horse Wind Expansionwrkingfile SF" xfId="5075"/>
    <cellStyle name="_Tenaska Comparison_(C) WHE Proforma with ITC cash grant 10 Yr Amort_for deferral_102809_16.07E Wild Horse Wind Expansionwrkingfile SF 2" xfId="5076"/>
    <cellStyle name="_Tenaska Comparison_(C) WHE Proforma with ITC cash grant 10 Yr Amort_for deferral_102809_16.07E Wild Horse Wind Expansionwrkingfile SF 2 2" xfId="5077"/>
    <cellStyle name="_Tenaska Comparison_(C) WHE Proforma with ITC cash grant 10 Yr Amort_for deferral_102809_16.07E Wild Horse Wind Expansionwrkingfile SF 3" xfId="5078"/>
    <cellStyle name="_Tenaska Comparison_(C) WHE Proforma with ITC cash grant 10 Yr Amort_for deferral_102809_16.07E Wild Horse Wind Expansionwrkingfile SF 4" xfId="5079"/>
    <cellStyle name="_Tenaska Comparison_(C) WHE Proforma with ITC cash grant 10 Yr Amort_for deferral_102809_16.37E Wild Horse Expansion DeferralRevwrkingfile SF" xfId="5080"/>
    <cellStyle name="_Tenaska Comparison_(C) WHE Proforma with ITC cash grant 10 Yr Amort_for deferral_102809_16.37E Wild Horse Expansion DeferralRevwrkingfile SF 2" xfId="5081"/>
    <cellStyle name="_Tenaska Comparison_(C) WHE Proforma with ITC cash grant 10 Yr Amort_for deferral_102809_16.37E Wild Horse Expansion DeferralRevwrkingfile SF 2 2" xfId="5082"/>
    <cellStyle name="_Tenaska Comparison_(C) WHE Proforma with ITC cash grant 10 Yr Amort_for deferral_102809_16.37E Wild Horse Expansion DeferralRevwrkingfile SF 3" xfId="5083"/>
    <cellStyle name="_Tenaska Comparison_(C) WHE Proforma with ITC cash grant 10 Yr Amort_for deferral_102809_16.37E Wild Horse Expansion DeferralRevwrkingfile SF 4" xfId="5084"/>
    <cellStyle name="_Tenaska Comparison_(C) WHE Proforma with ITC cash grant 10 Yr Amort_for rebuttal_120709" xfId="5085"/>
    <cellStyle name="_Tenaska Comparison_(C) WHE Proforma with ITC cash grant 10 Yr Amort_for rebuttal_120709 2" xfId="5086"/>
    <cellStyle name="_Tenaska Comparison_(C) WHE Proforma with ITC cash grant 10 Yr Amort_for rebuttal_120709 2 2" xfId="5087"/>
    <cellStyle name="_Tenaska Comparison_(C) WHE Proforma with ITC cash grant 10 Yr Amort_for rebuttal_120709 3" xfId="5088"/>
    <cellStyle name="_Tenaska Comparison_(C) WHE Proforma with ITC cash grant 10 Yr Amort_for rebuttal_120709 4" xfId="5089"/>
    <cellStyle name="_Tenaska Comparison_04.07E Wild Horse Wind Expansion" xfId="5090"/>
    <cellStyle name="_Tenaska Comparison_04.07E Wild Horse Wind Expansion 2" xfId="5091"/>
    <cellStyle name="_Tenaska Comparison_04.07E Wild Horse Wind Expansion 2 2" xfId="5092"/>
    <cellStyle name="_Tenaska Comparison_04.07E Wild Horse Wind Expansion 3" xfId="5093"/>
    <cellStyle name="_Tenaska Comparison_04.07E Wild Horse Wind Expansion 4" xfId="5094"/>
    <cellStyle name="_Tenaska Comparison_04.07E Wild Horse Wind Expansion_16.07E Wild Horse Wind Expansionwrkingfile" xfId="5095"/>
    <cellStyle name="_Tenaska Comparison_04.07E Wild Horse Wind Expansion_16.07E Wild Horse Wind Expansionwrkingfile 2" xfId="5096"/>
    <cellStyle name="_Tenaska Comparison_04.07E Wild Horse Wind Expansion_16.07E Wild Horse Wind Expansionwrkingfile 2 2" xfId="5097"/>
    <cellStyle name="_Tenaska Comparison_04.07E Wild Horse Wind Expansion_16.07E Wild Horse Wind Expansionwrkingfile 3" xfId="5098"/>
    <cellStyle name="_Tenaska Comparison_04.07E Wild Horse Wind Expansion_16.07E Wild Horse Wind Expansionwrkingfile 4" xfId="5099"/>
    <cellStyle name="_Tenaska Comparison_04.07E Wild Horse Wind Expansion_16.07E Wild Horse Wind Expansionwrkingfile SF" xfId="5100"/>
    <cellStyle name="_Tenaska Comparison_04.07E Wild Horse Wind Expansion_16.07E Wild Horse Wind Expansionwrkingfile SF 2" xfId="5101"/>
    <cellStyle name="_Tenaska Comparison_04.07E Wild Horse Wind Expansion_16.07E Wild Horse Wind Expansionwrkingfile SF 2 2" xfId="5102"/>
    <cellStyle name="_Tenaska Comparison_04.07E Wild Horse Wind Expansion_16.07E Wild Horse Wind Expansionwrkingfile SF 3" xfId="5103"/>
    <cellStyle name="_Tenaska Comparison_04.07E Wild Horse Wind Expansion_16.07E Wild Horse Wind Expansionwrkingfile SF 4" xfId="5104"/>
    <cellStyle name="_Tenaska Comparison_04.07E Wild Horse Wind Expansion_16.37E Wild Horse Expansion DeferralRevwrkingfile SF" xfId="5105"/>
    <cellStyle name="_Tenaska Comparison_04.07E Wild Horse Wind Expansion_16.37E Wild Horse Expansion DeferralRevwrkingfile SF 2" xfId="5106"/>
    <cellStyle name="_Tenaska Comparison_04.07E Wild Horse Wind Expansion_16.37E Wild Horse Expansion DeferralRevwrkingfile SF 2 2" xfId="5107"/>
    <cellStyle name="_Tenaska Comparison_04.07E Wild Horse Wind Expansion_16.37E Wild Horse Expansion DeferralRevwrkingfile SF 3" xfId="5108"/>
    <cellStyle name="_Tenaska Comparison_04.07E Wild Horse Wind Expansion_16.37E Wild Horse Expansion DeferralRevwrkingfile SF 4" xfId="5109"/>
    <cellStyle name="_Tenaska Comparison_16.07E Wild Horse Wind Expansionwrkingfile" xfId="5110"/>
    <cellStyle name="_Tenaska Comparison_16.07E Wild Horse Wind Expansionwrkingfile 2" xfId="5111"/>
    <cellStyle name="_Tenaska Comparison_16.07E Wild Horse Wind Expansionwrkingfile 2 2" xfId="5112"/>
    <cellStyle name="_Tenaska Comparison_16.07E Wild Horse Wind Expansionwrkingfile 3" xfId="5113"/>
    <cellStyle name="_Tenaska Comparison_16.07E Wild Horse Wind Expansionwrkingfile 4" xfId="5114"/>
    <cellStyle name="_Tenaska Comparison_16.07E Wild Horse Wind Expansionwrkingfile SF" xfId="5115"/>
    <cellStyle name="_Tenaska Comparison_16.07E Wild Horse Wind Expansionwrkingfile SF 2" xfId="5116"/>
    <cellStyle name="_Tenaska Comparison_16.07E Wild Horse Wind Expansionwrkingfile SF 2 2" xfId="5117"/>
    <cellStyle name="_Tenaska Comparison_16.07E Wild Horse Wind Expansionwrkingfile SF 3" xfId="5118"/>
    <cellStyle name="_Tenaska Comparison_16.07E Wild Horse Wind Expansionwrkingfile SF 4" xfId="5119"/>
    <cellStyle name="_Tenaska Comparison_16.37E Wild Horse Expansion DeferralRevwrkingfile SF" xfId="5120"/>
    <cellStyle name="_Tenaska Comparison_16.37E Wild Horse Expansion DeferralRevwrkingfile SF 2" xfId="5121"/>
    <cellStyle name="_Tenaska Comparison_16.37E Wild Horse Expansion DeferralRevwrkingfile SF 2 2" xfId="5122"/>
    <cellStyle name="_Tenaska Comparison_16.37E Wild Horse Expansion DeferralRevwrkingfile SF 3" xfId="5123"/>
    <cellStyle name="_Tenaska Comparison_16.37E Wild Horse Expansion DeferralRevwrkingfile SF 4" xfId="5124"/>
    <cellStyle name="_Tenaska Comparison_2009 Compliance Filing PCA Exhibits for GRC" xfId="5125"/>
    <cellStyle name="_Tenaska Comparison_2009 Compliance Filing PCA Exhibits for GRC 2" xfId="5126"/>
    <cellStyle name="_Tenaska Comparison_2009 GRC Compl Filing - Exhibit D" xfId="5127"/>
    <cellStyle name="_Tenaska Comparison_2009 GRC Compl Filing - Exhibit D 2" xfId="5128"/>
    <cellStyle name="_Tenaska Comparison_2009 GRC Compl Filing - Exhibit D 3" xfId="5129"/>
    <cellStyle name="_Tenaska Comparison_3.01 Income Statement" xfId="5130"/>
    <cellStyle name="_Tenaska Comparison_4 31 Regulatory Assets and Liabilities  7 06- Exhibit D" xfId="5131"/>
    <cellStyle name="_Tenaska Comparison_4 31 Regulatory Assets and Liabilities  7 06- Exhibit D 2" xfId="5132"/>
    <cellStyle name="_Tenaska Comparison_4 31 Regulatory Assets and Liabilities  7 06- Exhibit D 2 2" xfId="5133"/>
    <cellStyle name="_Tenaska Comparison_4 31 Regulatory Assets and Liabilities  7 06- Exhibit D 3" xfId="5134"/>
    <cellStyle name="_Tenaska Comparison_4 31 Regulatory Assets and Liabilities  7 06- Exhibit D 4" xfId="5135"/>
    <cellStyle name="_Tenaska Comparison_4 31 Regulatory Assets and Liabilities  7 06- Exhibit D_NIM Summary" xfId="5136"/>
    <cellStyle name="_Tenaska Comparison_4 31 Regulatory Assets and Liabilities  7 06- Exhibit D_NIM Summary 2" xfId="5137"/>
    <cellStyle name="_Tenaska Comparison_4 32 Regulatory Assets and Liabilities  7 06- Exhibit D" xfId="5138"/>
    <cellStyle name="_Tenaska Comparison_4 32 Regulatory Assets and Liabilities  7 06- Exhibit D 2" xfId="5139"/>
    <cellStyle name="_Tenaska Comparison_4 32 Regulatory Assets and Liabilities  7 06- Exhibit D 2 2" xfId="5140"/>
    <cellStyle name="_Tenaska Comparison_4 32 Regulatory Assets and Liabilities  7 06- Exhibit D 3" xfId="5141"/>
    <cellStyle name="_Tenaska Comparison_4 32 Regulatory Assets and Liabilities  7 06- Exhibit D 4" xfId="5142"/>
    <cellStyle name="_Tenaska Comparison_4 32 Regulatory Assets and Liabilities  7 06- Exhibit D_NIM Summary" xfId="5143"/>
    <cellStyle name="_Tenaska Comparison_4 32 Regulatory Assets and Liabilities  7 06- Exhibit D_NIM Summary 2" xfId="5144"/>
    <cellStyle name="_Tenaska Comparison_AURORA Total New" xfId="5145"/>
    <cellStyle name="_Tenaska Comparison_AURORA Total New 2" xfId="5146"/>
    <cellStyle name="_Tenaska Comparison_Book2" xfId="5147"/>
    <cellStyle name="_Tenaska Comparison_Book2 2" xfId="5148"/>
    <cellStyle name="_Tenaska Comparison_Book2 2 2" xfId="5149"/>
    <cellStyle name="_Tenaska Comparison_Book2 3" xfId="5150"/>
    <cellStyle name="_Tenaska Comparison_Book2 4" xfId="5151"/>
    <cellStyle name="_Tenaska Comparison_Book2_Adj Bench DR 3 for Initial Briefs (Electric)" xfId="5152"/>
    <cellStyle name="_Tenaska Comparison_Book2_Adj Bench DR 3 for Initial Briefs (Electric) 2" xfId="5153"/>
    <cellStyle name="_Tenaska Comparison_Book2_Adj Bench DR 3 for Initial Briefs (Electric) 2 2" xfId="5154"/>
    <cellStyle name="_Tenaska Comparison_Book2_Adj Bench DR 3 for Initial Briefs (Electric) 3" xfId="5155"/>
    <cellStyle name="_Tenaska Comparison_Book2_Adj Bench DR 3 for Initial Briefs (Electric) 4" xfId="5156"/>
    <cellStyle name="_Tenaska Comparison_Book2_Electric Rev Req Model (2009 GRC) Rebuttal" xfId="5157"/>
    <cellStyle name="_Tenaska Comparison_Book2_Electric Rev Req Model (2009 GRC) Rebuttal 2" xfId="5158"/>
    <cellStyle name="_Tenaska Comparison_Book2_Electric Rev Req Model (2009 GRC) Rebuttal 2 2" xfId="5159"/>
    <cellStyle name="_Tenaska Comparison_Book2_Electric Rev Req Model (2009 GRC) Rebuttal 3" xfId="5160"/>
    <cellStyle name="_Tenaska Comparison_Book2_Electric Rev Req Model (2009 GRC) Rebuttal 4" xfId="5161"/>
    <cellStyle name="_Tenaska Comparison_Book2_Electric Rev Req Model (2009 GRC) Rebuttal REmoval of New  WH Solar AdjustMI" xfId="5162"/>
    <cellStyle name="_Tenaska Comparison_Book2_Electric Rev Req Model (2009 GRC) Rebuttal REmoval of New  WH Solar AdjustMI 2" xfId="5163"/>
    <cellStyle name="_Tenaska Comparison_Book2_Electric Rev Req Model (2009 GRC) Rebuttal REmoval of New  WH Solar AdjustMI 2 2" xfId="5164"/>
    <cellStyle name="_Tenaska Comparison_Book2_Electric Rev Req Model (2009 GRC) Rebuttal REmoval of New  WH Solar AdjustMI 3" xfId="5165"/>
    <cellStyle name="_Tenaska Comparison_Book2_Electric Rev Req Model (2009 GRC) Rebuttal REmoval of New  WH Solar AdjustMI 4" xfId="5166"/>
    <cellStyle name="_Tenaska Comparison_Book2_Electric Rev Req Model (2009 GRC) Revised 01-18-2010" xfId="5167"/>
    <cellStyle name="_Tenaska Comparison_Book2_Electric Rev Req Model (2009 GRC) Revised 01-18-2010 2" xfId="5168"/>
    <cellStyle name="_Tenaska Comparison_Book2_Electric Rev Req Model (2009 GRC) Revised 01-18-2010 2 2" xfId="5169"/>
    <cellStyle name="_Tenaska Comparison_Book2_Electric Rev Req Model (2009 GRC) Revised 01-18-2010 3" xfId="5170"/>
    <cellStyle name="_Tenaska Comparison_Book2_Electric Rev Req Model (2009 GRC) Revised 01-18-2010 4" xfId="5171"/>
    <cellStyle name="_Tenaska Comparison_Book2_Final Order Electric EXHIBIT A-1" xfId="5172"/>
    <cellStyle name="_Tenaska Comparison_Book2_Final Order Electric EXHIBIT A-1 2" xfId="5173"/>
    <cellStyle name="_Tenaska Comparison_Book2_Final Order Electric EXHIBIT A-1 2 2" xfId="5174"/>
    <cellStyle name="_Tenaska Comparison_Book2_Final Order Electric EXHIBIT A-1 3" xfId="5175"/>
    <cellStyle name="_Tenaska Comparison_Book2_Final Order Electric EXHIBIT A-1 4" xfId="5176"/>
    <cellStyle name="_Tenaska Comparison_Book4" xfId="5177"/>
    <cellStyle name="_Tenaska Comparison_Book4 2" xfId="5178"/>
    <cellStyle name="_Tenaska Comparison_Book4 2 2" xfId="5179"/>
    <cellStyle name="_Tenaska Comparison_Book4 3" xfId="5180"/>
    <cellStyle name="_Tenaska Comparison_Book4 4" xfId="5181"/>
    <cellStyle name="_Tenaska Comparison_Book9" xfId="5182"/>
    <cellStyle name="_Tenaska Comparison_Book9 2" xfId="5183"/>
    <cellStyle name="_Tenaska Comparison_Book9 2 2" xfId="5184"/>
    <cellStyle name="_Tenaska Comparison_Book9 3" xfId="5185"/>
    <cellStyle name="_Tenaska Comparison_Book9 4" xfId="5186"/>
    <cellStyle name="_Tenaska Comparison_Chelan PUD Power Costs (8-10)" xfId="5187"/>
    <cellStyle name="_Tenaska Comparison_Electric COS Inputs" xfId="5188"/>
    <cellStyle name="_Tenaska Comparison_Electric COS Inputs 2" xfId="5189"/>
    <cellStyle name="_Tenaska Comparison_Electric COS Inputs 2 2" xfId="5190"/>
    <cellStyle name="_Tenaska Comparison_Electric COS Inputs 2 2 2" xfId="5191"/>
    <cellStyle name="_Tenaska Comparison_Electric COS Inputs 2 3" xfId="5192"/>
    <cellStyle name="_Tenaska Comparison_Electric COS Inputs 2 3 2" xfId="5193"/>
    <cellStyle name="_Tenaska Comparison_Electric COS Inputs 2 4" xfId="5194"/>
    <cellStyle name="_Tenaska Comparison_Electric COS Inputs 2 4 2" xfId="5195"/>
    <cellStyle name="_Tenaska Comparison_Electric COS Inputs 3" xfId="5196"/>
    <cellStyle name="_Tenaska Comparison_Electric COS Inputs 3 2" xfId="5197"/>
    <cellStyle name="_Tenaska Comparison_Electric COS Inputs 4" xfId="5198"/>
    <cellStyle name="_Tenaska Comparison_Electric COS Inputs 4 2" xfId="5199"/>
    <cellStyle name="_Tenaska Comparison_Electric COS Inputs 5" xfId="5200"/>
    <cellStyle name="_Tenaska Comparison_Electric COS Inputs 6" xfId="5201"/>
    <cellStyle name="_Tenaska Comparison_NIM Summary" xfId="5202"/>
    <cellStyle name="_Tenaska Comparison_NIM Summary 09GRC" xfId="5203"/>
    <cellStyle name="_Tenaska Comparison_NIM Summary 09GRC 2" xfId="5204"/>
    <cellStyle name="_Tenaska Comparison_NIM Summary 2" xfId="5205"/>
    <cellStyle name="_Tenaska Comparison_NIM Summary 3" xfId="5206"/>
    <cellStyle name="_Tenaska Comparison_NIM Summary 4" xfId="5207"/>
    <cellStyle name="_Tenaska Comparison_NIM Summary 5" xfId="5208"/>
    <cellStyle name="_Tenaska Comparison_NIM Summary 6" xfId="5209"/>
    <cellStyle name="_Tenaska Comparison_NIM Summary 7" xfId="5210"/>
    <cellStyle name="_Tenaska Comparison_NIM Summary 8" xfId="5211"/>
    <cellStyle name="_Tenaska Comparison_NIM Summary 9" xfId="5212"/>
    <cellStyle name="_Tenaska Comparison_PCA 10 -  Exhibit D from A Kellogg Jan 2011" xfId="5213"/>
    <cellStyle name="_Tenaska Comparison_PCA 10 -  Exhibit D from A Kellogg July 2011" xfId="5214"/>
    <cellStyle name="_Tenaska Comparison_PCA 10 -  Exhibit D from S Free Rcv'd 12-11" xfId="5215"/>
    <cellStyle name="_Tenaska Comparison_PCA 9 -  Exhibit D April 2010" xfId="5216"/>
    <cellStyle name="_Tenaska Comparison_PCA 9 -  Exhibit D April 2010 (3)" xfId="5217"/>
    <cellStyle name="_Tenaska Comparison_PCA 9 -  Exhibit D April 2010 (3) 2" xfId="5218"/>
    <cellStyle name="_Tenaska Comparison_PCA 9 -  Exhibit D April 2010 2" xfId="5219"/>
    <cellStyle name="_Tenaska Comparison_PCA 9 -  Exhibit D April 2010 3" xfId="5220"/>
    <cellStyle name="_Tenaska Comparison_PCA 9 -  Exhibit D Nov 2010" xfId="5221"/>
    <cellStyle name="_Tenaska Comparison_PCA 9 -  Exhibit D Nov 2010 2" xfId="5222"/>
    <cellStyle name="_Tenaska Comparison_PCA 9 - Exhibit D at August 2010" xfId="5223"/>
    <cellStyle name="_Tenaska Comparison_PCA 9 - Exhibit D at August 2010 2" xfId="5224"/>
    <cellStyle name="_Tenaska Comparison_PCA 9 - Exhibit D June 2010 GRC" xfId="5225"/>
    <cellStyle name="_Tenaska Comparison_PCA 9 - Exhibit D June 2010 GRC 2" xfId="5226"/>
    <cellStyle name="_Tenaska Comparison_Power Costs - Comparison bx Rbtl-Staff-Jt-PC" xfId="5227"/>
    <cellStyle name="_Tenaska Comparison_Power Costs - Comparison bx Rbtl-Staff-Jt-PC 2" xfId="5228"/>
    <cellStyle name="_Tenaska Comparison_Power Costs - Comparison bx Rbtl-Staff-Jt-PC 2 2" xfId="5229"/>
    <cellStyle name="_Tenaska Comparison_Power Costs - Comparison bx Rbtl-Staff-Jt-PC 3" xfId="5230"/>
    <cellStyle name="_Tenaska Comparison_Power Costs - Comparison bx Rbtl-Staff-Jt-PC 4" xfId="5231"/>
    <cellStyle name="_Tenaska Comparison_Power Costs - Comparison bx Rbtl-Staff-Jt-PC_Adj Bench DR 3 for Initial Briefs (Electric)" xfId="5232"/>
    <cellStyle name="_Tenaska Comparison_Power Costs - Comparison bx Rbtl-Staff-Jt-PC_Adj Bench DR 3 for Initial Briefs (Electric) 2" xfId="5233"/>
    <cellStyle name="_Tenaska Comparison_Power Costs - Comparison bx Rbtl-Staff-Jt-PC_Adj Bench DR 3 for Initial Briefs (Electric) 2 2" xfId="5234"/>
    <cellStyle name="_Tenaska Comparison_Power Costs - Comparison bx Rbtl-Staff-Jt-PC_Adj Bench DR 3 for Initial Briefs (Electric) 3" xfId="5235"/>
    <cellStyle name="_Tenaska Comparison_Power Costs - Comparison bx Rbtl-Staff-Jt-PC_Adj Bench DR 3 for Initial Briefs (Electric) 4" xfId="5236"/>
    <cellStyle name="_Tenaska Comparison_Power Costs - Comparison bx Rbtl-Staff-Jt-PC_Electric Rev Req Model (2009 GRC) Rebuttal" xfId="5237"/>
    <cellStyle name="_Tenaska Comparison_Power Costs - Comparison bx Rbtl-Staff-Jt-PC_Electric Rev Req Model (2009 GRC) Rebuttal 2" xfId="5238"/>
    <cellStyle name="_Tenaska Comparison_Power Costs - Comparison bx Rbtl-Staff-Jt-PC_Electric Rev Req Model (2009 GRC) Rebuttal 2 2" xfId="5239"/>
    <cellStyle name="_Tenaska Comparison_Power Costs - Comparison bx Rbtl-Staff-Jt-PC_Electric Rev Req Model (2009 GRC) Rebuttal 3" xfId="5240"/>
    <cellStyle name="_Tenaska Comparison_Power Costs - Comparison bx Rbtl-Staff-Jt-PC_Electric Rev Req Model (2009 GRC) Rebuttal 4" xfId="5241"/>
    <cellStyle name="_Tenaska Comparison_Power Costs - Comparison bx Rbtl-Staff-Jt-PC_Electric Rev Req Model (2009 GRC) Rebuttal REmoval of New  WH Solar AdjustMI" xfId="5242"/>
    <cellStyle name="_Tenaska Comparison_Power Costs - Comparison bx Rbtl-Staff-Jt-PC_Electric Rev Req Model (2009 GRC) Rebuttal REmoval of New  WH Solar AdjustMI 2" xfId="5243"/>
    <cellStyle name="_Tenaska Comparison_Power Costs - Comparison bx Rbtl-Staff-Jt-PC_Electric Rev Req Model (2009 GRC) Rebuttal REmoval of New  WH Solar AdjustMI 2 2" xfId="5244"/>
    <cellStyle name="_Tenaska Comparison_Power Costs - Comparison bx Rbtl-Staff-Jt-PC_Electric Rev Req Model (2009 GRC) Rebuttal REmoval of New  WH Solar AdjustMI 3" xfId="5245"/>
    <cellStyle name="_Tenaska Comparison_Power Costs - Comparison bx Rbtl-Staff-Jt-PC_Electric Rev Req Model (2009 GRC) Rebuttal REmoval of New  WH Solar AdjustMI 4" xfId="5246"/>
    <cellStyle name="_Tenaska Comparison_Power Costs - Comparison bx Rbtl-Staff-Jt-PC_Electric Rev Req Model (2009 GRC) Revised 01-18-2010" xfId="5247"/>
    <cellStyle name="_Tenaska Comparison_Power Costs - Comparison bx Rbtl-Staff-Jt-PC_Electric Rev Req Model (2009 GRC) Revised 01-18-2010 2" xfId="5248"/>
    <cellStyle name="_Tenaska Comparison_Power Costs - Comparison bx Rbtl-Staff-Jt-PC_Electric Rev Req Model (2009 GRC) Revised 01-18-2010 2 2" xfId="5249"/>
    <cellStyle name="_Tenaska Comparison_Power Costs - Comparison bx Rbtl-Staff-Jt-PC_Electric Rev Req Model (2009 GRC) Revised 01-18-2010 3" xfId="5250"/>
    <cellStyle name="_Tenaska Comparison_Power Costs - Comparison bx Rbtl-Staff-Jt-PC_Electric Rev Req Model (2009 GRC) Revised 01-18-2010 4" xfId="5251"/>
    <cellStyle name="_Tenaska Comparison_Power Costs - Comparison bx Rbtl-Staff-Jt-PC_Final Order Electric EXHIBIT A-1" xfId="5252"/>
    <cellStyle name="_Tenaska Comparison_Power Costs - Comparison bx Rbtl-Staff-Jt-PC_Final Order Electric EXHIBIT A-1 2" xfId="5253"/>
    <cellStyle name="_Tenaska Comparison_Power Costs - Comparison bx Rbtl-Staff-Jt-PC_Final Order Electric EXHIBIT A-1 2 2" xfId="5254"/>
    <cellStyle name="_Tenaska Comparison_Power Costs - Comparison bx Rbtl-Staff-Jt-PC_Final Order Electric EXHIBIT A-1 3" xfId="5255"/>
    <cellStyle name="_Tenaska Comparison_Power Costs - Comparison bx Rbtl-Staff-Jt-PC_Final Order Electric EXHIBIT A-1 4" xfId="5256"/>
    <cellStyle name="_Tenaska Comparison_Production Adj 4.37" xfId="5257"/>
    <cellStyle name="_Tenaska Comparison_Production Adj 4.37 2" xfId="5258"/>
    <cellStyle name="_Tenaska Comparison_Production Adj 4.37 2 2" xfId="5259"/>
    <cellStyle name="_Tenaska Comparison_Production Adj 4.37 3" xfId="5260"/>
    <cellStyle name="_Tenaska Comparison_Purchased Power Adj 4.03" xfId="5261"/>
    <cellStyle name="_Tenaska Comparison_Purchased Power Adj 4.03 2" xfId="5262"/>
    <cellStyle name="_Tenaska Comparison_Purchased Power Adj 4.03 2 2" xfId="5263"/>
    <cellStyle name="_Tenaska Comparison_Purchased Power Adj 4.03 3" xfId="5264"/>
    <cellStyle name="_Tenaska Comparison_Rebuttal Power Costs" xfId="5265"/>
    <cellStyle name="_Tenaska Comparison_Rebuttal Power Costs 2" xfId="5266"/>
    <cellStyle name="_Tenaska Comparison_Rebuttal Power Costs 2 2" xfId="5267"/>
    <cellStyle name="_Tenaska Comparison_Rebuttal Power Costs 3" xfId="5268"/>
    <cellStyle name="_Tenaska Comparison_Rebuttal Power Costs 4" xfId="5269"/>
    <cellStyle name="_Tenaska Comparison_Rebuttal Power Costs_Adj Bench DR 3 for Initial Briefs (Electric)" xfId="5270"/>
    <cellStyle name="_Tenaska Comparison_Rebuttal Power Costs_Adj Bench DR 3 for Initial Briefs (Electric) 2" xfId="5271"/>
    <cellStyle name="_Tenaska Comparison_Rebuttal Power Costs_Adj Bench DR 3 for Initial Briefs (Electric) 2 2" xfId="5272"/>
    <cellStyle name="_Tenaska Comparison_Rebuttal Power Costs_Adj Bench DR 3 for Initial Briefs (Electric) 3" xfId="5273"/>
    <cellStyle name="_Tenaska Comparison_Rebuttal Power Costs_Adj Bench DR 3 for Initial Briefs (Electric) 4" xfId="5274"/>
    <cellStyle name="_Tenaska Comparison_Rebuttal Power Costs_Electric Rev Req Model (2009 GRC) Rebuttal" xfId="5275"/>
    <cellStyle name="_Tenaska Comparison_Rebuttal Power Costs_Electric Rev Req Model (2009 GRC) Rebuttal 2" xfId="5276"/>
    <cellStyle name="_Tenaska Comparison_Rebuttal Power Costs_Electric Rev Req Model (2009 GRC) Rebuttal 2 2" xfId="5277"/>
    <cellStyle name="_Tenaska Comparison_Rebuttal Power Costs_Electric Rev Req Model (2009 GRC) Rebuttal 3" xfId="5278"/>
    <cellStyle name="_Tenaska Comparison_Rebuttal Power Costs_Electric Rev Req Model (2009 GRC) Rebuttal 4" xfId="5279"/>
    <cellStyle name="_Tenaska Comparison_Rebuttal Power Costs_Electric Rev Req Model (2009 GRC) Rebuttal REmoval of New  WH Solar AdjustMI" xfId="5280"/>
    <cellStyle name="_Tenaska Comparison_Rebuttal Power Costs_Electric Rev Req Model (2009 GRC) Rebuttal REmoval of New  WH Solar AdjustMI 2" xfId="5281"/>
    <cellStyle name="_Tenaska Comparison_Rebuttal Power Costs_Electric Rev Req Model (2009 GRC) Rebuttal REmoval of New  WH Solar AdjustMI 2 2" xfId="5282"/>
    <cellStyle name="_Tenaska Comparison_Rebuttal Power Costs_Electric Rev Req Model (2009 GRC) Rebuttal REmoval of New  WH Solar AdjustMI 3" xfId="5283"/>
    <cellStyle name="_Tenaska Comparison_Rebuttal Power Costs_Electric Rev Req Model (2009 GRC) Rebuttal REmoval of New  WH Solar AdjustMI 4" xfId="5284"/>
    <cellStyle name="_Tenaska Comparison_Rebuttal Power Costs_Electric Rev Req Model (2009 GRC) Revised 01-18-2010" xfId="5285"/>
    <cellStyle name="_Tenaska Comparison_Rebuttal Power Costs_Electric Rev Req Model (2009 GRC) Revised 01-18-2010 2" xfId="5286"/>
    <cellStyle name="_Tenaska Comparison_Rebuttal Power Costs_Electric Rev Req Model (2009 GRC) Revised 01-18-2010 2 2" xfId="5287"/>
    <cellStyle name="_Tenaska Comparison_Rebuttal Power Costs_Electric Rev Req Model (2009 GRC) Revised 01-18-2010 3" xfId="5288"/>
    <cellStyle name="_Tenaska Comparison_Rebuttal Power Costs_Electric Rev Req Model (2009 GRC) Revised 01-18-2010 4" xfId="5289"/>
    <cellStyle name="_Tenaska Comparison_Rebuttal Power Costs_Final Order Electric EXHIBIT A-1" xfId="5290"/>
    <cellStyle name="_Tenaska Comparison_Rebuttal Power Costs_Final Order Electric EXHIBIT A-1 2" xfId="5291"/>
    <cellStyle name="_Tenaska Comparison_Rebuttal Power Costs_Final Order Electric EXHIBIT A-1 2 2" xfId="5292"/>
    <cellStyle name="_Tenaska Comparison_Rebuttal Power Costs_Final Order Electric EXHIBIT A-1 3" xfId="5293"/>
    <cellStyle name="_Tenaska Comparison_Rebuttal Power Costs_Final Order Electric EXHIBIT A-1 4" xfId="5294"/>
    <cellStyle name="_Tenaska Comparison_ROR 5.02" xfId="5295"/>
    <cellStyle name="_Tenaska Comparison_ROR 5.02 2" xfId="5296"/>
    <cellStyle name="_Tenaska Comparison_ROR 5.02 2 2" xfId="5297"/>
    <cellStyle name="_Tenaska Comparison_ROR 5.02 3" xfId="5298"/>
    <cellStyle name="_Tenaska Comparison_Transmission Workbook for May BOD" xfId="5299"/>
    <cellStyle name="_Tenaska Comparison_Transmission Workbook for May BOD 2" xfId="5300"/>
    <cellStyle name="_Tenaska Comparison_Wind Integration 10GRC" xfId="5301"/>
    <cellStyle name="_Tenaska Comparison_Wind Integration 10GRC 2" xfId="5302"/>
    <cellStyle name="_x0013__TENASKA REGULATORY ASSET" xfId="5303"/>
    <cellStyle name="_x0013__TENASKA REGULATORY ASSET 2" xfId="5304"/>
    <cellStyle name="_x0013__TENASKA REGULATORY ASSET 2 2" xfId="5305"/>
    <cellStyle name="_x0013__TENASKA REGULATORY ASSET 3" xfId="5306"/>
    <cellStyle name="_x0013__TENASKA REGULATORY ASSET 4" xfId="5307"/>
    <cellStyle name="_Therms Data" xfId="5308"/>
    <cellStyle name="_Therms Data_Pro Forma Rev 09 GRC" xfId="5309"/>
    <cellStyle name="_Therms Data_Pro Forma Rev 2010 GRC" xfId="5310"/>
    <cellStyle name="_Therms Data_Pro Forma Rev 2010 GRC_Preliminary" xfId="5311"/>
    <cellStyle name="_Therms Data_Revenue (Feb 09 - Jan 10)" xfId="5312"/>
    <cellStyle name="_Therms Data_Revenue (Jan 09 - Dec 09)" xfId="5313"/>
    <cellStyle name="_Therms Data_Revenue (Mar 09 - Feb 10)" xfId="5314"/>
    <cellStyle name="_Therms Data_Volume Exhibit (Jan09 - Dec09)" xfId="5315"/>
    <cellStyle name="_Value Copy 11 30 05 gas 12 09 05 AURORA at 12 14 05" xfId="5316"/>
    <cellStyle name="_Value Copy 11 30 05 gas 12 09 05 AURORA at 12 14 05 2" xfId="5317"/>
    <cellStyle name="_Value Copy 11 30 05 gas 12 09 05 AURORA at 12 14 05 2 2" xfId="5318"/>
    <cellStyle name="_Value Copy 11 30 05 gas 12 09 05 AURORA at 12 14 05 2 2 2" xfId="5319"/>
    <cellStyle name="_Value Copy 11 30 05 gas 12 09 05 AURORA at 12 14 05 2 3" xfId="5320"/>
    <cellStyle name="_Value Copy 11 30 05 gas 12 09 05 AURORA at 12 14 05 3" xfId="5321"/>
    <cellStyle name="_Value Copy 11 30 05 gas 12 09 05 AURORA at 12 14 05 3 2" xfId="5322"/>
    <cellStyle name="_Value Copy 11 30 05 gas 12 09 05 AURORA at 12 14 05 4" xfId="5323"/>
    <cellStyle name="_Value Copy 11 30 05 gas 12 09 05 AURORA at 12 14 05 4 2" xfId="5324"/>
    <cellStyle name="_Value Copy 11 30 05 gas 12 09 05 AURORA at 12 14 05 5" xfId="5325"/>
    <cellStyle name="_Value Copy 11 30 05 gas 12 09 05 AURORA at 12 14 05_04 07E Wild Horse Wind Expansion (C) (2)" xfId="5326"/>
    <cellStyle name="_Value Copy 11 30 05 gas 12 09 05 AURORA at 12 14 05_04 07E Wild Horse Wind Expansion (C) (2) 2" xfId="5327"/>
    <cellStyle name="_Value Copy 11 30 05 gas 12 09 05 AURORA at 12 14 05_04 07E Wild Horse Wind Expansion (C) (2) 2 2" xfId="5328"/>
    <cellStyle name="_Value Copy 11 30 05 gas 12 09 05 AURORA at 12 14 05_04 07E Wild Horse Wind Expansion (C) (2) 3" xfId="5329"/>
    <cellStyle name="_Value Copy 11 30 05 gas 12 09 05 AURORA at 12 14 05_04 07E Wild Horse Wind Expansion (C) (2) 4" xfId="5330"/>
    <cellStyle name="_Value Copy 11 30 05 gas 12 09 05 AURORA at 12 14 05_04 07E Wild Horse Wind Expansion (C) (2)_Adj Bench DR 3 for Initial Briefs (Electric)" xfId="5331"/>
    <cellStyle name="_Value Copy 11 30 05 gas 12 09 05 AURORA at 12 14 05_04 07E Wild Horse Wind Expansion (C) (2)_Adj Bench DR 3 for Initial Briefs (Electric) 2" xfId="5332"/>
    <cellStyle name="_Value Copy 11 30 05 gas 12 09 05 AURORA at 12 14 05_04 07E Wild Horse Wind Expansion (C) (2)_Adj Bench DR 3 for Initial Briefs (Electric) 2 2" xfId="5333"/>
    <cellStyle name="_Value Copy 11 30 05 gas 12 09 05 AURORA at 12 14 05_04 07E Wild Horse Wind Expansion (C) (2)_Adj Bench DR 3 for Initial Briefs (Electric) 3" xfId="5334"/>
    <cellStyle name="_Value Copy 11 30 05 gas 12 09 05 AURORA at 12 14 05_04 07E Wild Horse Wind Expansion (C) (2)_Adj Bench DR 3 for Initial Briefs (Electric) 4" xfId="5335"/>
    <cellStyle name="_Value Copy 11 30 05 gas 12 09 05 AURORA at 12 14 05_04 07E Wild Horse Wind Expansion (C) (2)_Book1" xfId="5336"/>
    <cellStyle name="_Value Copy 11 30 05 gas 12 09 05 AURORA at 12 14 05_04 07E Wild Horse Wind Expansion (C) (2)_Electric Rev Req Model (2009 GRC) " xfId="5337"/>
    <cellStyle name="_Value Copy 11 30 05 gas 12 09 05 AURORA at 12 14 05_04 07E Wild Horse Wind Expansion (C) (2)_Electric Rev Req Model (2009 GRC)  2" xfId="5338"/>
    <cellStyle name="_Value Copy 11 30 05 gas 12 09 05 AURORA at 12 14 05_04 07E Wild Horse Wind Expansion (C) (2)_Electric Rev Req Model (2009 GRC)  2 2" xfId="5339"/>
    <cellStyle name="_Value Copy 11 30 05 gas 12 09 05 AURORA at 12 14 05_04 07E Wild Horse Wind Expansion (C) (2)_Electric Rev Req Model (2009 GRC)  3" xfId="5340"/>
    <cellStyle name="_Value Copy 11 30 05 gas 12 09 05 AURORA at 12 14 05_04 07E Wild Horse Wind Expansion (C) (2)_Electric Rev Req Model (2009 GRC)  4" xfId="5341"/>
    <cellStyle name="_Value Copy 11 30 05 gas 12 09 05 AURORA at 12 14 05_04 07E Wild Horse Wind Expansion (C) (2)_Electric Rev Req Model (2009 GRC) Rebuttal" xfId="5342"/>
    <cellStyle name="_Value Copy 11 30 05 gas 12 09 05 AURORA at 12 14 05_04 07E Wild Horse Wind Expansion (C) (2)_Electric Rev Req Model (2009 GRC) Rebuttal 2" xfId="5343"/>
    <cellStyle name="_Value Copy 11 30 05 gas 12 09 05 AURORA at 12 14 05_04 07E Wild Horse Wind Expansion (C) (2)_Electric Rev Req Model (2009 GRC) Rebuttal 2 2" xfId="5344"/>
    <cellStyle name="_Value Copy 11 30 05 gas 12 09 05 AURORA at 12 14 05_04 07E Wild Horse Wind Expansion (C) (2)_Electric Rev Req Model (2009 GRC) Rebuttal 3" xfId="5345"/>
    <cellStyle name="_Value Copy 11 30 05 gas 12 09 05 AURORA at 12 14 05_04 07E Wild Horse Wind Expansion (C) (2)_Electric Rev Req Model (2009 GRC) Rebuttal 4" xfId="5346"/>
    <cellStyle name="_Value Copy 11 30 05 gas 12 09 05 AURORA at 12 14 05_04 07E Wild Horse Wind Expansion (C) (2)_Electric Rev Req Model (2009 GRC) Rebuttal REmoval of New  WH Solar AdjustMI" xfId="5347"/>
    <cellStyle name="_Value Copy 11 30 05 gas 12 09 05 AURORA at 12 14 05_04 07E Wild Horse Wind Expansion (C) (2)_Electric Rev Req Model (2009 GRC) Rebuttal REmoval of New  WH Solar AdjustMI 2" xfId="5348"/>
    <cellStyle name="_Value Copy 11 30 05 gas 12 09 05 AURORA at 12 14 05_04 07E Wild Horse Wind Expansion (C) (2)_Electric Rev Req Model (2009 GRC) Rebuttal REmoval of New  WH Solar AdjustMI 2 2" xfId="5349"/>
    <cellStyle name="_Value Copy 11 30 05 gas 12 09 05 AURORA at 12 14 05_04 07E Wild Horse Wind Expansion (C) (2)_Electric Rev Req Model (2009 GRC) Rebuttal REmoval of New  WH Solar AdjustMI 3" xfId="5350"/>
    <cellStyle name="_Value Copy 11 30 05 gas 12 09 05 AURORA at 12 14 05_04 07E Wild Horse Wind Expansion (C) (2)_Electric Rev Req Model (2009 GRC) Rebuttal REmoval of New  WH Solar AdjustMI 4" xfId="5351"/>
    <cellStyle name="_Value Copy 11 30 05 gas 12 09 05 AURORA at 12 14 05_04 07E Wild Horse Wind Expansion (C) (2)_Electric Rev Req Model (2009 GRC) Revised 01-18-2010" xfId="5352"/>
    <cellStyle name="_Value Copy 11 30 05 gas 12 09 05 AURORA at 12 14 05_04 07E Wild Horse Wind Expansion (C) (2)_Electric Rev Req Model (2009 GRC) Revised 01-18-2010 2" xfId="5353"/>
    <cellStyle name="_Value Copy 11 30 05 gas 12 09 05 AURORA at 12 14 05_04 07E Wild Horse Wind Expansion (C) (2)_Electric Rev Req Model (2009 GRC) Revised 01-18-2010 2 2" xfId="5354"/>
    <cellStyle name="_Value Copy 11 30 05 gas 12 09 05 AURORA at 12 14 05_04 07E Wild Horse Wind Expansion (C) (2)_Electric Rev Req Model (2009 GRC) Revised 01-18-2010 3" xfId="5355"/>
    <cellStyle name="_Value Copy 11 30 05 gas 12 09 05 AURORA at 12 14 05_04 07E Wild Horse Wind Expansion (C) (2)_Electric Rev Req Model (2009 GRC) Revised 01-18-2010 4" xfId="5356"/>
    <cellStyle name="_Value Copy 11 30 05 gas 12 09 05 AURORA at 12 14 05_04 07E Wild Horse Wind Expansion (C) (2)_Electric Rev Req Model (2010 GRC)" xfId="5357"/>
    <cellStyle name="_Value Copy 11 30 05 gas 12 09 05 AURORA at 12 14 05_04 07E Wild Horse Wind Expansion (C) (2)_Electric Rev Req Model (2010 GRC) SF" xfId="5358"/>
    <cellStyle name="_Value Copy 11 30 05 gas 12 09 05 AURORA at 12 14 05_04 07E Wild Horse Wind Expansion (C) (2)_Final Order Electric EXHIBIT A-1" xfId="5359"/>
    <cellStyle name="_Value Copy 11 30 05 gas 12 09 05 AURORA at 12 14 05_04 07E Wild Horse Wind Expansion (C) (2)_Final Order Electric EXHIBIT A-1 2" xfId="5360"/>
    <cellStyle name="_Value Copy 11 30 05 gas 12 09 05 AURORA at 12 14 05_04 07E Wild Horse Wind Expansion (C) (2)_Final Order Electric EXHIBIT A-1 2 2" xfId="5361"/>
    <cellStyle name="_Value Copy 11 30 05 gas 12 09 05 AURORA at 12 14 05_04 07E Wild Horse Wind Expansion (C) (2)_Final Order Electric EXHIBIT A-1 3" xfId="5362"/>
    <cellStyle name="_Value Copy 11 30 05 gas 12 09 05 AURORA at 12 14 05_04 07E Wild Horse Wind Expansion (C) (2)_Final Order Electric EXHIBIT A-1 4" xfId="5363"/>
    <cellStyle name="_Value Copy 11 30 05 gas 12 09 05 AURORA at 12 14 05_04 07E Wild Horse Wind Expansion (C) (2)_TENASKA REGULATORY ASSET" xfId="5364"/>
    <cellStyle name="_Value Copy 11 30 05 gas 12 09 05 AURORA at 12 14 05_04 07E Wild Horse Wind Expansion (C) (2)_TENASKA REGULATORY ASSET 2" xfId="5365"/>
    <cellStyle name="_Value Copy 11 30 05 gas 12 09 05 AURORA at 12 14 05_04 07E Wild Horse Wind Expansion (C) (2)_TENASKA REGULATORY ASSET 2 2" xfId="5366"/>
    <cellStyle name="_Value Copy 11 30 05 gas 12 09 05 AURORA at 12 14 05_04 07E Wild Horse Wind Expansion (C) (2)_TENASKA REGULATORY ASSET 3" xfId="5367"/>
    <cellStyle name="_Value Copy 11 30 05 gas 12 09 05 AURORA at 12 14 05_04 07E Wild Horse Wind Expansion (C) (2)_TENASKA REGULATORY ASSET 4" xfId="5368"/>
    <cellStyle name="_Value Copy 11 30 05 gas 12 09 05 AURORA at 12 14 05_16.37E Wild Horse Expansion DeferralRevwrkingfile SF" xfId="5369"/>
    <cellStyle name="_Value Copy 11 30 05 gas 12 09 05 AURORA at 12 14 05_16.37E Wild Horse Expansion DeferralRevwrkingfile SF 2" xfId="5370"/>
    <cellStyle name="_Value Copy 11 30 05 gas 12 09 05 AURORA at 12 14 05_16.37E Wild Horse Expansion DeferralRevwrkingfile SF 2 2" xfId="5371"/>
    <cellStyle name="_Value Copy 11 30 05 gas 12 09 05 AURORA at 12 14 05_16.37E Wild Horse Expansion DeferralRevwrkingfile SF 3" xfId="5372"/>
    <cellStyle name="_Value Copy 11 30 05 gas 12 09 05 AURORA at 12 14 05_16.37E Wild Horse Expansion DeferralRevwrkingfile SF 4" xfId="5373"/>
    <cellStyle name="_Value Copy 11 30 05 gas 12 09 05 AURORA at 12 14 05_2009 Compliance Filing PCA Exhibits for GRC" xfId="5374"/>
    <cellStyle name="_Value Copy 11 30 05 gas 12 09 05 AURORA at 12 14 05_2009 Compliance Filing PCA Exhibits for GRC 2" xfId="5375"/>
    <cellStyle name="_Value Copy 11 30 05 gas 12 09 05 AURORA at 12 14 05_2009 GRC Compl Filing - Exhibit D" xfId="5376"/>
    <cellStyle name="_Value Copy 11 30 05 gas 12 09 05 AURORA at 12 14 05_2009 GRC Compl Filing - Exhibit D 2" xfId="5377"/>
    <cellStyle name="_Value Copy 11 30 05 gas 12 09 05 AURORA at 12 14 05_3.01 Income Statement" xfId="5378"/>
    <cellStyle name="_Value Copy 11 30 05 gas 12 09 05 AURORA at 12 14 05_4 31 Regulatory Assets and Liabilities  7 06- Exhibit D" xfId="5379"/>
    <cellStyle name="_Value Copy 11 30 05 gas 12 09 05 AURORA at 12 14 05_4 31 Regulatory Assets and Liabilities  7 06- Exhibit D 2" xfId="5380"/>
    <cellStyle name="_Value Copy 11 30 05 gas 12 09 05 AURORA at 12 14 05_4 31 Regulatory Assets and Liabilities  7 06- Exhibit D 2 2" xfId="5381"/>
    <cellStyle name="_Value Copy 11 30 05 gas 12 09 05 AURORA at 12 14 05_4 31 Regulatory Assets and Liabilities  7 06- Exhibit D 3" xfId="5382"/>
    <cellStyle name="_Value Copy 11 30 05 gas 12 09 05 AURORA at 12 14 05_4 31 Regulatory Assets and Liabilities  7 06- Exhibit D 4" xfId="5383"/>
    <cellStyle name="_Value Copy 11 30 05 gas 12 09 05 AURORA at 12 14 05_4 31 Regulatory Assets and Liabilities  7 06- Exhibit D_NIM Summary" xfId="5384"/>
    <cellStyle name="_Value Copy 11 30 05 gas 12 09 05 AURORA at 12 14 05_4 31 Regulatory Assets and Liabilities  7 06- Exhibit D_NIM Summary 2" xfId="5385"/>
    <cellStyle name="_Value Copy 11 30 05 gas 12 09 05 AURORA at 12 14 05_4 32 Regulatory Assets and Liabilities  7 06- Exhibit D" xfId="5386"/>
    <cellStyle name="_Value Copy 11 30 05 gas 12 09 05 AURORA at 12 14 05_4 32 Regulatory Assets and Liabilities  7 06- Exhibit D 2" xfId="5387"/>
    <cellStyle name="_Value Copy 11 30 05 gas 12 09 05 AURORA at 12 14 05_4 32 Regulatory Assets and Liabilities  7 06- Exhibit D 2 2" xfId="5388"/>
    <cellStyle name="_Value Copy 11 30 05 gas 12 09 05 AURORA at 12 14 05_4 32 Regulatory Assets and Liabilities  7 06- Exhibit D 3" xfId="5389"/>
    <cellStyle name="_Value Copy 11 30 05 gas 12 09 05 AURORA at 12 14 05_4 32 Regulatory Assets and Liabilities  7 06- Exhibit D 4" xfId="5390"/>
    <cellStyle name="_Value Copy 11 30 05 gas 12 09 05 AURORA at 12 14 05_4 32 Regulatory Assets and Liabilities  7 06- Exhibit D_NIM Summary" xfId="5391"/>
    <cellStyle name="_Value Copy 11 30 05 gas 12 09 05 AURORA at 12 14 05_4 32 Regulatory Assets and Liabilities  7 06- Exhibit D_NIM Summary 2" xfId="5392"/>
    <cellStyle name="_Value Copy 11 30 05 gas 12 09 05 AURORA at 12 14 05_ACCOUNTS" xfId="5393"/>
    <cellStyle name="_Value Copy 11 30 05 gas 12 09 05 AURORA at 12 14 05_AURORA Total New" xfId="5394"/>
    <cellStyle name="_Value Copy 11 30 05 gas 12 09 05 AURORA at 12 14 05_AURORA Total New 2" xfId="5395"/>
    <cellStyle name="_Value Copy 11 30 05 gas 12 09 05 AURORA at 12 14 05_Book2" xfId="5396"/>
    <cellStyle name="_Value Copy 11 30 05 gas 12 09 05 AURORA at 12 14 05_Book2 2" xfId="5397"/>
    <cellStyle name="_Value Copy 11 30 05 gas 12 09 05 AURORA at 12 14 05_Book2 2 2" xfId="5398"/>
    <cellStyle name="_Value Copy 11 30 05 gas 12 09 05 AURORA at 12 14 05_Book2 3" xfId="5399"/>
    <cellStyle name="_Value Copy 11 30 05 gas 12 09 05 AURORA at 12 14 05_Book2 4" xfId="5400"/>
    <cellStyle name="_Value Copy 11 30 05 gas 12 09 05 AURORA at 12 14 05_Book2_Adj Bench DR 3 for Initial Briefs (Electric)" xfId="5401"/>
    <cellStyle name="_Value Copy 11 30 05 gas 12 09 05 AURORA at 12 14 05_Book2_Adj Bench DR 3 for Initial Briefs (Electric) 2" xfId="5402"/>
    <cellStyle name="_Value Copy 11 30 05 gas 12 09 05 AURORA at 12 14 05_Book2_Adj Bench DR 3 for Initial Briefs (Electric) 2 2" xfId="5403"/>
    <cellStyle name="_Value Copy 11 30 05 gas 12 09 05 AURORA at 12 14 05_Book2_Adj Bench DR 3 for Initial Briefs (Electric) 3" xfId="5404"/>
    <cellStyle name="_Value Copy 11 30 05 gas 12 09 05 AURORA at 12 14 05_Book2_Adj Bench DR 3 for Initial Briefs (Electric) 4" xfId="5405"/>
    <cellStyle name="_Value Copy 11 30 05 gas 12 09 05 AURORA at 12 14 05_Book2_Electric Rev Req Model (2009 GRC) Rebuttal" xfId="5406"/>
    <cellStyle name="_Value Copy 11 30 05 gas 12 09 05 AURORA at 12 14 05_Book2_Electric Rev Req Model (2009 GRC) Rebuttal 2" xfId="5407"/>
    <cellStyle name="_Value Copy 11 30 05 gas 12 09 05 AURORA at 12 14 05_Book2_Electric Rev Req Model (2009 GRC) Rebuttal 2 2" xfId="5408"/>
    <cellStyle name="_Value Copy 11 30 05 gas 12 09 05 AURORA at 12 14 05_Book2_Electric Rev Req Model (2009 GRC) Rebuttal 3" xfId="5409"/>
    <cellStyle name="_Value Copy 11 30 05 gas 12 09 05 AURORA at 12 14 05_Book2_Electric Rev Req Model (2009 GRC) Rebuttal 4" xfId="5410"/>
    <cellStyle name="_Value Copy 11 30 05 gas 12 09 05 AURORA at 12 14 05_Book2_Electric Rev Req Model (2009 GRC) Rebuttal REmoval of New  WH Solar AdjustMI" xfId="5411"/>
    <cellStyle name="_Value Copy 11 30 05 gas 12 09 05 AURORA at 12 14 05_Book2_Electric Rev Req Model (2009 GRC) Rebuttal REmoval of New  WH Solar AdjustMI 2" xfId="5412"/>
    <cellStyle name="_Value Copy 11 30 05 gas 12 09 05 AURORA at 12 14 05_Book2_Electric Rev Req Model (2009 GRC) Rebuttal REmoval of New  WH Solar AdjustMI 2 2" xfId="5413"/>
    <cellStyle name="_Value Copy 11 30 05 gas 12 09 05 AURORA at 12 14 05_Book2_Electric Rev Req Model (2009 GRC) Rebuttal REmoval of New  WH Solar AdjustMI 3" xfId="5414"/>
    <cellStyle name="_Value Copy 11 30 05 gas 12 09 05 AURORA at 12 14 05_Book2_Electric Rev Req Model (2009 GRC) Rebuttal REmoval of New  WH Solar AdjustMI 4" xfId="5415"/>
    <cellStyle name="_Value Copy 11 30 05 gas 12 09 05 AURORA at 12 14 05_Book2_Electric Rev Req Model (2009 GRC) Revised 01-18-2010" xfId="5416"/>
    <cellStyle name="_Value Copy 11 30 05 gas 12 09 05 AURORA at 12 14 05_Book2_Electric Rev Req Model (2009 GRC) Revised 01-18-2010 2" xfId="5417"/>
    <cellStyle name="_Value Copy 11 30 05 gas 12 09 05 AURORA at 12 14 05_Book2_Electric Rev Req Model (2009 GRC) Revised 01-18-2010 2 2" xfId="5418"/>
    <cellStyle name="_Value Copy 11 30 05 gas 12 09 05 AURORA at 12 14 05_Book2_Electric Rev Req Model (2009 GRC) Revised 01-18-2010 3" xfId="5419"/>
    <cellStyle name="_Value Copy 11 30 05 gas 12 09 05 AURORA at 12 14 05_Book2_Electric Rev Req Model (2009 GRC) Revised 01-18-2010 4" xfId="5420"/>
    <cellStyle name="_Value Copy 11 30 05 gas 12 09 05 AURORA at 12 14 05_Book2_Final Order Electric EXHIBIT A-1" xfId="5421"/>
    <cellStyle name="_Value Copy 11 30 05 gas 12 09 05 AURORA at 12 14 05_Book2_Final Order Electric EXHIBIT A-1 2" xfId="5422"/>
    <cellStyle name="_Value Copy 11 30 05 gas 12 09 05 AURORA at 12 14 05_Book2_Final Order Electric EXHIBIT A-1 2 2" xfId="5423"/>
    <cellStyle name="_Value Copy 11 30 05 gas 12 09 05 AURORA at 12 14 05_Book2_Final Order Electric EXHIBIT A-1 3" xfId="5424"/>
    <cellStyle name="_Value Copy 11 30 05 gas 12 09 05 AURORA at 12 14 05_Book2_Final Order Electric EXHIBIT A-1 4" xfId="5425"/>
    <cellStyle name="_Value Copy 11 30 05 gas 12 09 05 AURORA at 12 14 05_Book4" xfId="5426"/>
    <cellStyle name="_Value Copy 11 30 05 gas 12 09 05 AURORA at 12 14 05_Book4 2" xfId="5427"/>
    <cellStyle name="_Value Copy 11 30 05 gas 12 09 05 AURORA at 12 14 05_Book4 2 2" xfId="5428"/>
    <cellStyle name="_Value Copy 11 30 05 gas 12 09 05 AURORA at 12 14 05_Book4 3" xfId="5429"/>
    <cellStyle name="_Value Copy 11 30 05 gas 12 09 05 AURORA at 12 14 05_Book4 4" xfId="5430"/>
    <cellStyle name="_Value Copy 11 30 05 gas 12 09 05 AURORA at 12 14 05_Book9" xfId="5431"/>
    <cellStyle name="_Value Copy 11 30 05 gas 12 09 05 AURORA at 12 14 05_Book9 2" xfId="5432"/>
    <cellStyle name="_Value Copy 11 30 05 gas 12 09 05 AURORA at 12 14 05_Book9 2 2" xfId="5433"/>
    <cellStyle name="_Value Copy 11 30 05 gas 12 09 05 AURORA at 12 14 05_Book9 3" xfId="5434"/>
    <cellStyle name="_Value Copy 11 30 05 gas 12 09 05 AURORA at 12 14 05_Book9 4" xfId="5435"/>
    <cellStyle name="_Value Copy 11 30 05 gas 12 09 05 AURORA at 12 14 05_Check the Interest Calculation" xfId="5436"/>
    <cellStyle name="_Value Copy 11 30 05 gas 12 09 05 AURORA at 12 14 05_Check the Interest Calculation_Scenario 1 REC vs PTC Offset" xfId="5437"/>
    <cellStyle name="_Value Copy 11 30 05 gas 12 09 05 AURORA at 12 14 05_Check the Interest Calculation_Scenario 3" xfId="5438"/>
    <cellStyle name="_Value Copy 11 30 05 gas 12 09 05 AURORA at 12 14 05_Chelan PUD Power Costs (8-10)" xfId="5439"/>
    <cellStyle name="_Value Copy 11 30 05 gas 12 09 05 AURORA at 12 14 05_Direct Assignment Distribution Plant 2008" xfId="5440"/>
    <cellStyle name="_Value Copy 11 30 05 gas 12 09 05 AURORA at 12 14 05_Direct Assignment Distribution Plant 2008 2" xfId="5441"/>
    <cellStyle name="_Value Copy 11 30 05 gas 12 09 05 AURORA at 12 14 05_Direct Assignment Distribution Plant 2008 2 2" xfId="5442"/>
    <cellStyle name="_Value Copy 11 30 05 gas 12 09 05 AURORA at 12 14 05_Direct Assignment Distribution Plant 2008 2 2 2" xfId="5443"/>
    <cellStyle name="_Value Copy 11 30 05 gas 12 09 05 AURORA at 12 14 05_Direct Assignment Distribution Plant 2008 2 3" xfId="5444"/>
    <cellStyle name="_Value Copy 11 30 05 gas 12 09 05 AURORA at 12 14 05_Direct Assignment Distribution Plant 2008 2 3 2" xfId="5445"/>
    <cellStyle name="_Value Copy 11 30 05 gas 12 09 05 AURORA at 12 14 05_Direct Assignment Distribution Plant 2008 2 4" xfId="5446"/>
    <cellStyle name="_Value Copy 11 30 05 gas 12 09 05 AURORA at 12 14 05_Direct Assignment Distribution Plant 2008 2 4 2" xfId="5447"/>
    <cellStyle name="_Value Copy 11 30 05 gas 12 09 05 AURORA at 12 14 05_Direct Assignment Distribution Plant 2008 3" xfId="5448"/>
    <cellStyle name="_Value Copy 11 30 05 gas 12 09 05 AURORA at 12 14 05_Direct Assignment Distribution Plant 2008 3 2" xfId="5449"/>
    <cellStyle name="_Value Copy 11 30 05 gas 12 09 05 AURORA at 12 14 05_Direct Assignment Distribution Plant 2008 4" xfId="5450"/>
    <cellStyle name="_Value Copy 11 30 05 gas 12 09 05 AURORA at 12 14 05_Direct Assignment Distribution Plant 2008 4 2" xfId="5451"/>
    <cellStyle name="_Value Copy 11 30 05 gas 12 09 05 AURORA at 12 14 05_Direct Assignment Distribution Plant 2008 5" xfId="5452"/>
    <cellStyle name="_Value Copy 11 30 05 gas 12 09 05 AURORA at 12 14 05_Direct Assignment Distribution Plant 2008 6" xfId="5453"/>
    <cellStyle name="_Value Copy 11 30 05 gas 12 09 05 AURORA at 12 14 05_Electric COS Inputs" xfId="5454"/>
    <cellStyle name="_Value Copy 11 30 05 gas 12 09 05 AURORA at 12 14 05_Electric COS Inputs 2" xfId="5455"/>
    <cellStyle name="_Value Copy 11 30 05 gas 12 09 05 AURORA at 12 14 05_Electric COS Inputs 2 2" xfId="5456"/>
    <cellStyle name="_Value Copy 11 30 05 gas 12 09 05 AURORA at 12 14 05_Electric COS Inputs 2 2 2" xfId="5457"/>
    <cellStyle name="_Value Copy 11 30 05 gas 12 09 05 AURORA at 12 14 05_Electric COS Inputs 2 3" xfId="5458"/>
    <cellStyle name="_Value Copy 11 30 05 gas 12 09 05 AURORA at 12 14 05_Electric COS Inputs 2 3 2" xfId="5459"/>
    <cellStyle name="_Value Copy 11 30 05 gas 12 09 05 AURORA at 12 14 05_Electric COS Inputs 2 4" xfId="5460"/>
    <cellStyle name="_Value Copy 11 30 05 gas 12 09 05 AURORA at 12 14 05_Electric COS Inputs 2 4 2" xfId="5461"/>
    <cellStyle name="_Value Copy 11 30 05 gas 12 09 05 AURORA at 12 14 05_Electric COS Inputs 3" xfId="5462"/>
    <cellStyle name="_Value Copy 11 30 05 gas 12 09 05 AURORA at 12 14 05_Electric COS Inputs 3 2" xfId="5463"/>
    <cellStyle name="_Value Copy 11 30 05 gas 12 09 05 AURORA at 12 14 05_Electric COS Inputs 4" xfId="5464"/>
    <cellStyle name="_Value Copy 11 30 05 gas 12 09 05 AURORA at 12 14 05_Electric COS Inputs 4 2" xfId="5465"/>
    <cellStyle name="_Value Copy 11 30 05 gas 12 09 05 AURORA at 12 14 05_Electric COS Inputs 5" xfId="5466"/>
    <cellStyle name="_Value Copy 11 30 05 gas 12 09 05 AURORA at 12 14 05_Electric COS Inputs 6" xfId="5467"/>
    <cellStyle name="_Value Copy 11 30 05 gas 12 09 05 AURORA at 12 14 05_Electric Rate Spread and Rate Design 3.23.09" xfId="5468"/>
    <cellStyle name="_Value Copy 11 30 05 gas 12 09 05 AURORA at 12 14 05_Electric Rate Spread and Rate Design 3.23.09 2" xfId="5469"/>
    <cellStyle name="_Value Copy 11 30 05 gas 12 09 05 AURORA at 12 14 05_Electric Rate Spread and Rate Design 3.23.09 2 2" xfId="5470"/>
    <cellStyle name="_Value Copy 11 30 05 gas 12 09 05 AURORA at 12 14 05_Electric Rate Spread and Rate Design 3.23.09 2 2 2" xfId="5471"/>
    <cellStyle name="_Value Copy 11 30 05 gas 12 09 05 AURORA at 12 14 05_Electric Rate Spread and Rate Design 3.23.09 2 3" xfId="5472"/>
    <cellStyle name="_Value Copy 11 30 05 gas 12 09 05 AURORA at 12 14 05_Electric Rate Spread and Rate Design 3.23.09 2 3 2" xfId="5473"/>
    <cellStyle name="_Value Copy 11 30 05 gas 12 09 05 AURORA at 12 14 05_Electric Rate Spread and Rate Design 3.23.09 2 4" xfId="5474"/>
    <cellStyle name="_Value Copy 11 30 05 gas 12 09 05 AURORA at 12 14 05_Electric Rate Spread and Rate Design 3.23.09 2 4 2" xfId="5475"/>
    <cellStyle name="_Value Copy 11 30 05 gas 12 09 05 AURORA at 12 14 05_Electric Rate Spread and Rate Design 3.23.09 3" xfId="5476"/>
    <cellStyle name="_Value Copy 11 30 05 gas 12 09 05 AURORA at 12 14 05_Electric Rate Spread and Rate Design 3.23.09 3 2" xfId="5477"/>
    <cellStyle name="_Value Copy 11 30 05 gas 12 09 05 AURORA at 12 14 05_Electric Rate Spread and Rate Design 3.23.09 4" xfId="5478"/>
    <cellStyle name="_Value Copy 11 30 05 gas 12 09 05 AURORA at 12 14 05_Electric Rate Spread and Rate Design 3.23.09 4 2" xfId="5479"/>
    <cellStyle name="_Value Copy 11 30 05 gas 12 09 05 AURORA at 12 14 05_Electric Rate Spread and Rate Design 3.23.09 5" xfId="5480"/>
    <cellStyle name="_Value Copy 11 30 05 gas 12 09 05 AURORA at 12 14 05_Electric Rate Spread and Rate Design 3.23.09 6" xfId="5481"/>
    <cellStyle name="_Value Copy 11 30 05 gas 12 09 05 AURORA at 12 14 05_Exhibit D fr R Gho 12-31-08" xfId="5482"/>
    <cellStyle name="_Value Copy 11 30 05 gas 12 09 05 AURORA at 12 14 05_Exhibit D fr R Gho 12-31-08 2" xfId="5483"/>
    <cellStyle name="_Value Copy 11 30 05 gas 12 09 05 AURORA at 12 14 05_Exhibit D fr R Gho 12-31-08 3" xfId="5484"/>
    <cellStyle name="_Value Copy 11 30 05 gas 12 09 05 AURORA at 12 14 05_Exhibit D fr R Gho 12-31-08 v2" xfId="5485"/>
    <cellStyle name="_Value Copy 11 30 05 gas 12 09 05 AURORA at 12 14 05_Exhibit D fr R Gho 12-31-08 v2 2" xfId="5486"/>
    <cellStyle name="_Value Copy 11 30 05 gas 12 09 05 AURORA at 12 14 05_Exhibit D fr R Gho 12-31-08 v2 3" xfId="5487"/>
    <cellStyle name="_Value Copy 11 30 05 gas 12 09 05 AURORA at 12 14 05_Exhibit D fr R Gho 12-31-08 v2_NIM Summary" xfId="5488"/>
    <cellStyle name="_Value Copy 11 30 05 gas 12 09 05 AURORA at 12 14 05_Exhibit D fr R Gho 12-31-08 v2_NIM Summary 2" xfId="5489"/>
    <cellStyle name="_Value Copy 11 30 05 gas 12 09 05 AURORA at 12 14 05_Exhibit D fr R Gho 12-31-08_NIM Summary" xfId="5490"/>
    <cellStyle name="_Value Copy 11 30 05 gas 12 09 05 AURORA at 12 14 05_Exhibit D fr R Gho 12-31-08_NIM Summary 2" xfId="5491"/>
    <cellStyle name="_Value Copy 11 30 05 gas 12 09 05 AURORA at 12 14 05_Gas Rev Req Model (2010 GRC)" xfId="5492"/>
    <cellStyle name="_Value Copy 11 30 05 gas 12 09 05 AURORA at 12 14 05_Hopkins Ridge Prepaid Tran - Interest Earned RY 12ME Feb  '11" xfId="5493"/>
    <cellStyle name="_Value Copy 11 30 05 gas 12 09 05 AURORA at 12 14 05_Hopkins Ridge Prepaid Tran - Interest Earned RY 12ME Feb  '11 2" xfId="5494"/>
    <cellStyle name="_Value Copy 11 30 05 gas 12 09 05 AURORA at 12 14 05_Hopkins Ridge Prepaid Tran - Interest Earned RY 12ME Feb  '11_NIM Summary" xfId="5495"/>
    <cellStyle name="_Value Copy 11 30 05 gas 12 09 05 AURORA at 12 14 05_Hopkins Ridge Prepaid Tran - Interest Earned RY 12ME Feb  '11_NIM Summary 2" xfId="5496"/>
    <cellStyle name="_Value Copy 11 30 05 gas 12 09 05 AURORA at 12 14 05_Hopkins Ridge Prepaid Tran - Interest Earned RY 12ME Feb  '11_Transmission Workbook for May BOD" xfId="5497"/>
    <cellStyle name="_Value Copy 11 30 05 gas 12 09 05 AURORA at 12 14 05_Hopkins Ridge Prepaid Tran - Interest Earned RY 12ME Feb  '11_Transmission Workbook for May BOD 2" xfId="5498"/>
    <cellStyle name="_Value Copy 11 30 05 gas 12 09 05 AURORA at 12 14 05_INPUTS" xfId="5499"/>
    <cellStyle name="_Value Copy 11 30 05 gas 12 09 05 AURORA at 12 14 05_INPUTS 2" xfId="5500"/>
    <cellStyle name="_Value Copy 11 30 05 gas 12 09 05 AURORA at 12 14 05_INPUTS 2 2" xfId="5501"/>
    <cellStyle name="_Value Copy 11 30 05 gas 12 09 05 AURORA at 12 14 05_INPUTS 2 2 2" xfId="5502"/>
    <cellStyle name="_Value Copy 11 30 05 gas 12 09 05 AURORA at 12 14 05_INPUTS 2 3" xfId="5503"/>
    <cellStyle name="_Value Copy 11 30 05 gas 12 09 05 AURORA at 12 14 05_INPUTS 2 3 2" xfId="5504"/>
    <cellStyle name="_Value Copy 11 30 05 gas 12 09 05 AURORA at 12 14 05_INPUTS 2 4" xfId="5505"/>
    <cellStyle name="_Value Copy 11 30 05 gas 12 09 05 AURORA at 12 14 05_INPUTS 2 4 2" xfId="5506"/>
    <cellStyle name="_Value Copy 11 30 05 gas 12 09 05 AURORA at 12 14 05_INPUTS 3" xfId="5507"/>
    <cellStyle name="_Value Copy 11 30 05 gas 12 09 05 AURORA at 12 14 05_INPUTS 3 2" xfId="5508"/>
    <cellStyle name="_Value Copy 11 30 05 gas 12 09 05 AURORA at 12 14 05_INPUTS 4" xfId="5509"/>
    <cellStyle name="_Value Copy 11 30 05 gas 12 09 05 AURORA at 12 14 05_INPUTS 4 2" xfId="5510"/>
    <cellStyle name="_Value Copy 11 30 05 gas 12 09 05 AURORA at 12 14 05_INPUTS 5" xfId="5511"/>
    <cellStyle name="_Value Copy 11 30 05 gas 12 09 05 AURORA at 12 14 05_INPUTS 6" xfId="5512"/>
    <cellStyle name="_Value Copy 11 30 05 gas 12 09 05 AURORA at 12 14 05_Leased Transformer &amp; Substation Plant &amp; Rev 12-2009" xfId="5513"/>
    <cellStyle name="_Value Copy 11 30 05 gas 12 09 05 AURORA at 12 14 05_Leased Transformer &amp; Substation Plant &amp; Rev 12-2009 2" xfId="5514"/>
    <cellStyle name="_Value Copy 11 30 05 gas 12 09 05 AURORA at 12 14 05_Leased Transformer &amp; Substation Plant &amp; Rev 12-2009 2 2" xfId="5515"/>
    <cellStyle name="_Value Copy 11 30 05 gas 12 09 05 AURORA at 12 14 05_Leased Transformer &amp; Substation Plant &amp; Rev 12-2009 2 2 2" xfId="5516"/>
    <cellStyle name="_Value Copy 11 30 05 gas 12 09 05 AURORA at 12 14 05_Leased Transformer &amp; Substation Plant &amp; Rev 12-2009 2 3" xfId="5517"/>
    <cellStyle name="_Value Copy 11 30 05 gas 12 09 05 AURORA at 12 14 05_Leased Transformer &amp; Substation Plant &amp; Rev 12-2009 2 3 2" xfId="5518"/>
    <cellStyle name="_Value Copy 11 30 05 gas 12 09 05 AURORA at 12 14 05_Leased Transformer &amp; Substation Plant &amp; Rev 12-2009 2 4" xfId="5519"/>
    <cellStyle name="_Value Copy 11 30 05 gas 12 09 05 AURORA at 12 14 05_Leased Transformer &amp; Substation Plant &amp; Rev 12-2009 2 4 2" xfId="5520"/>
    <cellStyle name="_Value Copy 11 30 05 gas 12 09 05 AURORA at 12 14 05_Leased Transformer &amp; Substation Plant &amp; Rev 12-2009 3" xfId="5521"/>
    <cellStyle name="_Value Copy 11 30 05 gas 12 09 05 AURORA at 12 14 05_Leased Transformer &amp; Substation Plant &amp; Rev 12-2009 3 2" xfId="5522"/>
    <cellStyle name="_Value Copy 11 30 05 gas 12 09 05 AURORA at 12 14 05_Leased Transformer &amp; Substation Plant &amp; Rev 12-2009 4" xfId="5523"/>
    <cellStyle name="_Value Copy 11 30 05 gas 12 09 05 AURORA at 12 14 05_Leased Transformer &amp; Substation Plant &amp; Rev 12-2009 4 2" xfId="5524"/>
    <cellStyle name="_Value Copy 11 30 05 gas 12 09 05 AURORA at 12 14 05_Leased Transformer &amp; Substation Plant &amp; Rev 12-2009 5" xfId="5525"/>
    <cellStyle name="_Value Copy 11 30 05 gas 12 09 05 AURORA at 12 14 05_Leased Transformer &amp; Substation Plant &amp; Rev 12-2009 6" xfId="5526"/>
    <cellStyle name="_Value Copy 11 30 05 gas 12 09 05 AURORA at 12 14 05_NIM Summary" xfId="5527"/>
    <cellStyle name="_Value Copy 11 30 05 gas 12 09 05 AURORA at 12 14 05_NIM Summary 09GRC" xfId="5528"/>
    <cellStyle name="_Value Copy 11 30 05 gas 12 09 05 AURORA at 12 14 05_NIM Summary 09GRC 2" xfId="5529"/>
    <cellStyle name="_Value Copy 11 30 05 gas 12 09 05 AURORA at 12 14 05_NIM Summary 2" xfId="5530"/>
    <cellStyle name="_Value Copy 11 30 05 gas 12 09 05 AURORA at 12 14 05_NIM Summary 3" xfId="5531"/>
    <cellStyle name="_Value Copy 11 30 05 gas 12 09 05 AURORA at 12 14 05_NIM Summary 4" xfId="5532"/>
    <cellStyle name="_Value Copy 11 30 05 gas 12 09 05 AURORA at 12 14 05_NIM Summary 5" xfId="5533"/>
    <cellStyle name="_Value Copy 11 30 05 gas 12 09 05 AURORA at 12 14 05_NIM Summary 6" xfId="5534"/>
    <cellStyle name="_Value Copy 11 30 05 gas 12 09 05 AURORA at 12 14 05_NIM Summary 7" xfId="5535"/>
    <cellStyle name="_Value Copy 11 30 05 gas 12 09 05 AURORA at 12 14 05_NIM Summary 8" xfId="5536"/>
    <cellStyle name="_Value Copy 11 30 05 gas 12 09 05 AURORA at 12 14 05_NIM Summary 9" xfId="5537"/>
    <cellStyle name="_Value Copy 11 30 05 gas 12 09 05 AURORA at 12 14 05_PCA 10 -  Exhibit D from A Kellogg Jan 2011" xfId="5538"/>
    <cellStyle name="_Value Copy 11 30 05 gas 12 09 05 AURORA at 12 14 05_PCA 10 -  Exhibit D from A Kellogg July 2011" xfId="5539"/>
    <cellStyle name="_Value Copy 11 30 05 gas 12 09 05 AURORA at 12 14 05_PCA 10 -  Exhibit D from S Free Rcv'd 12-11" xfId="5540"/>
    <cellStyle name="_Value Copy 11 30 05 gas 12 09 05 AURORA at 12 14 05_PCA 7 - Exhibit D update 11_30_08 (2)" xfId="5541"/>
    <cellStyle name="_Value Copy 11 30 05 gas 12 09 05 AURORA at 12 14 05_PCA 7 - Exhibit D update 11_30_08 (2) 2" xfId="5542"/>
    <cellStyle name="_Value Copy 11 30 05 gas 12 09 05 AURORA at 12 14 05_PCA 7 - Exhibit D update 11_30_08 (2) 2 2" xfId="5543"/>
    <cellStyle name="_Value Copy 11 30 05 gas 12 09 05 AURORA at 12 14 05_PCA 7 - Exhibit D update 11_30_08 (2) 3" xfId="5544"/>
    <cellStyle name="_Value Copy 11 30 05 gas 12 09 05 AURORA at 12 14 05_PCA 7 - Exhibit D update 11_30_08 (2) 4" xfId="5545"/>
    <cellStyle name="_Value Copy 11 30 05 gas 12 09 05 AURORA at 12 14 05_PCA 7 - Exhibit D update 11_30_08 (2)_NIM Summary" xfId="5546"/>
    <cellStyle name="_Value Copy 11 30 05 gas 12 09 05 AURORA at 12 14 05_PCA 7 - Exhibit D update 11_30_08 (2)_NIM Summary 2" xfId="5547"/>
    <cellStyle name="_Value Copy 11 30 05 gas 12 09 05 AURORA at 12 14 05_PCA 8 - Exhibit D update 12_31_09" xfId="5548"/>
    <cellStyle name="_Value Copy 11 30 05 gas 12 09 05 AURORA at 12 14 05_PCA 8 - Exhibit D update 12_31_09 2" xfId="5549"/>
    <cellStyle name="_Value Copy 11 30 05 gas 12 09 05 AURORA at 12 14 05_PCA 9 -  Exhibit D April 2010" xfId="5550"/>
    <cellStyle name="_Value Copy 11 30 05 gas 12 09 05 AURORA at 12 14 05_PCA 9 -  Exhibit D April 2010 (3)" xfId="5551"/>
    <cellStyle name="_Value Copy 11 30 05 gas 12 09 05 AURORA at 12 14 05_PCA 9 -  Exhibit D April 2010 (3) 2" xfId="5552"/>
    <cellStyle name="_Value Copy 11 30 05 gas 12 09 05 AURORA at 12 14 05_PCA 9 -  Exhibit D April 2010 2" xfId="5553"/>
    <cellStyle name="_Value Copy 11 30 05 gas 12 09 05 AURORA at 12 14 05_PCA 9 -  Exhibit D April 2010 3" xfId="5554"/>
    <cellStyle name="_Value Copy 11 30 05 gas 12 09 05 AURORA at 12 14 05_PCA 9 -  Exhibit D Feb 2010" xfId="5555"/>
    <cellStyle name="_Value Copy 11 30 05 gas 12 09 05 AURORA at 12 14 05_PCA 9 -  Exhibit D Feb 2010 2" xfId="5556"/>
    <cellStyle name="_Value Copy 11 30 05 gas 12 09 05 AURORA at 12 14 05_PCA 9 -  Exhibit D Feb 2010 v2" xfId="5557"/>
    <cellStyle name="_Value Copy 11 30 05 gas 12 09 05 AURORA at 12 14 05_PCA 9 -  Exhibit D Feb 2010 v2 2" xfId="5558"/>
    <cellStyle name="_Value Copy 11 30 05 gas 12 09 05 AURORA at 12 14 05_PCA 9 -  Exhibit D Feb 2010 WF" xfId="5559"/>
    <cellStyle name="_Value Copy 11 30 05 gas 12 09 05 AURORA at 12 14 05_PCA 9 -  Exhibit D Feb 2010 WF 2" xfId="5560"/>
    <cellStyle name="_Value Copy 11 30 05 gas 12 09 05 AURORA at 12 14 05_PCA 9 -  Exhibit D Jan 2010" xfId="5561"/>
    <cellStyle name="_Value Copy 11 30 05 gas 12 09 05 AURORA at 12 14 05_PCA 9 -  Exhibit D Jan 2010 2" xfId="5562"/>
    <cellStyle name="_Value Copy 11 30 05 gas 12 09 05 AURORA at 12 14 05_PCA 9 -  Exhibit D March 2010 (2)" xfId="5563"/>
    <cellStyle name="_Value Copy 11 30 05 gas 12 09 05 AURORA at 12 14 05_PCA 9 -  Exhibit D March 2010 (2) 2" xfId="5564"/>
    <cellStyle name="_Value Copy 11 30 05 gas 12 09 05 AURORA at 12 14 05_PCA 9 -  Exhibit D Nov 2010" xfId="5565"/>
    <cellStyle name="_Value Copy 11 30 05 gas 12 09 05 AURORA at 12 14 05_PCA 9 -  Exhibit D Nov 2010 2" xfId="5566"/>
    <cellStyle name="_Value Copy 11 30 05 gas 12 09 05 AURORA at 12 14 05_PCA 9 - Exhibit D at August 2010" xfId="5567"/>
    <cellStyle name="_Value Copy 11 30 05 gas 12 09 05 AURORA at 12 14 05_PCA 9 - Exhibit D at August 2010 2" xfId="5568"/>
    <cellStyle name="_Value Copy 11 30 05 gas 12 09 05 AURORA at 12 14 05_PCA 9 - Exhibit D June 2010 GRC" xfId="5569"/>
    <cellStyle name="_Value Copy 11 30 05 gas 12 09 05 AURORA at 12 14 05_PCA 9 - Exhibit D June 2010 GRC 2" xfId="5570"/>
    <cellStyle name="_Value Copy 11 30 05 gas 12 09 05 AURORA at 12 14 05_Power Costs - Comparison bx Rbtl-Staff-Jt-PC" xfId="5571"/>
    <cellStyle name="_Value Copy 11 30 05 gas 12 09 05 AURORA at 12 14 05_Power Costs - Comparison bx Rbtl-Staff-Jt-PC 2" xfId="5572"/>
    <cellStyle name="_Value Copy 11 30 05 gas 12 09 05 AURORA at 12 14 05_Power Costs - Comparison bx Rbtl-Staff-Jt-PC 2 2" xfId="5573"/>
    <cellStyle name="_Value Copy 11 30 05 gas 12 09 05 AURORA at 12 14 05_Power Costs - Comparison bx Rbtl-Staff-Jt-PC 3" xfId="5574"/>
    <cellStyle name="_Value Copy 11 30 05 gas 12 09 05 AURORA at 12 14 05_Power Costs - Comparison bx Rbtl-Staff-Jt-PC 4" xfId="5575"/>
    <cellStyle name="_Value Copy 11 30 05 gas 12 09 05 AURORA at 12 14 05_Power Costs - Comparison bx Rbtl-Staff-Jt-PC_Adj Bench DR 3 for Initial Briefs (Electric)" xfId="5576"/>
    <cellStyle name="_Value Copy 11 30 05 gas 12 09 05 AURORA at 12 14 05_Power Costs - Comparison bx Rbtl-Staff-Jt-PC_Adj Bench DR 3 for Initial Briefs (Electric) 2" xfId="5577"/>
    <cellStyle name="_Value Copy 11 30 05 gas 12 09 05 AURORA at 12 14 05_Power Costs - Comparison bx Rbtl-Staff-Jt-PC_Adj Bench DR 3 for Initial Briefs (Electric) 2 2" xfId="5578"/>
    <cellStyle name="_Value Copy 11 30 05 gas 12 09 05 AURORA at 12 14 05_Power Costs - Comparison bx Rbtl-Staff-Jt-PC_Adj Bench DR 3 for Initial Briefs (Electric) 3" xfId="5579"/>
    <cellStyle name="_Value Copy 11 30 05 gas 12 09 05 AURORA at 12 14 05_Power Costs - Comparison bx Rbtl-Staff-Jt-PC_Adj Bench DR 3 for Initial Briefs (Electric) 4" xfId="5580"/>
    <cellStyle name="_Value Copy 11 30 05 gas 12 09 05 AURORA at 12 14 05_Power Costs - Comparison bx Rbtl-Staff-Jt-PC_Electric Rev Req Model (2009 GRC) Rebuttal" xfId="5581"/>
    <cellStyle name="_Value Copy 11 30 05 gas 12 09 05 AURORA at 12 14 05_Power Costs - Comparison bx Rbtl-Staff-Jt-PC_Electric Rev Req Model (2009 GRC) Rebuttal 2" xfId="5582"/>
    <cellStyle name="_Value Copy 11 30 05 gas 12 09 05 AURORA at 12 14 05_Power Costs - Comparison bx Rbtl-Staff-Jt-PC_Electric Rev Req Model (2009 GRC) Rebuttal 2 2" xfId="5583"/>
    <cellStyle name="_Value Copy 11 30 05 gas 12 09 05 AURORA at 12 14 05_Power Costs - Comparison bx Rbtl-Staff-Jt-PC_Electric Rev Req Model (2009 GRC) Rebuttal 3" xfId="5584"/>
    <cellStyle name="_Value Copy 11 30 05 gas 12 09 05 AURORA at 12 14 05_Power Costs - Comparison bx Rbtl-Staff-Jt-PC_Electric Rev Req Model (2009 GRC) Rebuttal 4" xfId="5585"/>
    <cellStyle name="_Value Copy 11 30 05 gas 12 09 05 AURORA at 12 14 05_Power Costs - Comparison bx Rbtl-Staff-Jt-PC_Electric Rev Req Model (2009 GRC) Rebuttal REmoval of New  WH Solar AdjustMI" xfId="5586"/>
    <cellStyle name="_Value Copy 11 30 05 gas 12 09 05 AURORA at 12 14 05_Power Costs - Comparison bx Rbtl-Staff-Jt-PC_Electric Rev Req Model (2009 GRC) Rebuttal REmoval of New  WH Solar AdjustMI 2" xfId="5587"/>
    <cellStyle name="_Value Copy 11 30 05 gas 12 09 05 AURORA at 12 14 05_Power Costs - Comparison bx Rbtl-Staff-Jt-PC_Electric Rev Req Model (2009 GRC) Rebuttal REmoval of New  WH Solar AdjustMI 2 2" xfId="5588"/>
    <cellStyle name="_Value Copy 11 30 05 gas 12 09 05 AURORA at 12 14 05_Power Costs - Comparison bx Rbtl-Staff-Jt-PC_Electric Rev Req Model (2009 GRC) Rebuttal REmoval of New  WH Solar AdjustMI 3" xfId="5589"/>
    <cellStyle name="_Value Copy 11 30 05 gas 12 09 05 AURORA at 12 14 05_Power Costs - Comparison bx Rbtl-Staff-Jt-PC_Electric Rev Req Model (2009 GRC) Rebuttal REmoval of New  WH Solar AdjustMI 4" xfId="5590"/>
    <cellStyle name="_Value Copy 11 30 05 gas 12 09 05 AURORA at 12 14 05_Power Costs - Comparison bx Rbtl-Staff-Jt-PC_Electric Rev Req Model (2009 GRC) Revised 01-18-2010" xfId="5591"/>
    <cellStyle name="_Value Copy 11 30 05 gas 12 09 05 AURORA at 12 14 05_Power Costs - Comparison bx Rbtl-Staff-Jt-PC_Electric Rev Req Model (2009 GRC) Revised 01-18-2010 2" xfId="5592"/>
    <cellStyle name="_Value Copy 11 30 05 gas 12 09 05 AURORA at 12 14 05_Power Costs - Comparison bx Rbtl-Staff-Jt-PC_Electric Rev Req Model (2009 GRC) Revised 01-18-2010 2 2" xfId="5593"/>
    <cellStyle name="_Value Copy 11 30 05 gas 12 09 05 AURORA at 12 14 05_Power Costs - Comparison bx Rbtl-Staff-Jt-PC_Electric Rev Req Model (2009 GRC) Revised 01-18-2010 3" xfId="5594"/>
    <cellStyle name="_Value Copy 11 30 05 gas 12 09 05 AURORA at 12 14 05_Power Costs - Comparison bx Rbtl-Staff-Jt-PC_Electric Rev Req Model (2009 GRC) Revised 01-18-2010 4" xfId="5595"/>
    <cellStyle name="_Value Copy 11 30 05 gas 12 09 05 AURORA at 12 14 05_Power Costs - Comparison bx Rbtl-Staff-Jt-PC_Final Order Electric EXHIBIT A-1" xfId="5596"/>
    <cellStyle name="_Value Copy 11 30 05 gas 12 09 05 AURORA at 12 14 05_Power Costs - Comparison bx Rbtl-Staff-Jt-PC_Final Order Electric EXHIBIT A-1 2" xfId="5597"/>
    <cellStyle name="_Value Copy 11 30 05 gas 12 09 05 AURORA at 12 14 05_Power Costs - Comparison bx Rbtl-Staff-Jt-PC_Final Order Electric EXHIBIT A-1 2 2" xfId="5598"/>
    <cellStyle name="_Value Copy 11 30 05 gas 12 09 05 AURORA at 12 14 05_Power Costs - Comparison bx Rbtl-Staff-Jt-PC_Final Order Electric EXHIBIT A-1 3" xfId="5599"/>
    <cellStyle name="_Value Copy 11 30 05 gas 12 09 05 AURORA at 12 14 05_Power Costs - Comparison bx Rbtl-Staff-Jt-PC_Final Order Electric EXHIBIT A-1 4" xfId="5600"/>
    <cellStyle name="_Value Copy 11 30 05 gas 12 09 05 AURORA at 12 14 05_Production Adj 4.37" xfId="5601"/>
    <cellStyle name="_Value Copy 11 30 05 gas 12 09 05 AURORA at 12 14 05_Production Adj 4.37 2" xfId="5602"/>
    <cellStyle name="_Value Copy 11 30 05 gas 12 09 05 AURORA at 12 14 05_Production Adj 4.37 2 2" xfId="5603"/>
    <cellStyle name="_Value Copy 11 30 05 gas 12 09 05 AURORA at 12 14 05_Production Adj 4.37 3" xfId="5604"/>
    <cellStyle name="_Value Copy 11 30 05 gas 12 09 05 AURORA at 12 14 05_Purchased Power Adj 4.03" xfId="5605"/>
    <cellStyle name="_Value Copy 11 30 05 gas 12 09 05 AURORA at 12 14 05_Purchased Power Adj 4.03 2" xfId="5606"/>
    <cellStyle name="_Value Copy 11 30 05 gas 12 09 05 AURORA at 12 14 05_Purchased Power Adj 4.03 2 2" xfId="5607"/>
    <cellStyle name="_Value Copy 11 30 05 gas 12 09 05 AURORA at 12 14 05_Purchased Power Adj 4.03 3" xfId="5608"/>
    <cellStyle name="_Value Copy 11 30 05 gas 12 09 05 AURORA at 12 14 05_Rate Design Sch 24" xfId="5609"/>
    <cellStyle name="_Value Copy 11 30 05 gas 12 09 05 AURORA at 12 14 05_Rate Design Sch 24 2" xfId="5610"/>
    <cellStyle name="_Value Copy 11 30 05 gas 12 09 05 AURORA at 12 14 05_Rate Design Sch 25" xfId="5611"/>
    <cellStyle name="_Value Copy 11 30 05 gas 12 09 05 AURORA at 12 14 05_Rate Design Sch 25 2" xfId="5612"/>
    <cellStyle name="_Value Copy 11 30 05 gas 12 09 05 AURORA at 12 14 05_Rate Design Sch 25 2 2" xfId="5613"/>
    <cellStyle name="_Value Copy 11 30 05 gas 12 09 05 AURORA at 12 14 05_Rate Design Sch 25 3" xfId="5614"/>
    <cellStyle name="_Value Copy 11 30 05 gas 12 09 05 AURORA at 12 14 05_Rate Design Sch 26" xfId="5615"/>
    <cellStyle name="_Value Copy 11 30 05 gas 12 09 05 AURORA at 12 14 05_Rate Design Sch 26 2" xfId="5616"/>
    <cellStyle name="_Value Copy 11 30 05 gas 12 09 05 AURORA at 12 14 05_Rate Design Sch 26 2 2" xfId="5617"/>
    <cellStyle name="_Value Copy 11 30 05 gas 12 09 05 AURORA at 12 14 05_Rate Design Sch 26 3" xfId="5618"/>
    <cellStyle name="_Value Copy 11 30 05 gas 12 09 05 AURORA at 12 14 05_Rate Design Sch 31" xfId="5619"/>
    <cellStyle name="_Value Copy 11 30 05 gas 12 09 05 AURORA at 12 14 05_Rate Design Sch 31 2" xfId="5620"/>
    <cellStyle name="_Value Copy 11 30 05 gas 12 09 05 AURORA at 12 14 05_Rate Design Sch 31 2 2" xfId="5621"/>
    <cellStyle name="_Value Copy 11 30 05 gas 12 09 05 AURORA at 12 14 05_Rate Design Sch 31 3" xfId="5622"/>
    <cellStyle name="_Value Copy 11 30 05 gas 12 09 05 AURORA at 12 14 05_Rate Design Sch 43" xfId="5623"/>
    <cellStyle name="_Value Copy 11 30 05 gas 12 09 05 AURORA at 12 14 05_Rate Design Sch 43 2" xfId="5624"/>
    <cellStyle name="_Value Copy 11 30 05 gas 12 09 05 AURORA at 12 14 05_Rate Design Sch 43 2 2" xfId="5625"/>
    <cellStyle name="_Value Copy 11 30 05 gas 12 09 05 AURORA at 12 14 05_Rate Design Sch 43 3" xfId="5626"/>
    <cellStyle name="_Value Copy 11 30 05 gas 12 09 05 AURORA at 12 14 05_Rate Design Sch 448-449" xfId="5627"/>
    <cellStyle name="_Value Copy 11 30 05 gas 12 09 05 AURORA at 12 14 05_Rate Design Sch 448-449 2" xfId="5628"/>
    <cellStyle name="_Value Copy 11 30 05 gas 12 09 05 AURORA at 12 14 05_Rate Design Sch 46" xfId="5629"/>
    <cellStyle name="_Value Copy 11 30 05 gas 12 09 05 AURORA at 12 14 05_Rate Design Sch 46 2" xfId="5630"/>
    <cellStyle name="_Value Copy 11 30 05 gas 12 09 05 AURORA at 12 14 05_Rate Design Sch 46 2 2" xfId="5631"/>
    <cellStyle name="_Value Copy 11 30 05 gas 12 09 05 AURORA at 12 14 05_Rate Design Sch 46 3" xfId="5632"/>
    <cellStyle name="_Value Copy 11 30 05 gas 12 09 05 AURORA at 12 14 05_Rate Spread" xfId="5633"/>
    <cellStyle name="_Value Copy 11 30 05 gas 12 09 05 AURORA at 12 14 05_Rate Spread 2" xfId="5634"/>
    <cellStyle name="_Value Copy 11 30 05 gas 12 09 05 AURORA at 12 14 05_Rate Spread 2 2" xfId="5635"/>
    <cellStyle name="_Value Copy 11 30 05 gas 12 09 05 AURORA at 12 14 05_Rate Spread 3" xfId="5636"/>
    <cellStyle name="_Value Copy 11 30 05 gas 12 09 05 AURORA at 12 14 05_Rebuttal Power Costs" xfId="5637"/>
    <cellStyle name="_Value Copy 11 30 05 gas 12 09 05 AURORA at 12 14 05_Rebuttal Power Costs 2" xfId="5638"/>
    <cellStyle name="_Value Copy 11 30 05 gas 12 09 05 AURORA at 12 14 05_Rebuttal Power Costs 2 2" xfId="5639"/>
    <cellStyle name="_Value Copy 11 30 05 gas 12 09 05 AURORA at 12 14 05_Rebuttal Power Costs 3" xfId="5640"/>
    <cellStyle name="_Value Copy 11 30 05 gas 12 09 05 AURORA at 12 14 05_Rebuttal Power Costs 4" xfId="5641"/>
    <cellStyle name="_Value Copy 11 30 05 gas 12 09 05 AURORA at 12 14 05_Rebuttal Power Costs_Adj Bench DR 3 for Initial Briefs (Electric)" xfId="5642"/>
    <cellStyle name="_Value Copy 11 30 05 gas 12 09 05 AURORA at 12 14 05_Rebuttal Power Costs_Adj Bench DR 3 for Initial Briefs (Electric) 2" xfId="5643"/>
    <cellStyle name="_Value Copy 11 30 05 gas 12 09 05 AURORA at 12 14 05_Rebuttal Power Costs_Adj Bench DR 3 for Initial Briefs (Electric) 2 2" xfId="5644"/>
    <cellStyle name="_Value Copy 11 30 05 gas 12 09 05 AURORA at 12 14 05_Rebuttal Power Costs_Adj Bench DR 3 for Initial Briefs (Electric) 3" xfId="5645"/>
    <cellStyle name="_Value Copy 11 30 05 gas 12 09 05 AURORA at 12 14 05_Rebuttal Power Costs_Adj Bench DR 3 for Initial Briefs (Electric) 4" xfId="5646"/>
    <cellStyle name="_Value Copy 11 30 05 gas 12 09 05 AURORA at 12 14 05_Rebuttal Power Costs_Electric Rev Req Model (2009 GRC) Rebuttal" xfId="5647"/>
    <cellStyle name="_Value Copy 11 30 05 gas 12 09 05 AURORA at 12 14 05_Rebuttal Power Costs_Electric Rev Req Model (2009 GRC) Rebuttal 2" xfId="5648"/>
    <cellStyle name="_Value Copy 11 30 05 gas 12 09 05 AURORA at 12 14 05_Rebuttal Power Costs_Electric Rev Req Model (2009 GRC) Rebuttal 2 2" xfId="5649"/>
    <cellStyle name="_Value Copy 11 30 05 gas 12 09 05 AURORA at 12 14 05_Rebuttal Power Costs_Electric Rev Req Model (2009 GRC) Rebuttal 3" xfId="5650"/>
    <cellStyle name="_Value Copy 11 30 05 gas 12 09 05 AURORA at 12 14 05_Rebuttal Power Costs_Electric Rev Req Model (2009 GRC) Rebuttal 4" xfId="5651"/>
    <cellStyle name="_Value Copy 11 30 05 gas 12 09 05 AURORA at 12 14 05_Rebuttal Power Costs_Electric Rev Req Model (2009 GRC) Rebuttal REmoval of New  WH Solar AdjustMI" xfId="5652"/>
    <cellStyle name="_Value Copy 11 30 05 gas 12 09 05 AURORA at 12 14 05_Rebuttal Power Costs_Electric Rev Req Model (2009 GRC) Rebuttal REmoval of New  WH Solar AdjustMI 2" xfId="5653"/>
    <cellStyle name="_Value Copy 11 30 05 gas 12 09 05 AURORA at 12 14 05_Rebuttal Power Costs_Electric Rev Req Model (2009 GRC) Rebuttal REmoval of New  WH Solar AdjustMI 2 2" xfId="5654"/>
    <cellStyle name="_Value Copy 11 30 05 gas 12 09 05 AURORA at 12 14 05_Rebuttal Power Costs_Electric Rev Req Model (2009 GRC) Rebuttal REmoval of New  WH Solar AdjustMI 3" xfId="5655"/>
    <cellStyle name="_Value Copy 11 30 05 gas 12 09 05 AURORA at 12 14 05_Rebuttal Power Costs_Electric Rev Req Model (2009 GRC) Rebuttal REmoval of New  WH Solar AdjustMI 4" xfId="5656"/>
    <cellStyle name="_Value Copy 11 30 05 gas 12 09 05 AURORA at 12 14 05_Rebuttal Power Costs_Electric Rev Req Model (2009 GRC) Revised 01-18-2010" xfId="5657"/>
    <cellStyle name="_Value Copy 11 30 05 gas 12 09 05 AURORA at 12 14 05_Rebuttal Power Costs_Electric Rev Req Model (2009 GRC) Revised 01-18-2010 2" xfId="5658"/>
    <cellStyle name="_Value Copy 11 30 05 gas 12 09 05 AURORA at 12 14 05_Rebuttal Power Costs_Electric Rev Req Model (2009 GRC) Revised 01-18-2010 2 2" xfId="5659"/>
    <cellStyle name="_Value Copy 11 30 05 gas 12 09 05 AURORA at 12 14 05_Rebuttal Power Costs_Electric Rev Req Model (2009 GRC) Revised 01-18-2010 3" xfId="5660"/>
    <cellStyle name="_Value Copy 11 30 05 gas 12 09 05 AURORA at 12 14 05_Rebuttal Power Costs_Electric Rev Req Model (2009 GRC) Revised 01-18-2010 4" xfId="5661"/>
    <cellStyle name="_Value Copy 11 30 05 gas 12 09 05 AURORA at 12 14 05_Rebuttal Power Costs_Final Order Electric EXHIBIT A-1" xfId="5662"/>
    <cellStyle name="_Value Copy 11 30 05 gas 12 09 05 AURORA at 12 14 05_Rebuttal Power Costs_Final Order Electric EXHIBIT A-1 2" xfId="5663"/>
    <cellStyle name="_Value Copy 11 30 05 gas 12 09 05 AURORA at 12 14 05_Rebuttal Power Costs_Final Order Electric EXHIBIT A-1 2 2" xfId="5664"/>
    <cellStyle name="_Value Copy 11 30 05 gas 12 09 05 AURORA at 12 14 05_Rebuttal Power Costs_Final Order Electric EXHIBIT A-1 3" xfId="5665"/>
    <cellStyle name="_Value Copy 11 30 05 gas 12 09 05 AURORA at 12 14 05_Rebuttal Power Costs_Final Order Electric EXHIBIT A-1 4" xfId="5666"/>
    <cellStyle name="_Value Copy 11 30 05 gas 12 09 05 AURORA at 12 14 05_ROR 5.02" xfId="5667"/>
    <cellStyle name="_Value Copy 11 30 05 gas 12 09 05 AURORA at 12 14 05_ROR 5.02 2" xfId="5668"/>
    <cellStyle name="_Value Copy 11 30 05 gas 12 09 05 AURORA at 12 14 05_ROR 5.02 2 2" xfId="5669"/>
    <cellStyle name="_Value Copy 11 30 05 gas 12 09 05 AURORA at 12 14 05_ROR 5.02 3" xfId="5670"/>
    <cellStyle name="_Value Copy 11 30 05 gas 12 09 05 AURORA at 12 14 05_Sch 40 Feeder OH 2008" xfId="5671"/>
    <cellStyle name="_Value Copy 11 30 05 gas 12 09 05 AURORA at 12 14 05_Sch 40 Feeder OH 2008 2" xfId="5672"/>
    <cellStyle name="_Value Copy 11 30 05 gas 12 09 05 AURORA at 12 14 05_Sch 40 Feeder OH 2008 2 2" xfId="5673"/>
    <cellStyle name="_Value Copy 11 30 05 gas 12 09 05 AURORA at 12 14 05_Sch 40 Feeder OH 2008 3" xfId="5674"/>
    <cellStyle name="_Value Copy 11 30 05 gas 12 09 05 AURORA at 12 14 05_Sch 40 Interim Energy Rates " xfId="5675"/>
    <cellStyle name="_Value Copy 11 30 05 gas 12 09 05 AURORA at 12 14 05_Sch 40 Interim Energy Rates  2" xfId="5676"/>
    <cellStyle name="_Value Copy 11 30 05 gas 12 09 05 AURORA at 12 14 05_Sch 40 Interim Energy Rates  2 2" xfId="5677"/>
    <cellStyle name="_Value Copy 11 30 05 gas 12 09 05 AURORA at 12 14 05_Sch 40 Interim Energy Rates  3" xfId="5678"/>
    <cellStyle name="_Value Copy 11 30 05 gas 12 09 05 AURORA at 12 14 05_Sch 40 Substation A&amp;G 2008" xfId="5679"/>
    <cellStyle name="_Value Copy 11 30 05 gas 12 09 05 AURORA at 12 14 05_Sch 40 Substation A&amp;G 2008 2" xfId="5680"/>
    <cellStyle name="_Value Copy 11 30 05 gas 12 09 05 AURORA at 12 14 05_Sch 40 Substation A&amp;G 2008 2 2" xfId="5681"/>
    <cellStyle name="_Value Copy 11 30 05 gas 12 09 05 AURORA at 12 14 05_Sch 40 Substation A&amp;G 2008 3" xfId="5682"/>
    <cellStyle name="_Value Copy 11 30 05 gas 12 09 05 AURORA at 12 14 05_Sch 40 Substation O&amp;M 2008" xfId="5683"/>
    <cellStyle name="_Value Copy 11 30 05 gas 12 09 05 AURORA at 12 14 05_Sch 40 Substation O&amp;M 2008 2" xfId="5684"/>
    <cellStyle name="_Value Copy 11 30 05 gas 12 09 05 AURORA at 12 14 05_Sch 40 Substation O&amp;M 2008 2 2" xfId="5685"/>
    <cellStyle name="_Value Copy 11 30 05 gas 12 09 05 AURORA at 12 14 05_Sch 40 Substation O&amp;M 2008 3" xfId="5686"/>
    <cellStyle name="_Value Copy 11 30 05 gas 12 09 05 AURORA at 12 14 05_Subs 2008" xfId="5687"/>
    <cellStyle name="_Value Copy 11 30 05 gas 12 09 05 AURORA at 12 14 05_Subs 2008 2" xfId="5688"/>
    <cellStyle name="_Value Copy 11 30 05 gas 12 09 05 AURORA at 12 14 05_Subs 2008 2 2" xfId="5689"/>
    <cellStyle name="_Value Copy 11 30 05 gas 12 09 05 AURORA at 12 14 05_Subs 2008 3" xfId="5690"/>
    <cellStyle name="_Value Copy 11 30 05 gas 12 09 05 AURORA at 12 14 05_Transmission Workbook for May BOD" xfId="5691"/>
    <cellStyle name="_Value Copy 11 30 05 gas 12 09 05 AURORA at 12 14 05_Transmission Workbook for May BOD 2" xfId="5692"/>
    <cellStyle name="_Value Copy 11 30 05 gas 12 09 05 AURORA at 12 14 05_Wind Integration 10GRC" xfId="5693"/>
    <cellStyle name="_Value Copy 11 30 05 gas 12 09 05 AURORA at 12 14 05_Wind Integration 10GRC 2" xfId="5694"/>
    <cellStyle name="_VC 2007GRC PC 10312007" xfId="5695"/>
    <cellStyle name="_VC 6.15.06 update on 06GRC power costs.xls Chart 1" xfId="5696"/>
    <cellStyle name="_VC 6.15.06 update on 06GRC power costs.xls Chart 1 2" xfId="5697"/>
    <cellStyle name="_VC 6.15.06 update on 06GRC power costs.xls Chart 1 2 2" xfId="5698"/>
    <cellStyle name="_VC 6.15.06 update on 06GRC power costs.xls Chart 1 2 2 2" xfId="5699"/>
    <cellStyle name="_VC 6.15.06 update on 06GRC power costs.xls Chart 1 2 3" xfId="5700"/>
    <cellStyle name="_VC 6.15.06 update on 06GRC power costs.xls Chart 1 3" xfId="5701"/>
    <cellStyle name="_VC 6.15.06 update on 06GRC power costs.xls Chart 1 3 2" xfId="5702"/>
    <cellStyle name="_VC 6.15.06 update on 06GRC power costs.xls Chart 1 3 2 2" xfId="5703"/>
    <cellStyle name="_VC 6.15.06 update on 06GRC power costs.xls Chart 1 3 3" xfId="5704"/>
    <cellStyle name="_VC 6.15.06 update on 06GRC power costs.xls Chart 1 3 3 2" xfId="5705"/>
    <cellStyle name="_VC 6.15.06 update on 06GRC power costs.xls Chart 1 3 4" xfId="5706"/>
    <cellStyle name="_VC 6.15.06 update on 06GRC power costs.xls Chart 1 3 4 2" xfId="5707"/>
    <cellStyle name="_VC 6.15.06 update on 06GRC power costs.xls Chart 1 4" xfId="5708"/>
    <cellStyle name="_VC 6.15.06 update on 06GRC power costs.xls Chart 1 4 2" xfId="5709"/>
    <cellStyle name="_VC 6.15.06 update on 06GRC power costs.xls Chart 1 5" xfId="5710"/>
    <cellStyle name="_VC 6.15.06 update on 06GRC power costs.xls Chart 1 6" xfId="5711"/>
    <cellStyle name="_VC 6.15.06 update on 06GRC power costs.xls Chart 1 7" xfId="5712"/>
    <cellStyle name="_VC 6.15.06 update on 06GRC power costs.xls Chart 1_04 07E Wild Horse Wind Expansion (C) (2)" xfId="5713"/>
    <cellStyle name="_VC 6.15.06 update on 06GRC power costs.xls Chart 1_04 07E Wild Horse Wind Expansion (C) (2) 2" xfId="5714"/>
    <cellStyle name="_VC 6.15.06 update on 06GRC power costs.xls Chart 1_04 07E Wild Horse Wind Expansion (C) (2) 2 2" xfId="5715"/>
    <cellStyle name="_VC 6.15.06 update on 06GRC power costs.xls Chart 1_04 07E Wild Horse Wind Expansion (C) (2) 3" xfId="5716"/>
    <cellStyle name="_VC 6.15.06 update on 06GRC power costs.xls Chart 1_04 07E Wild Horse Wind Expansion (C) (2) 4" xfId="5717"/>
    <cellStyle name="_VC 6.15.06 update on 06GRC power costs.xls Chart 1_04 07E Wild Horse Wind Expansion (C) (2)_Adj Bench DR 3 for Initial Briefs (Electric)" xfId="5718"/>
    <cellStyle name="_VC 6.15.06 update on 06GRC power costs.xls Chart 1_04 07E Wild Horse Wind Expansion (C) (2)_Adj Bench DR 3 for Initial Briefs (Electric) 2" xfId="5719"/>
    <cellStyle name="_VC 6.15.06 update on 06GRC power costs.xls Chart 1_04 07E Wild Horse Wind Expansion (C) (2)_Adj Bench DR 3 for Initial Briefs (Electric) 2 2" xfId="5720"/>
    <cellStyle name="_VC 6.15.06 update on 06GRC power costs.xls Chart 1_04 07E Wild Horse Wind Expansion (C) (2)_Adj Bench DR 3 for Initial Briefs (Electric) 3" xfId="5721"/>
    <cellStyle name="_VC 6.15.06 update on 06GRC power costs.xls Chart 1_04 07E Wild Horse Wind Expansion (C) (2)_Adj Bench DR 3 for Initial Briefs (Electric) 4" xfId="5722"/>
    <cellStyle name="_VC 6.15.06 update on 06GRC power costs.xls Chart 1_04 07E Wild Horse Wind Expansion (C) (2)_Book1" xfId="5723"/>
    <cellStyle name="_VC 6.15.06 update on 06GRC power costs.xls Chart 1_04 07E Wild Horse Wind Expansion (C) (2)_Electric Rev Req Model (2009 GRC) " xfId="5724"/>
    <cellStyle name="_VC 6.15.06 update on 06GRC power costs.xls Chart 1_04 07E Wild Horse Wind Expansion (C) (2)_Electric Rev Req Model (2009 GRC)  2" xfId="5725"/>
    <cellStyle name="_VC 6.15.06 update on 06GRC power costs.xls Chart 1_04 07E Wild Horse Wind Expansion (C) (2)_Electric Rev Req Model (2009 GRC)  2 2" xfId="5726"/>
    <cellStyle name="_VC 6.15.06 update on 06GRC power costs.xls Chart 1_04 07E Wild Horse Wind Expansion (C) (2)_Electric Rev Req Model (2009 GRC)  3" xfId="5727"/>
    <cellStyle name="_VC 6.15.06 update on 06GRC power costs.xls Chart 1_04 07E Wild Horse Wind Expansion (C) (2)_Electric Rev Req Model (2009 GRC)  4" xfId="5728"/>
    <cellStyle name="_VC 6.15.06 update on 06GRC power costs.xls Chart 1_04 07E Wild Horse Wind Expansion (C) (2)_Electric Rev Req Model (2009 GRC) Rebuttal" xfId="5729"/>
    <cellStyle name="_VC 6.15.06 update on 06GRC power costs.xls Chart 1_04 07E Wild Horse Wind Expansion (C) (2)_Electric Rev Req Model (2009 GRC) Rebuttal 2" xfId="5730"/>
    <cellStyle name="_VC 6.15.06 update on 06GRC power costs.xls Chart 1_04 07E Wild Horse Wind Expansion (C) (2)_Electric Rev Req Model (2009 GRC) Rebuttal 2 2" xfId="5731"/>
    <cellStyle name="_VC 6.15.06 update on 06GRC power costs.xls Chart 1_04 07E Wild Horse Wind Expansion (C) (2)_Electric Rev Req Model (2009 GRC) Rebuttal 3" xfId="5732"/>
    <cellStyle name="_VC 6.15.06 update on 06GRC power costs.xls Chart 1_04 07E Wild Horse Wind Expansion (C) (2)_Electric Rev Req Model (2009 GRC) Rebuttal 4" xfId="5733"/>
    <cellStyle name="_VC 6.15.06 update on 06GRC power costs.xls Chart 1_04 07E Wild Horse Wind Expansion (C) (2)_Electric Rev Req Model (2009 GRC) Rebuttal REmoval of New  WH Solar AdjustMI" xfId="5734"/>
    <cellStyle name="_VC 6.15.06 update on 06GRC power costs.xls Chart 1_04 07E Wild Horse Wind Expansion (C) (2)_Electric Rev Req Model (2009 GRC) Rebuttal REmoval of New  WH Solar AdjustMI 2" xfId="5735"/>
    <cellStyle name="_VC 6.15.06 update on 06GRC power costs.xls Chart 1_04 07E Wild Horse Wind Expansion (C) (2)_Electric Rev Req Model (2009 GRC) Rebuttal REmoval of New  WH Solar AdjustMI 2 2" xfId="5736"/>
    <cellStyle name="_VC 6.15.06 update on 06GRC power costs.xls Chart 1_04 07E Wild Horse Wind Expansion (C) (2)_Electric Rev Req Model (2009 GRC) Rebuttal REmoval of New  WH Solar AdjustMI 3" xfId="5737"/>
    <cellStyle name="_VC 6.15.06 update on 06GRC power costs.xls Chart 1_04 07E Wild Horse Wind Expansion (C) (2)_Electric Rev Req Model (2009 GRC) Rebuttal REmoval of New  WH Solar AdjustMI 4" xfId="5738"/>
    <cellStyle name="_VC 6.15.06 update on 06GRC power costs.xls Chart 1_04 07E Wild Horse Wind Expansion (C) (2)_Electric Rev Req Model (2009 GRC) Revised 01-18-2010" xfId="5739"/>
    <cellStyle name="_VC 6.15.06 update on 06GRC power costs.xls Chart 1_04 07E Wild Horse Wind Expansion (C) (2)_Electric Rev Req Model (2009 GRC) Revised 01-18-2010 2" xfId="5740"/>
    <cellStyle name="_VC 6.15.06 update on 06GRC power costs.xls Chart 1_04 07E Wild Horse Wind Expansion (C) (2)_Electric Rev Req Model (2009 GRC) Revised 01-18-2010 2 2" xfId="5741"/>
    <cellStyle name="_VC 6.15.06 update on 06GRC power costs.xls Chart 1_04 07E Wild Horse Wind Expansion (C) (2)_Electric Rev Req Model (2009 GRC) Revised 01-18-2010 3" xfId="5742"/>
    <cellStyle name="_VC 6.15.06 update on 06GRC power costs.xls Chart 1_04 07E Wild Horse Wind Expansion (C) (2)_Electric Rev Req Model (2009 GRC) Revised 01-18-2010 4" xfId="5743"/>
    <cellStyle name="_VC 6.15.06 update on 06GRC power costs.xls Chart 1_04 07E Wild Horse Wind Expansion (C) (2)_Electric Rev Req Model (2010 GRC)" xfId="5744"/>
    <cellStyle name="_VC 6.15.06 update on 06GRC power costs.xls Chart 1_04 07E Wild Horse Wind Expansion (C) (2)_Electric Rev Req Model (2010 GRC) SF" xfId="5745"/>
    <cellStyle name="_VC 6.15.06 update on 06GRC power costs.xls Chart 1_04 07E Wild Horse Wind Expansion (C) (2)_Final Order Electric EXHIBIT A-1" xfId="5746"/>
    <cellStyle name="_VC 6.15.06 update on 06GRC power costs.xls Chart 1_04 07E Wild Horse Wind Expansion (C) (2)_Final Order Electric EXHIBIT A-1 2" xfId="5747"/>
    <cellStyle name="_VC 6.15.06 update on 06GRC power costs.xls Chart 1_04 07E Wild Horse Wind Expansion (C) (2)_Final Order Electric EXHIBIT A-1 2 2" xfId="5748"/>
    <cellStyle name="_VC 6.15.06 update on 06GRC power costs.xls Chart 1_04 07E Wild Horse Wind Expansion (C) (2)_Final Order Electric EXHIBIT A-1 3" xfId="5749"/>
    <cellStyle name="_VC 6.15.06 update on 06GRC power costs.xls Chart 1_04 07E Wild Horse Wind Expansion (C) (2)_Final Order Electric EXHIBIT A-1 4" xfId="5750"/>
    <cellStyle name="_VC 6.15.06 update on 06GRC power costs.xls Chart 1_04 07E Wild Horse Wind Expansion (C) (2)_TENASKA REGULATORY ASSET" xfId="5751"/>
    <cellStyle name="_VC 6.15.06 update on 06GRC power costs.xls Chart 1_04 07E Wild Horse Wind Expansion (C) (2)_TENASKA REGULATORY ASSET 2" xfId="5752"/>
    <cellStyle name="_VC 6.15.06 update on 06GRC power costs.xls Chart 1_04 07E Wild Horse Wind Expansion (C) (2)_TENASKA REGULATORY ASSET 2 2" xfId="5753"/>
    <cellStyle name="_VC 6.15.06 update on 06GRC power costs.xls Chart 1_04 07E Wild Horse Wind Expansion (C) (2)_TENASKA REGULATORY ASSET 3" xfId="5754"/>
    <cellStyle name="_VC 6.15.06 update on 06GRC power costs.xls Chart 1_04 07E Wild Horse Wind Expansion (C) (2)_TENASKA REGULATORY ASSET 4" xfId="5755"/>
    <cellStyle name="_VC 6.15.06 update on 06GRC power costs.xls Chart 1_16.37E Wild Horse Expansion DeferralRevwrkingfile SF" xfId="5756"/>
    <cellStyle name="_VC 6.15.06 update on 06GRC power costs.xls Chart 1_16.37E Wild Horse Expansion DeferralRevwrkingfile SF 2" xfId="5757"/>
    <cellStyle name="_VC 6.15.06 update on 06GRC power costs.xls Chart 1_16.37E Wild Horse Expansion DeferralRevwrkingfile SF 2 2" xfId="5758"/>
    <cellStyle name="_VC 6.15.06 update on 06GRC power costs.xls Chart 1_16.37E Wild Horse Expansion DeferralRevwrkingfile SF 3" xfId="5759"/>
    <cellStyle name="_VC 6.15.06 update on 06GRC power costs.xls Chart 1_16.37E Wild Horse Expansion DeferralRevwrkingfile SF 4" xfId="5760"/>
    <cellStyle name="_VC 6.15.06 update on 06GRC power costs.xls Chart 1_2009 Compliance Filing PCA Exhibits for GRC" xfId="5761"/>
    <cellStyle name="_VC 6.15.06 update on 06GRC power costs.xls Chart 1_2009 Compliance Filing PCA Exhibits for GRC 2" xfId="5762"/>
    <cellStyle name="_VC 6.15.06 update on 06GRC power costs.xls Chart 1_2009 GRC Compl Filing - Exhibit D" xfId="5763"/>
    <cellStyle name="_VC 6.15.06 update on 06GRC power costs.xls Chart 1_2009 GRC Compl Filing - Exhibit D 2" xfId="5764"/>
    <cellStyle name="_VC 6.15.06 update on 06GRC power costs.xls Chart 1_2009 GRC Compl Filing - Exhibit D 3" xfId="5765"/>
    <cellStyle name="_VC 6.15.06 update on 06GRC power costs.xls Chart 1_3.01 Income Statement" xfId="5766"/>
    <cellStyle name="_VC 6.15.06 update on 06GRC power costs.xls Chart 1_4 31 Regulatory Assets and Liabilities  7 06- Exhibit D" xfId="5767"/>
    <cellStyle name="_VC 6.15.06 update on 06GRC power costs.xls Chart 1_4 31 Regulatory Assets and Liabilities  7 06- Exhibit D 2" xfId="5768"/>
    <cellStyle name="_VC 6.15.06 update on 06GRC power costs.xls Chart 1_4 31 Regulatory Assets and Liabilities  7 06- Exhibit D 2 2" xfId="5769"/>
    <cellStyle name="_VC 6.15.06 update on 06GRC power costs.xls Chart 1_4 31 Regulatory Assets and Liabilities  7 06- Exhibit D 3" xfId="5770"/>
    <cellStyle name="_VC 6.15.06 update on 06GRC power costs.xls Chart 1_4 31 Regulatory Assets and Liabilities  7 06- Exhibit D 4" xfId="5771"/>
    <cellStyle name="_VC 6.15.06 update on 06GRC power costs.xls Chart 1_4 31 Regulatory Assets and Liabilities  7 06- Exhibit D_NIM Summary" xfId="5772"/>
    <cellStyle name="_VC 6.15.06 update on 06GRC power costs.xls Chart 1_4 31 Regulatory Assets and Liabilities  7 06- Exhibit D_NIM Summary 2" xfId="5773"/>
    <cellStyle name="_VC 6.15.06 update on 06GRC power costs.xls Chart 1_4 32 Regulatory Assets and Liabilities  7 06- Exhibit D" xfId="5774"/>
    <cellStyle name="_VC 6.15.06 update on 06GRC power costs.xls Chart 1_4 32 Regulatory Assets and Liabilities  7 06- Exhibit D 2" xfId="5775"/>
    <cellStyle name="_VC 6.15.06 update on 06GRC power costs.xls Chart 1_4 32 Regulatory Assets and Liabilities  7 06- Exhibit D 2 2" xfId="5776"/>
    <cellStyle name="_VC 6.15.06 update on 06GRC power costs.xls Chart 1_4 32 Regulatory Assets and Liabilities  7 06- Exhibit D 3" xfId="5777"/>
    <cellStyle name="_VC 6.15.06 update on 06GRC power costs.xls Chart 1_4 32 Regulatory Assets and Liabilities  7 06- Exhibit D 4" xfId="5778"/>
    <cellStyle name="_VC 6.15.06 update on 06GRC power costs.xls Chart 1_4 32 Regulatory Assets and Liabilities  7 06- Exhibit D_NIM Summary" xfId="5779"/>
    <cellStyle name="_VC 6.15.06 update on 06GRC power costs.xls Chart 1_4 32 Regulatory Assets and Liabilities  7 06- Exhibit D_NIM Summary 2" xfId="5780"/>
    <cellStyle name="_VC 6.15.06 update on 06GRC power costs.xls Chart 1_ACCOUNTS" xfId="5781"/>
    <cellStyle name="_VC 6.15.06 update on 06GRC power costs.xls Chart 1_AURORA Total New" xfId="5782"/>
    <cellStyle name="_VC 6.15.06 update on 06GRC power costs.xls Chart 1_AURORA Total New 2" xfId="5783"/>
    <cellStyle name="_VC 6.15.06 update on 06GRC power costs.xls Chart 1_Book2" xfId="5784"/>
    <cellStyle name="_VC 6.15.06 update on 06GRC power costs.xls Chart 1_Book2 2" xfId="5785"/>
    <cellStyle name="_VC 6.15.06 update on 06GRC power costs.xls Chart 1_Book2 2 2" xfId="5786"/>
    <cellStyle name="_VC 6.15.06 update on 06GRC power costs.xls Chart 1_Book2 3" xfId="5787"/>
    <cellStyle name="_VC 6.15.06 update on 06GRC power costs.xls Chart 1_Book2 4" xfId="5788"/>
    <cellStyle name="_VC 6.15.06 update on 06GRC power costs.xls Chart 1_Book2_Adj Bench DR 3 for Initial Briefs (Electric)" xfId="5789"/>
    <cellStyle name="_VC 6.15.06 update on 06GRC power costs.xls Chart 1_Book2_Adj Bench DR 3 for Initial Briefs (Electric) 2" xfId="5790"/>
    <cellStyle name="_VC 6.15.06 update on 06GRC power costs.xls Chart 1_Book2_Adj Bench DR 3 for Initial Briefs (Electric) 2 2" xfId="5791"/>
    <cellStyle name="_VC 6.15.06 update on 06GRC power costs.xls Chart 1_Book2_Adj Bench DR 3 for Initial Briefs (Electric) 3" xfId="5792"/>
    <cellStyle name="_VC 6.15.06 update on 06GRC power costs.xls Chart 1_Book2_Adj Bench DR 3 for Initial Briefs (Electric) 4" xfId="5793"/>
    <cellStyle name="_VC 6.15.06 update on 06GRC power costs.xls Chart 1_Book2_Electric Rev Req Model (2009 GRC) Rebuttal" xfId="5794"/>
    <cellStyle name="_VC 6.15.06 update on 06GRC power costs.xls Chart 1_Book2_Electric Rev Req Model (2009 GRC) Rebuttal 2" xfId="5795"/>
    <cellStyle name="_VC 6.15.06 update on 06GRC power costs.xls Chart 1_Book2_Electric Rev Req Model (2009 GRC) Rebuttal 2 2" xfId="5796"/>
    <cellStyle name="_VC 6.15.06 update on 06GRC power costs.xls Chart 1_Book2_Electric Rev Req Model (2009 GRC) Rebuttal 3" xfId="5797"/>
    <cellStyle name="_VC 6.15.06 update on 06GRC power costs.xls Chart 1_Book2_Electric Rev Req Model (2009 GRC) Rebuttal 4" xfId="5798"/>
    <cellStyle name="_VC 6.15.06 update on 06GRC power costs.xls Chart 1_Book2_Electric Rev Req Model (2009 GRC) Rebuttal REmoval of New  WH Solar AdjustMI" xfId="5799"/>
    <cellStyle name="_VC 6.15.06 update on 06GRC power costs.xls Chart 1_Book2_Electric Rev Req Model (2009 GRC) Rebuttal REmoval of New  WH Solar AdjustMI 2" xfId="5800"/>
    <cellStyle name="_VC 6.15.06 update on 06GRC power costs.xls Chart 1_Book2_Electric Rev Req Model (2009 GRC) Rebuttal REmoval of New  WH Solar AdjustMI 2 2" xfId="5801"/>
    <cellStyle name="_VC 6.15.06 update on 06GRC power costs.xls Chart 1_Book2_Electric Rev Req Model (2009 GRC) Rebuttal REmoval of New  WH Solar AdjustMI 3" xfId="5802"/>
    <cellStyle name="_VC 6.15.06 update on 06GRC power costs.xls Chart 1_Book2_Electric Rev Req Model (2009 GRC) Rebuttal REmoval of New  WH Solar AdjustMI 4" xfId="5803"/>
    <cellStyle name="_VC 6.15.06 update on 06GRC power costs.xls Chart 1_Book2_Electric Rev Req Model (2009 GRC) Revised 01-18-2010" xfId="5804"/>
    <cellStyle name="_VC 6.15.06 update on 06GRC power costs.xls Chart 1_Book2_Electric Rev Req Model (2009 GRC) Revised 01-18-2010 2" xfId="5805"/>
    <cellStyle name="_VC 6.15.06 update on 06GRC power costs.xls Chart 1_Book2_Electric Rev Req Model (2009 GRC) Revised 01-18-2010 2 2" xfId="5806"/>
    <cellStyle name="_VC 6.15.06 update on 06GRC power costs.xls Chart 1_Book2_Electric Rev Req Model (2009 GRC) Revised 01-18-2010 3" xfId="5807"/>
    <cellStyle name="_VC 6.15.06 update on 06GRC power costs.xls Chart 1_Book2_Electric Rev Req Model (2009 GRC) Revised 01-18-2010 4" xfId="5808"/>
    <cellStyle name="_VC 6.15.06 update on 06GRC power costs.xls Chart 1_Book2_Final Order Electric EXHIBIT A-1" xfId="5809"/>
    <cellStyle name="_VC 6.15.06 update on 06GRC power costs.xls Chart 1_Book2_Final Order Electric EXHIBIT A-1 2" xfId="5810"/>
    <cellStyle name="_VC 6.15.06 update on 06GRC power costs.xls Chart 1_Book2_Final Order Electric EXHIBIT A-1 2 2" xfId="5811"/>
    <cellStyle name="_VC 6.15.06 update on 06GRC power costs.xls Chart 1_Book2_Final Order Electric EXHIBIT A-1 3" xfId="5812"/>
    <cellStyle name="_VC 6.15.06 update on 06GRC power costs.xls Chart 1_Book2_Final Order Electric EXHIBIT A-1 4" xfId="5813"/>
    <cellStyle name="_VC 6.15.06 update on 06GRC power costs.xls Chart 1_Book4" xfId="5814"/>
    <cellStyle name="_VC 6.15.06 update on 06GRC power costs.xls Chart 1_Book4 2" xfId="5815"/>
    <cellStyle name="_VC 6.15.06 update on 06GRC power costs.xls Chart 1_Book4 2 2" xfId="5816"/>
    <cellStyle name="_VC 6.15.06 update on 06GRC power costs.xls Chart 1_Book4 3" xfId="5817"/>
    <cellStyle name="_VC 6.15.06 update on 06GRC power costs.xls Chart 1_Book4 4" xfId="5818"/>
    <cellStyle name="_VC 6.15.06 update on 06GRC power costs.xls Chart 1_Book9" xfId="5819"/>
    <cellStyle name="_VC 6.15.06 update on 06GRC power costs.xls Chart 1_Book9 2" xfId="5820"/>
    <cellStyle name="_VC 6.15.06 update on 06GRC power costs.xls Chart 1_Book9 2 2" xfId="5821"/>
    <cellStyle name="_VC 6.15.06 update on 06GRC power costs.xls Chart 1_Book9 3" xfId="5822"/>
    <cellStyle name="_VC 6.15.06 update on 06GRC power costs.xls Chart 1_Book9 4" xfId="5823"/>
    <cellStyle name="_VC 6.15.06 update on 06GRC power costs.xls Chart 1_Chelan PUD Power Costs (8-10)" xfId="5824"/>
    <cellStyle name="_VC 6.15.06 update on 06GRC power costs.xls Chart 1_Gas Rev Req Model (2010 GRC)" xfId="5825"/>
    <cellStyle name="_VC 6.15.06 update on 06GRC power costs.xls Chart 1_INPUTS" xfId="5826"/>
    <cellStyle name="_VC 6.15.06 update on 06GRC power costs.xls Chart 1_INPUTS 2" xfId="5827"/>
    <cellStyle name="_VC 6.15.06 update on 06GRC power costs.xls Chart 1_INPUTS 2 2" xfId="5828"/>
    <cellStyle name="_VC 6.15.06 update on 06GRC power costs.xls Chart 1_INPUTS 3" xfId="5829"/>
    <cellStyle name="_VC 6.15.06 update on 06GRC power costs.xls Chart 1_NIM Summary" xfId="5830"/>
    <cellStyle name="_VC 6.15.06 update on 06GRC power costs.xls Chart 1_NIM Summary 09GRC" xfId="5831"/>
    <cellStyle name="_VC 6.15.06 update on 06GRC power costs.xls Chart 1_NIM Summary 09GRC 2" xfId="5832"/>
    <cellStyle name="_VC 6.15.06 update on 06GRC power costs.xls Chart 1_NIM Summary 2" xfId="5833"/>
    <cellStyle name="_VC 6.15.06 update on 06GRC power costs.xls Chart 1_NIM Summary 3" xfId="5834"/>
    <cellStyle name="_VC 6.15.06 update on 06GRC power costs.xls Chart 1_NIM Summary 4" xfId="5835"/>
    <cellStyle name="_VC 6.15.06 update on 06GRC power costs.xls Chart 1_NIM Summary 5" xfId="5836"/>
    <cellStyle name="_VC 6.15.06 update on 06GRC power costs.xls Chart 1_NIM Summary 6" xfId="5837"/>
    <cellStyle name="_VC 6.15.06 update on 06GRC power costs.xls Chart 1_NIM Summary 7" xfId="5838"/>
    <cellStyle name="_VC 6.15.06 update on 06GRC power costs.xls Chart 1_NIM Summary 8" xfId="5839"/>
    <cellStyle name="_VC 6.15.06 update on 06GRC power costs.xls Chart 1_NIM Summary 9" xfId="5840"/>
    <cellStyle name="_VC 6.15.06 update on 06GRC power costs.xls Chart 1_PCA 10 -  Exhibit D from A Kellogg Jan 2011" xfId="5841"/>
    <cellStyle name="_VC 6.15.06 update on 06GRC power costs.xls Chart 1_PCA 10 -  Exhibit D from A Kellogg July 2011" xfId="5842"/>
    <cellStyle name="_VC 6.15.06 update on 06GRC power costs.xls Chart 1_PCA 10 -  Exhibit D from S Free Rcv'd 12-11" xfId="5843"/>
    <cellStyle name="_VC 6.15.06 update on 06GRC power costs.xls Chart 1_PCA 9 -  Exhibit D April 2010" xfId="5844"/>
    <cellStyle name="_VC 6.15.06 update on 06GRC power costs.xls Chart 1_PCA 9 -  Exhibit D April 2010 (3)" xfId="5845"/>
    <cellStyle name="_VC 6.15.06 update on 06GRC power costs.xls Chart 1_PCA 9 -  Exhibit D April 2010 (3) 2" xfId="5846"/>
    <cellStyle name="_VC 6.15.06 update on 06GRC power costs.xls Chart 1_PCA 9 -  Exhibit D April 2010 2" xfId="5847"/>
    <cellStyle name="_VC 6.15.06 update on 06GRC power costs.xls Chart 1_PCA 9 -  Exhibit D April 2010 3" xfId="5848"/>
    <cellStyle name="_VC 6.15.06 update on 06GRC power costs.xls Chart 1_PCA 9 -  Exhibit D Nov 2010" xfId="5849"/>
    <cellStyle name="_VC 6.15.06 update on 06GRC power costs.xls Chart 1_PCA 9 -  Exhibit D Nov 2010 2" xfId="5850"/>
    <cellStyle name="_VC 6.15.06 update on 06GRC power costs.xls Chart 1_PCA 9 - Exhibit D at August 2010" xfId="5851"/>
    <cellStyle name="_VC 6.15.06 update on 06GRC power costs.xls Chart 1_PCA 9 - Exhibit D at August 2010 2" xfId="5852"/>
    <cellStyle name="_VC 6.15.06 update on 06GRC power costs.xls Chart 1_PCA 9 - Exhibit D June 2010 GRC" xfId="5853"/>
    <cellStyle name="_VC 6.15.06 update on 06GRC power costs.xls Chart 1_PCA 9 - Exhibit D June 2010 GRC 2" xfId="5854"/>
    <cellStyle name="_VC 6.15.06 update on 06GRC power costs.xls Chart 1_Power Costs - Comparison bx Rbtl-Staff-Jt-PC" xfId="5855"/>
    <cellStyle name="_VC 6.15.06 update on 06GRC power costs.xls Chart 1_Power Costs - Comparison bx Rbtl-Staff-Jt-PC 2" xfId="5856"/>
    <cellStyle name="_VC 6.15.06 update on 06GRC power costs.xls Chart 1_Power Costs - Comparison bx Rbtl-Staff-Jt-PC 2 2" xfId="5857"/>
    <cellStyle name="_VC 6.15.06 update on 06GRC power costs.xls Chart 1_Power Costs - Comparison bx Rbtl-Staff-Jt-PC 3" xfId="5858"/>
    <cellStyle name="_VC 6.15.06 update on 06GRC power costs.xls Chart 1_Power Costs - Comparison bx Rbtl-Staff-Jt-PC 4" xfId="5859"/>
    <cellStyle name="_VC 6.15.06 update on 06GRC power costs.xls Chart 1_Power Costs - Comparison bx Rbtl-Staff-Jt-PC_Adj Bench DR 3 for Initial Briefs (Electric)" xfId="5860"/>
    <cellStyle name="_VC 6.15.06 update on 06GRC power costs.xls Chart 1_Power Costs - Comparison bx Rbtl-Staff-Jt-PC_Adj Bench DR 3 for Initial Briefs (Electric) 2" xfId="5861"/>
    <cellStyle name="_VC 6.15.06 update on 06GRC power costs.xls Chart 1_Power Costs - Comparison bx Rbtl-Staff-Jt-PC_Adj Bench DR 3 for Initial Briefs (Electric) 2 2" xfId="5862"/>
    <cellStyle name="_VC 6.15.06 update on 06GRC power costs.xls Chart 1_Power Costs - Comparison bx Rbtl-Staff-Jt-PC_Adj Bench DR 3 for Initial Briefs (Electric) 3" xfId="5863"/>
    <cellStyle name="_VC 6.15.06 update on 06GRC power costs.xls Chart 1_Power Costs - Comparison bx Rbtl-Staff-Jt-PC_Adj Bench DR 3 for Initial Briefs (Electric) 4" xfId="5864"/>
    <cellStyle name="_VC 6.15.06 update on 06GRC power costs.xls Chart 1_Power Costs - Comparison bx Rbtl-Staff-Jt-PC_Electric Rev Req Model (2009 GRC) Rebuttal" xfId="5865"/>
    <cellStyle name="_VC 6.15.06 update on 06GRC power costs.xls Chart 1_Power Costs - Comparison bx Rbtl-Staff-Jt-PC_Electric Rev Req Model (2009 GRC) Rebuttal 2" xfId="5866"/>
    <cellStyle name="_VC 6.15.06 update on 06GRC power costs.xls Chart 1_Power Costs - Comparison bx Rbtl-Staff-Jt-PC_Electric Rev Req Model (2009 GRC) Rebuttal 2 2" xfId="5867"/>
    <cellStyle name="_VC 6.15.06 update on 06GRC power costs.xls Chart 1_Power Costs - Comparison bx Rbtl-Staff-Jt-PC_Electric Rev Req Model (2009 GRC) Rebuttal 3" xfId="5868"/>
    <cellStyle name="_VC 6.15.06 update on 06GRC power costs.xls Chart 1_Power Costs - Comparison bx Rbtl-Staff-Jt-PC_Electric Rev Req Model (2009 GRC) Rebuttal 4" xfId="5869"/>
    <cellStyle name="_VC 6.15.06 update on 06GRC power costs.xls Chart 1_Power Costs - Comparison bx Rbtl-Staff-Jt-PC_Electric Rev Req Model (2009 GRC) Rebuttal REmoval of New  WH Solar AdjustMI" xfId="5870"/>
    <cellStyle name="_VC 6.15.06 update on 06GRC power costs.xls Chart 1_Power Costs - Comparison bx Rbtl-Staff-Jt-PC_Electric Rev Req Model (2009 GRC) Rebuttal REmoval of New  WH Solar AdjustMI 2" xfId="5871"/>
    <cellStyle name="_VC 6.15.06 update on 06GRC power costs.xls Chart 1_Power Costs - Comparison bx Rbtl-Staff-Jt-PC_Electric Rev Req Model (2009 GRC) Rebuttal REmoval of New  WH Solar AdjustMI 2 2" xfId="5872"/>
    <cellStyle name="_VC 6.15.06 update on 06GRC power costs.xls Chart 1_Power Costs - Comparison bx Rbtl-Staff-Jt-PC_Electric Rev Req Model (2009 GRC) Rebuttal REmoval of New  WH Solar AdjustMI 3" xfId="5873"/>
    <cellStyle name="_VC 6.15.06 update on 06GRC power costs.xls Chart 1_Power Costs - Comparison bx Rbtl-Staff-Jt-PC_Electric Rev Req Model (2009 GRC) Rebuttal REmoval of New  WH Solar AdjustMI 4" xfId="5874"/>
    <cellStyle name="_VC 6.15.06 update on 06GRC power costs.xls Chart 1_Power Costs - Comparison bx Rbtl-Staff-Jt-PC_Electric Rev Req Model (2009 GRC) Revised 01-18-2010" xfId="5875"/>
    <cellStyle name="_VC 6.15.06 update on 06GRC power costs.xls Chart 1_Power Costs - Comparison bx Rbtl-Staff-Jt-PC_Electric Rev Req Model (2009 GRC) Revised 01-18-2010 2" xfId="5876"/>
    <cellStyle name="_VC 6.15.06 update on 06GRC power costs.xls Chart 1_Power Costs - Comparison bx Rbtl-Staff-Jt-PC_Electric Rev Req Model (2009 GRC) Revised 01-18-2010 2 2" xfId="5877"/>
    <cellStyle name="_VC 6.15.06 update on 06GRC power costs.xls Chart 1_Power Costs - Comparison bx Rbtl-Staff-Jt-PC_Electric Rev Req Model (2009 GRC) Revised 01-18-2010 3" xfId="5878"/>
    <cellStyle name="_VC 6.15.06 update on 06GRC power costs.xls Chart 1_Power Costs - Comparison bx Rbtl-Staff-Jt-PC_Electric Rev Req Model (2009 GRC) Revised 01-18-2010 4" xfId="5879"/>
    <cellStyle name="_VC 6.15.06 update on 06GRC power costs.xls Chart 1_Power Costs - Comparison bx Rbtl-Staff-Jt-PC_Final Order Electric EXHIBIT A-1" xfId="5880"/>
    <cellStyle name="_VC 6.15.06 update on 06GRC power costs.xls Chart 1_Power Costs - Comparison bx Rbtl-Staff-Jt-PC_Final Order Electric EXHIBIT A-1 2" xfId="5881"/>
    <cellStyle name="_VC 6.15.06 update on 06GRC power costs.xls Chart 1_Power Costs - Comparison bx Rbtl-Staff-Jt-PC_Final Order Electric EXHIBIT A-1 2 2" xfId="5882"/>
    <cellStyle name="_VC 6.15.06 update on 06GRC power costs.xls Chart 1_Power Costs - Comparison bx Rbtl-Staff-Jt-PC_Final Order Electric EXHIBIT A-1 3" xfId="5883"/>
    <cellStyle name="_VC 6.15.06 update on 06GRC power costs.xls Chart 1_Power Costs - Comparison bx Rbtl-Staff-Jt-PC_Final Order Electric EXHIBIT A-1 4" xfId="5884"/>
    <cellStyle name="_VC 6.15.06 update on 06GRC power costs.xls Chart 1_Production Adj 4.37" xfId="5885"/>
    <cellStyle name="_VC 6.15.06 update on 06GRC power costs.xls Chart 1_Production Adj 4.37 2" xfId="5886"/>
    <cellStyle name="_VC 6.15.06 update on 06GRC power costs.xls Chart 1_Production Adj 4.37 2 2" xfId="5887"/>
    <cellStyle name="_VC 6.15.06 update on 06GRC power costs.xls Chart 1_Production Adj 4.37 3" xfId="5888"/>
    <cellStyle name="_VC 6.15.06 update on 06GRC power costs.xls Chart 1_Purchased Power Adj 4.03" xfId="5889"/>
    <cellStyle name="_VC 6.15.06 update on 06GRC power costs.xls Chart 1_Purchased Power Adj 4.03 2" xfId="5890"/>
    <cellStyle name="_VC 6.15.06 update on 06GRC power costs.xls Chart 1_Purchased Power Adj 4.03 2 2" xfId="5891"/>
    <cellStyle name="_VC 6.15.06 update on 06GRC power costs.xls Chart 1_Purchased Power Adj 4.03 3" xfId="5892"/>
    <cellStyle name="_VC 6.15.06 update on 06GRC power costs.xls Chart 1_Rebuttal Power Costs" xfId="5893"/>
    <cellStyle name="_VC 6.15.06 update on 06GRC power costs.xls Chart 1_Rebuttal Power Costs 2" xfId="5894"/>
    <cellStyle name="_VC 6.15.06 update on 06GRC power costs.xls Chart 1_Rebuttal Power Costs 2 2" xfId="5895"/>
    <cellStyle name="_VC 6.15.06 update on 06GRC power costs.xls Chart 1_Rebuttal Power Costs 3" xfId="5896"/>
    <cellStyle name="_VC 6.15.06 update on 06GRC power costs.xls Chart 1_Rebuttal Power Costs 4" xfId="5897"/>
    <cellStyle name="_VC 6.15.06 update on 06GRC power costs.xls Chart 1_Rebuttal Power Costs_Adj Bench DR 3 for Initial Briefs (Electric)" xfId="5898"/>
    <cellStyle name="_VC 6.15.06 update on 06GRC power costs.xls Chart 1_Rebuttal Power Costs_Adj Bench DR 3 for Initial Briefs (Electric) 2" xfId="5899"/>
    <cellStyle name="_VC 6.15.06 update on 06GRC power costs.xls Chart 1_Rebuttal Power Costs_Adj Bench DR 3 for Initial Briefs (Electric) 2 2" xfId="5900"/>
    <cellStyle name="_VC 6.15.06 update on 06GRC power costs.xls Chart 1_Rebuttal Power Costs_Adj Bench DR 3 for Initial Briefs (Electric) 3" xfId="5901"/>
    <cellStyle name="_VC 6.15.06 update on 06GRC power costs.xls Chart 1_Rebuttal Power Costs_Adj Bench DR 3 for Initial Briefs (Electric) 4" xfId="5902"/>
    <cellStyle name="_VC 6.15.06 update on 06GRC power costs.xls Chart 1_Rebuttal Power Costs_Electric Rev Req Model (2009 GRC) Rebuttal" xfId="5903"/>
    <cellStyle name="_VC 6.15.06 update on 06GRC power costs.xls Chart 1_Rebuttal Power Costs_Electric Rev Req Model (2009 GRC) Rebuttal 2" xfId="5904"/>
    <cellStyle name="_VC 6.15.06 update on 06GRC power costs.xls Chart 1_Rebuttal Power Costs_Electric Rev Req Model (2009 GRC) Rebuttal 2 2" xfId="5905"/>
    <cellStyle name="_VC 6.15.06 update on 06GRC power costs.xls Chart 1_Rebuttal Power Costs_Electric Rev Req Model (2009 GRC) Rebuttal 3" xfId="5906"/>
    <cellStyle name="_VC 6.15.06 update on 06GRC power costs.xls Chart 1_Rebuttal Power Costs_Electric Rev Req Model (2009 GRC) Rebuttal 4" xfId="5907"/>
    <cellStyle name="_VC 6.15.06 update on 06GRC power costs.xls Chart 1_Rebuttal Power Costs_Electric Rev Req Model (2009 GRC) Rebuttal REmoval of New  WH Solar AdjustMI" xfId="5908"/>
    <cellStyle name="_VC 6.15.06 update on 06GRC power costs.xls Chart 1_Rebuttal Power Costs_Electric Rev Req Model (2009 GRC) Rebuttal REmoval of New  WH Solar AdjustMI 2" xfId="5909"/>
    <cellStyle name="_VC 6.15.06 update on 06GRC power costs.xls Chart 1_Rebuttal Power Costs_Electric Rev Req Model (2009 GRC) Rebuttal REmoval of New  WH Solar AdjustMI 2 2" xfId="5910"/>
    <cellStyle name="_VC 6.15.06 update on 06GRC power costs.xls Chart 1_Rebuttal Power Costs_Electric Rev Req Model (2009 GRC) Rebuttal REmoval of New  WH Solar AdjustMI 3" xfId="5911"/>
    <cellStyle name="_VC 6.15.06 update on 06GRC power costs.xls Chart 1_Rebuttal Power Costs_Electric Rev Req Model (2009 GRC) Rebuttal REmoval of New  WH Solar AdjustMI 4" xfId="5912"/>
    <cellStyle name="_VC 6.15.06 update on 06GRC power costs.xls Chart 1_Rebuttal Power Costs_Electric Rev Req Model (2009 GRC) Revised 01-18-2010" xfId="5913"/>
    <cellStyle name="_VC 6.15.06 update on 06GRC power costs.xls Chart 1_Rebuttal Power Costs_Electric Rev Req Model (2009 GRC) Revised 01-18-2010 2" xfId="5914"/>
    <cellStyle name="_VC 6.15.06 update on 06GRC power costs.xls Chart 1_Rebuttal Power Costs_Electric Rev Req Model (2009 GRC) Revised 01-18-2010 2 2" xfId="5915"/>
    <cellStyle name="_VC 6.15.06 update on 06GRC power costs.xls Chart 1_Rebuttal Power Costs_Electric Rev Req Model (2009 GRC) Revised 01-18-2010 3" xfId="5916"/>
    <cellStyle name="_VC 6.15.06 update on 06GRC power costs.xls Chart 1_Rebuttal Power Costs_Electric Rev Req Model (2009 GRC) Revised 01-18-2010 4" xfId="5917"/>
    <cellStyle name="_VC 6.15.06 update on 06GRC power costs.xls Chart 1_Rebuttal Power Costs_Final Order Electric EXHIBIT A-1" xfId="5918"/>
    <cellStyle name="_VC 6.15.06 update on 06GRC power costs.xls Chart 1_Rebuttal Power Costs_Final Order Electric EXHIBIT A-1 2" xfId="5919"/>
    <cellStyle name="_VC 6.15.06 update on 06GRC power costs.xls Chart 1_Rebuttal Power Costs_Final Order Electric EXHIBIT A-1 2 2" xfId="5920"/>
    <cellStyle name="_VC 6.15.06 update on 06GRC power costs.xls Chart 1_Rebuttal Power Costs_Final Order Electric EXHIBIT A-1 3" xfId="5921"/>
    <cellStyle name="_VC 6.15.06 update on 06GRC power costs.xls Chart 1_Rebuttal Power Costs_Final Order Electric EXHIBIT A-1 4" xfId="5922"/>
    <cellStyle name="_VC 6.15.06 update on 06GRC power costs.xls Chart 1_ROR &amp; CONV FACTOR" xfId="5923"/>
    <cellStyle name="_VC 6.15.06 update on 06GRC power costs.xls Chart 1_ROR &amp; CONV FACTOR 2" xfId="5924"/>
    <cellStyle name="_VC 6.15.06 update on 06GRC power costs.xls Chart 1_ROR &amp; CONV FACTOR 2 2" xfId="5925"/>
    <cellStyle name="_VC 6.15.06 update on 06GRC power costs.xls Chart 1_ROR &amp; CONV FACTOR 3" xfId="5926"/>
    <cellStyle name="_VC 6.15.06 update on 06GRC power costs.xls Chart 1_ROR 5.02" xfId="5927"/>
    <cellStyle name="_VC 6.15.06 update on 06GRC power costs.xls Chart 1_ROR 5.02 2" xfId="5928"/>
    <cellStyle name="_VC 6.15.06 update on 06GRC power costs.xls Chart 1_ROR 5.02 2 2" xfId="5929"/>
    <cellStyle name="_VC 6.15.06 update on 06GRC power costs.xls Chart 1_ROR 5.02 3" xfId="5930"/>
    <cellStyle name="_VC 6.15.06 update on 06GRC power costs.xls Chart 1_Wind Integration 10GRC" xfId="5931"/>
    <cellStyle name="_VC 6.15.06 update on 06GRC power costs.xls Chart 1_Wind Integration 10GRC 2" xfId="5932"/>
    <cellStyle name="_VC 6.15.06 update on 06GRC power costs.xls Chart 2" xfId="5933"/>
    <cellStyle name="_VC 6.15.06 update on 06GRC power costs.xls Chart 2 2" xfId="5934"/>
    <cellStyle name="_VC 6.15.06 update on 06GRC power costs.xls Chart 2 2 2" xfId="5935"/>
    <cellStyle name="_VC 6.15.06 update on 06GRC power costs.xls Chart 2 2 2 2" xfId="5936"/>
    <cellStyle name="_VC 6.15.06 update on 06GRC power costs.xls Chart 2 2 3" xfId="5937"/>
    <cellStyle name="_VC 6.15.06 update on 06GRC power costs.xls Chart 2 3" xfId="5938"/>
    <cellStyle name="_VC 6.15.06 update on 06GRC power costs.xls Chart 2 3 2" xfId="5939"/>
    <cellStyle name="_VC 6.15.06 update on 06GRC power costs.xls Chart 2 3 2 2" xfId="5940"/>
    <cellStyle name="_VC 6.15.06 update on 06GRC power costs.xls Chart 2 3 3" xfId="5941"/>
    <cellStyle name="_VC 6.15.06 update on 06GRC power costs.xls Chart 2 3 3 2" xfId="5942"/>
    <cellStyle name="_VC 6.15.06 update on 06GRC power costs.xls Chart 2 3 4" xfId="5943"/>
    <cellStyle name="_VC 6.15.06 update on 06GRC power costs.xls Chart 2 3 4 2" xfId="5944"/>
    <cellStyle name="_VC 6.15.06 update on 06GRC power costs.xls Chart 2 4" xfId="5945"/>
    <cellStyle name="_VC 6.15.06 update on 06GRC power costs.xls Chart 2 4 2" xfId="5946"/>
    <cellStyle name="_VC 6.15.06 update on 06GRC power costs.xls Chart 2 5" xfId="5947"/>
    <cellStyle name="_VC 6.15.06 update on 06GRC power costs.xls Chart 2 6" xfId="5948"/>
    <cellStyle name="_VC 6.15.06 update on 06GRC power costs.xls Chart 2 7" xfId="5949"/>
    <cellStyle name="_VC 6.15.06 update on 06GRC power costs.xls Chart 2_04 07E Wild Horse Wind Expansion (C) (2)" xfId="5950"/>
    <cellStyle name="_VC 6.15.06 update on 06GRC power costs.xls Chart 2_04 07E Wild Horse Wind Expansion (C) (2) 2" xfId="5951"/>
    <cellStyle name="_VC 6.15.06 update on 06GRC power costs.xls Chart 2_04 07E Wild Horse Wind Expansion (C) (2) 2 2" xfId="5952"/>
    <cellStyle name="_VC 6.15.06 update on 06GRC power costs.xls Chart 2_04 07E Wild Horse Wind Expansion (C) (2) 3" xfId="5953"/>
    <cellStyle name="_VC 6.15.06 update on 06GRC power costs.xls Chart 2_04 07E Wild Horse Wind Expansion (C) (2) 4" xfId="5954"/>
    <cellStyle name="_VC 6.15.06 update on 06GRC power costs.xls Chart 2_04 07E Wild Horse Wind Expansion (C) (2)_Adj Bench DR 3 for Initial Briefs (Electric)" xfId="5955"/>
    <cellStyle name="_VC 6.15.06 update on 06GRC power costs.xls Chart 2_04 07E Wild Horse Wind Expansion (C) (2)_Adj Bench DR 3 for Initial Briefs (Electric) 2" xfId="5956"/>
    <cellStyle name="_VC 6.15.06 update on 06GRC power costs.xls Chart 2_04 07E Wild Horse Wind Expansion (C) (2)_Adj Bench DR 3 for Initial Briefs (Electric) 2 2" xfId="5957"/>
    <cellStyle name="_VC 6.15.06 update on 06GRC power costs.xls Chart 2_04 07E Wild Horse Wind Expansion (C) (2)_Adj Bench DR 3 for Initial Briefs (Electric) 3" xfId="5958"/>
    <cellStyle name="_VC 6.15.06 update on 06GRC power costs.xls Chart 2_04 07E Wild Horse Wind Expansion (C) (2)_Adj Bench DR 3 for Initial Briefs (Electric) 4" xfId="5959"/>
    <cellStyle name="_VC 6.15.06 update on 06GRC power costs.xls Chart 2_04 07E Wild Horse Wind Expansion (C) (2)_Book1" xfId="5960"/>
    <cellStyle name="_VC 6.15.06 update on 06GRC power costs.xls Chart 2_04 07E Wild Horse Wind Expansion (C) (2)_Electric Rev Req Model (2009 GRC) " xfId="5961"/>
    <cellStyle name="_VC 6.15.06 update on 06GRC power costs.xls Chart 2_04 07E Wild Horse Wind Expansion (C) (2)_Electric Rev Req Model (2009 GRC)  2" xfId="5962"/>
    <cellStyle name="_VC 6.15.06 update on 06GRC power costs.xls Chart 2_04 07E Wild Horse Wind Expansion (C) (2)_Electric Rev Req Model (2009 GRC)  2 2" xfId="5963"/>
    <cellStyle name="_VC 6.15.06 update on 06GRC power costs.xls Chart 2_04 07E Wild Horse Wind Expansion (C) (2)_Electric Rev Req Model (2009 GRC)  3" xfId="5964"/>
    <cellStyle name="_VC 6.15.06 update on 06GRC power costs.xls Chart 2_04 07E Wild Horse Wind Expansion (C) (2)_Electric Rev Req Model (2009 GRC)  4" xfId="5965"/>
    <cellStyle name="_VC 6.15.06 update on 06GRC power costs.xls Chart 2_04 07E Wild Horse Wind Expansion (C) (2)_Electric Rev Req Model (2009 GRC) Rebuttal" xfId="5966"/>
    <cellStyle name="_VC 6.15.06 update on 06GRC power costs.xls Chart 2_04 07E Wild Horse Wind Expansion (C) (2)_Electric Rev Req Model (2009 GRC) Rebuttal 2" xfId="5967"/>
    <cellStyle name="_VC 6.15.06 update on 06GRC power costs.xls Chart 2_04 07E Wild Horse Wind Expansion (C) (2)_Electric Rev Req Model (2009 GRC) Rebuttal 2 2" xfId="5968"/>
    <cellStyle name="_VC 6.15.06 update on 06GRC power costs.xls Chart 2_04 07E Wild Horse Wind Expansion (C) (2)_Electric Rev Req Model (2009 GRC) Rebuttal 3" xfId="5969"/>
    <cellStyle name="_VC 6.15.06 update on 06GRC power costs.xls Chart 2_04 07E Wild Horse Wind Expansion (C) (2)_Electric Rev Req Model (2009 GRC) Rebuttal 4" xfId="5970"/>
    <cellStyle name="_VC 6.15.06 update on 06GRC power costs.xls Chart 2_04 07E Wild Horse Wind Expansion (C) (2)_Electric Rev Req Model (2009 GRC) Rebuttal REmoval of New  WH Solar AdjustMI" xfId="5971"/>
    <cellStyle name="_VC 6.15.06 update on 06GRC power costs.xls Chart 2_04 07E Wild Horse Wind Expansion (C) (2)_Electric Rev Req Model (2009 GRC) Rebuttal REmoval of New  WH Solar AdjustMI 2" xfId="5972"/>
    <cellStyle name="_VC 6.15.06 update on 06GRC power costs.xls Chart 2_04 07E Wild Horse Wind Expansion (C) (2)_Electric Rev Req Model (2009 GRC) Rebuttal REmoval of New  WH Solar AdjustMI 2 2" xfId="5973"/>
    <cellStyle name="_VC 6.15.06 update on 06GRC power costs.xls Chart 2_04 07E Wild Horse Wind Expansion (C) (2)_Electric Rev Req Model (2009 GRC) Rebuttal REmoval of New  WH Solar AdjustMI 3" xfId="5974"/>
    <cellStyle name="_VC 6.15.06 update on 06GRC power costs.xls Chart 2_04 07E Wild Horse Wind Expansion (C) (2)_Electric Rev Req Model (2009 GRC) Rebuttal REmoval of New  WH Solar AdjustMI 4" xfId="5975"/>
    <cellStyle name="_VC 6.15.06 update on 06GRC power costs.xls Chart 2_04 07E Wild Horse Wind Expansion (C) (2)_Electric Rev Req Model (2009 GRC) Revised 01-18-2010" xfId="5976"/>
    <cellStyle name="_VC 6.15.06 update on 06GRC power costs.xls Chart 2_04 07E Wild Horse Wind Expansion (C) (2)_Electric Rev Req Model (2009 GRC) Revised 01-18-2010 2" xfId="5977"/>
    <cellStyle name="_VC 6.15.06 update on 06GRC power costs.xls Chart 2_04 07E Wild Horse Wind Expansion (C) (2)_Electric Rev Req Model (2009 GRC) Revised 01-18-2010 2 2" xfId="5978"/>
    <cellStyle name="_VC 6.15.06 update on 06GRC power costs.xls Chart 2_04 07E Wild Horse Wind Expansion (C) (2)_Electric Rev Req Model (2009 GRC) Revised 01-18-2010 3" xfId="5979"/>
    <cellStyle name="_VC 6.15.06 update on 06GRC power costs.xls Chart 2_04 07E Wild Horse Wind Expansion (C) (2)_Electric Rev Req Model (2009 GRC) Revised 01-18-2010 4" xfId="5980"/>
    <cellStyle name="_VC 6.15.06 update on 06GRC power costs.xls Chart 2_04 07E Wild Horse Wind Expansion (C) (2)_Electric Rev Req Model (2010 GRC)" xfId="5981"/>
    <cellStyle name="_VC 6.15.06 update on 06GRC power costs.xls Chart 2_04 07E Wild Horse Wind Expansion (C) (2)_Electric Rev Req Model (2010 GRC) SF" xfId="5982"/>
    <cellStyle name="_VC 6.15.06 update on 06GRC power costs.xls Chart 2_04 07E Wild Horse Wind Expansion (C) (2)_Final Order Electric EXHIBIT A-1" xfId="5983"/>
    <cellStyle name="_VC 6.15.06 update on 06GRC power costs.xls Chart 2_04 07E Wild Horse Wind Expansion (C) (2)_Final Order Electric EXHIBIT A-1 2" xfId="5984"/>
    <cellStyle name="_VC 6.15.06 update on 06GRC power costs.xls Chart 2_04 07E Wild Horse Wind Expansion (C) (2)_Final Order Electric EXHIBIT A-1 2 2" xfId="5985"/>
    <cellStyle name="_VC 6.15.06 update on 06GRC power costs.xls Chart 2_04 07E Wild Horse Wind Expansion (C) (2)_Final Order Electric EXHIBIT A-1 3" xfId="5986"/>
    <cellStyle name="_VC 6.15.06 update on 06GRC power costs.xls Chart 2_04 07E Wild Horse Wind Expansion (C) (2)_Final Order Electric EXHIBIT A-1 4" xfId="5987"/>
    <cellStyle name="_VC 6.15.06 update on 06GRC power costs.xls Chart 2_04 07E Wild Horse Wind Expansion (C) (2)_TENASKA REGULATORY ASSET" xfId="5988"/>
    <cellStyle name="_VC 6.15.06 update on 06GRC power costs.xls Chart 2_04 07E Wild Horse Wind Expansion (C) (2)_TENASKA REGULATORY ASSET 2" xfId="5989"/>
    <cellStyle name="_VC 6.15.06 update on 06GRC power costs.xls Chart 2_04 07E Wild Horse Wind Expansion (C) (2)_TENASKA REGULATORY ASSET 2 2" xfId="5990"/>
    <cellStyle name="_VC 6.15.06 update on 06GRC power costs.xls Chart 2_04 07E Wild Horse Wind Expansion (C) (2)_TENASKA REGULATORY ASSET 3" xfId="5991"/>
    <cellStyle name="_VC 6.15.06 update on 06GRC power costs.xls Chart 2_04 07E Wild Horse Wind Expansion (C) (2)_TENASKA REGULATORY ASSET 4" xfId="5992"/>
    <cellStyle name="_VC 6.15.06 update on 06GRC power costs.xls Chart 2_16.37E Wild Horse Expansion DeferralRevwrkingfile SF" xfId="5993"/>
    <cellStyle name="_VC 6.15.06 update on 06GRC power costs.xls Chart 2_16.37E Wild Horse Expansion DeferralRevwrkingfile SF 2" xfId="5994"/>
    <cellStyle name="_VC 6.15.06 update on 06GRC power costs.xls Chart 2_16.37E Wild Horse Expansion DeferralRevwrkingfile SF 2 2" xfId="5995"/>
    <cellStyle name="_VC 6.15.06 update on 06GRC power costs.xls Chart 2_16.37E Wild Horse Expansion DeferralRevwrkingfile SF 3" xfId="5996"/>
    <cellStyle name="_VC 6.15.06 update on 06GRC power costs.xls Chart 2_16.37E Wild Horse Expansion DeferralRevwrkingfile SF 4" xfId="5997"/>
    <cellStyle name="_VC 6.15.06 update on 06GRC power costs.xls Chart 2_2009 Compliance Filing PCA Exhibits for GRC" xfId="5998"/>
    <cellStyle name="_VC 6.15.06 update on 06GRC power costs.xls Chart 2_2009 Compliance Filing PCA Exhibits for GRC 2" xfId="5999"/>
    <cellStyle name="_VC 6.15.06 update on 06GRC power costs.xls Chart 2_2009 GRC Compl Filing - Exhibit D" xfId="6000"/>
    <cellStyle name="_VC 6.15.06 update on 06GRC power costs.xls Chart 2_2009 GRC Compl Filing - Exhibit D 2" xfId="6001"/>
    <cellStyle name="_VC 6.15.06 update on 06GRC power costs.xls Chart 2_2009 GRC Compl Filing - Exhibit D 3" xfId="6002"/>
    <cellStyle name="_VC 6.15.06 update on 06GRC power costs.xls Chart 2_3.01 Income Statement" xfId="6003"/>
    <cellStyle name="_VC 6.15.06 update on 06GRC power costs.xls Chart 2_4 31 Regulatory Assets and Liabilities  7 06- Exhibit D" xfId="6004"/>
    <cellStyle name="_VC 6.15.06 update on 06GRC power costs.xls Chart 2_4 31 Regulatory Assets and Liabilities  7 06- Exhibit D 2" xfId="6005"/>
    <cellStyle name="_VC 6.15.06 update on 06GRC power costs.xls Chart 2_4 31 Regulatory Assets and Liabilities  7 06- Exhibit D 2 2" xfId="6006"/>
    <cellStyle name="_VC 6.15.06 update on 06GRC power costs.xls Chart 2_4 31 Regulatory Assets and Liabilities  7 06- Exhibit D 3" xfId="6007"/>
    <cellStyle name="_VC 6.15.06 update on 06GRC power costs.xls Chart 2_4 31 Regulatory Assets and Liabilities  7 06- Exhibit D 4" xfId="6008"/>
    <cellStyle name="_VC 6.15.06 update on 06GRC power costs.xls Chart 2_4 31 Regulatory Assets and Liabilities  7 06- Exhibit D_NIM Summary" xfId="6009"/>
    <cellStyle name="_VC 6.15.06 update on 06GRC power costs.xls Chart 2_4 31 Regulatory Assets and Liabilities  7 06- Exhibit D_NIM Summary 2" xfId="6010"/>
    <cellStyle name="_VC 6.15.06 update on 06GRC power costs.xls Chart 2_4 32 Regulatory Assets and Liabilities  7 06- Exhibit D" xfId="6011"/>
    <cellStyle name="_VC 6.15.06 update on 06GRC power costs.xls Chart 2_4 32 Regulatory Assets and Liabilities  7 06- Exhibit D 2" xfId="6012"/>
    <cellStyle name="_VC 6.15.06 update on 06GRC power costs.xls Chart 2_4 32 Regulatory Assets and Liabilities  7 06- Exhibit D 2 2" xfId="6013"/>
    <cellStyle name="_VC 6.15.06 update on 06GRC power costs.xls Chart 2_4 32 Regulatory Assets and Liabilities  7 06- Exhibit D 3" xfId="6014"/>
    <cellStyle name="_VC 6.15.06 update on 06GRC power costs.xls Chart 2_4 32 Regulatory Assets and Liabilities  7 06- Exhibit D 4" xfId="6015"/>
    <cellStyle name="_VC 6.15.06 update on 06GRC power costs.xls Chart 2_4 32 Regulatory Assets and Liabilities  7 06- Exhibit D_NIM Summary" xfId="6016"/>
    <cellStyle name="_VC 6.15.06 update on 06GRC power costs.xls Chart 2_4 32 Regulatory Assets and Liabilities  7 06- Exhibit D_NIM Summary 2" xfId="6017"/>
    <cellStyle name="_VC 6.15.06 update on 06GRC power costs.xls Chart 2_ACCOUNTS" xfId="6018"/>
    <cellStyle name="_VC 6.15.06 update on 06GRC power costs.xls Chart 2_AURORA Total New" xfId="6019"/>
    <cellStyle name="_VC 6.15.06 update on 06GRC power costs.xls Chart 2_AURORA Total New 2" xfId="6020"/>
    <cellStyle name="_VC 6.15.06 update on 06GRC power costs.xls Chart 2_Book2" xfId="6021"/>
    <cellStyle name="_VC 6.15.06 update on 06GRC power costs.xls Chart 2_Book2 2" xfId="6022"/>
    <cellStyle name="_VC 6.15.06 update on 06GRC power costs.xls Chart 2_Book2 2 2" xfId="6023"/>
    <cellStyle name="_VC 6.15.06 update on 06GRC power costs.xls Chart 2_Book2 3" xfId="6024"/>
    <cellStyle name="_VC 6.15.06 update on 06GRC power costs.xls Chart 2_Book2 4" xfId="6025"/>
    <cellStyle name="_VC 6.15.06 update on 06GRC power costs.xls Chart 2_Book2_Adj Bench DR 3 for Initial Briefs (Electric)" xfId="6026"/>
    <cellStyle name="_VC 6.15.06 update on 06GRC power costs.xls Chart 2_Book2_Adj Bench DR 3 for Initial Briefs (Electric) 2" xfId="6027"/>
    <cellStyle name="_VC 6.15.06 update on 06GRC power costs.xls Chart 2_Book2_Adj Bench DR 3 for Initial Briefs (Electric) 2 2" xfId="6028"/>
    <cellStyle name="_VC 6.15.06 update on 06GRC power costs.xls Chart 2_Book2_Adj Bench DR 3 for Initial Briefs (Electric) 3" xfId="6029"/>
    <cellStyle name="_VC 6.15.06 update on 06GRC power costs.xls Chart 2_Book2_Adj Bench DR 3 for Initial Briefs (Electric) 4" xfId="6030"/>
    <cellStyle name="_VC 6.15.06 update on 06GRC power costs.xls Chart 2_Book2_Electric Rev Req Model (2009 GRC) Rebuttal" xfId="6031"/>
    <cellStyle name="_VC 6.15.06 update on 06GRC power costs.xls Chart 2_Book2_Electric Rev Req Model (2009 GRC) Rebuttal 2" xfId="6032"/>
    <cellStyle name="_VC 6.15.06 update on 06GRC power costs.xls Chart 2_Book2_Electric Rev Req Model (2009 GRC) Rebuttal 2 2" xfId="6033"/>
    <cellStyle name="_VC 6.15.06 update on 06GRC power costs.xls Chart 2_Book2_Electric Rev Req Model (2009 GRC) Rebuttal 3" xfId="6034"/>
    <cellStyle name="_VC 6.15.06 update on 06GRC power costs.xls Chart 2_Book2_Electric Rev Req Model (2009 GRC) Rebuttal 4" xfId="6035"/>
    <cellStyle name="_VC 6.15.06 update on 06GRC power costs.xls Chart 2_Book2_Electric Rev Req Model (2009 GRC) Rebuttal REmoval of New  WH Solar AdjustMI" xfId="6036"/>
    <cellStyle name="_VC 6.15.06 update on 06GRC power costs.xls Chart 2_Book2_Electric Rev Req Model (2009 GRC) Rebuttal REmoval of New  WH Solar AdjustMI 2" xfId="6037"/>
    <cellStyle name="_VC 6.15.06 update on 06GRC power costs.xls Chart 2_Book2_Electric Rev Req Model (2009 GRC) Rebuttal REmoval of New  WH Solar AdjustMI 2 2" xfId="6038"/>
    <cellStyle name="_VC 6.15.06 update on 06GRC power costs.xls Chart 2_Book2_Electric Rev Req Model (2009 GRC) Rebuttal REmoval of New  WH Solar AdjustMI 3" xfId="6039"/>
    <cellStyle name="_VC 6.15.06 update on 06GRC power costs.xls Chart 2_Book2_Electric Rev Req Model (2009 GRC) Rebuttal REmoval of New  WH Solar AdjustMI 4" xfId="6040"/>
    <cellStyle name="_VC 6.15.06 update on 06GRC power costs.xls Chart 2_Book2_Electric Rev Req Model (2009 GRC) Revised 01-18-2010" xfId="6041"/>
    <cellStyle name="_VC 6.15.06 update on 06GRC power costs.xls Chart 2_Book2_Electric Rev Req Model (2009 GRC) Revised 01-18-2010 2" xfId="6042"/>
    <cellStyle name="_VC 6.15.06 update on 06GRC power costs.xls Chart 2_Book2_Electric Rev Req Model (2009 GRC) Revised 01-18-2010 2 2" xfId="6043"/>
    <cellStyle name="_VC 6.15.06 update on 06GRC power costs.xls Chart 2_Book2_Electric Rev Req Model (2009 GRC) Revised 01-18-2010 3" xfId="6044"/>
    <cellStyle name="_VC 6.15.06 update on 06GRC power costs.xls Chart 2_Book2_Electric Rev Req Model (2009 GRC) Revised 01-18-2010 4" xfId="6045"/>
    <cellStyle name="_VC 6.15.06 update on 06GRC power costs.xls Chart 2_Book2_Final Order Electric EXHIBIT A-1" xfId="6046"/>
    <cellStyle name="_VC 6.15.06 update on 06GRC power costs.xls Chart 2_Book2_Final Order Electric EXHIBIT A-1 2" xfId="6047"/>
    <cellStyle name="_VC 6.15.06 update on 06GRC power costs.xls Chart 2_Book2_Final Order Electric EXHIBIT A-1 2 2" xfId="6048"/>
    <cellStyle name="_VC 6.15.06 update on 06GRC power costs.xls Chart 2_Book2_Final Order Electric EXHIBIT A-1 3" xfId="6049"/>
    <cellStyle name="_VC 6.15.06 update on 06GRC power costs.xls Chart 2_Book2_Final Order Electric EXHIBIT A-1 4" xfId="6050"/>
    <cellStyle name="_VC 6.15.06 update on 06GRC power costs.xls Chart 2_Book4" xfId="6051"/>
    <cellStyle name="_VC 6.15.06 update on 06GRC power costs.xls Chart 2_Book4 2" xfId="6052"/>
    <cellStyle name="_VC 6.15.06 update on 06GRC power costs.xls Chart 2_Book4 2 2" xfId="6053"/>
    <cellStyle name="_VC 6.15.06 update on 06GRC power costs.xls Chart 2_Book4 3" xfId="6054"/>
    <cellStyle name="_VC 6.15.06 update on 06GRC power costs.xls Chart 2_Book4 4" xfId="6055"/>
    <cellStyle name="_VC 6.15.06 update on 06GRC power costs.xls Chart 2_Book9" xfId="6056"/>
    <cellStyle name="_VC 6.15.06 update on 06GRC power costs.xls Chart 2_Book9 2" xfId="6057"/>
    <cellStyle name="_VC 6.15.06 update on 06GRC power costs.xls Chart 2_Book9 2 2" xfId="6058"/>
    <cellStyle name="_VC 6.15.06 update on 06GRC power costs.xls Chart 2_Book9 3" xfId="6059"/>
    <cellStyle name="_VC 6.15.06 update on 06GRC power costs.xls Chart 2_Book9 4" xfId="6060"/>
    <cellStyle name="_VC 6.15.06 update on 06GRC power costs.xls Chart 2_Chelan PUD Power Costs (8-10)" xfId="6061"/>
    <cellStyle name="_VC 6.15.06 update on 06GRC power costs.xls Chart 2_Gas Rev Req Model (2010 GRC)" xfId="6062"/>
    <cellStyle name="_VC 6.15.06 update on 06GRC power costs.xls Chart 2_INPUTS" xfId="6063"/>
    <cellStyle name="_VC 6.15.06 update on 06GRC power costs.xls Chart 2_INPUTS 2" xfId="6064"/>
    <cellStyle name="_VC 6.15.06 update on 06GRC power costs.xls Chart 2_INPUTS 2 2" xfId="6065"/>
    <cellStyle name="_VC 6.15.06 update on 06GRC power costs.xls Chart 2_INPUTS 3" xfId="6066"/>
    <cellStyle name="_VC 6.15.06 update on 06GRC power costs.xls Chart 2_NIM Summary" xfId="6067"/>
    <cellStyle name="_VC 6.15.06 update on 06GRC power costs.xls Chart 2_NIM Summary 09GRC" xfId="6068"/>
    <cellStyle name="_VC 6.15.06 update on 06GRC power costs.xls Chart 2_NIM Summary 09GRC 2" xfId="6069"/>
    <cellStyle name="_VC 6.15.06 update on 06GRC power costs.xls Chart 2_NIM Summary 2" xfId="6070"/>
    <cellStyle name="_VC 6.15.06 update on 06GRC power costs.xls Chart 2_NIM Summary 3" xfId="6071"/>
    <cellStyle name="_VC 6.15.06 update on 06GRC power costs.xls Chart 2_NIM Summary 4" xfId="6072"/>
    <cellStyle name="_VC 6.15.06 update on 06GRC power costs.xls Chart 2_NIM Summary 5" xfId="6073"/>
    <cellStyle name="_VC 6.15.06 update on 06GRC power costs.xls Chart 2_NIM Summary 6" xfId="6074"/>
    <cellStyle name="_VC 6.15.06 update on 06GRC power costs.xls Chart 2_NIM Summary 7" xfId="6075"/>
    <cellStyle name="_VC 6.15.06 update on 06GRC power costs.xls Chart 2_NIM Summary 8" xfId="6076"/>
    <cellStyle name="_VC 6.15.06 update on 06GRC power costs.xls Chart 2_NIM Summary 9" xfId="6077"/>
    <cellStyle name="_VC 6.15.06 update on 06GRC power costs.xls Chart 2_PCA 10 -  Exhibit D from A Kellogg Jan 2011" xfId="6078"/>
    <cellStyle name="_VC 6.15.06 update on 06GRC power costs.xls Chart 2_PCA 10 -  Exhibit D from A Kellogg July 2011" xfId="6079"/>
    <cellStyle name="_VC 6.15.06 update on 06GRC power costs.xls Chart 2_PCA 10 -  Exhibit D from S Free Rcv'd 12-11" xfId="6080"/>
    <cellStyle name="_VC 6.15.06 update on 06GRC power costs.xls Chart 2_PCA 9 -  Exhibit D April 2010" xfId="6081"/>
    <cellStyle name="_VC 6.15.06 update on 06GRC power costs.xls Chart 2_PCA 9 -  Exhibit D April 2010 (3)" xfId="6082"/>
    <cellStyle name="_VC 6.15.06 update on 06GRC power costs.xls Chart 2_PCA 9 -  Exhibit D April 2010 (3) 2" xfId="6083"/>
    <cellStyle name="_VC 6.15.06 update on 06GRC power costs.xls Chart 2_PCA 9 -  Exhibit D April 2010 2" xfId="6084"/>
    <cellStyle name="_VC 6.15.06 update on 06GRC power costs.xls Chart 2_PCA 9 -  Exhibit D April 2010 3" xfId="6085"/>
    <cellStyle name="_VC 6.15.06 update on 06GRC power costs.xls Chart 2_PCA 9 -  Exhibit D Nov 2010" xfId="6086"/>
    <cellStyle name="_VC 6.15.06 update on 06GRC power costs.xls Chart 2_PCA 9 -  Exhibit D Nov 2010 2" xfId="6087"/>
    <cellStyle name="_VC 6.15.06 update on 06GRC power costs.xls Chart 2_PCA 9 - Exhibit D at August 2010" xfId="6088"/>
    <cellStyle name="_VC 6.15.06 update on 06GRC power costs.xls Chart 2_PCA 9 - Exhibit D at August 2010 2" xfId="6089"/>
    <cellStyle name="_VC 6.15.06 update on 06GRC power costs.xls Chart 2_PCA 9 - Exhibit D June 2010 GRC" xfId="6090"/>
    <cellStyle name="_VC 6.15.06 update on 06GRC power costs.xls Chart 2_PCA 9 - Exhibit D June 2010 GRC 2" xfId="6091"/>
    <cellStyle name="_VC 6.15.06 update on 06GRC power costs.xls Chart 2_Power Costs - Comparison bx Rbtl-Staff-Jt-PC" xfId="6092"/>
    <cellStyle name="_VC 6.15.06 update on 06GRC power costs.xls Chart 2_Power Costs - Comparison bx Rbtl-Staff-Jt-PC 2" xfId="6093"/>
    <cellStyle name="_VC 6.15.06 update on 06GRC power costs.xls Chart 2_Power Costs - Comparison bx Rbtl-Staff-Jt-PC 2 2" xfId="6094"/>
    <cellStyle name="_VC 6.15.06 update on 06GRC power costs.xls Chart 2_Power Costs - Comparison bx Rbtl-Staff-Jt-PC 3" xfId="6095"/>
    <cellStyle name="_VC 6.15.06 update on 06GRC power costs.xls Chart 2_Power Costs - Comparison bx Rbtl-Staff-Jt-PC 4" xfId="6096"/>
    <cellStyle name="_VC 6.15.06 update on 06GRC power costs.xls Chart 2_Power Costs - Comparison bx Rbtl-Staff-Jt-PC_Adj Bench DR 3 for Initial Briefs (Electric)" xfId="6097"/>
    <cellStyle name="_VC 6.15.06 update on 06GRC power costs.xls Chart 2_Power Costs - Comparison bx Rbtl-Staff-Jt-PC_Adj Bench DR 3 for Initial Briefs (Electric) 2" xfId="6098"/>
    <cellStyle name="_VC 6.15.06 update on 06GRC power costs.xls Chart 2_Power Costs - Comparison bx Rbtl-Staff-Jt-PC_Adj Bench DR 3 for Initial Briefs (Electric) 2 2" xfId="6099"/>
    <cellStyle name="_VC 6.15.06 update on 06GRC power costs.xls Chart 2_Power Costs - Comparison bx Rbtl-Staff-Jt-PC_Adj Bench DR 3 for Initial Briefs (Electric) 3" xfId="6100"/>
    <cellStyle name="_VC 6.15.06 update on 06GRC power costs.xls Chart 2_Power Costs - Comparison bx Rbtl-Staff-Jt-PC_Adj Bench DR 3 for Initial Briefs (Electric) 4" xfId="6101"/>
    <cellStyle name="_VC 6.15.06 update on 06GRC power costs.xls Chart 2_Power Costs - Comparison bx Rbtl-Staff-Jt-PC_Electric Rev Req Model (2009 GRC) Rebuttal" xfId="6102"/>
    <cellStyle name="_VC 6.15.06 update on 06GRC power costs.xls Chart 2_Power Costs - Comparison bx Rbtl-Staff-Jt-PC_Electric Rev Req Model (2009 GRC) Rebuttal 2" xfId="6103"/>
    <cellStyle name="_VC 6.15.06 update on 06GRC power costs.xls Chart 2_Power Costs - Comparison bx Rbtl-Staff-Jt-PC_Electric Rev Req Model (2009 GRC) Rebuttal 2 2" xfId="6104"/>
    <cellStyle name="_VC 6.15.06 update on 06GRC power costs.xls Chart 2_Power Costs - Comparison bx Rbtl-Staff-Jt-PC_Electric Rev Req Model (2009 GRC) Rebuttal 3" xfId="6105"/>
    <cellStyle name="_VC 6.15.06 update on 06GRC power costs.xls Chart 2_Power Costs - Comparison bx Rbtl-Staff-Jt-PC_Electric Rev Req Model (2009 GRC) Rebuttal 4" xfId="6106"/>
    <cellStyle name="_VC 6.15.06 update on 06GRC power costs.xls Chart 2_Power Costs - Comparison bx Rbtl-Staff-Jt-PC_Electric Rev Req Model (2009 GRC) Rebuttal REmoval of New  WH Solar AdjustMI" xfId="6107"/>
    <cellStyle name="_VC 6.15.06 update on 06GRC power costs.xls Chart 2_Power Costs - Comparison bx Rbtl-Staff-Jt-PC_Electric Rev Req Model (2009 GRC) Rebuttal REmoval of New  WH Solar AdjustMI 2" xfId="6108"/>
    <cellStyle name="_VC 6.15.06 update on 06GRC power costs.xls Chart 2_Power Costs - Comparison bx Rbtl-Staff-Jt-PC_Electric Rev Req Model (2009 GRC) Rebuttal REmoval of New  WH Solar AdjustMI 2 2" xfId="6109"/>
    <cellStyle name="_VC 6.15.06 update on 06GRC power costs.xls Chart 2_Power Costs - Comparison bx Rbtl-Staff-Jt-PC_Electric Rev Req Model (2009 GRC) Rebuttal REmoval of New  WH Solar AdjustMI 3" xfId="6110"/>
    <cellStyle name="_VC 6.15.06 update on 06GRC power costs.xls Chart 2_Power Costs - Comparison bx Rbtl-Staff-Jt-PC_Electric Rev Req Model (2009 GRC) Rebuttal REmoval of New  WH Solar AdjustMI 4" xfId="6111"/>
    <cellStyle name="_VC 6.15.06 update on 06GRC power costs.xls Chart 2_Power Costs - Comparison bx Rbtl-Staff-Jt-PC_Electric Rev Req Model (2009 GRC) Revised 01-18-2010" xfId="6112"/>
    <cellStyle name="_VC 6.15.06 update on 06GRC power costs.xls Chart 2_Power Costs - Comparison bx Rbtl-Staff-Jt-PC_Electric Rev Req Model (2009 GRC) Revised 01-18-2010 2" xfId="6113"/>
    <cellStyle name="_VC 6.15.06 update on 06GRC power costs.xls Chart 2_Power Costs - Comparison bx Rbtl-Staff-Jt-PC_Electric Rev Req Model (2009 GRC) Revised 01-18-2010 2 2" xfId="6114"/>
    <cellStyle name="_VC 6.15.06 update on 06GRC power costs.xls Chart 2_Power Costs - Comparison bx Rbtl-Staff-Jt-PC_Electric Rev Req Model (2009 GRC) Revised 01-18-2010 3" xfId="6115"/>
    <cellStyle name="_VC 6.15.06 update on 06GRC power costs.xls Chart 2_Power Costs - Comparison bx Rbtl-Staff-Jt-PC_Electric Rev Req Model (2009 GRC) Revised 01-18-2010 4" xfId="6116"/>
    <cellStyle name="_VC 6.15.06 update on 06GRC power costs.xls Chart 2_Power Costs - Comparison bx Rbtl-Staff-Jt-PC_Final Order Electric EXHIBIT A-1" xfId="6117"/>
    <cellStyle name="_VC 6.15.06 update on 06GRC power costs.xls Chart 2_Power Costs - Comparison bx Rbtl-Staff-Jt-PC_Final Order Electric EXHIBIT A-1 2" xfId="6118"/>
    <cellStyle name="_VC 6.15.06 update on 06GRC power costs.xls Chart 2_Power Costs - Comparison bx Rbtl-Staff-Jt-PC_Final Order Electric EXHIBIT A-1 2 2" xfId="6119"/>
    <cellStyle name="_VC 6.15.06 update on 06GRC power costs.xls Chart 2_Power Costs - Comparison bx Rbtl-Staff-Jt-PC_Final Order Electric EXHIBIT A-1 3" xfId="6120"/>
    <cellStyle name="_VC 6.15.06 update on 06GRC power costs.xls Chart 2_Power Costs - Comparison bx Rbtl-Staff-Jt-PC_Final Order Electric EXHIBIT A-1 4" xfId="6121"/>
    <cellStyle name="_VC 6.15.06 update on 06GRC power costs.xls Chart 2_Production Adj 4.37" xfId="6122"/>
    <cellStyle name="_VC 6.15.06 update on 06GRC power costs.xls Chart 2_Production Adj 4.37 2" xfId="6123"/>
    <cellStyle name="_VC 6.15.06 update on 06GRC power costs.xls Chart 2_Production Adj 4.37 2 2" xfId="6124"/>
    <cellStyle name="_VC 6.15.06 update on 06GRC power costs.xls Chart 2_Production Adj 4.37 3" xfId="6125"/>
    <cellStyle name="_VC 6.15.06 update on 06GRC power costs.xls Chart 2_Purchased Power Adj 4.03" xfId="6126"/>
    <cellStyle name="_VC 6.15.06 update on 06GRC power costs.xls Chart 2_Purchased Power Adj 4.03 2" xfId="6127"/>
    <cellStyle name="_VC 6.15.06 update on 06GRC power costs.xls Chart 2_Purchased Power Adj 4.03 2 2" xfId="6128"/>
    <cellStyle name="_VC 6.15.06 update on 06GRC power costs.xls Chart 2_Purchased Power Adj 4.03 3" xfId="6129"/>
    <cellStyle name="_VC 6.15.06 update on 06GRC power costs.xls Chart 2_Rebuttal Power Costs" xfId="6130"/>
    <cellStyle name="_VC 6.15.06 update on 06GRC power costs.xls Chart 2_Rebuttal Power Costs 2" xfId="6131"/>
    <cellStyle name="_VC 6.15.06 update on 06GRC power costs.xls Chart 2_Rebuttal Power Costs 2 2" xfId="6132"/>
    <cellStyle name="_VC 6.15.06 update on 06GRC power costs.xls Chart 2_Rebuttal Power Costs 3" xfId="6133"/>
    <cellStyle name="_VC 6.15.06 update on 06GRC power costs.xls Chart 2_Rebuttal Power Costs 4" xfId="6134"/>
    <cellStyle name="_VC 6.15.06 update on 06GRC power costs.xls Chart 2_Rebuttal Power Costs_Adj Bench DR 3 for Initial Briefs (Electric)" xfId="6135"/>
    <cellStyle name="_VC 6.15.06 update on 06GRC power costs.xls Chart 2_Rebuttal Power Costs_Adj Bench DR 3 for Initial Briefs (Electric) 2" xfId="6136"/>
    <cellStyle name="_VC 6.15.06 update on 06GRC power costs.xls Chart 2_Rebuttal Power Costs_Adj Bench DR 3 for Initial Briefs (Electric) 2 2" xfId="6137"/>
    <cellStyle name="_VC 6.15.06 update on 06GRC power costs.xls Chart 2_Rebuttal Power Costs_Adj Bench DR 3 for Initial Briefs (Electric) 3" xfId="6138"/>
    <cellStyle name="_VC 6.15.06 update on 06GRC power costs.xls Chart 2_Rebuttal Power Costs_Adj Bench DR 3 for Initial Briefs (Electric) 4" xfId="6139"/>
    <cellStyle name="_VC 6.15.06 update on 06GRC power costs.xls Chart 2_Rebuttal Power Costs_Electric Rev Req Model (2009 GRC) Rebuttal" xfId="6140"/>
    <cellStyle name="_VC 6.15.06 update on 06GRC power costs.xls Chart 2_Rebuttal Power Costs_Electric Rev Req Model (2009 GRC) Rebuttal 2" xfId="6141"/>
    <cellStyle name="_VC 6.15.06 update on 06GRC power costs.xls Chart 2_Rebuttal Power Costs_Electric Rev Req Model (2009 GRC) Rebuttal 2 2" xfId="6142"/>
    <cellStyle name="_VC 6.15.06 update on 06GRC power costs.xls Chart 2_Rebuttal Power Costs_Electric Rev Req Model (2009 GRC) Rebuttal 3" xfId="6143"/>
    <cellStyle name="_VC 6.15.06 update on 06GRC power costs.xls Chart 2_Rebuttal Power Costs_Electric Rev Req Model (2009 GRC) Rebuttal 4" xfId="6144"/>
    <cellStyle name="_VC 6.15.06 update on 06GRC power costs.xls Chart 2_Rebuttal Power Costs_Electric Rev Req Model (2009 GRC) Rebuttal REmoval of New  WH Solar AdjustMI" xfId="6145"/>
    <cellStyle name="_VC 6.15.06 update on 06GRC power costs.xls Chart 2_Rebuttal Power Costs_Electric Rev Req Model (2009 GRC) Rebuttal REmoval of New  WH Solar AdjustMI 2" xfId="6146"/>
    <cellStyle name="_VC 6.15.06 update on 06GRC power costs.xls Chart 2_Rebuttal Power Costs_Electric Rev Req Model (2009 GRC) Rebuttal REmoval of New  WH Solar AdjustMI 2 2" xfId="6147"/>
    <cellStyle name="_VC 6.15.06 update on 06GRC power costs.xls Chart 2_Rebuttal Power Costs_Electric Rev Req Model (2009 GRC) Rebuttal REmoval of New  WH Solar AdjustMI 3" xfId="6148"/>
    <cellStyle name="_VC 6.15.06 update on 06GRC power costs.xls Chart 2_Rebuttal Power Costs_Electric Rev Req Model (2009 GRC) Rebuttal REmoval of New  WH Solar AdjustMI 4" xfId="6149"/>
    <cellStyle name="_VC 6.15.06 update on 06GRC power costs.xls Chart 2_Rebuttal Power Costs_Electric Rev Req Model (2009 GRC) Revised 01-18-2010" xfId="6150"/>
    <cellStyle name="_VC 6.15.06 update on 06GRC power costs.xls Chart 2_Rebuttal Power Costs_Electric Rev Req Model (2009 GRC) Revised 01-18-2010 2" xfId="6151"/>
    <cellStyle name="_VC 6.15.06 update on 06GRC power costs.xls Chart 2_Rebuttal Power Costs_Electric Rev Req Model (2009 GRC) Revised 01-18-2010 2 2" xfId="6152"/>
    <cellStyle name="_VC 6.15.06 update on 06GRC power costs.xls Chart 2_Rebuttal Power Costs_Electric Rev Req Model (2009 GRC) Revised 01-18-2010 3" xfId="6153"/>
    <cellStyle name="_VC 6.15.06 update on 06GRC power costs.xls Chart 2_Rebuttal Power Costs_Electric Rev Req Model (2009 GRC) Revised 01-18-2010 4" xfId="6154"/>
    <cellStyle name="_VC 6.15.06 update on 06GRC power costs.xls Chart 2_Rebuttal Power Costs_Final Order Electric EXHIBIT A-1" xfId="6155"/>
    <cellStyle name="_VC 6.15.06 update on 06GRC power costs.xls Chart 2_Rebuttal Power Costs_Final Order Electric EXHIBIT A-1 2" xfId="6156"/>
    <cellStyle name="_VC 6.15.06 update on 06GRC power costs.xls Chart 2_Rebuttal Power Costs_Final Order Electric EXHIBIT A-1 2 2" xfId="6157"/>
    <cellStyle name="_VC 6.15.06 update on 06GRC power costs.xls Chart 2_Rebuttal Power Costs_Final Order Electric EXHIBIT A-1 3" xfId="6158"/>
    <cellStyle name="_VC 6.15.06 update on 06GRC power costs.xls Chart 2_Rebuttal Power Costs_Final Order Electric EXHIBIT A-1 4" xfId="6159"/>
    <cellStyle name="_VC 6.15.06 update on 06GRC power costs.xls Chart 2_ROR &amp; CONV FACTOR" xfId="6160"/>
    <cellStyle name="_VC 6.15.06 update on 06GRC power costs.xls Chart 2_ROR &amp; CONV FACTOR 2" xfId="6161"/>
    <cellStyle name="_VC 6.15.06 update on 06GRC power costs.xls Chart 2_ROR &amp; CONV FACTOR 2 2" xfId="6162"/>
    <cellStyle name="_VC 6.15.06 update on 06GRC power costs.xls Chart 2_ROR &amp; CONV FACTOR 3" xfId="6163"/>
    <cellStyle name="_VC 6.15.06 update on 06GRC power costs.xls Chart 2_ROR 5.02" xfId="6164"/>
    <cellStyle name="_VC 6.15.06 update on 06GRC power costs.xls Chart 2_ROR 5.02 2" xfId="6165"/>
    <cellStyle name="_VC 6.15.06 update on 06GRC power costs.xls Chart 2_ROR 5.02 2 2" xfId="6166"/>
    <cellStyle name="_VC 6.15.06 update on 06GRC power costs.xls Chart 2_ROR 5.02 3" xfId="6167"/>
    <cellStyle name="_VC 6.15.06 update on 06GRC power costs.xls Chart 2_Wind Integration 10GRC" xfId="6168"/>
    <cellStyle name="_VC 6.15.06 update on 06GRC power costs.xls Chart 2_Wind Integration 10GRC 2" xfId="6169"/>
    <cellStyle name="_VC 6.15.06 update on 06GRC power costs.xls Chart 3" xfId="6170"/>
    <cellStyle name="_VC 6.15.06 update on 06GRC power costs.xls Chart 3 2" xfId="6171"/>
    <cellStyle name="_VC 6.15.06 update on 06GRC power costs.xls Chart 3 2 2" xfId="6172"/>
    <cellStyle name="_VC 6.15.06 update on 06GRC power costs.xls Chart 3 2 2 2" xfId="6173"/>
    <cellStyle name="_VC 6.15.06 update on 06GRC power costs.xls Chart 3 2 3" xfId="6174"/>
    <cellStyle name="_VC 6.15.06 update on 06GRC power costs.xls Chart 3 3" xfId="6175"/>
    <cellStyle name="_VC 6.15.06 update on 06GRC power costs.xls Chart 3 3 2" xfId="6176"/>
    <cellStyle name="_VC 6.15.06 update on 06GRC power costs.xls Chart 3 3 2 2" xfId="6177"/>
    <cellStyle name="_VC 6.15.06 update on 06GRC power costs.xls Chart 3 3 3" xfId="6178"/>
    <cellStyle name="_VC 6.15.06 update on 06GRC power costs.xls Chart 3 3 3 2" xfId="6179"/>
    <cellStyle name="_VC 6.15.06 update on 06GRC power costs.xls Chart 3 3 4" xfId="6180"/>
    <cellStyle name="_VC 6.15.06 update on 06GRC power costs.xls Chart 3 3 4 2" xfId="6181"/>
    <cellStyle name="_VC 6.15.06 update on 06GRC power costs.xls Chart 3 4" xfId="6182"/>
    <cellStyle name="_VC 6.15.06 update on 06GRC power costs.xls Chart 3 4 2" xfId="6183"/>
    <cellStyle name="_VC 6.15.06 update on 06GRC power costs.xls Chart 3 5" xfId="6184"/>
    <cellStyle name="_VC 6.15.06 update on 06GRC power costs.xls Chart 3 6" xfId="6185"/>
    <cellStyle name="_VC 6.15.06 update on 06GRC power costs.xls Chart 3 7" xfId="6186"/>
    <cellStyle name="_VC 6.15.06 update on 06GRC power costs.xls Chart 3_04 07E Wild Horse Wind Expansion (C) (2)" xfId="6187"/>
    <cellStyle name="_VC 6.15.06 update on 06GRC power costs.xls Chart 3_04 07E Wild Horse Wind Expansion (C) (2) 2" xfId="6188"/>
    <cellStyle name="_VC 6.15.06 update on 06GRC power costs.xls Chart 3_04 07E Wild Horse Wind Expansion (C) (2) 2 2" xfId="6189"/>
    <cellStyle name="_VC 6.15.06 update on 06GRC power costs.xls Chart 3_04 07E Wild Horse Wind Expansion (C) (2) 3" xfId="6190"/>
    <cellStyle name="_VC 6.15.06 update on 06GRC power costs.xls Chart 3_04 07E Wild Horse Wind Expansion (C) (2) 4" xfId="6191"/>
    <cellStyle name="_VC 6.15.06 update on 06GRC power costs.xls Chart 3_04 07E Wild Horse Wind Expansion (C) (2)_Adj Bench DR 3 for Initial Briefs (Electric)" xfId="6192"/>
    <cellStyle name="_VC 6.15.06 update on 06GRC power costs.xls Chart 3_04 07E Wild Horse Wind Expansion (C) (2)_Adj Bench DR 3 for Initial Briefs (Electric) 2" xfId="6193"/>
    <cellStyle name="_VC 6.15.06 update on 06GRC power costs.xls Chart 3_04 07E Wild Horse Wind Expansion (C) (2)_Adj Bench DR 3 for Initial Briefs (Electric) 2 2" xfId="6194"/>
    <cellStyle name="_VC 6.15.06 update on 06GRC power costs.xls Chart 3_04 07E Wild Horse Wind Expansion (C) (2)_Adj Bench DR 3 for Initial Briefs (Electric) 3" xfId="6195"/>
    <cellStyle name="_VC 6.15.06 update on 06GRC power costs.xls Chart 3_04 07E Wild Horse Wind Expansion (C) (2)_Adj Bench DR 3 for Initial Briefs (Electric) 4" xfId="6196"/>
    <cellStyle name="_VC 6.15.06 update on 06GRC power costs.xls Chart 3_04 07E Wild Horse Wind Expansion (C) (2)_Book1" xfId="6197"/>
    <cellStyle name="_VC 6.15.06 update on 06GRC power costs.xls Chart 3_04 07E Wild Horse Wind Expansion (C) (2)_Electric Rev Req Model (2009 GRC) " xfId="6198"/>
    <cellStyle name="_VC 6.15.06 update on 06GRC power costs.xls Chart 3_04 07E Wild Horse Wind Expansion (C) (2)_Electric Rev Req Model (2009 GRC)  2" xfId="6199"/>
    <cellStyle name="_VC 6.15.06 update on 06GRC power costs.xls Chart 3_04 07E Wild Horse Wind Expansion (C) (2)_Electric Rev Req Model (2009 GRC)  2 2" xfId="6200"/>
    <cellStyle name="_VC 6.15.06 update on 06GRC power costs.xls Chart 3_04 07E Wild Horse Wind Expansion (C) (2)_Electric Rev Req Model (2009 GRC)  3" xfId="6201"/>
    <cellStyle name="_VC 6.15.06 update on 06GRC power costs.xls Chart 3_04 07E Wild Horse Wind Expansion (C) (2)_Electric Rev Req Model (2009 GRC)  4" xfId="6202"/>
    <cellStyle name="_VC 6.15.06 update on 06GRC power costs.xls Chart 3_04 07E Wild Horse Wind Expansion (C) (2)_Electric Rev Req Model (2009 GRC) Rebuttal" xfId="6203"/>
    <cellStyle name="_VC 6.15.06 update on 06GRC power costs.xls Chart 3_04 07E Wild Horse Wind Expansion (C) (2)_Electric Rev Req Model (2009 GRC) Rebuttal 2" xfId="6204"/>
    <cellStyle name="_VC 6.15.06 update on 06GRC power costs.xls Chart 3_04 07E Wild Horse Wind Expansion (C) (2)_Electric Rev Req Model (2009 GRC) Rebuttal 2 2" xfId="6205"/>
    <cellStyle name="_VC 6.15.06 update on 06GRC power costs.xls Chart 3_04 07E Wild Horse Wind Expansion (C) (2)_Electric Rev Req Model (2009 GRC) Rebuttal 3" xfId="6206"/>
    <cellStyle name="_VC 6.15.06 update on 06GRC power costs.xls Chart 3_04 07E Wild Horse Wind Expansion (C) (2)_Electric Rev Req Model (2009 GRC) Rebuttal 4" xfId="6207"/>
    <cellStyle name="_VC 6.15.06 update on 06GRC power costs.xls Chart 3_04 07E Wild Horse Wind Expansion (C) (2)_Electric Rev Req Model (2009 GRC) Rebuttal REmoval of New  WH Solar AdjustMI" xfId="6208"/>
    <cellStyle name="_VC 6.15.06 update on 06GRC power costs.xls Chart 3_04 07E Wild Horse Wind Expansion (C) (2)_Electric Rev Req Model (2009 GRC) Rebuttal REmoval of New  WH Solar AdjustMI 2" xfId="6209"/>
    <cellStyle name="_VC 6.15.06 update on 06GRC power costs.xls Chart 3_04 07E Wild Horse Wind Expansion (C) (2)_Electric Rev Req Model (2009 GRC) Rebuttal REmoval of New  WH Solar AdjustMI 2 2" xfId="6210"/>
    <cellStyle name="_VC 6.15.06 update on 06GRC power costs.xls Chart 3_04 07E Wild Horse Wind Expansion (C) (2)_Electric Rev Req Model (2009 GRC) Rebuttal REmoval of New  WH Solar AdjustMI 3" xfId="6211"/>
    <cellStyle name="_VC 6.15.06 update on 06GRC power costs.xls Chart 3_04 07E Wild Horse Wind Expansion (C) (2)_Electric Rev Req Model (2009 GRC) Rebuttal REmoval of New  WH Solar AdjustMI 4" xfId="6212"/>
    <cellStyle name="_VC 6.15.06 update on 06GRC power costs.xls Chart 3_04 07E Wild Horse Wind Expansion (C) (2)_Electric Rev Req Model (2009 GRC) Revised 01-18-2010" xfId="6213"/>
    <cellStyle name="_VC 6.15.06 update on 06GRC power costs.xls Chart 3_04 07E Wild Horse Wind Expansion (C) (2)_Electric Rev Req Model (2009 GRC) Revised 01-18-2010 2" xfId="6214"/>
    <cellStyle name="_VC 6.15.06 update on 06GRC power costs.xls Chart 3_04 07E Wild Horse Wind Expansion (C) (2)_Electric Rev Req Model (2009 GRC) Revised 01-18-2010 2 2" xfId="6215"/>
    <cellStyle name="_VC 6.15.06 update on 06GRC power costs.xls Chart 3_04 07E Wild Horse Wind Expansion (C) (2)_Electric Rev Req Model (2009 GRC) Revised 01-18-2010 3" xfId="6216"/>
    <cellStyle name="_VC 6.15.06 update on 06GRC power costs.xls Chart 3_04 07E Wild Horse Wind Expansion (C) (2)_Electric Rev Req Model (2009 GRC) Revised 01-18-2010 4" xfId="6217"/>
    <cellStyle name="_VC 6.15.06 update on 06GRC power costs.xls Chart 3_04 07E Wild Horse Wind Expansion (C) (2)_Electric Rev Req Model (2010 GRC)" xfId="6218"/>
    <cellStyle name="_VC 6.15.06 update on 06GRC power costs.xls Chart 3_04 07E Wild Horse Wind Expansion (C) (2)_Electric Rev Req Model (2010 GRC) SF" xfId="6219"/>
    <cellStyle name="_VC 6.15.06 update on 06GRC power costs.xls Chart 3_04 07E Wild Horse Wind Expansion (C) (2)_Final Order Electric EXHIBIT A-1" xfId="6220"/>
    <cellStyle name="_VC 6.15.06 update on 06GRC power costs.xls Chart 3_04 07E Wild Horse Wind Expansion (C) (2)_Final Order Electric EXHIBIT A-1 2" xfId="6221"/>
    <cellStyle name="_VC 6.15.06 update on 06GRC power costs.xls Chart 3_04 07E Wild Horse Wind Expansion (C) (2)_Final Order Electric EXHIBIT A-1 2 2" xfId="6222"/>
    <cellStyle name="_VC 6.15.06 update on 06GRC power costs.xls Chart 3_04 07E Wild Horse Wind Expansion (C) (2)_Final Order Electric EXHIBIT A-1 3" xfId="6223"/>
    <cellStyle name="_VC 6.15.06 update on 06GRC power costs.xls Chart 3_04 07E Wild Horse Wind Expansion (C) (2)_Final Order Electric EXHIBIT A-1 4" xfId="6224"/>
    <cellStyle name="_VC 6.15.06 update on 06GRC power costs.xls Chart 3_04 07E Wild Horse Wind Expansion (C) (2)_TENASKA REGULATORY ASSET" xfId="6225"/>
    <cellStyle name="_VC 6.15.06 update on 06GRC power costs.xls Chart 3_04 07E Wild Horse Wind Expansion (C) (2)_TENASKA REGULATORY ASSET 2" xfId="6226"/>
    <cellStyle name="_VC 6.15.06 update on 06GRC power costs.xls Chart 3_04 07E Wild Horse Wind Expansion (C) (2)_TENASKA REGULATORY ASSET 2 2" xfId="6227"/>
    <cellStyle name="_VC 6.15.06 update on 06GRC power costs.xls Chart 3_04 07E Wild Horse Wind Expansion (C) (2)_TENASKA REGULATORY ASSET 3" xfId="6228"/>
    <cellStyle name="_VC 6.15.06 update on 06GRC power costs.xls Chart 3_04 07E Wild Horse Wind Expansion (C) (2)_TENASKA REGULATORY ASSET 4" xfId="6229"/>
    <cellStyle name="_VC 6.15.06 update on 06GRC power costs.xls Chart 3_16.37E Wild Horse Expansion DeferralRevwrkingfile SF" xfId="6230"/>
    <cellStyle name="_VC 6.15.06 update on 06GRC power costs.xls Chart 3_16.37E Wild Horse Expansion DeferralRevwrkingfile SF 2" xfId="6231"/>
    <cellStyle name="_VC 6.15.06 update on 06GRC power costs.xls Chart 3_16.37E Wild Horse Expansion DeferralRevwrkingfile SF 2 2" xfId="6232"/>
    <cellStyle name="_VC 6.15.06 update on 06GRC power costs.xls Chart 3_16.37E Wild Horse Expansion DeferralRevwrkingfile SF 3" xfId="6233"/>
    <cellStyle name="_VC 6.15.06 update on 06GRC power costs.xls Chart 3_16.37E Wild Horse Expansion DeferralRevwrkingfile SF 4" xfId="6234"/>
    <cellStyle name="_VC 6.15.06 update on 06GRC power costs.xls Chart 3_2009 Compliance Filing PCA Exhibits for GRC" xfId="6235"/>
    <cellStyle name="_VC 6.15.06 update on 06GRC power costs.xls Chart 3_2009 Compliance Filing PCA Exhibits for GRC 2" xfId="6236"/>
    <cellStyle name="_VC 6.15.06 update on 06GRC power costs.xls Chart 3_2009 GRC Compl Filing - Exhibit D" xfId="6237"/>
    <cellStyle name="_VC 6.15.06 update on 06GRC power costs.xls Chart 3_2009 GRC Compl Filing - Exhibit D 2" xfId="6238"/>
    <cellStyle name="_VC 6.15.06 update on 06GRC power costs.xls Chart 3_2009 GRC Compl Filing - Exhibit D 3" xfId="6239"/>
    <cellStyle name="_VC 6.15.06 update on 06GRC power costs.xls Chart 3_3.01 Income Statement" xfId="6240"/>
    <cellStyle name="_VC 6.15.06 update on 06GRC power costs.xls Chart 3_4 31 Regulatory Assets and Liabilities  7 06- Exhibit D" xfId="6241"/>
    <cellStyle name="_VC 6.15.06 update on 06GRC power costs.xls Chart 3_4 31 Regulatory Assets and Liabilities  7 06- Exhibit D 2" xfId="6242"/>
    <cellStyle name="_VC 6.15.06 update on 06GRC power costs.xls Chart 3_4 31 Regulatory Assets and Liabilities  7 06- Exhibit D 2 2" xfId="6243"/>
    <cellStyle name="_VC 6.15.06 update on 06GRC power costs.xls Chart 3_4 31 Regulatory Assets and Liabilities  7 06- Exhibit D 3" xfId="6244"/>
    <cellStyle name="_VC 6.15.06 update on 06GRC power costs.xls Chart 3_4 31 Regulatory Assets and Liabilities  7 06- Exhibit D 4" xfId="6245"/>
    <cellStyle name="_VC 6.15.06 update on 06GRC power costs.xls Chart 3_4 31 Regulatory Assets and Liabilities  7 06- Exhibit D_NIM Summary" xfId="6246"/>
    <cellStyle name="_VC 6.15.06 update on 06GRC power costs.xls Chart 3_4 31 Regulatory Assets and Liabilities  7 06- Exhibit D_NIM Summary 2" xfId="6247"/>
    <cellStyle name="_VC 6.15.06 update on 06GRC power costs.xls Chart 3_4 32 Regulatory Assets and Liabilities  7 06- Exhibit D" xfId="6248"/>
    <cellStyle name="_VC 6.15.06 update on 06GRC power costs.xls Chart 3_4 32 Regulatory Assets and Liabilities  7 06- Exhibit D 2" xfId="6249"/>
    <cellStyle name="_VC 6.15.06 update on 06GRC power costs.xls Chart 3_4 32 Regulatory Assets and Liabilities  7 06- Exhibit D 2 2" xfId="6250"/>
    <cellStyle name="_VC 6.15.06 update on 06GRC power costs.xls Chart 3_4 32 Regulatory Assets and Liabilities  7 06- Exhibit D 3" xfId="6251"/>
    <cellStyle name="_VC 6.15.06 update on 06GRC power costs.xls Chart 3_4 32 Regulatory Assets and Liabilities  7 06- Exhibit D 4" xfId="6252"/>
    <cellStyle name="_VC 6.15.06 update on 06GRC power costs.xls Chart 3_4 32 Regulatory Assets and Liabilities  7 06- Exhibit D_NIM Summary" xfId="6253"/>
    <cellStyle name="_VC 6.15.06 update on 06GRC power costs.xls Chart 3_4 32 Regulatory Assets and Liabilities  7 06- Exhibit D_NIM Summary 2" xfId="6254"/>
    <cellStyle name="_VC 6.15.06 update on 06GRC power costs.xls Chart 3_ACCOUNTS" xfId="6255"/>
    <cellStyle name="_VC 6.15.06 update on 06GRC power costs.xls Chart 3_AURORA Total New" xfId="6256"/>
    <cellStyle name="_VC 6.15.06 update on 06GRC power costs.xls Chart 3_AURORA Total New 2" xfId="6257"/>
    <cellStyle name="_VC 6.15.06 update on 06GRC power costs.xls Chart 3_Book2" xfId="6258"/>
    <cellStyle name="_VC 6.15.06 update on 06GRC power costs.xls Chart 3_Book2 2" xfId="6259"/>
    <cellStyle name="_VC 6.15.06 update on 06GRC power costs.xls Chart 3_Book2 2 2" xfId="6260"/>
    <cellStyle name="_VC 6.15.06 update on 06GRC power costs.xls Chart 3_Book2 3" xfId="6261"/>
    <cellStyle name="_VC 6.15.06 update on 06GRC power costs.xls Chart 3_Book2 4" xfId="6262"/>
    <cellStyle name="_VC 6.15.06 update on 06GRC power costs.xls Chart 3_Book2_Adj Bench DR 3 for Initial Briefs (Electric)" xfId="6263"/>
    <cellStyle name="_VC 6.15.06 update on 06GRC power costs.xls Chart 3_Book2_Adj Bench DR 3 for Initial Briefs (Electric) 2" xfId="6264"/>
    <cellStyle name="_VC 6.15.06 update on 06GRC power costs.xls Chart 3_Book2_Adj Bench DR 3 for Initial Briefs (Electric) 2 2" xfId="6265"/>
    <cellStyle name="_VC 6.15.06 update on 06GRC power costs.xls Chart 3_Book2_Adj Bench DR 3 for Initial Briefs (Electric) 3" xfId="6266"/>
    <cellStyle name="_VC 6.15.06 update on 06GRC power costs.xls Chart 3_Book2_Adj Bench DR 3 for Initial Briefs (Electric) 4" xfId="6267"/>
    <cellStyle name="_VC 6.15.06 update on 06GRC power costs.xls Chart 3_Book2_Electric Rev Req Model (2009 GRC) Rebuttal" xfId="6268"/>
    <cellStyle name="_VC 6.15.06 update on 06GRC power costs.xls Chart 3_Book2_Electric Rev Req Model (2009 GRC) Rebuttal 2" xfId="6269"/>
    <cellStyle name="_VC 6.15.06 update on 06GRC power costs.xls Chart 3_Book2_Electric Rev Req Model (2009 GRC) Rebuttal 2 2" xfId="6270"/>
    <cellStyle name="_VC 6.15.06 update on 06GRC power costs.xls Chart 3_Book2_Electric Rev Req Model (2009 GRC) Rebuttal 3" xfId="6271"/>
    <cellStyle name="_VC 6.15.06 update on 06GRC power costs.xls Chart 3_Book2_Electric Rev Req Model (2009 GRC) Rebuttal 4" xfId="6272"/>
    <cellStyle name="_VC 6.15.06 update on 06GRC power costs.xls Chart 3_Book2_Electric Rev Req Model (2009 GRC) Rebuttal REmoval of New  WH Solar AdjustMI" xfId="6273"/>
    <cellStyle name="_VC 6.15.06 update on 06GRC power costs.xls Chart 3_Book2_Electric Rev Req Model (2009 GRC) Rebuttal REmoval of New  WH Solar AdjustMI 2" xfId="6274"/>
    <cellStyle name="_VC 6.15.06 update on 06GRC power costs.xls Chart 3_Book2_Electric Rev Req Model (2009 GRC) Rebuttal REmoval of New  WH Solar AdjustMI 2 2" xfId="6275"/>
    <cellStyle name="_VC 6.15.06 update on 06GRC power costs.xls Chart 3_Book2_Electric Rev Req Model (2009 GRC) Rebuttal REmoval of New  WH Solar AdjustMI 3" xfId="6276"/>
    <cellStyle name="_VC 6.15.06 update on 06GRC power costs.xls Chart 3_Book2_Electric Rev Req Model (2009 GRC) Rebuttal REmoval of New  WH Solar AdjustMI 4" xfId="6277"/>
    <cellStyle name="_VC 6.15.06 update on 06GRC power costs.xls Chart 3_Book2_Electric Rev Req Model (2009 GRC) Revised 01-18-2010" xfId="6278"/>
    <cellStyle name="_VC 6.15.06 update on 06GRC power costs.xls Chart 3_Book2_Electric Rev Req Model (2009 GRC) Revised 01-18-2010 2" xfId="6279"/>
    <cellStyle name="_VC 6.15.06 update on 06GRC power costs.xls Chart 3_Book2_Electric Rev Req Model (2009 GRC) Revised 01-18-2010 2 2" xfId="6280"/>
    <cellStyle name="_VC 6.15.06 update on 06GRC power costs.xls Chart 3_Book2_Electric Rev Req Model (2009 GRC) Revised 01-18-2010 3" xfId="6281"/>
    <cellStyle name="_VC 6.15.06 update on 06GRC power costs.xls Chart 3_Book2_Electric Rev Req Model (2009 GRC) Revised 01-18-2010 4" xfId="6282"/>
    <cellStyle name="_VC 6.15.06 update on 06GRC power costs.xls Chart 3_Book2_Final Order Electric EXHIBIT A-1" xfId="6283"/>
    <cellStyle name="_VC 6.15.06 update on 06GRC power costs.xls Chart 3_Book2_Final Order Electric EXHIBIT A-1 2" xfId="6284"/>
    <cellStyle name="_VC 6.15.06 update on 06GRC power costs.xls Chart 3_Book2_Final Order Electric EXHIBIT A-1 2 2" xfId="6285"/>
    <cellStyle name="_VC 6.15.06 update on 06GRC power costs.xls Chart 3_Book2_Final Order Electric EXHIBIT A-1 3" xfId="6286"/>
    <cellStyle name="_VC 6.15.06 update on 06GRC power costs.xls Chart 3_Book2_Final Order Electric EXHIBIT A-1 4" xfId="6287"/>
    <cellStyle name="_VC 6.15.06 update on 06GRC power costs.xls Chart 3_Book4" xfId="6288"/>
    <cellStyle name="_VC 6.15.06 update on 06GRC power costs.xls Chart 3_Book4 2" xfId="6289"/>
    <cellStyle name="_VC 6.15.06 update on 06GRC power costs.xls Chart 3_Book4 2 2" xfId="6290"/>
    <cellStyle name="_VC 6.15.06 update on 06GRC power costs.xls Chart 3_Book4 3" xfId="6291"/>
    <cellStyle name="_VC 6.15.06 update on 06GRC power costs.xls Chart 3_Book4 4" xfId="6292"/>
    <cellStyle name="_VC 6.15.06 update on 06GRC power costs.xls Chart 3_Book9" xfId="6293"/>
    <cellStyle name="_VC 6.15.06 update on 06GRC power costs.xls Chart 3_Book9 2" xfId="6294"/>
    <cellStyle name="_VC 6.15.06 update on 06GRC power costs.xls Chart 3_Book9 2 2" xfId="6295"/>
    <cellStyle name="_VC 6.15.06 update on 06GRC power costs.xls Chart 3_Book9 3" xfId="6296"/>
    <cellStyle name="_VC 6.15.06 update on 06GRC power costs.xls Chart 3_Book9 4" xfId="6297"/>
    <cellStyle name="_VC 6.15.06 update on 06GRC power costs.xls Chart 3_Chelan PUD Power Costs (8-10)" xfId="6298"/>
    <cellStyle name="_VC 6.15.06 update on 06GRC power costs.xls Chart 3_Gas Rev Req Model (2010 GRC)" xfId="6299"/>
    <cellStyle name="_VC 6.15.06 update on 06GRC power costs.xls Chart 3_INPUTS" xfId="6300"/>
    <cellStyle name="_VC 6.15.06 update on 06GRC power costs.xls Chart 3_INPUTS 2" xfId="6301"/>
    <cellStyle name="_VC 6.15.06 update on 06GRC power costs.xls Chart 3_INPUTS 2 2" xfId="6302"/>
    <cellStyle name="_VC 6.15.06 update on 06GRC power costs.xls Chart 3_INPUTS 3" xfId="6303"/>
    <cellStyle name="_VC 6.15.06 update on 06GRC power costs.xls Chart 3_NIM Summary" xfId="6304"/>
    <cellStyle name="_VC 6.15.06 update on 06GRC power costs.xls Chart 3_NIM Summary 09GRC" xfId="6305"/>
    <cellStyle name="_VC 6.15.06 update on 06GRC power costs.xls Chart 3_NIM Summary 09GRC 2" xfId="6306"/>
    <cellStyle name="_VC 6.15.06 update on 06GRC power costs.xls Chart 3_NIM Summary 2" xfId="6307"/>
    <cellStyle name="_VC 6.15.06 update on 06GRC power costs.xls Chart 3_NIM Summary 3" xfId="6308"/>
    <cellStyle name="_VC 6.15.06 update on 06GRC power costs.xls Chart 3_NIM Summary 4" xfId="6309"/>
    <cellStyle name="_VC 6.15.06 update on 06GRC power costs.xls Chart 3_NIM Summary 5" xfId="6310"/>
    <cellStyle name="_VC 6.15.06 update on 06GRC power costs.xls Chart 3_NIM Summary 6" xfId="6311"/>
    <cellStyle name="_VC 6.15.06 update on 06GRC power costs.xls Chart 3_NIM Summary 7" xfId="6312"/>
    <cellStyle name="_VC 6.15.06 update on 06GRC power costs.xls Chart 3_NIM Summary 8" xfId="6313"/>
    <cellStyle name="_VC 6.15.06 update on 06GRC power costs.xls Chart 3_NIM Summary 9" xfId="6314"/>
    <cellStyle name="_VC 6.15.06 update on 06GRC power costs.xls Chart 3_PCA 10 -  Exhibit D from A Kellogg Jan 2011" xfId="6315"/>
    <cellStyle name="_VC 6.15.06 update on 06GRC power costs.xls Chart 3_PCA 10 -  Exhibit D from A Kellogg July 2011" xfId="6316"/>
    <cellStyle name="_VC 6.15.06 update on 06GRC power costs.xls Chart 3_PCA 10 -  Exhibit D from S Free Rcv'd 12-11" xfId="6317"/>
    <cellStyle name="_VC 6.15.06 update on 06GRC power costs.xls Chart 3_PCA 9 -  Exhibit D April 2010" xfId="6318"/>
    <cellStyle name="_VC 6.15.06 update on 06GRC power costs.xls Chart 3_PCA 9 -  Exhibit D April 2010 (3)" xfId="6319"/>
    <cellStyle name="_VC 6.15.06 update on 06GRC power costs.xls Chart 3_PCA 9 -  Exhibit D April 2010 (3) 2" xfId="6320"/>
    <cellStyle name="_VC 6.15.06 update on 06GRC power costs.xls Chart 3_PCA 9 -  Exhibit D April 2010 2" xfId="6321"/>
    <cellStyle name="_VC 6.15.06 update on 06GRC power costs.xls Chart 3_PCA 9 -  Exhibit D April 2010 3" xfId="6322"/>
    <cellStyle name="_VC 6.15.06 update on 06GRC power costs.xls Chart 3_PCA 9 -  Exhibit D Nov 2010" xfId="6323"/>
    <cellStyle name="_VC 6.15.06 update on 06GRC power costs.xls Chart 3_PCA 9 -  Exhibit D Nov 2010 2" xfId="6324"/>
    <cellStyle name="_VC 6.15.06 update on 06GRC power costs.xls Chart 3_PCA 9 - Exhibit D at August 2010" xfId="6325"/>
    <cellStyle name="_VC 6.15.06 update on 06GRC power costs.xls Chart 3_PCA 9 - Exhibit D at August 2010 2" xfId="6326"/>
    <cellStyle name="_VC 6.15.06 update on 06GRC power costs.xls Chart 3_PCA 9 - Exhibit D June 2010 GRC" xfId="6327"/>
    <cellStyle name="_VC 6.15.06 update on 06GRC power costs.xls Chart 3_PCA 9 - Exhibit D June 2010 GRC 2" xfId="6328"/>
    <cellStyle name="_VC 6.15.06 update on 06GRC power costs.xls Chart 3_Power Costs - Comparison bx Rbtl-Staff-Jt-PC" xfId="6329"/>
    <cellStyle name="_VC 6.15.06 update on 06GRC power costs.xls Chart 3_Power Costs - Comparison bx Rbtl-Staff-Jt-PC 2" xfId="6330"/>
    <cellStyle name="_VC 6.15.06 update on 06GRC power costs.xls Chart 3_Power Costs - Comparison bx Rbtl-Staff-Jt-PC 2 2" xfId="6331"/>
    <cellStyle name="_VC 6.15.06 update on 06GRC power costs.xls Chart 3_Power Costs - Comparison bx Rbtl-Staff-Jt-PC 3" xfId="6332"/>
    <cellStyle name="_VC 6.15.06 update on 06GRC power costs.xls Chart 3_Power Costs - Comparison bx Rbtl-Staff-Jt-PC 4" xfId="6333"/>
    <cellStyle name="_VC 6.15.06 update on 06GRC power costs.xls Chart 3_Power Costs - Comparison bx Rbtl-Staff-Jt-PC_Adj Bench DR 3 for Initial Briefs (Electric)" xfId="6334"/>
    <cellStyle name="_VC 6.15.06 update on 06GRC power costs.xls Chart 3_Power Costs - Comparison bx Rbtl-Staff-Jt-PC_Adj Bench DR 3 for Initial Briefs (Electric) 2" xfId="6335"/>
    <cellStyle name="_VC 6.15.06 update on 06GRC power costs.xls Chart 3_Power Costs - Comparison bx Rbtl-Staff-Jt-PC_Adj Bench DR 3 for Initial Briefs (Electric) 2 2" xfId="6336"/>
    <cellStyle name="_VC 6.15.06 update on 06GRC power costs.xls Chart 3_Power Costs - Comparison bx Rbtl-Staff-Jt-PC_Adj Bench DR 3 for Initial Briefs (Electric) 3" xfId="6337"/>
    <cellStyle name="_VC 6.15.06 update on 06GRC power costs.xls Chart 3_Power Costs - Comparison bx Rbtl-Staff-Jt-PC_Adj Bench DR 3 for Initial Briefs (Electric) 4" xfId="6338"/>
    <cellStyle name="_VC 6.15.06 update on 06GRC power costs.xls Chart 3_Power Costs - Comparison bx Rbtl-Staff-Jt-PC_Electric Rev Req Model (2009 GRC) Rebuttal" xfId="6339"/>
    <cellStyle name="_VC 6.15.06 update on 06GRC power costs.xls Chart 3_Power Costs - Comparison bx Rbtl-Staff-Jt-PC_Electric Rev Req Model (2009 GRC) Rebuttal 2" xfId="6340"/>
    <cellStyle name="_VC 6.15.06 update on 06GRC power costs.xls Chart 3_Power Costs - Comparison bx Rbtl-Staff-Jt-PC_Electric Rev Req Model (2009 GRC) Rebuttal 2 2" xfId="6341"/>
    <cellStyle name="_VC 6.15.06 update on 06GRC power costs.xls Chart 3_Power Costs - Comparison bx Rbtl-Staff-Jt-PC_Electric Rev Req Model (2009 GRC) Rebuttal 3" xfId="6342"/>
    <cellStyle name="_VC 6.15.06 update on 06GRC power costs.xls Chart 3_Power Costs - Comparison bx Rbtl-Staff-Jt-PC_Electric Rev Req Model (2009 GRC) Rebuttal 4" xfId="6343"/>
    <cellStyle name="_VC 6.15.06 update on 06GRC power costs.xls Chart 3_Power Costs - Comparison bx Rbtl-Staff-Jt-PC_Electric Rev Req Model (2009 GRC) Rebuttal REmoval of New  WH Solar AdjustMI" xfId="6344"/>
    <cellStyle name="_VC 6.15.06 update on 06GRC power costs.xls Chart 3_Power Costs - Comparison bx Rbtl-Staff-Jt-PC_Electric Rev Req Model (2009 GRC) Rebuttal REmoval of New  WH Solar AdjustMI 2" xfId="6345"/>
    <cellStyle name="_VC 6.15.06 update on 06GRC power costs.xls Chart 3_Power Costs - Comparison bx Rbtl-Staff-Jt-PC_Electric Rev Req Model (2009 GRC) Rebuttal REmoval of New  WH Solar AdjustMI 2 2" xfId="6346"/>
    <cellStyle name="_VC 6.15.06 update on 06GRC power costs.xls Chart 3_Power Costs - Comparison bx Rbtl-Staff-Jt-PC_Electric Rev Req Model (2009 GRC) Rebuttal REmoval of New  WH Solar AdjustMI 3" xfId="6347"/>
    <cellStyle name="_VC 6.15.06 update on 06GRC power costs.xls Chart 3_Power Costs - Comparison bx Rbtl-Staff-Jt-PC_Electric Rev Req Model (2009 GRC) Rebuttal REmoval of New  WH Solar AdjustMI 4" xfId="6348"/>
    <cellStyle name="_VC 6.15.06 update on 06GRC power costs.xls Chart 3_Power Costs - Comparison bx Rbtl-Staff-Jt-PC_Electric Rev Req Model (2009 GRC) Revised 01-18-2010" xfId="6349"/>
    <cellStyle name="_VC 6.15.06 update on 06GRC power costs.xls Chart 3_Power Costs - Comparison bx Rbtl-Staff-Jt-PC_Electric Rev Req Model (2009 GRC) Revised 01-18-2010 2" xfId="6350"/>
    <cellStyle name="_VC 6.15.06 update on 06GRC power costs.xls Chart 3_Power Costs - Comparison bx Rbtl-Staff-Jt-PC_Electric Rev Req Model (2009 GRC) Revised 01-18-2010 2 2" xfId="6351"/>
    <cellStyle name="_VC 6.15.06 update on 06GRC power costs.xls Chart 3_Power Costs - Comparison bx Rbtl-Staff-Jt-PC_Electric Rev Req Model (2009 GRC) Revised 01-18-2010 3" xfId="6352"/>
    <cellStyle name="_VC 6.15.06 update on 06GRC power costs.xls Chart 3_Power Costs - Comparison bx Rbtl-Staff-Jt-PC_Electric Rev Req Model (2009 GRC) Revised 01-18-2010 4" xfId="6353"/>
    <cellStyle name="_VC 6.15.06 update on 06GRC power costs.xls Chart 3_Power Costs - Comparison bx Rbtl-Staff-Jt-PC_Final Order Electric EXHIBIT A-1" xfId="6354"/>
    <cellStyle name="_VC 6.15.06 update on 06GRC power costs.xls Chart 3_Power Costs - Comparison bx Rbtl-Staff-Jt-PC_Final Order Electric EXHIBIT A-1 2" xfId="6355"/>
    <cellStyle name="_VC 6.15.06 update on 06GRC power costs.xls Chart 3_Power Costs - Comparison bx Rbtl-Staff-Jt-PC_Final Order Electric EXHIBIT A-1 2 2" xfId="6356"/>
    <cellStyle name="_VC 6.15.06 update on 06GRC power costs.xls Chart 3_Power Costs - Comparison bx Rbtl-Staff-Jt-PC_Final Order Electric EXHIBIT A-1 3" xfId="6357"/>
    <cellStyle name="_VC 6.15.06 update on 06GRC power costs.xls Chart 3_Power Costs - Comparison bx Rbtl-Staff-Jt-PC_Final Order Electric EXHIBIT A-1 4" xfId="6358"/>
    <cellStyle name="_VC 6.15.06 update on 06GRC power costs.xls Chart 3_Production Adj 4.37" xfId="6359"/>
    <cellStyle name="_VC 6.15.06 update on 06GRC power costs.xls Chart 3_Production Adj 4.37 2" xfId="6360"/>
    <cellStyle name="_VC 6.15.06 update on 06GRC power costs.xls Chart 3_Production Adj 4.37 2 2" xfId="6361"/>
    <cellStyle name="_VC 6.15.06 update on 06GRC power costs.xls Chart 3_Production Adj 4.37 3" xfId="6362"/>
    <cellStyle name="_VC 6.15.06 update on 06GRC power costs.xls Chart 3_Purchased Power Adj 4.03" xfId="6363"/>
    <cellStyle name="_VC 6.15.06 update on 06GRC power costs.xls Chart 3_Purchased Power Adj 4.03 2" xfId="6364"/>
    <cellStyle name="_VC 6.15.06 update on 06GRC power costs.xls Chart 3_Purchased Power Adj 4.03 2 2" xfId="6365"/>
    <cellStyle name="_VC 6.15.06 update on 06GRC power costs.xls Chart 3_Purchased Power Adj 4.03 3" xfId="6366"/>
    <cellStyle name="_VC 6.15.06 update on 06GRC power costs.xls Chart 3_Rebuttal Power Costs" xfId="6367"/>
    <cellStyle name="_VC 6.15.06 update on 06GRC power costs.xls Chart 3_Rebuttal Power Costs 2" xfId="6368"/>
    <cellStyle name="_VC 6.15.06 update on 06GRC power costs.xls Chart 3_Rebuttal Power Costs 2 2" xfId="6369"/>
    <cellStyle name="_VC 6.15.06 update on 06GRC power costs.xls Chart 3_Rebuttal Power Costs 3" xfId="6370"/>
    <cellStyle name="_VC 6.15.06 update on 06GRC power costs.xls Chart 3_Rebuttal Power Costs 4" xfId="6371"/>
    <cellStyle name="_VC 6.15.06 update on 06GRC power costs.xls Chart 3_Rebuttal Power Costs_Adj Bench DR 3 for Initial Briefs (Electric)" xfId="6372"/>
    <cellStyle name="_VC 6.15.06 update on 06GRC power costs.xls Chart 3_Rebuttal Power Costs_Adj Bench DR 3 for Initial Briefs (Electric) 2" xfId="6373"/>
    <cellStyle name="_VC 6.15.06 update on 06GRC power costs.xls Chart 3_Rebuttal Power Costs_Adj Bench DR 3 for Initial Briefs (Electric) 2 2" xfId="6374"/>
    <cellStyle name="_VC 6.15.06 update on 06GRC power costs.xls Chart 3_Rebuttal Power Costs_Adj Bench DR 3 for Initial Briefs (Electric) 3" xfId="6375"/>
    <cellStyle name="_VC 6.15.06 update on 06GRC power costs.xls Chart 3_Rebuttal Power Costs_Adj Bench DR 3 for Initial Briefs (Electric) 4" xfId="6376"/>
    <cellStyle name="_VC 6.15.06 update on 06GRC power costs.xls Chart 3_Rebuttal Power Costs_Electric Rev Req Model (2009 GRC) Rebuttal" xfId="6377"/>
    <cellStyle name="_VC 6.15.06 update on 06GRC power costs.xls Chart 3_Rebuttal Power Costs_Electric Rev Req Model (2009 GRC) Rebuttal 2" xfId="6378"/>
    <cellStyle name="_VC 6.15.06 update on 06GRC power costs.xls Chart 3_Rebuttal Power Costs_Electric Rev Req Model (2009 GRC) Rebuttal 2 2" xfId="6379"/>
    <cellStyle name="_VC 6.15.06 update on 06GRC power costs.xls Chart 3_Rebuttal Power Costs_Electric Rev Req Model (2009 GRC) Rebuttal 3" xfId="6380"/>
    <cellStyle name="_VC 6.15.06 update on 06GRC power costs.xls Chart 3_Rebuttal Power Costs_Electric Rev Req Model (2009 GRC) Rebuttal 4" xfId="6381"/>
    <cellStyle name="_VC 6.15.06 update on 06GRC power costs.xls Chart 3_Rebuttal Power Costs_Electric Rev Req Model (2009 GRC) Rebuttal REmoval of New  WH Solar AdjustMI" xfId="6382"/>
    <cellStyle name="_VC 6.15.06 update on 06GRC power costs.xls Chart 3_Rebuttal Power Costs_Electric Rev Req Model (2009 GRC) Rebuttal REmoval of New  WH Solar AdjustMI 2" xfId="6383"/>
    <cellStyle name="_VC 6.15.06 update on 06GRC power costs.xls Chart 3_Rebuttal Power Costs_Electric Rev Req Model (2009 GRC) Rebuttal REmoval of New  WH Solar AdjustMI 2 2" xfId="6384"/>
    <cellStyle name="_VC 6.15.06 update on 06GRC power costs.xls Chart 3_Rebuttal Power Costs_Electric Rev Req Model (2009 GRC) Rebuttal REmoval of New  WH Solar AdjustMI 3" xfId="6385"/>
    <cellStyle name="_VC 6.15.06 update on 06GRC power costs.xls Chart 3_Rebuttal Power Costs_Electric Rev Req Model (2009 GRC) Rebuttal REmoval of New  WH Solar AdjustMI 4" xfId="6386"/>
    <cellStyle name="_VC 6.15.06 update on 06GRC power costs.xls Chart 3_Rebuttal Power Costs_Electric Rev Req Model (2009 GRC) Revised 01-18-2010" xfId="6387"/>
    <cellStyle name="_VC 6.15.06 update on 06GRC power costs.xls Chart 3_Rebuttal Power Costs_Electric Rev Req Model (2009 GRC) Revised 01-18-2010 2" xfId="6388"/>
    <cellStyle name="_VC 6.15.06 update on 06GRC power costs.xls Chart 3_Rebuttal Power Costs_Electric Rev Req Model (2009 GRC) Revised 01-18-2010 2 2" xfId="6389"/>
    <cellStyle name="_VC 6.15.06 update on 06GRC power costs.xls Chart 3_Rebuttal Power Costs_Electric Rev Req Model (2009 GRC) Revised 01-18-2010 3" xfId="6390"/>
    <cellStyle name="_VC 6.15.06 update on 06GRC power costs.xls Chart 3_Rebuttal Power Costs_Electric Rev Req Model (2009 GRC) Revised 01-18-2010 4" xfId="6391"/>
    <cellStyle name="_VC 6.15.06 update on 06GRC power costs.xls Chart 3_Rebuttal Power Costs_Final Order Electric EXHIBIT A-1" xfId="6392"/>
    <cellStyle name="_VC 6.15.06 update on 06GRC power costs.xls Chart 3_Rebuttal Power Costs_Final Order Electric EXHIBIT A-1 2" xfId="6393"/>
    <cellStyle name="_VC 6.15.06 update on 06GRC power costs.xls Chart 3_Rebuttal Power Costs_Final Order Electric EXHIBIT A-1 2 2" xfId="6394"/>
    <cellStyle name="_VC 6.15.06 update on 06GRC power costs.xls Chart 3_Rebuttal Power Costs_Final Order Electric EXHIBIT A-1 3" xfId="6395"/>
    <cellStyle name="_VC 6.15.06 update on 06GRC power costs.xls Chart 3_Rebuttal Power Costs_Final Order Electric EXHIBIT A-1 4" xfId="6396"/>
    <cellStyle name="_VC 6.15.06 update on 06GRC power costs.xls Chart 3_ROR &amp; CONV FACTOR" xfId="6397"/>
    <cellStyle name="_VC 6.15.06 update on 06GRC power costs.xls Chart 3_ROR &amp; CONV FACTOR 2" xfId="6398"/>
    <cellStyle name="_VC 6.15.06 update on 06GRC power costs.xls Chart 3_ROR &amp; CONV FACTOR 2 2" xfId="6399"/>
    <cellStyle name="_VC 6.15.06 update on 06GRC power costs.xls Chart 3_ROR &amp; CONV FACTOR 3" xfId="6400"/>
    <cellStyle name="_VC 6.15.06 update on 06GRC power costs.xls Chart 3_ROR 5.02" xfId="6401"/>
    <cellStyle name="_VC 6.15.06 update on 06GRC power costs.xls Chart 3_ROR 5.02 2" xfId="6402"/>
    <cellStyle name="_VC 6.15.06 update on 06GRC power costs.xls Chart 3_ROR 5.02 2 2" xfId="6403"/>
    <cellStyle name="_VC 6.15.06 update on 06GRC power costs.xls Chart 3_ROR 5.02 3" xfId="6404"/>
    <cellStyle name="_VC 6.15.06 update on 06GRC power costs.xls Chart 3_Wind Integration 10GRC" xfId="6405"/>
    <cellStyle name="_VC 6.15.06 update on 06GRC power costs.xls Chart 3_Wind Integration 10GRC 2" xfId="6406"/>
    <cellStyle name="_Worksheet" xfId="6407"/>
    <cellStyle name="_Worksheet 2" xfId="6408"/>
    <cellStyle name="_Worksheet_Chelan PUD Power Costs (8-10)" xfId="6409"/>
    <cellStyle name="_Worksheet_NIM Summary" xfId="6410"/>
    <cellStyle name="_Worksheet_NIM Summary 2" xfId="6411"/>
    <cellStyle name="_Worksheet_Transmission Workbook for May BOD" xfId="6412"/>
    <cellStyle name="_Worksheet_Transmission Workbook for May BOD 2" xfId="6413"/>
    <cellStyle name="_Worksheet_Wind Integration 10GRC" xfId="6414"/>
    <cellStyle name="_Worksheet_Wind Integration 10GRC 2" xfId="6415"/>
    <cellStyle name="0,0_x000d__x000a_NA_x000d__x000a_" xfId="6416"/>
    <cellStyle name="0,0_x000d__x000a_NA_x000d__x000a_ 2" xfId="6417"/>
    <cellStyle name="0000" xfId="6418"/>
    <cellStyle name="000000" xfId="6419"/>
    <cellStyle name="14BLIN - Style8" xfId="6420"/>
    <cellStyle name="14-BT - Style1" xfId="6421"/>
    <cellStyle name="20% - Accent1 2" xfId="6422"/>
    <cellStyle name="20% - Accent1 2 2" xfId="6423"/>
    <cellStyle name="20% - Accent1 2 2 2" xfId="6424"/>
    <cellStyle name="20% - Accent1 2 2 3" xfId="6425"/>
    <cellStyle name="20% - Accent1 2 3" xfId="6426"/>
    <cellStyle name="20% - Accent1 2 3 2" xfId="6427"/>
    <cellStyle name="20% - Accent1 2 4" xfId="6428"/>
    <cellStyle name="20% - Accent1 2 4 2" xfId="6429"/>
    <cellStyle name="20% - Accent1 2 5" xfId="6430"/>
    <cellStyle name="20% - Accent1 2_2009 GRC Compl Filing - Exhibit D" xfId="6431"/>
    <cellStyle name="20% - Accent1 3" xfId="6432"/>
    <cellStyle name="20% - Accent1 3 2" xfId="6433"/>
    <cellStyle name="20% - Accent1 3 3" xfId="6434"/>
    <cellStyle name="20% - Accent1 3 4" xfId="6435"/>
    <cellStyle name="20% - Accent1 4" xfId="6436"/>
    <cellStyle name="20% - Accent1 4 2" xfId="6437"/>
    <cellStyle name="20% - Accent1 4 2 2" xfId="6438"/>
    <cellStyle name="20% - Accent1 4 2 2 2" xfId="6439"/>
    <cellStyle name="20% - Accent1 4 2 3" xfId="6440"/>
    <cellStyle name="20% - Accent1 4 2 3 2" xfId="6441"/>
    <cellStyle name="20% - Accent1 4 2 4" xfId="6442"/>
    <cellStyle name="20% - Accent1 4 3" xfId="6443"/>
    <cellStyle name="20% - Accent1 4 3 2" xfId="6444"/>
    <cellStyle name="20% - Accent1 4 3 2 2" xfId="6445"/>
    <cellStyle name="20% - Accent1 4 3 3" xfId="6446"/>
    <cellStyle name="20% - Accent1 4 4" xfId="6447"/>
    <cellStyle name="20% - Accent1 4 4 2" xfId="6448"/>
    <cellStyle name="20% - Accent1 4 5" xfId="6449"/>
    <cellStyle name="20% - Accent1 4 5 2" xfId="6450"/>
    <cellStyle name="20% - Accent1 4 6" xfId="6451"/>
    <cellStyle name="20% - Accent1 4 7" xfId="6452"/>
    <cellStyle name="20% - Accent1 4 8" xfId="6453"/>
    <cellStyle name="20% - Accent1 5" xfId="6454"/>
    <cellStyle name="20% - Accent1 5 2" xfId="6455"/>
    <cellStyle name="20% - Accent1 6" xfId="6456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3" xfId="6463"/>
    <cellStyle name="20% - Accent2 2 3" xfId="6464"/>
    <cellStyle name="20% - Accent2 2 3 2" xfId="6465"/>
    <cellStyle name="20% - Accent2 2 4" xfId="6466"/>
    <cellStyle name="20% - Accent2 2 4 2" xfId="6467"/>
    <cellStyle name="20% - Accent2 2 5" xfId="6468"/>
    <cellStyle name="20% - Accent2 2_2009 GRC Compl Filing - Exhibit D" xfId="6469"/>
    <cellStyle name="20% - Accent2 3" xfId="6470"/>
    <cellStyle name="20% - Accent2 3 2" xfId="6471"/>
    <cellStyle name="20% - Accent2 3 3" xfId="6472"/>
    <cellStyle name="20% - Accent2 3 4" xfId="6473"/>
    <cellStyle name="20% - Accent2 4" xfId="6474"/>
    <cellStyle name="20% - Accent2 4 2" xfId="6475"/>
    <cellStyle name="20% - Accent2 4 2 2" xfId="6476"/>
    <cellStyle name="20% - Accent2 4 2 2 2" xfId="6477"/>
    <cellStyle name="20% - Accent2 4 2 3" xfId="6478"/>
    <cellStyle name="20% - Accent2 4 2 3 2" xfId="6479"/>
    <cellStyle name="20% - Accent2 4 2 4" xfId="6480"/>
    <cellStyle name="20% - Accent2 4 3" xfId="6481"/>
    <cellStyle name="20% - Accent2 4 3 2" xfId="6482"/>
    <cellStyle name="20% - Accent2 4 3 2 2" xfId="6483"/>
    <cellStyle name="20% - Accent2 4 3 3" xfId="6484"/>
    <cellStyle name="20% - Accent2 4 4" xfId="6485"/>
    <cellStyle name="20% - Accent2 4 4 2" xfId="6486"/>
    <cellStyle name="20% - Accent2 4 5" xfId="6487"/>
    <cellStyle name="20% - Accent2 4 5 2" xfId="6488"/>
    <cellStyle name="20% - Accent2 4 6" xfId="6489"/>
    <cellStyle name="20% - Accent2 4 7" xfId="6490"/>
    <cellStyle name="20% - Accent2 4 8" xfId="6491"/>
    <cellStyle name="20% - Accent2 5" xfId="6492"/>
    <cellStyle name="20% - Accent2 5 2" xfId="6493"/>
    <cellStyle name="20% - Accent2 6" xfId="6494"/>
    <cellStyle name="20% - Accent2 7" xfId="6495"/>
    <cellStyle name="20% - Accent2 8" xfId="6496"/>
    <cellStyle name="20% - Accent2 9" xfId="6497"/>
    <cellStyle name="20% - Accent3 2" xfId="6498"/>
    <cellStyle name="20% - Accent3 2 2" xfId="6499"/>
    <cellStyle name="20% - Accent3 2 2 2" xfId="6500"/>
    <cellStyle name="20% - Accent3 2 2 3" xfId="6501"/>
    <cellStyle name="20% - Accent3 2 3" xfId="6502"/>
    <cellStyle name="20% - Accent3 2 3 2" xfId="6503"/>
    <cellStyle name="20% - Accent3 2 4" xfId="6504"/>
    <cellStyle name="20% - Accent3 2 4 2" xfId="6505"/>
    <cellStyle name="20% - Accent3 2 5" xfId="6506"/>
    <cellStyle name="20% - Accent3 2_2009 GRC Compl Filing - Exhibit D" xfId="6507"/>
    <cellStyle name="20% - Accent3 3" xfId="6508"/>
    <cellStyle name="20% - Accent3 3 2" xfId="6509"/>
    <cellStyle name="20% - Accent3 3 3" xfId="6510"/>
    <cellStyle name="20% - Accent3 3 4" xfId="6511"/>
    <cellStyle name="20% - Accent3 4" xfId="6512"/>
    <cellStyle name="20% - Accent3 4 2" xfId="6513"/>
    <cellStyle name="20% - Accent3 4 2 2" xfId="6514"/>
    <cellStyle name="20% - Accent3 4 2 2 2" xfId="6515"/>
    <cellStyle name="20% - Accent3 4 2 3" xfId="6516"/>
    <cellStyle name="20% - Accent3 4 2 3 2" xfId="6517"/>
    <cellStyle name="20% - Accent3 4 2 4" xfId="6518"/>
    <cellStyle name="20% - Accent3 4 3" xfId="6519"/>
    <cellStyle name="20% - Accent3 4 3 2" xfId="6520"/>
    <cellStyle name="20% - Accent3 4 3 2 2" xfId="6521"/>
    <cellStyle name="20% - Accent3 4 3 3" xfId="6522"/>
    <cellStyle name="20% - Accent3 4 4" xfId="6523"/>
    <cellStyle name="20% - Accent3 4 4 2" xfId="6524"/>
    <cellStyle name="20% - Accent3 4 5" xfId="6525"/>
    <cellStyle name="20% - Accent3 4 5 2" xfId="6526"/>
    <cellStyle name="20% - Accent3 4 6" xfId="6527"/>
    <cellStyle name="20% - Accent3 4 7" xfId="6528"/>
    <cellStyle name="20% - Accent3 4 8" xfId="6529"/>
    <cellStyle name="20% - Accent3 5" xfId="6530"/>
    <cellStyle name="20% - Accent3 5 2" xfId="6531"/>
    <cellStyle name="20% - Accent3 6" xfId="6532"/>
    <cellStyle name="20% - Accent3 7" xfId="6533"/>
    <cellStyle name="20% - Accent3 8" xfId="6534"/>
    <cellStyle name="20% - Accent3 9" xfId="6535"/>
    <cellStyle name="20% - Accent4 2" xfId="6536"/>
    <cellStyle name="20% - Accent4 2 2" xfId="6537"/>
    <cellStyle name="20% - Accent4 2 2 2" xfId="6538"/>
    <cellStyle name="20% - Accent4 2 2 3" xfId="6539"/>
    <cellStyle name="20% - Accent4 2 3" xfId="6540"/>
    <cellStyle name="20% - Accent4 2 3 2" xfId="6541"/>
    <cellStyle name="20% - Accent4 2 4" xfId="6542"/>
    <cellStyle name="20% - Accent4 2 4 2" xfId="6543"/>
    <cellStyle name="20% - Accent4 2 5" xfId="6544"/>
    <cellStyle name="20% - Accent4 2_2009 GRC Compl Filing - Exhibit D" xfId="6545"/>
    <cellStyle name="20% - Accent4 3" xfId="6546"/>
    <cellStyle name="20% - Accent4 3 2" xfId="6547"/>
    <cellStyle name="20% - Accent4 3 3" xfId="6548"/>
    <cellStyle name="20% - Accent4 3 4" xfId="6549"/>
    <cellStyle name="20% - Accent4 4" xfId="6550"/>
    <cellStyle name="20% - Accent4 4 2" xfId="6551"/>
    <cellStyle name="20% - Accent4 4 2 2" xfId="6552"/>
    <cellStyle name="20% - Accent4 4 2 2 2" xfId="6553"/>
    <cellStyle name="20% - Accent4 4 2 3" xfId="6554"/>
    <cellStyle name="20% - Accent4 4 2 3 2" xfId="6555"/>
    <cellStyle name="20% - Accent4 4 2 4" xfId="6556"/>
    <cellStyle name="20% - Accent4 4 3" xfId="6557"/>
    <cellStyle name="20% - Accent4 4 3 2" xfId="6558"/>
    <cellStyle name="20% - Accent4 4 3 2 2" xfId="6559"/>
    <cellStyle name="20% - Accent4 4 3 3" xfId="6560"/>
    <cellStyle name="20% - Accent4 4 4" xfId="6561"/>
    <cellStyle name="20% - Accent4 4 4 2" xfId="6562"/>
    <cellStyle name="20% - Accent4 4 5" xfId="6563"/>
    <cellStyle name="20% - Accent4 4 5 2" xfId="6564"/>
    <cellStyle name="20% - Accent4 4 6" xfId="6565"/>
    <cellStyle name="20% - Accent4 4 7" xfId="6566"/>
    <cellStyle name="20% - Accent4 4 8" xfId="6567"/>
    <cellStyle name="20% - Accent4 5" xfId="6568"/>
    <cellStyle name="20% - Accent4 5 2" xfId="6569"/>
    <cellStyle name="20% - Accent4 6" xfId="6570"/>
    <cellStyle name="20% - Accent4 7" xfId="6571"/>
    <cellStyle name="20% - Accent4 8" xfId="6572"/>
    <cellStyle name="20% - Accent4 9" xfId="6573"/>
    <cellStyle name="20% - Accent5 2" xfId="6574"/>
    <cellStyle name="20% - Accent5 2 2" xfId="6575"/>
    <cellStyle name="20% - Accent5 2 2 2" xfId="6576"/>
    <cellStyle name="20% - Accent5 2 2 3" xfId="6577"/>
    <cellStyle name="20% - Accent5 2 3" xfId="6578"/>
    <cellStyle name="20% - Accent5 2 3 2" xfId="6579"/>
    <cellStyle name="20% - Accent5 2 4" xfId="6580"/>
    <cellStyle name="20% - Accent5 2_2009 GRC Compl Filing - Exhibit D" xfId="6581"/>
    <cellStyle name="20% - Accent5 3" xfId="6582"/>
    <cellStyle name="20% - Accent5 3 2" xfId="6583"/>
    <cellStyle name="20% - Accent5 3 3" xfId="6584"/>
    <cellStyle name="20% - Accent5 3 4" xfId="6585"/>
    <cellStyle name="20% - Accent5 4" xfId="6586"/>
    <cellStyle name="20% - Accent5 4 2" xfId="6587"/>
    <cellStyle name="20% - Accent5 4 2 2" xfId="6588"/>
    <cellStyle name="20% - Accent5 4 3" xfId="6589"/>
    <cellStyle name="20% - Accent5 4 3 2" xfId="6590"/>
    <cellStyle name="20% - Accent5 4 4" xfId="6591"/>
    <cellStyle name="20% - Accent5 5" xfId="6592"/>
    <cellStyle name="20% - Accent5 5 2" xfId="6593"/>
    <cellStyle name="20% - Accent5 5 2 2" xfId="6594"/>
    <cellStyle name="20% - Accent5 5 3" xfId="6595"/>
    <cellStyle name="20% - Accent5 6" xfId="6596"/>
    <cellStyle name="20% - Accent5 6 2" xfId="6597"/>
    <cellStyle name="20% - Accent5 6 2 2" xfId="6598"/>
    <cellStyle name="20% - Accent5 6 3" xfId="6599"/>
    <cellStyle name="20% - Accent5 7" xfId="6600"/>
    <cellStyle name="20% - Accent5 7 2" xfId="6601"/>
    <cellStyle name="20% - Accent5 8" xfId="6602"/>
    <cellStyle name="20% - Accent5 8 2" xfId="6603"/>
    <cellStyle name="20% - Accent5 9" xfId="6604"/>
    <cellStyle name="20% - Accent6 2" xfId="6605"/>
    <cellStyle name="20% - Accent6 2 2" xfId="6606"/>
    <cellStyle name="20% - Accent6 2 2 2" xfId="6607"/>
    <cellStyle name="20% - Accent6 2 2 3" xfId="6608"/>
    <cellStyle name="20% - Accent6 2 3" xfId="6609"/>
    <cellStyle name="20% - Accent6 2 3 2" xfId="6610"/>
    <cellStyle name="20% - Accent6 2 4" xfId="6611"/>
    <cellStyle name="20% - Accent6 2 4 2" xfId="6612"/>
    <cellStyle name="20% - Accent6 2 5" xfId="6613"/>
    <cellStyle name="20% - Accent6 2_2009 GRC Compl Filing - Exhibit D" xfId="6614"/>
    <cellStyle name="20% - Accent6 3" xfId="6615"/>
    <cellStyle name="20% - Accent6 3 2" xfId="6616"/>
    <cellStyle name="20% - Accent6 3 3" xfId="6617"/>
    <cellStyle name="20% - Accent6 3 4" xfId="6618"/>
    <cellStyle name="20% - Accent6 4" xfId="6619"/>
    <cellStyle name="20% - Accent6 4 2" xfId="6620"/>
    <cellStyle name="20% - Accent6 4 2 2" xfId="6621"/>
    <cellStyle name="20% - Accent6 4 2 2 2" xfId="6622"/>
    <cellStyle name="20% - Accent6 4 2 3" xfId="6623"/>
    <cellStyle name="20% - Accent6 4 2 3 2" xfId="6624"/>
    <cellStyle name="20% - Accent6 4 2 4" xfId="6625"/>
    <cellStyle name="20% - Accent6 4 3" xfId="6626"/>
    <cellStyle name="20% - Accent6 4 3 2" xfId="6627"/>
    <cellStyle name="20% - Accent6 4 3 2 2" xfId="6628"/>
    <cellStyle name="20% - Accent6 4 3 3" xfId="6629"/>
    <cellStyle name="20% - Accent6 4 4" xfId="6630"/>
    <cellStyle name="20% - Accent6 4 4 2" xfId="6631"/>
    <cellStyle name="20% - Accent6 4 5" xfId="6632"/>
    <cellStyle name="20% - Accent6 4 5 2" xfId="6633"/>
    <cellStyle name="20% - Accent6 4 6" xfId="6634"/>
    <cellStyle name="20% - Accent6 4 7" xfId="6635"/>
    <cellStyle name="20% - Accent6 4 8" xfId="6636"/>
    <cellStyle name="20% - Accent6 5" xfId="6637"/>
    <cellStyle name="20% - Accent6 5 2" xfId="6638"/>
    <cellStyle name="20% - Accent6 6" xfId="6639"/>
    <cellStyle name="20% - Accent6 7" xfId="6640"/>
    <cellStyle name="20% - Accent6 8" xfId="6641"/>
    <cellStyle name="20% - Accent6 9" xfId="6642"/>
    <cellStyle name="40% - Accent1 2" xfId="6643"/>
    <cellStyle name="40% - Accent1 2 2" xfId="6644"/>
    <cellStyle name="40% - Accent1 2 2 2" xfId="6645"/>
    <cellStyle name="40% - Accent1 2 2 3" xfId="6646"/>
    <cellStyle name="40% - Accent1 2 3" xfId="6647"/>
    <cellStyle name="40% - Accent1 2 3 2" xfId="6648"/>
    <cellStyle name="40% - Accent1 2 4" xfId="6649"/>
    <cellStyle name="40% - Accent1 2 4 2" xfId="6650"/>
    <cellStyle name="40% - Accent1 2 5" xfId="6651"/>
    <cellStyle name="40% - Accent1 2_2009 GRC Compl Filing - Exhibit D" xfId="6652"/>
    <cellStyle name="40% - Accent1 3" xfId="6653"/>
    <cellStyle name="40% - Accent1 3 2" xfId="6654"/>
    <cellStyle name="40% - Accent1 3 3" xfId="6655"/>
    <cellStyle name="40% - Accent1 3 4" xfId="6656"/>
    <cellStyle name="40% - Accent1 4" xfId="6657"/>
    <cellStyle name="40% - Accent1 4 2" xfId="6658"/>
    <cellStyle name="40% - Accent1 4 2 2" xfId="6659"/>
    <cellStyle name="40% - Accent1 4 2 2 2" xfId="6660"/>
    <cellStyle name="40% - Accent1 4 2 3" xfId="6661"/>
    <cellStyle name="40% - Accent1 4 2 3 2" xfId="6662"/>
    <cellStyle name="40% - Accent1 4 2 4" xfId="6663"/>
    <cellStyle name="40% - Accent1 4 3" xfId="6664"/>
    <cellStyle name="40% - Accent1 4 3 2" xfId="6665"/>
    <cellStyle name="40% - Accent1 4 3 2 2" xfId="6666"/>
    <cellStyle name="40% - Accent1 4 3 3" xfId="6667"/>
    <cellStyle name="40% - Accent1 4 4" xfId="6668"/>
    <cellStyle name="40% - Accent1 4 4 2" xfId="6669"/>
    <cellStyle name="40% - Accent1 4 5" xfId="6670"/>
    <cellStyle name="40% - Accent1 4 5 2" xfId="6671"/>
    <cellStyle name="40% - Accent1 4 6" xfId="6672"/>
    <cellStyle name="40% - Accent1 4 7" xfId="6673"/>
    <cellStyle name="40% - Accent1 4 8" xfId="6674"/>
    <cellStyle name="40% - Accent1 5" xfId="6675"/>
    <cellStyle name="40% - Accent1 5 2" xfId="6676"/>
    <cellStyle name="40% - Accent1 6" xfId="6677"/>
    <cellStyle name="40% - Accent1 7" xfId="6678"/>
    <cellStyle name="40% - Accent1 8" xfId="6679"/>
    <cellStyle name="40% - Accent1 9" xfId="6680"/>
    <cellStyle name="40% - Accent2 2" xfId="6681"/>
    <cellStyle name="40% - Accent2 2 2" xfId="6682"/>
    <cellStyle name="40% - Accent2 2 2 2" xfId="6683"/>
    <cellStyle name="40% - Accent2 2 2 3" xfId="6684"/>
    <cellStyle name="40% - Accent2 2 3" xfId="6685"/>
    <cellStyle name="40% - Accent2 2 3 2" xfId="6686"/>
    <cellStyle name="40% - Accent2 2 4" xfId="6687"/>
    <cellStyle name="40% - Accent2 2_2009 GRC Compl Filing - Exhibit D" xfId="6688"/>
    <cellStyle name="40% - Accent2 3" xfId="6689"/>
    <cellStyle name="40% - Accent2 3 2" xfId="6690"/>
    <cellStyle name="40% - Accent2 3 3" xfId="6691"/>
    <cellStyle name="40% - Accent2 3 4" xfId="6692"/>
    <cellStyle name="40% - Accent2 4" xfId="6693"/>
    <cellStyle name="40% - Accent2 4 2" xfId="6694"/>
    <cellStyle name="40% - Accent2 4 2 2" xfId="6695"/>
    <cellStyle name="40% - Accent2 4 3" xfId="6696"/>
    <cellStyle name="40% - Accent2 4 3 2" xfId="6697"/>
    <cellStyle name="40% - Accent2 4 4" xfId="6698"/>
    <cellStyle name="40% - Accent2 5" xfId="6699"/>
    <cellStyle name="40% - Accent2 5 2" xfId="6700"/>
    <cellStyle name="40% - Accent2 5 2 2" xfId="6701"/>
    <cellStyle name="40% - Accent2 5 3" xfId="6702"/>
    <cellStyle name="40% - Accent2 6" xfId="6703"/>
    <cellStyle name="40% - Accent2 6 2" xfId="6704"/>
    <cellStyle name="40% - Accent2 6 2 2" xfId="6705"/>
    <cellStyle name="40% - Accent2 6 3" xfId="6706"/>
    <cellStyle name="40% - Accent2 7" xfId="6707"/>
    <cellStyle name="40% - Accent2 7 2" xfId="6708"/>
    <cellStyle name="40% - Accent2 8" xfId="6709"/>
    <cellStyle name="40% - Accent2 8 2" xfId="6710"/>
    <cellStyle name="40% - Accent2 9" xfId="6711"/>
    <cellStyle name="40% - Accent3 2" xfId="6712"/>
    <cellStyle name="40% - Accent3 2 2" xfId="6713"/>
    <cellStyle name="40% - Accent3 2 2 2" xfId="6714"/>
    <cellStyle name="40% - Accent3 2 2 3" xfId="6715"/>
    <cellStyle name="40% - Accent3 2 3" xfId="6716"/>
    <cellStyle name="40% - Accent3 2 3 2" xfId="6717"/>
    <cellStyle name="40% - Accent3 2 4" xfId="6718"/>
    <cellStyle name="40% - Accent3 2 4 2" xfId="6719"/>
    <cellStyle name="40% - Accent3 2 5" xfId="6720"/>
    <cellStyle name="40% - Accent3 2_2009 GRC Compl Filing - Exhibit D" xfId="6721"/>
    <cellStyle name="40% - Accent3 3" xfId="6722"/>
    <cellStyle name="40% - Accent3 3 2" xfId="6723"/>
    <cellStyle name="40% - Accent3 3 3" xfId="6724"/>
    <cellStyle name="40% - Accent3 3 4" xfId="6725"/>
    <cellStyle name="40% - Accent3 4" xfId="6726"/>
    <cellStyle name="40% - Accent3 4 2" xfId="6727"/>
    <cellStyle name="40% - Accent3 4 2 2" xfId="6728"/>
    <cellStyle name="40% - Accent3 4 2 2 2" xfId="6729"/>
    <cellStyle name="40% - Accent3 4 2 3" xfId="6730"/>
    <cellStyle name="40% - Accent3 4 2 3 2" xfId="6731"/>
    <cellStyle name="40% - Accent3 4 2 4" xfId="6732"/>
    <cellStyle name="40% - Accent3 4 3" xfId="6733"/>
    <cellStyle name="40% - Accent3 4 3 2" xfId="6734"/>
    <cellStyle name="40% - Accent3 4 3 2 2" xfId="6735"/>
    <cellStyle name="40% - Accent3 4 3 3" xfId="6736"/>
    <cellStyle name="40% - Accent3 4 4" xfId="6737"/>
    <cellStyle name="40% - Accent3 4 4 2" xfId="6738"/>
    <cellStyle name="40% - Accent3 4 5" xfId="6739"/>
    <cellStyle name="40% - Accent3 4 5 2" xfId="6740"/>
    <cellStyle name="40% - Accent3 4 6" xfId="6741"/>
    <cellStyle name="40% - Accent3 4 7" xfId="6742"/>
    <cellStyle name="40% - Accent3 4 8" xfId="6743"/>
    <cellStyle name="40% - Accent3 5" xfId="6744"/>
    <cellStyle name="40% - Accent3 5 2" xfId="6745"/>
    <cellStyle name="40% - Accent3 6" xfId="6746"/>
    <cellStyle name="40% - Accent3 7" xfId="6747"/>
    <cellStyle name="40% - Accent3 8" xfId="6748"/>
    <cellStyle name="40% - Accent3 9" xfId="6749"/>
    <cellStyle name="40% - Accent4 2" xfId="6750"/>
    <cellStyle name="40% - Accent4 2 2" xfId="6751"/>
    <cellStyle name="40% - Accent4 2 2 2" xfId="6752"/>
    <cellStyle name="40% - Accent4 2 2 3" xfId="6753"/>
    <cellStyle name="40% - Accent4 2 3" xfId="6754"/>
    <cellStyle name="40% - Accent4 2 3 2" xfId="6755"/>
    <cellStyle name="40% - Accent4 2 4" xfId="6756"/>
    <cellStyle name="40% - Accent4 2 4 2" xfId="6757"/>
    <cellStyle name="40% - Accent4 2 5" xfId="6758"/>
    <cellStyle name="40% - Accent4 2_2009 GRC Compl Filing - Exhibit D" xfId="6759"/>
    <cellStyle name="40% - Accent4 3" xfId="6760"/>
    <cellStyle name="40% - Accent4 3 2" xfId="6761"/>
    <cellStyle name="40% - Accent4 3 3" xfId="6762"/>
    <cellStyle name="40% - Accent4 3 4" xfId="6763"/>
    <cellStyle name="40% - Accent4 4" xfId="6764"/>
    <cellStyle name="40% - Accent4 4 2" xfId="6765"/>
    <cellStyle name="40% - Accent4 4 2 2" xfId="6766"/>
    <cellStyle name="40% - Accent4 4 2 2 2" xfId="6767"/>
    <cellStyle name="40% - Accent4 4 2 3" xfId="6768"/>
    <cellStyle name="40% - Accent4 4 2 3 2" xfId="6769"/>
    <cellStyle name="40% - Accent4 4 2 4" xfId="6770"/>
    <cellStyle name="40% - Accent4 4 3" xfId="6771"/>
    <cellStyle name="40% - Accent4 4 3 2" xfId="6772"/>
    <cellStyle name="40% - Accent4 4 3 2 2" xfId="6773"/>
    <cellStyle name="40% - Accent4 4 3 3" xfId="6774"/>
    <cellStyle name="40% - Accent4 4 4" xfId="6775"/>
    <cellStyle name="40% - Accent4 4 4 2" xfId="6776"/>
    <cellStyle name="40% - Accent4 4 5" xfId="6777"/>
    <cellStyle name="40% - Accent4 4 5 2" xfId="6778"/>
    <cellStyle name="40% - Accent4 4 6" xfId="6779"/>
    <cellStyle name="40% - Accent4 4 7" xfId="6780"/>
    <cellStyle name="40% - Accent4 4 8" xfId="6781"/>
    <cellStyle name="40% - Accent4 5" xfId="6782"/>
    <cellStyle name="40% - Accent4 5 2" xfId="6783"/>
    <cellStyle name="40% - Accent4 6" xfId="6784"/>
    <cellStyle name="40% - Accent4 7" xfId="6785"/>
    <cellStyle name="40% - Accent4 8" xfId="6786"/>
    <cellStyle name="40% - Accent4 9" xfId="6787"/>
    <cellStyle name="40% - Accent5 2" xfId="6788"/>
    <cellStyle name="40% - Accent5 2 2" xfId="6789"/>
    <cellStyle name="40% - Accent5 2 2 2" xfId="6790"/>
    <cellStyle name="40% - Accent5 2 2 3" xfId="6791"/>
    <cellStyle name="40% - Accent5 2 3" xfId="6792"/>
    <cellStyle name="40% - Accent5 2 3 2" xfId="6793"/>
    <cellStyle name="40% - Accent5 2 4" xfId="6794"/>
    <cellStyle name="40% - Accent5 2 4 2" xfId="6795"/>
    <cellStyle name="40% - Accent5 2 5" xfId="6796"/>
    <cellStyle name="40% - Accent5 2_2009 GRC Compl Filing - Exhibit D" xfId="6797"/>
    <cellStyle name="40% - Accent5 3" xfId="6798"/>
    <cellStyle name="40% - Accent5 3 2" xfId="6799"/>
    <cellStyle name="40% - Accent5 3 3" xfId="6800"/>
    <cellStyle name="40% - Accent5 3 4" xfId="6801"/>
    <cellStyle name="40% - Accent5 4" xfId="6802"/>
    <cellStyle name="40% - Accent5 4 2" xfId="6803"/>
    <cellStyle name="40% - Accent5 4 2 2" xfId="6804"/>
    <cellStyle name="40% - Accent5 4 2 2 2" xfId="6805"/>
    <cellStyle name="40% - Accent5 4 2 3" xfId="6806"/>
    <cellStyle name="40% - Accent5 4 2 3 2" xfId="6807"/>
    <cellStyle name="40% - Accent5 4 2 4" xfId="6808"/>
    <cellStyle name="40% - Accent5 4 3" xfId="6809"/>
    <cellStyle name="40% - Accent5 4 3 2" xfId="6810"/>
    <cellStyle name="40% - Accent5 4 3 2 2" xfId="6811"/>
    <cellStyle name="40% - Accent5 4 3 3" xfId="6812"/>
    <cellStyle name="40% - Accent5 4 4" xfId="6813"/>
    <cellStyle name="40% - Accent5 4 4 2" xfId="6814"/>
    <cellStyle name="40% - Accent5 4 5" xfId="6815"/>
    <cellStyle name="40% - Accent5 4 5 2" xfId="6816"/>
    <cellStyle name="40% - Accent5 4 6" xfId="6817"/>
    <cellStyle name="40% - Accent5 4 7" xfId="6818"/>
    <cellStyle name="40% - Accent5 4 8" xfId="6819"/>
    <cellStyle name="40% - Accent5 5" xfId="6820"/>
    <cellStyle name="40% - Accent5 5 2" xfId="6821"/>
    <cellStyle name="40% - Accent5 6" xfId="6822"/>
    <cellStyle name="40% - Accent5 7" xfId="6823"/>
    <cellStyle name="40% - Accent5 8" xfId="6824"/>
    <cellStyle name="40% - Accent5 9" xfId="6825"/>
    <cellStyle name="40% - Accent6 2" xfId="6826"/>
    <cellStyle name="40% - Accent6 2 2" xfId="6827"/>
    <cellStyle name="40% - Accent6 2 2 2" xfId="6828"/>
    <cellStyle name="40% - Accent6 2 2 3" xfId="6829"/>
    <cellStyle name="40% - Accent6 2 3" xfId="6830"/>
    <cellStyle name="40% - Accent6 2 3 2" xfId="6831"/>
    <cellStyle name="40% - Accent6 2 4" xfId="6832"/>
    <cellStyle name="40% - Accent6 2 4 2" xfId="6833"/>
    <cellStyle name="40% - Accent6 2 5" xfId="6834"/>
    <cellStyle name="40% - Accent6 2_2009 GRC Compl Filing - Exhibit D" xfId="6835"/>
    <cellStyle name="40% - Accent6 3" xfId="6836"/>
    <cellStyle name="40% - Accent6 3 2" xfId="6837"/>
    <cellStyle name="40% - Accent6 3 3" xfId="6838"/>
    <cellStyle name="40% - Accent6 3 4" xfId="6839"/>
    <cellStyle name="40% - Accent6 4" xfId="6840"/>
    <cellStyle name="40% - Accent6 4 2" xfId="6841"/>
    <cellStyle name="40% - Accent6 4 2 2" xfId="6842"/>
    <cellStyle name="40% - Accent6 4 2 2 2" xfId="6843"/>
    <cellStyle name="40% - Accent6 4 2 3" xfId="6844"/>
    <cellStyle name="40% - Accent6 4 2 3 2" xfId="6845"/>
    <cellStyle name="40% - Accent6 4 2 4" xfId="6846"/>
    <cellStyle name="40% - Accent6 4 3" xfId="6847"/>
    <cellStyle name="40% - Accent6 4 3 2" xfId="6848"/>
    <cellStyle name="40% - Accent6 4 3 2 2" xfId="6849"/>
    <cellStyle name="40% - Accent6 4 3 3" xfId="6850"/>
    <cellStyle name="40% - Accent6 4 4" xfId="6851"/>
    <cellStyle name="40% - Accent6 4 4 2" xfId="6852"/>
    <cellStyle name="40% - Accent6 4 5" xfId="6853"/>
    <cellStyle name="40% - Accent6 4 5 2" xfId="6854"/>
    <cellStyle name="40% - Accent6 4 6" xfId="6855"/>
    <cellStyle name="40% - Accent6 4 7" xfId="6856"/>
    <cellStyle name="40% - Accent6 4 8" xfId="6857"/>
    <cellStyle name="40% - Accent6 5" xfId="6858"/>
    <cellStyle name="40% - Accent6 5 2" xfId="6859"/>
    <cellStyle name="40% - Accent6 6" xfId="6860"/>
    <cellStyle name="40% - Accent6 7" xfId="6861"/>
    <cellStyle name="40% - Accent6 8" xfId="6862"/>
    <cellStyle name="40% - Accent6 9" xfId="6863"/>
    <cellStyle name="60% - Accent1 2" xfId="6864"/>
    <cellStyle name="60% - Accent1 2 2" xfId="6865"/>
    <cellStyle name="60% - Accent1 2 2 2" xfId="6866"/>
    <cellStyle name="60% - Accent1 2 3" xfId="6867"/>
    <cellStyle name="60% - Accent1 3" xfId="6868"/>
    <cellStyle name="60% - Accent1 3 2" xfId="6869"/>
    <cellStyle name="60% - Accent1 3 3" xfId="6870"/>
    <cellStyle name="60% - Accent1 3 4" xfId="6871"/>
    <cellStyle name="60% - Accent1 4" xfId="6872"/>
    <cellStyle name="60% - Accent1 5" xfId="6873"/>
    <cellStyle name="60% - Accent1 6" xfId="6874"/>
    <cellStyle name="60% - Accent2 2" xfId="6875"/>
    <cellStyle name="60% - Accent2 2 2" xfId="6876"/>
    <cellStyle name="60% - Accent2 2 2 2" xfId="6877"/>
    <cellStyle name="60% - Accent2 2 3" xfId="6878"/>
    <cellStyle name="60% - Accent2 3" xfId="6879"/>
    <cellStyle name="60% - Accent2 3 2" xfId="6880"/>
    <cellStyle name="60% - Accent2 3 3" xfId="6881"/>
    <cellStyle name="60% - Accent2 3 4" xfId="6882"/>
    <cellStyle name="60% - Accent2 4" xfId="6883"/>
    <cellStyle name="60% - Accent2 5" xfId="6884"/>
    <cellStyle name="60% - Accent2 6" xfId="6885"/>
    <cellStyle name="60% - Accent3 2" xfId="6886"/>
    <cellStyle name="60% - Accent3 2 2" xfId="6887"/>
    <cellStyle name="60% - Accent3 2 2 2" xfId="6888"/>
    <cellStyle name="60% - Accent3 2 3" xfId="6889"/>
    <cellStyle name="60% - Accent3 3" xfId="6890"/>
    <cellStyle name="60% - Accent3 3 2" xfId="6891"/>
    <cellStyle name="60% - Accent3 3 3" xfId="6892"/>
    <cellStyle name="60% - Accent3 3 4" xfId="6893"/>
    <cellStyle name="60% - Accent3 4" xfId="6894"/>
    <cellStyle name="60% - Accent3 5" xfId="6895"/>
    <cellStyle name="60% - Accent3 6" xfId="6896"/>
    <cellStyle name="60% - Accent4 2" xfId="6897"/>
    <cellStyle name="60% - Accent4 2 2" xfId="6898"/>
    <cellStyle name="60% - Accent4 2 2 2" xfId="6899"/>
    <cellStyle name="60% - Accent4 2 3" xfId="6900"/>
    <cellStyle name="60% - Accent4 3" xfId="6901"/>
    <cellStyle name="60% - Accent4 3 2" xfId="6902"/>
    <cellStyle name="60% - Accent4 3 3" xfId="6903"/>
    <cellStyle name="60% - Accent4 3 4" xfId="6904"/>
    <cellStyle name="60% - Accent4 4" xfId="6905"/>
    <cellStyle name="60% - Accent4 5" xfId="6906"/>
    <cellStyle name="60% - Accent4 6" xfId="6907"/>
    <cellStyle name="60% - Accent5 2" xfId="6908"/>
    <cellStyle name="60% - Accent5 2 2" xfId="6909"/>
    <cellStyle name="60% - Accent5 2 2 2" xfId="6910"/>
    <cellStyle name="60% - Accent5 2 3" xfId="6911"/>
    <cellStyle name="60% - Accent5 3" xfId="6912"/>
    <cellStyle name="60% - Accent5 3 2" xfId="6913"/>
    <cellStyle name="60% - Accent5 3 3" xfId="6914"/>
    <cellStyle name="60% - Accent5 3 4" xfId="6915"/>
    <cellStyle name="60% - Accent5 4" xfId="6916"/>
    <cellStyle name="60% - Accent5 5" xfId="6917"/>
    <cellStyle name="60% - Accent5 6" xfId="6918"/>
    <cellStyle name="60% - Accent6 2" xfId="6919"/>
    <cellStyle name="60% - Accent6 2 2" xfId="6920"/>
    <cellStyle name="60% - Accent6 2 2 2" xfId="6921"/>
    <cellStyle name="60% - Accent6 2 3" xfId="6922"/>
    <cellStyle name="60% - Accent6 3" xfId="6923"/>
    <cellStyle name="60% - Accent6 3 2" xfId="6924"/>
    <cellStyle name="60% - Accent6 3 3" xfId="6925"/>
    <cellStyle name="60% - Accent6 3 4" xfId="6926"/>
    <cellStyle name="60% - Accent6 4" xfId="6927"/>
    <cellStyle name="60% - Accent6 5" xfId="6928"/>
    <cellStyle name="60% - Accent6 6" xfId="6929"/>
    <cellStyle name="Accent1 - 20%" xfId="6930"/>
    <cellStyle name="Accent1 - 20% 2" xfId="6931"/>
    <cellStyle name="Accent1 - 40%" xfId="6932"/>
    <cellStyle name="Accent1 - 40% 2" xfId="6933"/>
    <cellStyle name="Accent1 - 60%" xfId="6934"/>
    <cellStyle name="Accent1 10" xfId="6935"/>
    <cellStyle name="Accent1 11" xfId="6936"/>
    <cellStyle name="Accent1 2" xfId="6937"/>
    <cellStyle name="Accent1 2 2" xfId="6938"/>
    <cellStyle name="Accent1 2 2 2" xfId="6939"/>
    <cellStyle name="Accent1 2 3" xfId="6940"/>
    <cellStyle name="Accent1 3" xfId="6941"/>
    <cellStyle name="Accent1 3 2" xfId="6942"/>
    <cellStyle name="Accent1 3 3" xfId="6943"/>
    <cellStyle name="Accent1 3 4" xfId="6944"/>
    <cellStyle name="Accent1 4" xfId="6945"/>
    <cellStyle name="Accent1 4 2" xfId="6946"/>
    <cellStyle name="Accent1 4 3" xfId="6947"/>
    <cellStyle name="Accent1 5" xfId="6948"/>
    <cellStyle name="Accent1 6" xfId="6949"/>
    <cellStyle name="Accent1 7" xfId="6950"/>
    <cellStyle name="Accent1 8" xfId="6951"/>
    <cellStyle name="Accent1 9" xfId="6952"/>
    <cellStyle name="Accent2 - 20%" xfId="6953"/>
    <cellStyle name="Accent2 - 20% 2" xfId="6954"/>
    <cellStyle name="Accent2 - 40%" xfId="6955"/>
    <cellStyle name="Accent2 - 40% 2" xfId="6956"/>
    <cellStyle name="Accent2 - 60%" xfId="6957"/>
    <cellStyle name="Accent2 10" xfId="6958"/>
    <cellStyle name="Accent2 11" xfId="6959"/>
    <cellStyle name="Accent2 2" xfId="6960"/>
    <cellStyle name="Accent2 2 2" xfId="6961"/>
    <cellStyle name="Accent2 2 2 2" xfId="6962"/>
    <cellStyle name="Accent2 2 3" xfId="6963"/>
    <cellStyle name="Accent2 3" xfId="6964"/>
    <cellStyle name="Accent2 3 2" xfId="6965"/>
    <cellStyle name="Accent2 3 3" xfId="6966"/>
    <cellStyle name="Accent2 3 4" xfId="6967"/>
    <cellStyle name="Accent2 4" xfId="6968"/>
    <cellStyle name="Accent2 4 2" xfId="6969"/>
    <cellStyle name="Accent2 4 3" xfId="6970"/>
    <cellStyle name="Accent2 5" xfId="6971"/>
    <cellStyle name="Accent2 6" xfId="6972"/>
    <cellStyle name="Accent2 7" xfId="6973"/>
    <cellStyle name="Accent2 8" xfId="6974"/>
    <cellStyle name="Accent2 9" xfId="6975"/>
    <cellStyle name="Accent3 - 20%" xfId="6976"/>
    <cellStyle name="Accent3 - 20% 2" xfId="6977"/>
    <cellStyle name="Accent3 - 40%" xfId="6978"/>
    <cellStyle name="Accent3 - 40% 2" xfId="6979"/>
    <cellStyle name="Accent3 - 60%" xfId="6980"/>
    <cellStyle name="Accent3 10" xfId="6981"/>
    <cellStyle name="Accent3 11" xfId="6982"/>
    <cellStyle name="Accent3 2" xfId="6983"/>
    <cellStyle name="Accent3 2 2" xfId="6984"/>
    <cellStyle name="Accent3 2 2 2" xfId="6985"/>
    <cellStyle name="Accent3 2 3" xfId="6986"/>
    <cellStyle name="Accent3 3" xfId="6987"/>
    <cellStyle name="Accent3 3 2" xfId="6988"/>
    <cellStyle name="Accent3 3 3" xfId="6989"/>
    <cellStyle name="Accent3 3 4" xfId="6990"/>
    <cellStyle name="Accent3 4" xfId="6991"/>
    <cellStyle name="Accent3 4 2" xfId="6992"/>
    <cellStyle name="Accent3 4 3" xfId="6993"/>
    <cellStyle name="Accent3 5" xfId="6994"/>
    <cellStyle name="Accent3 6" xfId="6995"/>
    <cellStyle name="Accent3 7" xfId="6996"/>
    <cellStyle name="Accent3 8" xfId="6997"/>
    <cellStyle name="Accent3 9" xfId="6998"/>
    <cellStyle name="Accent4 - 20%" xfId="6999"/>
    <cellStyle name="Accent4 - 20% 2" xfId="7000"/>
    <cellStyle name="Accent4 - 40%" xfId="7001"/>
    <cellStyle name="Accent4 - 40% 2" xfId="7002"/>
    <cellStyle name="Accent4 - 60%" xfId="7003"/>
    <cellStyle name="Accent4 10" xfId="7004"/>
    <cellStyle name="Accent4 11" xfId="7005"/>
    <cellStyle name="Accent4 2" xfId="7006"/>
    <cellStyle name="Accent4 2 2" xfId="7007"/>
    <cellStyle name="Accent4 2 2 2" xfId="7008"/>
    <cellStyle name="Accent4 2 3" xfId="7009"/>
    <cellStyle name="Accent4 3" xfId="7010"/>
    <cellStyle name="Accent4 3 2" xfId="7011"/>
    <cellStyle name="Accent4 3 3" xfId="7012"/>
    <cellStyle name="Accent4 3 4" xfId="7013"/>
    <cellStyle name="Accent4 4" xfId="7014"/>
    <cellStyle name="Accent4 4 2" xfId="7015"/>
    <cellStyle name="Accent4 4 3" xfId="7016"/>
    <cellStyle name="Accent4 5" xfId="7017"/>
    <cellStyle name="Accent4 6" xfId="7018"/>
    <cellStyle name="Accent4 7" xfId="7019"/>
    <cellStyle name="Accent4 8" xfId="7020"/>
    <cellStyle name="Accent4 9" xfId="7021"/>
    <cellStyle name="Accent5 - 20%" xfId="7022"/>
    <cellStyle name="Accent5 - 20% 2" xfId="7023"/>
    <cellStyle name="Accent5 - 40%" xfId="7024"/>
    <cellStyle name="Accent5 - 40% 2" xfId="7025"/>
    <cellStyle name="Accent5 - 60%" xfId="7026"/>
    <cellStyle name="Accent5 10" xfId="7027"/>
    <cellStyle name="Accent5 11" xfId="7028"/>
    <cellStyle name="Accent5 12" xfId="7029"/>
    <cellStyle name="Accent5 13" xfId="7030"/>
    <cellStyle name="Accent5 14" xfId="7031"/>
    <cellStyle name="Accent5 15" xfId="7032"/>
    <cellStyle name="Accent5 16" xfId="7033"/>
    <cellStyle name="Accent5 17" xfId="7034"/>
    <cellStyle name="Accent5 18" xfId="7035"/>
    <cellStyle name="Accent5 19" xfId="7036"/>
    <cellStyle name="Accent5 2" xfId="7037"/>
    <cellStyle name="Accent5 2 2" xfId="7038"/>
    <cellStyle name="Accent5 2 2 2" xfId="7039"/>
    <cellStyle name="Accent5 2 3" xfId="7040"/>
    <cellStyle name="Accent5 20" xfId="7041"/>
    <cellStyle name="Accent5 21" xfId="7042"/>
    <cellStyle name="Accent5 22" xfId="7043"/>
    <cellStyle name="Accent5 23" xfId="7044"/>
    <cellStyle name="Accent5 24" xfId="7045"/>
    <cellStyle name="Accent5 25" xfId="7046"/>
    <cellStyle name="Accent5 26" xfId="7047"/>
    <cellStyle name="Accent5 27" xfId="7048"/>
    <cellStyle name="Accent5 28" xfId="7049"/>
    <cellStyle name="Accent5 29" xfId="7050"/>
    <cellStyle name="Accent5 3" xfId="7051"/>
    <cellStyle name="Accent5 3 2" xfId="7052"/>
    <cellStyle name="Accent5 3 3" xfId="7053"/>
    <cellStyle name="Accent5 30" xfId="7054"/>
    <cellStyle name="Accent5 31" xfId="7055"/>
    <cellStyle name="Accent5 32" xfId="7056"/>
    <cellStyle name="Accent5 4" xfId="7057"/>
    <cellStyle name="Accent5 5" xfId="7058"/>
    <cellStyle name="Accent5 6" xfId="7059"/>
    <cellStyle name="Accent5 7" xfId="7060"/>
    <cellStyle name="Accent5 8" xfId="7061"/>
    <cellStyle name="Accent5 9" xfId="7062"/>
    <cellStyle name="Accent6 - 20%" xfId="7063"/>
    <cellStyle name="Accent6 - 20% 2" xfId="7064"/>
    <cellStyle name="Accent6 - 40%" xfId="7065"/>
    <cellStyle name="Accent6 - 40% 2" xfId="7066"/>
    <cellStyle name="Accent6 - 60%" xfId="7067"/>
    <cellStyle name="Accent6 10" xfId="7068"/>
    <cellStyle name="Accent6 11" xfId="7069"/>
    <cellStyle name="Accent6 2" xfId="7070"/>
    <cellStyle name="Accent6 2 2" xfId="7071"/>
    <cellStyle name="Accent6 2 2 2" xfId="7072"/>
    <cellStyle name="Accent6 2 3" xfId="7073"/>
    <cellStyle name="Accent6 3" xfId="7074"/>
    <cellStyle name="Accent6 3 2" xfId="7075"/>
    <cellStyle name="Accent6 3 3" xfId="7076"/>
    <cellStyle name="Accent6 3 4" xfId="7077"/>
    <cellStyle name="Accent6 4" xfId="7078"/>
    <cellStyle name="Accent6 4 2" xfId="7079"/>
    <cellStyle name="Accent6 4 3" xfId="7080"/>
    <cellStyle name="Accent6 5" xfId="7081"/>
    <cellStyle name="Accent6 6" xfId="7082"/>
    <cellStyle name="Accent6 7" xfId="7083"/>
    <cellStyle name="Accent6 8" xfId="7084"/>
    <cellStyle name="Accent6 9" xfId="7085"/>
    <cellStyle name="ArrayHeading" xfId="7086"/>
    <cellStyle name="Bad 2" xfId="7087"/>
    <cellStyle name="Bad 2 2" xfId="7088"/>
    <cellStyle name="Bad 2 2 2" xfId="7089"/>
    <cellStyle name="Bad 2 3" xfId="7090"/>
    <cellStyle name="Bad 3" xfId="7091"/>
    <cellStyle name="Bad 3 2" xfId="7092"/>
    <cellStyle name="Bad 3 3" xfId="7093"/>
    <cellStyle name="Bad 3 4" xfId="7094"/>
    <cellStyle name="Bad 4" xfId="7095"/>
    <cellStyle name="Bad 5" xfId="7096"/>
    <cellStyle name="Bad 6" xfId="7097"/>
    <cellStyle name="BetweenMacros" xfId="7098"/>
    <cellStyle name="blank" xfId="7099"/>
    <cellStyle name="bld-li - Style4" xfId="7100"/>
    <cellStyle name="Calc Currency (0)" xfId="7101"/>
    <cellStyle name="Calc Currency (0) 2" xfId="7102"/>
    <cellStyle name="Calc Currency (0) 2 2" xfId="7103"/>
    <cellStyle name="Calc Currency (0) 3" xfId="7104"/>
    <cellStyle name="Calc Currency (0) 4" xfId="7105"/>
    <cellStyle name="Calculation 2" xfId="7106"/>
    <cellStyle name="Calculation 2 2" xfId="7107"/>
    <cellStyle name="Calculation 2 2 2" xfId="7108"/>
    <cellStyle name="Calculation 2 2 3" xfId="7109"/>
    <cellStyle name="Calculation 2 3" xfId="7110"/>
    <cellStyle name="Calculation 2 3 2" xfId="7111"/>
    <cellStyle name="Calculation 2 3 3" xfId="7112"/>
    <cellStyle name="Calculation 2 3 4" xfId="7113"/>
    <cellStyle name="Calculation 2 4" xfId="7114"/>
    <cellStyle name="Calculation 2 4 2" xfId="7115"/>
    <cellStyle name="Calculation 2 5" xfId="7116"/>
    <cellStyle name="Calculation 3" xfId="7117"/>
    <cellStyle name="Calculation 3 2" xfId="7118"/>
    <cellStyle name="Calculation 3 3" xfId="7119"/>
    <cellStyle name="Calculation 3 4" xfId="7120"/>
    <cellStyle name="Calculation 4" xfId="7121"/>
    <cellStyle name="Calculation 4 2" xfId="7122"/>
    <cellStyle name="Calculation 4 2 2" xfId="7123"/>
    <cellStyle name="Calculation 4 3" xfId="7124"/>
    <cellStyle name="Calculation 4 3 2" xfId="7125"/>
    <cellStyle name="Calculation 4 4" xfId="7126"/>
    <cellStyle name="Calculation 4 4 2" xfId="7127"/>
    <cellStyle name="Calculation 5" xfId="7128"/>
    <cellStyle name="Calculation 5 2" xfId="7129"/>
    <cellStyle name="Calculation 6" xfId="7130"/>
    <cellStyle name="Calculation 7" xfId="7131"/>
    <cellStyle name="Calculation 8" xfId="7132"/>
    <cellStyle name="Calculation 9" xfId="7133"/>
    <cellStyle name="Calculation 9 2" xfId="7134"/>
    <cellStyle name="Check Cell 2" xfId="7135"/>
    <cellStyle name="Check Cell 2 2" xfId="7136"/>
    <cellStyle name="Check Cell 2 2 2" xfId="7137"/>
    <cellStyle name="Check Cell 2 2 3" xfId="7138"/>
    <cellStyle name="Check Cell 2 3" xfId="7139"/>
    <cellStyle name="Check Cell 3" xfId="7140"/>
    <cellStyle name="Check Cell 4" xfId="7141"/>
    <cellStyle name="Check Cell 5" xfId="7142"/>
    <cellStyle name="Check Cell 6" xfId="7143"/>
    <cellStyle name="CheckCell" xfId="7144"/>
    <cellStyle name="CheckCell 2" xfId="7145"/>
    <cellStyle name="CheckCell 2 2" xfId="7146"/>
    <cellStyle name="CheckCell 3" xfId="7147"/>
    <cellStyle name="CheckCell 4" xfId="7148"/>
    <cellStyle name="CheckCell_Electric Rev Req Model (2009 GRC) Rebuttal" xfId="7149"/>
    <cellStyle name="Column total in dollars" xfId="7150"/>
    <cellStyle name="Comma" xfId="10094" builtinId="3"/>
    <cellStyle name="Comma  - Style1" xfId="7151"/>
    <cellStyle name="Comma  - Style1 2" xfId="7152"/>
    <cellStyle name="Comma  - Style1 3" xfId="7153"/>
    <cellStyle name="Comma  - Style2" xfId="7154"/>
    <cellStyle name="Comma  - Style2 2" xfId="7155"/>
    <cellStyle name="Comma  - Style2 3" xfId="7156"/>
    <cellStyle name="Comma  - Style3" xfId="7157"/>
    <cellStyle name="Comma  - Style3 2" xfId="7158"/>
    <cellStyle name="Comma  - Style3 3" xfId="7159"/>
    <cellStyle name="Comma  - Style4" xfId="7160"/>
    <cellStyle name="Comma  - Style4 2" xfId="7161"/>
    <cellStyle name="Comma  - Style4 3" xfId="7162"/>
    <cellStyle name="Comma  - Style5" xfId="7163"/>
    <cellStyle name="Comma  - Style5 2" xfId="7164"/>
    <cellStyle name="Comma  - Style5 3" xfId="7165"/>
    <cellStyle name="Comma  - Style6" xfId="7166"/>
    <cellStyle name="Comma  - Style6 2" xfId="7167"/>
    <cellStyle name="Comma  - Style6 3" xfId="7168"/>
    <cellStyle name="Comma  - Style7" xfId="7169"/>
    <cellStyle name="Comma  - Style7 2" xfId="7170"/>
    <cellStyle name="Comma  - Style7 3" xfId="7171"/>
    <cellStyle name="Comma  - Style8" xfId="7172"/>
    <cellStyle name="Comma  - Style8 2" xfId="7173"/>
    <cellStyle name="Comma  - Style8 3" xfId="7174"/>
    <cellStyle name="Comma (0)" xfId="7175"/>
    <cellStyle name="Comma [0] 2" xfId="7176"/>
    <cellStyle name="Comma 10" xfId="7177"/>
    <cellStyle name="Comma 10 2" xfId="7178"/>
    <cellStyle name="Comma 10 2 2" xfId="7179"/>
    <cellStyle name="Comma 10 2 3" xfId="7180"/>
    <cellStyle name="Comma 10 3" xfId="7181"/>
    <cellStyle name="Comma 10 4" xfId="7182"/>
    <cellStyle name="Comma 11" xfId="7183"/>
    <cellStyle name="Comma 11 2" xfId="7184"/>
    <cellStyle name="Comma 11 2 2" xfId="7185"/>
    <cellStyle name="Comma 11 3" xfId="7186"/>
    <cellStyle name="Comma 11 4" xfId="7187"/>
    <cellStyle name="Comma 12" xfId="7188"/>
    <cellStyle name="Comma 12 2" xfId="7189"/>
    <cellStyle name="Comma 12 2 2" xfId="7190"/>
    <cellStyle name="Comma 12 3" xfId="7191"/>
    <cellStyle name="Comma 12 4" xfId="7192"/>
    <cellStyle name="Comma 13" xfId="7193"/>
    <cellStyle name="Comma 13 2" xfId="7194"/>
    <cellStyle name="Comma 13 2 2" xfId="7195"/>
    <cellStyle name="Comma 13 3" xfId="7196"/>
    <cellStyle name="Comma 13 4" xfId="7197"/>
    <cellStyle name="Comma 14" xfId="7198"/>
    <cellStyle name="Comma 14 2" xfId="7199"/>
    <cellStyle name="Comma 14 2 2" xfId="7200"/>
    <cellStyle name="Comma 14 3" xfId="7201"/>
    <cellStyle name="Comma 14 4" xfId="7202"/>
    <cellStyle name="Comma 15" xfId="7203"/>
    <cellStyle name="Comma 15 2" xfId="7204"/>
    <cellStyle name="Comma 15 2 2" xfId="7205"/>
    <cellStyle name="Comma 15 3" xfId="7206"/>
    <cellStyle name="Comma 16" xfId="7207"/>
    <cellStyle name="Comma 16 2" xfId="7208"/>
    <cellStyle name="Comma 16 3" xfId="7209"/>
    <cellStyle name="Comma 17" xfId="7210"/>
    <cellStyle name="Comma 17 2" xfId="7211"/>
    <cellStyle name="Comma 17 2 2" xfId="7212"/>
    <cellStyle name="Comma 17 3" xfId="7213"/>
    <cellStyle name="Comma 17 3 2" xfId="7214"/>
    <cellStyle name="Comma 17 4" xfId="7215"/>
    <cellStyle name="Comma 17 4 2" xfId="7216"/>
    <cellStyle name="Comma 17 5" xfId="7217"/>
    <cellStyle name="Comma 18" xfId="7218"/>
    <cellStyle name="Comma 18 2" xfId="7219"/>
    <cellStyle name="Comma 18 3" xfId="7220"/>
    <cellStyle name="Comma 18 4" xfId="7221"/>
    <cellStyle name="Comma 19" xfId="7222"/>
    <cellStyle name="Comma 19 2" xfId="7223"/>
    <cellStyle name="Comma 19 3" xfId="7224"/>
    <cellStyle name="Comma 2" xfId="7225"/>
    <cellStyle name="Comma 2 10" xfId="7226"/>
    <cellStyle name="Comma 2 11" xfId="7227"/>
    <cellStyle name="Comma 2 12" xfId="7228"/>
    <cellStyle name="Comma 2 13" xfId="7229"/>
    <cellStyle name="Comma 2 14" xfId="7230"/>
    <cellStyle name="Comma 2 15" xfId="7231"/>
    <cellStyle name="Comma 2 16" xfId="7232"/>
    <cellStyle name="Comma 2 17" xfId="7233"/>
    <cellStyle name="Comma 2 18" xfId="7234"/>
    <cellStyle name="Comma 2 19" xfId="7235"/>
    <cellStyle name="Comma 2 2" xfId="1"/>
    <cellStyle name="Comma 2 2 2" xfId="7236"/>
    <cellStyle name="Comma 2 2 2 2" xfId="7237"/>
    <cellStyle name="Comma 2 2 2 3" xfId="7238"/>
    <cellStyle name="Comma 2 2 3" xfId="7239"/>
    <cellStyle name="Comma 2 2 3 2" xfId="7240"/>
    <cellStyle name="Comma 2 2 4" xfId="7241"/>
    <cellStyle name="Comma 2 2 5" xfId="7242"/>
    <cellStyle name="Comma 2 20" xfId="7243"/>
    <cellStyle name="Comma 2 21" xfId="7244"/>
    <cellStyle name="Comma 2 22" xfId="7245"/>
    <cellStyle name="Comma 2 3" xfId="7246"/>
    <cellStyle name="Comma 2 3 2" xfId="7247"/>
    <cellStyle name="Comma 2 3 3" xfId="7248"/>
    <cellStyle name="Comma 2 4" xfId="7249"/>
    <cellStyle name="Comma 2 4 2" xfId="7250"/>
    <cellStyle name="Comma 2 5" xfId="7251"/>
    <cellStyle name="Comma 2 5 2" xfId="7252"/>
    <cellStyle name="Comma 2 6" xfId="7253"/>
    <cellStyle name="Comma 2 6 2" xfId="7254"/>
    <cellStyle name="Comma 2 7" xfId="7255"/>
    <cellStyle name="Comma 2 7 2" xfId="7256"/>
    <cellStyle name="Comma 2 8" xfId="7257"/>
    <cellStyle name="Comma 2 8 2" xfId="7258"/>
    <cellStyle name="Comma 2 9" xfId="7259"/>
    <cellStyle name="Comma 2_Chelan PUD Power Costs (8-10)" xfId="7260"/>
    <cellStyle name="Comma 20" xfId="7261"/>
    <cellStyle name="Comma 20 2" xfId="7262"/>
    <cellStyle name="Comma 21" xfId="7263"/>
    <cellStyle name="Comma 22" xfId="7264"/>
    <cellStyle name="Comma 23" xfId="7265"/>
    <cellStyle name="Comma 24" xfId="7266"/>
    <cellStyle name="Comma 24 2" xfId="7267"/>
    <cellStyle name="Comma 24 3" xfId="7268"/>
    <cellStyle name="Comma 25" xfId="7269"/>
    <cellStyle name="Comma 25 2" xfId="7270"/>
    <cellStyle name="Comma 26" xfId="7271"/>
    <cellStyle name="Comma 26 2" xfId="7272"/>
    <cellStyle name="Comma 27" xfId="7273"/>
    <cellStyle name="Comma 27 2" xfId="7274"/>
    <cellStyle name="Comma 28" xfId="7275"/>
    <cellStyle name="Comma 28 2" xfId="7276"/>
    <cellStyle name="Comma 29" xfId="7277"/>
    <cellStyle name="Comma 3" xfId="7278"/>
    <cellStyle name="Comma 3 2" xfId="7279"/>
    <cellStyle name="Comma 3 2 2" xfId="7280"/>
    <cellStyle name="Comma 3 2 2 2" xfId="7281"/>
    <cellStyle name="Comma 3 2 3" xfId="7282"/>
    <cellStyle name="Comma 3 2 4" xfId="7283"/>
    <cellStyle name="Comma 3 3" xfId="7284"/>
    <cellStyle name="Comma 3 3 2" xfId="7285"/>
    <cellStyle name="Comma 3 4" xfId="7286"/>
    <cellStyle name="Comma 3 4 2" xfId="7287"/>
    <cellStyle name="Comma 3 5" xfId="7288"/>
    <cellStyle name="Comma 3 6" xfId="7289"/>
    <cellStyle name="Comma 30" xfId="7290"/>
    <cellStyle name="Comma 31" xfId="7291"/>
    <cellStyle name="Comma 31 2" xfId="7292"/>
    <cellStyle name="Comma 31 3" xfId="7293"/>
    <cellStyle name="Comma 32" xfId="7294"/>
    <cellStyle name="Comma 32 2" xfId="7295"/>
    <cellStyle name="Comma 33" xfId="7296"/>
    <cellStyle name="Comma 34" xfId="7297"/>
    <cellStyle name="Comma 35" xfId="7298"/>
    <cellStyle name="Comma 36" xfId="7299"/>
    <cellStyle name="Comma 37" xfId="7300"/>
    <cellStyle name="Comma 38" xfId="7301"/>
    <cellStyle name="Comma 39" xfId="7302"/>
    <cellStyle name="Comma 4" xfId="7303"/>
    <cellStyle name="Comma 4 2" xfId="7304"/>
    <cellStyle name="Comma 4 2 2" xfId="7305"/>
    <cellStyle name="Comma 4 2 3" xfId="7306"/>
    <cellStyle name="Comma 4 2 4" xfId="7307"/>
    <cellStyle name="Comma 4 3" xfId="7308"/>
    <cellStyle name="Comma 4 3 2" xfId="7309"/>
    <cellStyle name="Comma 4 3 3" xfId="7310"/>
    <cellStyle name="Comma 4 3 4" xfId="7311"/>
    <cellStyle name="Comma 4 4" xfId="7312"/>
    <cellStyle name="Comma 4 5" xfId="7313"/>
    <cellStyle name="Comma 4 6" xfId="7314"/>
    <cellStyle name="Comma 4 7" xfId="7315"/>
    <cellStyle name="Comma 40" xfId="7316"/>
    <cellStyle name="Comma 41" xfId="7317"/>
    <cellStyle name="Comma 42" xfId="7318"/>
    <cellStyle name="Comma 43" xfId="7319"/>
    <cellStyle name="Comma 44" xfId="7320"/>
    <cellStyle name="Comma 45" xfId="7321"/>
    <cellStyle name="Comma 46" xfId="7322"/>
    <cellStyle name="Comma 47" xfId="7323"/>
    <cellStyle name="Comma 48" xfId="7324"/>
    <cellStyle name="Comma 49" xfId="7325"/>
    <cellStyle name="Comma 5" xfId="7326"/>
    <cellStyle name="Comma 5 2" xfId="7327"/>
    <cellStyle name="Comma 5 2 2" xfId="7328"/>
    <cellStyle name="Comma 5 3" xfId="7329"/>
    <cellStyle name="Comma 5 4" xfId="7330"/>
    <cellStyle name="Comma 5 5" xfId="7331"/>
    <cellStyle name="Comma 5 6" xfId="7332"/>
    <cellStyle name="Comma 50" xfId="7333"/>
    <cellStyle name="Comma 51" xfId="7334"/>
    <cellStyle name="Comma 51 2" xfId="7335"/>
    <cellStyle name="Comma 52" xfId="7336"/>
    <cellStyle name="Comma 53" xfId="7337"/>
    <cellStyle name="Comma 54" xfId="7338"/>
    <cellStyle name="Comma 55" xfId="7339"/>
    <cellStyle name="Comma 56" xfId="7340"/>
    <cellStyle name="Comma 57" xfId="7341"/>
    <cellStyle name="Comma 58" xfId="7342"/>
    <cellStyle name="Comma 59" xfId="7343"/>
    <cellStyle name="Comma 6" xfId="7344"/>
    <cellStyle name="Comma 6 2" xfId="7345"/>
    <cellStyle name="Comma 6 2 2" xfId="7346"/>
    <cellStyle name="Comma 6 2 2 2" xfId="7347"/>
    <cellStyle name="Comma 6 2 3" xfId="7348"/>
    <cellStyle name="Comma 6 3" xfId="7349"/>
    <cellStyle name="Comma 6 3 2" xfId="7350"/>
    <cellStyle name="Comma 6 3 3" xfId="7351"/>
    <cellStyle name="Comma 6 3 3 2" xfId="7352"/>
    <cellStyle name="Comma 6 4" xfId="7353"/>
    <cellStyle name="Comma 60" xfId="7354"/>
    <cellStyle name="Comma 61" xfId="7355"/>
    <cellStyle name="Comma 62" xfId="7356"/>
    <cellStyle name="Comma 63" xfId="7357"/>
    <cellStyle name="Comma 64" xfId="7358"/>
    <cellStyle name="Comma 65" xfId="7359"/>
    <cellStyle name="Comma 66" xfId="7360"/>
    <cellStyle name="Comma 67" xfId="7361"/>
    <cellStyle name="Comma 68" xfId="7362"/>
    <cellStyle name="Comma 69" xfId="7363"/>
    <cellStyle name="Comma 7" xfId="7364"/>
    <cellStyle name="Comma 7 2" xfId="7365"/>
    <cellStyle name="Comma 7 2 2" xfId="7366"/>
    <cellStyle name="Comma 7 2 2 2" xfId="7367"/>
    <cellStyle name="Comma 7 2 2 2 2" xfId="7368"/>
    <cellStyle name="Comma 7 2 2 2 3" xfId="7369"/>
    <cellStyle name="Comma 7 2 2 3" xfId="7370"/>
    <cellStyle name="Comma 7 3" xfId="7371"/>
    <cellStyle name="Comma 7 4" xfId="7372"/>
    <cellStyle name="Comma 70" xfId="7373"/>
    <cellStyle name="Comma 71" xfId="7374"/>
    <cellStyle name="Comma 72" xfId="7375"/>
    <cellStyle name="Comma 73" xfId="7376"/>
    <cellStyle name="Comma 8" xfId="7377"/>
    <cellStyle name="Comma 8 2" xfId="7378"/>
    <cellStyle name="Comma 8 2 2" xfId="7379"/>
    <cellStyle name="Comma 8 2 2 2" xfId="7380"/>
    <cellStyle name="Comma 8 2 3" xfId="7381"/>
    <cellStyle name="Comma 8 3" xfId="7382"/>
    <cellStyle name="Comma 8 3 2" xfId="7383"/>
    <cellStyle name="Comma 8 4" xfId="7384"/>
    <cellStyle name="Comma 8 5" xfId="7385"/>
    <cellStyle name="Comma 9" xfId="7386"/>
    <cellStyle name="Comma 9 2" xfId="7387"/>
    <cellStyle name="Comma 9 2 2" xfId="7388"/>
    <cellStyle name="Comma 9 2 2 2" xfId="7389"/>
    <cellStyle name="Comma 9 2 3" xfId="7390"/>
    <cellStyle name="Comma 9 3" xfId="7391"/>
    <cellStyle name="Comma 9 3 2" xfId="7392"/>
    <cellStyle name="Comma 9 3 3" xfId="7393"/>
    <cellStyle name="Comma 9 3 4" xfId="7394"/>
    <cellStyle name="Comma 9 4" xfId="7395"/>
    <cellStyle name="Comma 9 4 2" xfId="7396"/>
    <cellStyle name="Comma 9 5" xfId="7397"/>
    <cellStyle name="Comma 9 5 2" xfId="7398"/>
    <cellStyle name="Comma 9 6" xfId="7399"/>
    <cellStyle name="Comma 9 7" xfId="7400"/>
    <cellStyle name="Comma 9 8" xfId="7401"/>
    <cellStyle name="Comma 9 9" xfId="7402"/>
    <cellStyle name="Comma0" xfId="7403"/>
    <cellStyle name="Comma0 - Style1" xfId="7404"/>
    <cellStyle name="Comma0 - Style2" xfId="7405"/>
    <cellStyle name="Comma0 - Style2 2" xfId="7406"/>
    <cellStyle name="Comma0 - Style3" xfId="7407"/>
    <cellStyle name="Comma0 - Style4" xfId="7408"/>
    <cellStyle name="Comma0 - Style4 2" xfId="7409"/>
    <cellStyle name="Comma0 - Style4 3" xfId="7410"/>
    <cellStyle name="Comma0 - Style5" xfId="7411"/>
    <cellStyle name="Comma0 - Style5 2" xfId="7412"/>
    <cellStyle name="Comma0 - Style5 2 2" xfId="7413"/>
    <cellStyle name="Comma0 - Style5 3" xfId="7414"/>
    <cellStyle name="Comma0 - Style5_ACCOUNTS" xfId="7415"/>
    <cellStyle name="Comma0 10" xfId="7416"/>
    <cellStyle name="Comma0 11" xfId="7417"/>
    <cellStyle name="Comma0 12" xfId="7418"/>
    <cellStyle name="Comma0 13" xfId="7419"/>
    <cellStyle name="Comma0 14" xfId="7420"/>
    <cellStyle name="Comma0 15" xfId="7421"/>
    <cellStyle name="Comma0 16" xfId="7422"/>
    <cellStyle name="Comma0 17" xfId="7423"/>
    <cellStyle name="Comma0 18" xfId="7424"/>
    <cellStyle name="Comma0 19" xfId="7425"/>
    <cellStyle name="Comma0 2" xfId="7426"/>
    <cellStyle name="Comma0 2 2" xfId="7427"/>
    <cellStyle name="Comma0 2 3" xfId="7428"/>
    <cellStyle name="Comma0 20" xfId="7429"/>
    <cellStyle name="Comma0 21" xfId="7430"/>
    <cellStyle name="Comma0 22" xfId="7431"/>
    <cellStyle name="Comma0 23" xfId="7432"/>
    <cellStyle name="Comma0 24" xfId="7433"/>
    <cellStyle name="Comma0 25" xfId="7434"/>
    <cellStyle name="Comma0 26" xfId="7435"/>
    <cellStyle name="Comma0 27" xfId="7436"/>
    <cellStyle name="Comma0 28" xfId="7437"/>
    <cellStyle name="Comma0 29" xfId="7438"/>
    <cellStyle name="Comma0 3" xfId="7439"/>
    <cellStyle name="Comma0 3 2" xfId="7440"/>
    <cellStyle name="Comma0 3 3" xfId="7441"/>
    <cellStyle name="Comma0 30" xfId="7442"/>
    <cellStyle name="Comma0 31" xfId="7443"/>
    <cellStyle name="Comma0 32" xfId="7444"/>
    <cellStyle name="Comma0 33" xfId="7445"/>
    <cellStyle name="Comma0 34" xfId="7446"/>
    <cellStyle name="Comma0 35" xfId="7447"/>
    <cellStyle name="Comma0 36" xfId="7448"/>
    <cellStyle name="Comma0 37" xfId="7449"/>
    <cellStyle name="Comma0 38" xfId="7450"/>
    <cellStyle name="Comma0 39" xfId="7451"/>
    <cellStyle name="Comma0 4" xfId="7452"/>
    <cellStyle name="Comma0 4 2" xfId="7453"/>
    <cellStyle name="Comma0 40" xfId="7454"/>
    <cellStyle name="Comma0 41" xfId="7455"/>
    <cellStyle name="Comma0 42" xfId="7456"/>
    <cellStyle name="Comma0 43" xfId="7457"/>
    <cellStyle name="Comma0 44" xfId="7458"/>
    <cellStyle name="Comma0 45" xfId="7459"/>
    <cellStyle name="Comma0 46" xfId="7460"/>
    <cellStyle name="Comma0 47" xfId="7461"/>
    <cellStyle name="Comma0 5" xfId="7462"/>
    <cellStyle name="Comma0 5 2" xfId="7463"/>
    <cellStyle name="Comma0 5 3" xfId="7464"/>
    <cellStyle name="Comma0 6" xfId="7465"/>
    <cellStyle name="Comma0 7" xfId="7466"/>
    <cellStyle name="Comma0 8" xfId="7467"/>
    <cellStyle name="Comma0 9" xfId="7468"/>
    <cellStyle name="Comma0_00COS Ind Allocators" xfId="7469"/>
    <cellStyle name="Comma1 - Style1" xfId="7470"/>
    <cellStyle name="Comma1 - Style1 2" xfId="7471"/>
    <cellStyle name="Comma1 - Style1 2 2" xfId="7472"/>
    <cellStyle name="Comma1 - Style1 3" xfId="7473"/>
    <cellStyle name="Comma1 - Style1 4" xfId="7474"/>
    <cellStyle name="Comma1 - Style1_ACCOUNTS" xfId="7475"/>
    <cellStyle name="Copied" xfId="7476"/>
    <cellStyle name="Copied 2" xfId="7477"/>
    <cellStyle name="Copied 2 2" xfId="7478"/>
    <cellStyle name="Copied 3" xfId="7479"/>
    <cellStyle name="Copied 4" xfId="7480"/>
    <cellStyle name="COST1" xfId="7481"/>
    <cellStyle name="COST1 2" xfId="7482"/>
    <cellStyle name="COST1 2 2" xfId="7483"/>
    <cellStyle name="COST1 3" xfId="7484"/>
    <cellStyle name="COST1 4" xfId="7485"/>
    <cellStyle name="Curren - Style1" xfId="7486"/>
    <cellStyle name="Curren - Style1 2" xfId="7487"/>
    <cellStyle name="Curren - Style2" xfId="7488"/>
    <cellStyle name="Curren - Style2 2" xfId="7489"/>
    <cellStyle name="Curren - Style2 2 2" xfId="7490"/>
    <cellStyle name="Curren - Style2 3" xfId="7491"/>
    <cellStyle name="Curren - Style2 4" xfId="7492"/>
    <cellStyle name="Curren - Style2_ACCOUNTS" xfId="7493"/>
    <cellStyle name="Curren - Style3" xfId="7494"/>
    <cellStyle name="Curren - Style5" xfId="7495"/>
    <cellStyle name="Curren - Style5 2" xfId="7496"/>
    <cellStyle name="Curren - Style6" xfId="7497"/>
    <cellStyle name="Curren - Style6 2" xfId="7498"/>
    <cellStyle name="Curren - Style6 2 2" xfId="7499"/>
    <cellStyle name="Curren - Style6 3" xfId="7500"/>
    <cellStyle name="Curren - Style6_ACCOUNTS" xfId="7501"/>
    <cellStyle name="Currency 10" xfId="7502"/>
    <cellStyle name="Currency 10 2" xfId="7503"/>
    <cellStyle name="Currency 10 2 2" xfId="7504"/>
    <cellStyle name="Currency 10 3" xfId="7505"/>
    <cellStyle name="Currency 10 4" xfId="7506"/>
    <cellStyle name="Currency 11" xfId="7507"/>
    <cellStyle name="Currency 11 2" xfId="7508"/>
    <cellStyle name="Currency 11 2 2" xfId="7509"/>
    <cellStyle name="Currency 11 3" xfId="7510"/>
    <cellStyle name="Currency 11 4" xfId="7511"/>
    <cellStyle name="Currency 12" xfId="7512"/>
    <cellStyle name="Currency 12 2" xfId="7513"/>
    <cellStyle name="Currency 12 2 2" xfId="7514"/>
    <cellStyle name="Currency 12 3" xfId="7515"/>
    <cellStyle name="Currency 12 3 2" xfId="7516"/>
    <cellStyle name="Currency 12 4" xfId="7517"/>
    <cellStyle name="Currency 12 4 2" xfId="7518"/>
    <cellStyle name="Currency 12 5" xfId="7519"/>
    <cellStyle name="Currency 12 6" xfId="7520"/>
    <cellStyle name="Currency 13" xfId="7521"/>
    <cellStyle name="Currency 13 2" xfId="7522"/>
    <cellStyle name="Currency 13 3" xfId="7523"/>
    <cellStyle name="Currency 14" xfId="7524"/>
    <cellStyle name="Currency 14 2" xfId="7525"/>
    <cellStyle name="Currency 14 2 2" xfId="7526"/>
    <cellStyle name="Currency 14 3" xfId="7527"/>
    <cellStyle name="Currency 14 3 2" xfId="7528"/>
    <cellStyle name="Currency 14 4" xfId="7529"/>
    <cellStyle name="Currency 14 4 2" xfId="7530"/>
    <cellStyle name="Currency 15" xfId="7531"/>
    <cellStyle name="Currency 15 2" xfId="7532"/>
    <cellStyle name="Currency 15 3" xfId="7533"/>
    <cellStyle name="Currency 15 4" xfId="7534"/>
    <cellStyle name="Currency 16" xfId="7535"/>
    <cellStyle name="Currency 16 2" xfId="7536"/>
    <cellStyle name="Currency 16 3" xfId="7537"/>
    <cellStyle name="Currency 16 4" xfId="7538"/>
    <cellStyle name="Currency 17" xfId="7539"/>
    <cellStyle name="Currency 18" xfId="7540"/>
    <cellStyle name="Currency 18 2" xfId="7541"/>
    <cellStyle name="Currency 19" xfId="7542"/>
    <cellStyle name="Currency 19 2" xfId="7543"/>
    <cellStyle name="Currency 2" xfId="7544"/>
    <cellStyle name="Currency 2 10" xfId="7545"/>
    <cellStyle name="Currency 2 11" xfId="7546"/>
    <cellStyle name="Currency 2 12" xfId="7547"/>
    <cellStyle name="Currency 2 13" xfId="7548"/>
    <cellStyle name="Currency 2 14" xfId="7549"/>
    <cellStyle name="Currency 2 15" xfId="7550"/>
    <cellStyle name="Currency 2 16" xfId="7551"/>
    <cellStyle name="Currency 2 17" xfId="7552"/>
    <cellStyle name="Currency 2 18" xfId="7553"/>
    <cellStyle name="Currency 2 19" xfId="7554"/>
    <cellStyle name="Currency 2 2" xfId="7555"/>
    <cellStyle name="Currency 2 2 2" xfId="7556"/>
    <cellStyle name="Currency 2 2 2 2" xfId="7557"/>
    <cellStyle name="Currency 2 2 2 3" xfId="7558"/>
    <cellStyle name="Currency 2 2 3" xfId="7559"/>
    <cellStyle name="Currency 2 2 4" xfId="7560"/>
    <cellStyle name="Currency 2 20" xfId="7561"/>
    <cellStyle name="Currency 2 21" xfId="7562"/>
    <cellStyle name="Currency 2 22" xfId="7563"/>
    <cellStyle name="Currency 2 3" xfId="7564"/>
    <cellStyle name="Currency 2 3 2" xfId="7565"/>
    <cellStyle name="Currency 2 3 3" xfId="7566"/>
    <cellStyle name="Currency 2 4" xfId="7567"/>
    <cellStyle name="Currency 2 4 2" xfId="7568"/>
    <cellStyle name="Currency 2 5" xfId="7569"/>
    <cellStyle name="Currency 2 5 2" xfId="7570"/>
    <cellStyle name="Currency 2 6" xfId="7571"/>
    <cellStyle name="Currency 2 6 2" xfId="7572"/>
    <cellStyle name="Currency 2 7" xfId="7573"/>
    <cellStyle name="Currency 2 7 2" xfId="7574"/>
    <cellStyle name="Currency 2 8" xfId="7575"/>
    <cellStyle name="Currency 2 8 2" xfId="7576"/>
    <cellStyle name="Currency 2 9" xfId="7577"/>
    <cellStyle name="Currency 20" xfId="7578"/>
    <cellStyle name="Currency 21" xfId="7579"/>
    <cellStyle name="Currency 22" xfId="7580"/>
    <cellStyle name="Currency 23" xfId="7581"/>
    <cellStyle name="Currency 24" xfId="7582"/>
    <cellStyle name="Currency 24 2" xfId="7583"/>
    <cellStyle name="Currency 25" xfId="7584"/>
    <cellStyle name="Currency 25 2" xfId="7585"/>
    <cellStyle name="Currency 25 3" xfId="7586"/>
    <cellStyle name="Currency 26" xfId="7587"/>
    <cellStyle name="Currency 27" xfId="7588"/>
    <cellStyle name="Currency 27 2" xfId="7589"/>
    <cellStyle name="Currency 28" xfId="7590"/>
    <cellStyle name="Currency 29" xfId="7591"/>
    <cellStyle name="Currency 3" xfId="7592"/>
    <cellStyle name="Currency 3 2" xfId="7593"/>
    <cellStyle name="Currency 3 2 2" xfId="7594"/>
    <cellStyle name="Currency 3 2 2 2" xfId="7595"/>
    <cellStyle name="Currency 3 2 3" xfId="7596"/>
    <cellStyle name="Currency 3 2 4" xfId="7597"/>
    <cellStyle name="Currency 3 3" xfId="7598"/>
    <cellStyle name="Currency 3 3 2" xfId="7599"/>
    <cellStyle name="Currency 3 4" xfId="7600"/>
    <cellStyle name="Currency 3 5" xfId="7601"/>
    <cellStyle name="Currency 4" xfId="7602"/>
    <cellStyle name="Currency 4 2" xfId="7603"/>
    <cellStyle name="Currency 4 2 2" xfId="7604"/>
    <cellStyle name="Currency 4 2 2 2" xfId="7605"/>
    <cellStyle name="Currency 4 2 3" xfId="7606"/>
    <cellStyle name="Currency 4 2 4" xfId="7607"/>
    <cellStyle name="Currency 4 3" xfId="7608"/>
    <cellStyle name="Currency 4 3 2" xfId="7609"/>
    <cellStyle name="Currency 4 3 2 2" xfId="7610"/>
    <cellStyle name="Currency 4 3 3" xfId="7611"/>
    <cellStyle name="Currency 4 3 3 2" xfId="7612"/>
    <cellStyle name="Currency 4 3 4" xfId="7613"/>
    <cellStyle name="Currency 4 3 4 2" xfId="7614"/>
    <cellStyle name="Currency 4 4" xfId="7615"/>
    <cellStyle name="Currency 4 4 2" xfId="7616"/>
    <cellStyle name="Currency 4 5" xfId="7617"/>
    <cellStyle name="Currency 4 6" xfId="7618"/>
    <cellStyle name="Currency 4 7" xfId="7619"/>
    <cellStyle name="Currency 4_2009 GRC Compliance Filing (Electric) for Exh A-1" xfId="7620"/>
    <cellStyle name="Currency 5" xfId="7621"/>
    <cellStyle name="Currency 5 2" xfId="7622"/>
    <cellStyle name="Currency 5 2 2" xfId="7623"/>
    <cellStyle name="Currency 5 3" xfId="7624"/>
    <cellStyle name="Currency 5 4" xfId="7625"/>
    <cellStyle name="Currency 6" xfId="7626"/>
    <cellStyle name="Currency 6 2" xfId="7627"/>
    <cellStyle name="Currency 6 2 2" xfId="7628"/>
    <cellStyle name="Currency 6 3" xfId="7629"/>
    <cellStyle name="Currency 6 4" xfId="7630"/>
    <cellStyle name="Currency 7" xfId="7631"/>
    <cellStyle name="Currency 7 2" xfId="7632"/>
    <cellStyle name="Currency 7 2 2" xfId="7633"/>
    <cellStyle name="Currency 7 3" xfId="7634"/>
    <cellStyle name="Currency 7 4" xfId="7635"/>
    <cellStyle name="Currency 8" xfId="7636"/>
    <cellStyle name="Currency 8 2" xfId="7637"/>
    <cellStyle name="Currency 8 2 2" xfId="7638"/>
    <cellStyle name="Currency 8 2 2 2" xfId="7639"/>
    <cellStyle name="Currency 8 2 2 3" xfId="7640"/>
    <cellStyle name="Currency 8 2 2 4" xfId="7641"/>
    <cellStyle name="Currency 8 2 3" xfId="7642"/>
    <cellStyle name="Currency 8 2 3 2" xfId="7643"/>
    <cellStyle name="Currency 8 2 4" xfId="7644"/>
    <cellStyle name="Currency 8 2 5" xfId="7645"/>
    <cellStyle name="Currency 8 2 6" xfId="7646"/>
    <cellStyle name="Currency 8 3" xfId="7647"/>
    <cellStyle name="Currency 8 3 2" xfId="7648"/>
    <cellStyle name="Currency 8 4" xfId="7649"/>
    <cellStyle name="Currency 8 4 2" xfId="7650"/>
    <cellStyle name="Currency 8 5" xfId="7651"/>
    <cellStyle name="Currency 8 6" xfId="7652"/>
    <cellStyle name="Currency 9" xfId="7653"/>
    <cellStyle name="Currency 9 2" xfId="7654"/>
    <cellStyle name="Currency 9 2 2" xfId="7655"/>
    <cellStyle name="Currency 9 2 2 2" xfId="7656"/>
    <cellStyle name="Currency 9 2 3" xfId="7657"/>
    <cellStyle name="Currency 9 3" xfId="7658"/>
    <cellStyle name="Currency 9 3 2" xfId="7659"/>
    <cellStyle name="Currency 9 3 3" xfId="7660"/>
    <cellStyle name="Currency 9 3 4" xfId="7661"/>
    <cellStyle name="Currency 9 4" xfId="7662"/>
    <cellStyle name="Currency 9 4 2" xfId="7663"/>
    <cellStyle name="Currency 9 5" xfId="7664"/>
    <cellStyle name="Currency 9 5 2" xfId="7665"/>
    <cellStyle name="Currency 9 6" xfId="7666"/>
    <cellStyle name="Currency 9 7" xfId="7667"/>
    <cellStyle name="Currency 9 8" xfId="7668"/>
    <cellStyle name="Currency 9 9" xfId="7669"/>
    <cellStyle name="Currency No Comma" xfId="7670"/>
    <cellStyle name="Currency(0)" xfId="7671"/>
    <cellStyle name="Currency0" xfId="7672"/>
    <cellStyle name="Currency0 2" xfId="7673"/>
    <cellStyle name="Currency0 2 2" xfId="7674"/>
    <cellStyle name="Currency0 2 2 2" xfId="7675"/>
    <cellStyle name="Currency0 2 3" xfId="7676"/>
    <cellStyle name="Currency0 3" xfId="7677"/>
    <cellStyle name="Currency0 3 2" xfId="7678"/>
    <cellStyle name="Currency0 3 3" xfId="7679"/>
    <cellStyle name="Currency0 4" xfId="7680"/>
    <cellStyle name="Currency0 4 2" xfId="7681"/>
    <cellStyle name="Currency0 4 3" xfId="7682"/>
    <cellStyle name="Currency0 5" xfId="7683"/>
    <cellStyle name="Currency0 6" xfId="7684"/>
    <cellStyle name="Currency0 7" xfId="7685"/>
    <cellStyle name="Currency0_ACCOUNTS" xfId="7686"/>
    <cellStyle name="Date" xfId="7687"/>
    <cellStyle name="Date - Style1" xfId="7688"/>
    <cellStyle name="Date - Style3" xfId="7689"/>
    <cellStyle name="Date 2" xfId="7690"/>
    <cellStyle name="Date 2 2" xfId="7691"/>
    <cellStyle name="Date 2 3" xfId="7692"/>
    <cellStyle name="Date 3" xfId="7693"/>
    <cellStyle name="Date 3 2" xfId="7694"/>
    <cellStyle name="Date 3 3" xfId="7695"/>
    <cellStyle name="Date 4" xfId="7696"/>
    <cellStyle name="Date 4 2" xfId="7697"/>
    <cellStyle name="Date 5" xfId="7698"/>
    <cellStyle name="Date 5 2" xfId="7699"/>
    <cellStyle name="Date 5 3" xfId="7700"/>
    <cellStyle name="Date 6" xfId="7701"/>
    <cellStyle name="Date 7" xfId="7702"/>
    <cellStyle name="Date 8" xfId="7703"/>
    <cellStyle name="Date_1st Qtr 2009 Global Insight Factors" xfId="7704"/>
    <cellStyle name="drp-sh - Style2" xfId="7705"/>
    <cellStyle name="Emphasis 1" xfId="7706"/>
    <cellStyle name="Emphasis 1 2" xfId="7707"/>
    <cellStyle name="Emphasis 2" xfId="7708"/>
    <cellStyle name="Emphasis 2 2" xfId="7709"/>
    <cellStyle name="Emphasis 3" xfId="7710"/>
    <cellStyle name="Emphasis 3 2" xfId="7711"/>
    <cellStyle name="Entered" xfId="7712"/>
    <cellStyle name="Entered 2" xfId="7713"/>
    <cellStyle name="Entered 2 2" xfId="7714"/>
    <cellStyle name="Entered 2 2 2" xfId="7715"/>
    <cellStyle name="Entered 2 3" xfId="7716"/>
    <cellStyle name="Entered 3" xfId="7717"/>
    <cellStyle name="Entered 3 2" xfId="7718"/>
    <cellStyle name="Entered 3 2 2" xfId="7719"/>
    <cellStyle name="Entered 3 3" xfId="7720"/>
    <cellStyle name="Entered 3 3 2" xfId="7721"/>
    <cellStyle name="Entered 3 4" xfId="7722"/>
    <cellStyle name="Entered 3 4 2" xfId="7723"/>
    <cellStyle name="Entered 4" xfId="7724"/>
    <cellStyle name="Entered 4 2" xfId="7725"/>
    <cellStyle name="Entered 5" xfId="7726"/>
    <cellStyle name="Entered 5 2" xfId="7727"/>
    <cellStyle name="Entered 6" xfId="7728"/>
    <cellStyle name="Entered 7" xfId="7729"/>
    <cellStyle name="Entered 8" xfId="7730"/>
    <cellStyle name="Entered_4.32E Depreciation Study Robs file" xfId="7731"/>
    <cellStyle name="Euro" xfId="7732"/>
    <cellStyle name="Euro 2" xfId="7733"/>
    <cellStyle name="Euro 2 2" xfId="7734"/>
    <cellStyle name="Euro 2 2 2" xfId="7735"/>
    <cellStyle name="Euro 2 3" xfId="7736"/>
    <cellStyle name="Euro 3" xfId="7737"/>
    <cellStyle name="Euro 3 2" xfId="7738"/>
    <cellStyle name="Euro 4" xfId="7739"/>
    <cellStyle name="Euro 5" xfId="7740"/>
    <cellStyle name="Explanatory Text 2" xfId="7741"/>
    <cellStyle name="Explanatory Text 2 2" xfId="7742"/>
    <cellStyle name="Explanatory Text 2 2 2" xfId="7743"/>
    <cellStyle name="Explanatory Text 2 3" xfId="7744"/>
    <cellStyle name="Explanatory Text 3" xfId="7745"/>
    <cellStyle name="Explanatory Text 4" xfId="7746"/>
    <cellStyle name="Explanatory Text 5" xfId="7747"/>
    <cellStyle name="Explanatory Text 6" xfId="7748"/>
    <cellStyle name="Fixed" xfId="7749"/>
    <cellStyle name="Fixed 2" xfId="7750"/>
    <cellStyle name="Fixed 2 2" xfId="7751"/>
    <cellStyle name="Fixed 3" xfId="7752"/>
    <cellStyle name="Fixed 4" xfId="7753"/>
    <cellStyle name="Fixed 5" xfId="7754"/>
    <cellStyle name="Fixed 6" xfId="7755"/>
    <cellStyle name="Fixed 7" xfId="7756"/>
    <cellStyle name="Fixed_ACCOUNTS" xfId="7757"/>
    <cellStyle name="Fixed2 - Style2" xfId="7758"/>
    <cellStyle name="Fixed3 - Style3" xfId="7759"/>
    <cellStyle name="Fixed3 - Style3 2" xfId="7760"/>
    <cellStyle name="Followed Hyperlink 2" xfId="7761"/>
    <cellStyle name="General" xfId="7762"/>
    <cellStyle name="Good 2" xfId="7763"/>
    <cellStyle name="Good 2 2" xfId="7764"/>
    <cellStyle name="Good 2 2 2" xfId="7765"/>
    <cellStyle name="Good 2 3" xfId="7766"/>
    <cellStyle name="Good 3" xfId="7767"/>
    <cellStyle name="Good 3 2" xfId="7768"/>
    <cellStyle name="Good 3 3" xfId="7769"/>
    <cellStyle name="Good 3 4" xfId="7770"/>
    <cellStyle name="Good 4" xfId="7771"/>
    <cellStyle name="Good 5" xfId="7772"/>
    <cellStyle name="Good 6" xfId="7773"/>
    <cellStyle name="Grey" xfId="7774"/>
    <cellStyle name="Grey 2" xfId="7775"/>
    <cellStyle name="Grey 2 2" xfId="7776"/>
    <cellStyle name="Grey 2 3" xfId="7777"/>
    <cellStyle name="Grey 2 4" xfId="7778"/>
    <cellStyle name="Grey 3" xfId="7779"/>
    <cellStyle name="Grey 3 2" xfId="7780"/>
    <cellStyle name="Grey 3 3" xfId="7781"/>
    <cellStyle name="Grey 3 4" xfId="7782"/>
    <cellStyle name="Grey 4" xfId="7783"/>
    <cellStyle name="Grey 4 2" xfId="7784"/>
    <cellStyle name="Grey 4 3" xfId="7785"/>
    <cellStyle name="Grey 4 4" xfId="7786"/>
    <cellStyle name="Grey 5" xfId="7787"/>
    <cellStyle name="Grey 5 2" xfId="7788"/>
    <cellStyle name="Grey 6" xfId="7789"/>
    <cellStyle name="Grey 6 2" xfId="7790"/>
    <cellStyle name="Grey 7" xfId="7791"/>
    <cellStyle name="Grey 8" xfId="7792"/>
    <cellStyle name="Grey_(C) WHE Proforma with ITC cash grant 10 Yr Amort_for deferral_102809" xfId="7793"/>
    <cellStyle name="g-tota - Style7" xfId="7794"/>
    <cellStyle name="header" xfId="7795"/>
    <cellStyle name="Header1" xfId="7796"/>
    <cellStyle name="Header1 2" xfId="7797"/>
    <cellStyle name="Header1 3" xfId="7798"/>
    <cellStyle name="Header1 3 2" xfId="7799"/>
    <cellStyle name="Header1 4" xfId="7800"/>
    <cellStyle name="Header1_AURORA Total New" xfId="7801"/>
    <cellStyle name="Header2" xfId="7802"/>
    <cellStyle name="Header2 2" xfId="7803"/>
    <cellStyle name="Header2 3" xfId="7804"/>
    <cellStyle name="Header2 3 2" xfId="7805"/>
    <cellStyle name="Header2 4" xfId="7806"/>
    <cellStyle name="Header2 5" xfId="7807"/>
    <cellStyle name="Header2 6" xfId="7808"/>
    <cellStyle name="Header2_AURORA Total New" xfId="7809"/>
    <cellStyle name="Heading" xfId="7810"/>
    <cellStyle name="Heading 1 2" xfId="7811"/>
    <cellStyle name="Heading 1 2 2" xfId="7812"/>
    <cellStyle name="Heading 1 2 2 2" xfId="7813"/>
    <cellStyle name="Heading 1 2 3" xfId="7814"/>
    <cellStyle name="Heading 1 2 3 2" xfId="7815"/>
    <cellStyle name="Heading 1 2 3 3" xfId="7816"/>
    <cellStyle name="Heading 1 2 3 4" xfId="7817"/>
    <cellStyle name="Heading 1 2 4" xfId="7818"/>
    <cellStyle name="Heading 1 3" xfId="7819"/>
    <cellStyle name="Heading 1 3 2" xfId="7820"/>
    <cellStyle name="Heading 1 3 3" xfId="7821"/>
    <cellStyle name="Heading 1 3 4" xfId="7822"/>
    <cellStyle name="Heading 1 4" xfId="7823"/>
    <cellStyle name="Heading 1 4 2" xfId="7824"/>
    <cellStyle name="Heading 1 5" xfId="7825"/>
    <cellStyle name="Heading 1 6" xfId="7826"/>
    <cellStyle name="Heading 1 9" xfId="7827"/>
    <cellStyle name="Heading 1 9 2" xfId="7828"/>
    <cellStyle name="Heading 2 2" xfId="7829"/>
    <cellStyle name="Heading 2 2 2" xfId="7830"/>
    <cellStyle name="Heading 2 2 2 2" xfId="7831"/>
    <cellStyle name="Heading 2 2 3" xfId="7832"/>
    <cellStyle name="Heading 2 2 3 2" xfId="7833"/>
    <cellStyle name="Heading 2 2 3 3" xfId="7834"/>
    <cellStyle name="Heading 2 2 3 4" xfId="7835"/>
    <cellStyle name="Heading 2 2 4" xfId="7836"/>
    <cellStyle name="Heading 2 3" xfId="7837"/>
    <cellStyle name="Heading 2 3 2" xfId="7838"/>
    <cellStyle name="Heading 2 3 3" xfId="7839"/>
    <cellStyle name="Heading 2 3 4" xfId="7840"/>
    <cellStyle name="Heading 2 4" xfId="7841"/>
    <cellStyle name="Heading 2 4 2" xfId="7842"/>
    <cellStyle name="Heading 2 5" xfId="7843"/>
    <cellStyle name="Heading 2 6" xfId="7844"/>
    <cellStyle name="Heading 2 9" xfId="7845"/>
    <cellStyle name="Heading 2 9 2" xfId="7846"/>
    <cellStyle name="Heading 3 2" xfId="7847"/>
    <cellStyle name="Heading 3 2 2" xfId="7848"/>
    <cellStyle name="Heading 3 2 2 2" xfId="7849"/>
    <cellStyle name="Heading 3 2 3" xfId="7850"/>
    <cellStyle name="Heading 3 3" xfId="7851"/>
    <cellStyle name="Heading 3 3 2" xfId="7852"/>
    <cellStyle name="Heading 3 3 3" xfId="7853"/>
    <cellStyle name="Heading 3 3 4" xfId="7854"/>
    <cellStyle name="Heading 3 4" xfId="7855"/>
    <cellStyle name="Heading 3 5" xfId="7856"/>
    <cellStyle name="Heading 3 6" xfId="7857"/>
    <cellStyle name="Heading 4 2" xfId="7858"/>
    <cellStyle name="Heading 4 2 2" xfId="7859"/>
    <cellStyle name="Heading 4 2 2 2" xfId="7860"/>
    <cellStyle name="Heading 4 2 3" xfId="7861"/>
    <cellStyle name="Heading 4 3" xfId="7862"/>
    <cellStyle name="Heading 4 3 2" xfId="7863"/>
    <cellStyle name="Heading 4 3 3" xfId="7864"/>
    <cellStyle name="Heading 4 3 4" xfId="7865"/>
    <cellStyle name="Heading 4 4" xfId="7866"/>
    <cellStyle name="Heading 4 5" xfId="7867"/>
    <cellStyle name="Heading 4 6" xfId="7868"/>
    <cellStyle name="Heading1" xfId="7869"/>
    <cellStyle name="Heading1 2" xfId="7870"/>
    <cellStyle name="Heading1 2 2" xfId="7871"/>
    <cellStyle name="Heading1 3" xfId="7872"/>
    <cellStyle name="Heading1 3 2" xfId="7873"/>
    <cellStyle name="Heading1 4" xfId="7874"/>
    <cellStyle name="Heading1 5" xfId="7875"/>
    <cellStyle name="Heading1 6" xfId="7876"/>
    <cellStyle name="Heading1 7" xfId="7877"/>
    <cellStyle name="Heading1 8" xfId="7878"/>
    <cellStyle name="Heading1_4.32E Depreciation Study Robs file" xfId="7879"/>
    <cellStyle name="Heading2" xfId="7880"/>
    <cellStyle name="Heading2 2" xfId="7881"/>
    <cellStyle name="Heading2 2 2" xfId="7882"/>
    <cellStyle name="Heading2 3" xfId="7883"/>
    <cellStyle name="Heading2 3 2" xfId="7884"/>
    <cellStyle name="Heading2 4" xfId="7885"/>
    <cellStyle name="Heading2 5" xfId="7886"/>
    <cellStyle name="Heading2 6" xfId="7887"/>
    <cellStyle name="Heading2 7" xfId="7888"/>
    <cellStyle name="Heading2 8" xfId="7889"/>
    <cellStyle name="Heading2_4.32E Depreciation Study Robs file" xfId="7890"/>
    <cellStyle name="Hyperlink 2" xfId="7891"/>
    <cellStyle name="Hyperlink 2 2" xfId="7892"/>
    <cellStyle name="Hyperlink 2 3" xfId="7893"/>
    <cellStyle name="Hyperlink 3" xfId="7894"/>
    <cellStyle name="Hyperlink 4" xfId="7895"/>
    <cellStyle name="Input [yellow]" xfId="7896"/>
    <cellStyle name="Input [yellow] 2" xfId="7897"/>
    <cellStyle name="Input [yellow] 2 2" xfId="7898"/>
    <cellStyle name="Input [yellow] 2 3" xfId="7899"/>
    <cellStyle name="Input [yellow] 2 4" xfId="7900"/>
    <cellStyle name="Input [yellow] 2 5" xfId="7901"/>
    <cellStyle name="Input [yellow] 3" xfId="7902"/>
    <cellStyle name="Input [yellow] 3 2" xfId="7903"/>
    <cellStyle name="Input [yellow] 3 3" xfId="7904"/>
    <cellStyle name="Input [yellow] 3 4" xfId="7905"/>
    <cellStyle name="Input [yellow] 3 5" xfId="7906"/>
    <cellStyle name="Input [yellow] 4" xfId="7907"/>
    <cellStyle name="Input [yellow] 4 2" xfId="7908"/>
    <cellStyle name="Input [yellow] 4 3" xfId="7909"/>
    <cellStyle name="Input [yellow] 4 4" xfId="7910"/>
    <cellStyle name="Input [yellow] 4 5" xfId="7911"/>
    <cellStyle name="Input [yellow] 5" xfId="7912"/>
    <cellStyle name="Input [yellow] 5 2" xfId="7913"/>
    <cellStyle name="Input [yellow] 6" xfId="7914"/>
    <cellStyle name="Input [yellow] 7" xfId="7915"/>
    <cellStyle name="Input [yellow] 8" xfId="7916"/>
    <cellStyle name="Input [yellow] 9" xfId="7917"/>
    <cellStyle name="Input [yellow]_(C) WHE Proforma with ITC cash grant 10 Yr Amort_for deferral_102809" xfId="7918"/>
    <cellStyle name="Input 10" xfId="7919"/>
    <cellStyle name="Input 11" xfId="7920"/>
    <cellStyle name="Input 12" xfId="7921"/>
    <cellStyle name="Input 13" xfId="7922"/>
    <cellStyle name="Input 14" xfId="7923"/>
    <cellStyle name="Input 15" xfId="7924"/>
    <cellStyle name="Input 16" xfId="7925"/>
    <cellStyle name="Input 17" xfId="7926"/>
    <cellStyle name="Input 18" xfId="7927"/>
    <cellStyle name="Input 19" xfId="7928"/>
    <cellStyle name="Input 2" xfId="7929"/>
    <cellStyle name="Input 2 2" xfId="7930"/>
    <cellStyle name="Input 2 2 2" xfId="7931"/>
    <cellStyle name="Input 2 2 3" xfId="7932"/>
    <cellStyle name="Input 2 3" xfId="7933"/>
    <cellStyle name="Input 3" xfId="7934"/>
    <cellStyle name="Input 3 2" xfId="7935"/>
    <cellStyle name="Input 3 3" xfId="7936"/>
    <cellStyle name="Input 3 4" xfId="7937"/>
    <cellStyle name="Input 3 5" xfId="7938"/>
    <cellStyle name="Input 4" xfId="7939"/>
    <cellStyle name="Input 4 2" xfId="7940"/>
    <cellStyle name="Input 4 3" xfId="7941"/>
    <cellStyle name="Input 4 4" xfId="7942"/>
    <cellStyle name="Input 5" xfId="7943"/>
    <cellStyle name="Input 6" xfId="7944"/>
    <cellStyle name="Input 7" xfId="7945"/>
    <cellStyle name="Input 8" xfId="7946"/>
    <cellStyle name="Input 9" xfId="7947"/>
    <cellStyle name="Input Cells" xfId="7948"/>
    <cellStyle name="Input Cells 2" xfId="7949"/>
    <cellStyle name="Input Cells 3" xfId="7950"/>
    <cellStyle name="Input Cells Percent" xfId="7951"/>
    <cellStyle name="Input Cells Percent 2" xfId="7952"/>
    <cellStyle name="Input Cells Percent 3" xfId="7953"/>
    <cellStyle name="Input Cells Percent_AURORA Total New" xfId="7954"/>
    <cellStyle name="Input Cells_4.34E Mint Farm Deferral" xfId="7955"/>
    <cellStyle name="Inst. Sections" xfId="7956"/>
    <cellStyle name="Inst. Subheading" xfId="7957"/>
    <cellStyle name="line b - Style6" xfId="7958"/>
    <cellStyle name="Lines" xfId="7959"/>
    <cellStyle name="Lines 2" xfId="7960"/>
    <cellStyle name="Lines 3" xfId="7961"/>
    <cellStyle name="Lines 4" xfId="7962"/>
    <cellStyle name="Lines_Electric Rev Req Model (2009 GRC) Rebuttal" xfId="7963"/>
    <cellStyle name="LINKED" xfId="7964"/>
    <cellStyle name="LINKED 2" xfId="7965"/>
    <cellStyle name="LINKED 2 2" xfId="7966"/>
    <cellStyle name="LINKED 3" xfId="7967"/>
    <cellStyle name="LINKED 4" xfId="7968"/>
    <cellStyle name="Linked Cell 2" xfId="7969"/>
    <cellStyle name="Linked Cell 2 2" xfId="7970"/>
    <cellStyle name="Linked Cell 2 2 2" xfId="7971"/>
    <cellStyle name="Linked Cell 2 3" xfId="7972"/>
    <cellStyle name="Linked Cell 3" xfId="7973"/>
    <cellStyle name="Linked Cell 3 2" xfId="7974"/>
    <cellStyle name="Linked Cell 3 3" xfId="7975"/>
    <cellStyle name="Linked Cell 3 4" xfId="7976"/>
    <cellStyle name="Linked Cell 4" xfId="7977"/>
    <cellStyle name="Linked Cell 5" xfId="7978"/>
    <cellStyle name="Linked Cell 6" xfId="7979"/>
    <cellStyle name="Macro" xfId="7980"/>
    <cellStyle name="macro descr" xfId="7981"/>
    <cellStyle name="Macro_Comments" xfId="7982"/>
    <cellStyle name="MacroText" xfId="7983"/>
    <cellStyle name="Manual-Input" xfId="7984"/>
    <cellStyle name="Marathon" xfId="7985"/>
    <cellStyle name="MCP" xfId="7986"/>
    <cellStyle name="Millares [0]_2AV_M_M " xfId="7987"/>
    <cellStyle name="Millares_2AV_M_M " xfId="7988"/>
    <cellStyle name="modified border" xfId="7989"/>
    <cellStyle name="modified border 2" xfId="7990"/>
    <cellStyle name="modified border 2 2" xfId="7991"/>
    <cellStyle name="modified border 2 3" xfId="7992"/>
    <cellStyle name="modified border 3" xfId="7993"/>
    <cellStyle name="modified border 3 2" xfId="7994"/>
    <cellStyle name="modified border 3 3" xfId="7995"/>
    <cellStyle name="modified border 4" xfId="7996"/>
    <cellStyle name="modified border 4 2" xfId="7997"/>
    <cellStyle name="modified border 4 3" xfId="7998"/>
    <cellStyle name="modified border 5" xfId="7999"/>
    <cellStyle name="modified border 5 2" xfId="8000"/>
    <cellStyle name="modified border 6" xfId="8001"/>
    <cellStyle name="modified border 7" xfId="8002"/>
    <cellStyle name="modified border 8" xfId="8003"/>
    <cellStyle name="modified border_4.34E Mint Farm Deferral" xfId="8004"/>
    <cellStyle name="modified border1" xfId="8005"/>
    <cellStyle name="modified border1 2" xfId="8006"/>
    <cellStyle name="modified border1 2 2" xfId="8007"/>
    <cellStyle name="modified border1 2 3" xfId="8008"/>
    <cellStyle name="modified border1 3" xfId="8009"/>
    <cellStyle name="modified border1 3 2" xfId="8010"/>
    <cellStyle name="modified border1 3 3" xfId="8011"/>
    <cellStyle name="modified border1 4" xfId="8012"/>
    <cellStyle name="modified border1 4 2" xfId="8013"/>
    <cellStyle name="modified border1 4 3" xfId="8014"/>
    <cellStyle name="modified border1 5" xfId="8015"/>
    <cellStyle name="modified border1 5 2" xfId="8016"/>
    <cellStyle name="modified border1 6" xfId="8017"/>
    <cellStyle name="modified border1 7" xfId="8018"/>
    <cellStyle name="modified border1 8" xfId="8019"/>
    <cellStyle name="modified border1_4.34E Mint Farm Deferral" xfId="8020"/>
    <cellStyle name="Moneda [0]_2AV_M_M " xfId="8021"/>
    <cellStyle name="Moneda_2AV_M_M " xfId="8022"/>
    <cellStyle name="Neutral 2" xfId="8023"/>
    <cellStyle name="Neutral 2 2" xfId="8024"/>
    <cellStyle name="Neutral 2 2 2" xfId="8025"/>
    <cellStyle name="Neutral 2 3" xfId="8026"/>
    <cellStyle name="Neutral 3" xfId="8027"/>
    <cellStyle name="Neutral 3 2" xfId="8028"/>
    <cellStyle name="Neutral 3 3" xfId="8029"/>
    <cellStyle name="Neutral 3 4" xfId="8030"/>
    <cellStyle name="Neutral 4" xfId="8031"/>
    <cellStyle name="Neutral 5" xfId="8032"/>
    <cellStyle name="Neutral 6" xfId="8033"/>
    <cellStyle name="no dec" xfId="8034"/>
    <cellStyle name="no dec 2" xfId="8035"/>
    <cellStyle name="no dec 2 2" xfId="8036"/>
    <cellStyle name="no dec 3" xfId="8037"/>
    <cellStyle name="no dec 4" xfId="8038"/>
    <cellStyle name="nONE" xfId="8039"/>
    <cellStyle name="nONE 2" xfId="8040"/>
    <cellStyle name="noninput" xfId="8041"/>
    <cellStyle name="noninput 2" xfId="8042"/>
    <cellStyle name="noninput 3" xfId="8043"/>
    <cellStyle name="Normal" xfId="0" builtinId="0"/>
    <cellStyle name="Normal - Style1" xfId="8044"/>
    <cellStyle name="Normal - Style1 2" xfId="8045"/>
    <cellStyle name="Normal - Style1 2 2" xfId="8046"/>
    <cellStyle name="Normal - Style1 2 2 2" xfId="8047"/>
    <cellStyle name="Normal - Style1 2 3" xfId="8048"/>
    <cellStyle name="Normal - Style1 2 4" xfId="8049"/>
    <cellStyle name="Normal - Style1 3" xfId="8050"/>
    <cellStyle name="Normal - Style1 3 2" xfId="8051"/>
    <cellStyle name="Normal - Style1 3 2 2" xfId="8052"/>
    <cellStyle name="Normal - Style1 3 3" xfId="8053"/>
    <cellStyle name="Normal - Style1 3 4" xfId="8054"/>
    <cellStyle name="Normal - Style1 4" xfId="8055"/>
    <cellStyle name="Normal - Style1 4 2" xfId="8056"/>
    <cellStyle name="Normal - Style1 4 2 2" xfId="8057"/>
    <cellStyle name="Normal - Style1 4 3" xfId="8058"/>
    <cellStyle name="Normal - Style1 4 4" xfId="8059"/>
    <cellStyle name="Normal - Style1 5" xfId="8060"/>
    <cellStyle name="Normal - Style1 5 2" xfId="8061"/>
    <cellStyle name="Normal - Style1 5 3" xfId="8062"/>
    <cellStyle name="Normal - Style1 5 4" xfId="8063"/>
    <cellStyle name="Normal - Style1 6" xfId="8064"/>
    <cellStyle name="Normal - Style1 6 2" xfId="8065"/>
    <cellStyle name="Normal - Style1 6 2 2" xfId="8066"/>
    <cellStyle name="Normal - Style1 6 3" xfId="8067"/>
    <cellStyle name="Normal - Style1 6 4" xfId="8068"/>
    <cellStyle name="Normal - Style1 7" xfId="8069"/>
    <cellStyle name="Normal - Style1 8" xfId="8070"/>
    <cellStyle name="Normal - Style1_(C) WHE Proforma with ITC cash grant 10 Yr Amort_for deferral_102809" xfId="8071"/>
    <cellStyle name="Normal - Style2" xfId="8072"/>
    <cellStyle name="Normal - Style3" xfId="8073"/>
    <cellStyle name="Normal - Style4" xfId="8074"/>
    <cellStyle name="Normal - Style5" xfId="8075"/>
    <cellStyle name="Normal - Style6" xfId="8076"/>
    <cellStyle name="Normal - Style7" xfId="8077"/>
    <cellStyle name="Normal - Style8" xfId="8078"/>
    <cellStyle name="Normal 1" xfId="8079"/>
    <cellStyle name="Normal 1 2" xfId="8080"/>
    <cellStyle name="Normal 10" xfId="8081"/>
    <cellStyle name="Normal 10 2" xfId="8082"/>
    <cellStyle name="Normal 10 2 2" xfId="8083"/>
    <cellStyle name="Normal 10 2 2 2" xfId="8084"/>
    <cellStyle name="Normal 10 2 2 3" xfId="8085"/>
    <cellStyle name="Normal 10 2 3" xfId="8086"/>
    <cellStyle name="Normal 10 2 4" xfId="8087"/>
    <cellStyle name="Normal 10 3" xfId="8088"/>
    <cellStyle name="Normal 10 3 2" xfId="8089"/>
    <cellStyle name="Normal 10 3 2 2" xfId="8090"/>
    <cellStyle name="Normal 10 3 3" xfId="8091"/>
    <cellStyle name="Normal 10 3 4" xfId="8092"/>
    <cellStyle name="Normal 10 4" xfId="8093"/>
    <cellStyle name="Normal 10 4 2" xfId="8094"/>
    <cellStyle name="Normal 10 4 2 2" xfId="8095"/>
    <cellStyle name="Normal 10 4 3" xfId="8096"/>
    <cellStyle name="Normal 10 5" xfId="8097"/>
    <cellStyle name="Normal 10 5 2" xfId="8098"/>
    <cellStyle name="Normal 10 5 2 2" xfId="8099"/>
    <cellStyle name="Normal 10 5 3" xfId="8100"/>
    <cellStyle name="Normal 10 5 3 2" xfId="8101"/>
    <cellStyle name="Normal 10 5 4" xfId="8102"/>
    <cellStyle name="Normal 10 6" xfId="8103"/>
    <cellStyle name="Normal 10 6 2" xfId="8104"/>
    <cellStyle name="Normal 10 6 2 2" xfId="8105"/>
    <cellStyle name="Normal 10 6 3" xfId="8106"/>
    <cellStyle name="Normal 10 7" xfId="8107"/>
    <cellStyle name="Normal 10 7 2" xfId="8108"/>
    <cellStyle name="Normal 10 8" xfId="8109"/>
    <cellStyle name="Normal 10 8 2" xfId="8110"/>
    <cellStyle name="Normal 10 9" xfId="8111"/>
    <cellStyle name="Normal 10_ Price Inputs" xfId="8112"/>
    <cellStyle name="Normal 100" xfId="8113"/>
    <cellStyle name="Normal 101" xfId="8114"/>
    <cellStyle name="Normal 102" xfId="8115"/>
    <cellStyle name="Normal 103" xfId="8116"/>
    <cellStyle name="Normal 104" xfId="8117"/>
    <cellStyle name="Normal 105" xfId="8118"/>
    <cellStyle name="Normal 106" xfId="8119"/>
    <cellStyle name="Normal 107" xfId="8120"/>
    <cellStyle name="Normal 108" xfId="8121"/>
    <cellStyle name="Normal 109" xfId="8122"/>
    <cellStyle name="Normal 11" xfId="8123"/>
    <cellStyle name="Normal 11 2" xfId="8124"/>
    <cellStyle name="Normal 11 2 2" xfId="8125"/>
    <cellStyle name="Normal 11 2 2 2" xfId="8126"/>
    <cellStyle name="Normal 11 2 3" xfId="8127"/>
    <cellStyle name="Normal 11 3" xfId="8128"/>
    <cellStyle name="Normal 11 3 2" xfId="8129"/>
    <cellStyle name="Normal 11 3 2 2" xfId="8130"/>
    <cellStyle name="Normal 11 3 3" xfId="8131"/>
    <cellStyle name="Normal 11 3 3 2" xfId="8132"/>
    <cellStyle name="Normal 11 3 4" xfId="8133"/>
    <cellStyle name="Normal 11 4" xfId="8134"/>
    <cellStyle name="Normal 11 4 2" xfId="8135"/>
    <cellStyle name="Normal 11 4 2 2" xfId="8136"/>
    <cellStyle name="Normal 11 4 3" xfId="8137"/>
    <cellStyle name="Normal 11 5" xfId="8138"/>
    <cellStyle name="Normal 11 5 2" xfId="8139"/>
    <cellStyle name="Normal 11 6" xfId="8140"/>
    <cellStyle name="Normal 11 6 2" xfId="8141"/>
    <cellStyle name="Normal 11 7" xfId="8142"/>
    <cellStyle name="Normal 11_16.37E Wild Horse Expansion DeferralRevwrkingfile SF" xfId="8143"/>
    <cellStyle name="Normal 110" xfId="8144"/>
    <cellStyle name="Normal 111" xfId="8145"/>
    <cellStyle name="Normal 112" xfId="8146"/>
    <cellStyle name="Normal 112 2" xfId="8147"/>
    <cellStyle name="Normal 113" xfId="8148"/>
    <cellStyle name="Normal 114" xfId="8149"/>
    <cellStyle name="Normal 115" xfId="8150"/>
    <cellStyle name="Normal 116" xfId="8151"/>
    <cellStyle name="Normal 116 2" xfId="8152"/>
    <cellStyle name="Normal 117" xfId="8153"/>
    <cellStyle name="Normal 118" xfId="8154"/>
    <cellStyle name="Normal 119" xfId="8155"/>
    <cellStyle name="Normal 12" xfId="8156"/>
    <cellStyle name="Normal 12 2" xfId="8157"/>
    <cellStyle name="Normal 12 2 2" xfId="8158"/>
    <cellStyle name="Normal 12 2 2 2" xfId="8159"/>
    <cellStyle name="Normal 12 2 3" xfId="8160"/>
    <cellStyle name="Normal 12 3" xfId="8161"/>
    <cellStyle name="Normal 12 3 2" xfId="8162"/>
    <cellStyle name="Normal 12 3 2 2" xfId="8163"/>
    <cellStyle name="Normal 12 3 3" xfId="8164"/>
    <cellStyle name="Normal 12 3 3 2" xfId="8165"/>
    <cellStyle name="Normal 12 3 4" xfId="8166"/>
    <cellStyle name="Normal 12 4" xfId="8167"/>
    <cellStyle name="Normal 12 4 2" xfId="8168"/>
    <cellStyle name="Normal 12 4 2 2" xfId="8169"/>
    <cellStyle name="Normal 12 4 3" xfId="8170"/>
    <cellStyle name="Normal 12 5" xfId="8171"/>
    <cellStyle name="Normal 12 5 2" xfId="8172"/>
    <cellStyle name="Normal 12 6" xfId="8173"/>
    <cellStyle name="Normal 12 6 2" xfId="8174"/>
    <cellStyle name="Normal 12 7" xfId="8175"/>
    <cellStyle name="Normal 12 8" xfId="8176"/>
    <cellStyle name="Normal 12_2011 CBR Rev Calc by schedule" xfId="8177"/>
    <cellStyle name="Normal 120" xfId="8178"/>
    <cellStyle name="Normal 121" xfId="8179"/>
    <cellStyle name="Normal 122" xfId="8180"/>
    <cellStyle name="Normal 123" xfId="8181"/>
    <cellStyle name="Normal 124" xfId="8182"/>
    <cellStyle name="Normal 125" xfId="8183"/>
    <cellStyle name="Normal 126" xfId="8184"/>
    <cellStyle name="Normal 127" xfId="8185"/>
    <cellStyle name="Normal 128" xfId="8186"/>
    <cellStyle name="Normal 129" xfId="8187"/>
    <cellStyle name="Normal 13" xfId="8188"/>
    <cellStyle name="Normal 13 2" xfId="8189"/>
    <cellStyle name="Normal 13 2 2" xfId="8190"/>
    <cellStyle name="Normal 13 2 2 2" xfId="8191"/>
    <cellStyle name="Normal 13 2 3" xfId="8192"/>
    <cellStyle name="Normal 13 3" xfId="8193"/>
    <cellStyle name="Normal 13 3 2" xfId="8194"/>
    <cellStyle name="Normal 13 3 2 2" xfId="8195"/>
    <cellStyle name="Normal 13 3 3" xfId="8196"/>
    <cellStyle name="Normal 13 3 3 2" xfId="8197"/>
    <cellStyle name="Normal 13 3 4" xfId="8198"/>
    <cellStyle name="Normal 13 4" xfId="8199"/>
    <cellStyle name="Normal 13 4 2" xfId="8200"/>
    <cellStyle name="Normal 13 4 2 2" xfId="8201"/>
    <cellStyle name="Normal 13 4 3" xfId="8202"/>
    <cellStyle name="Normal 13 5" xfId="8203"/>
    <cellStyle name="Normal 13 5 2" xfId="8204"/>
    <cellStyle name="Normal 13 6" xfId="8205"/>
    <cellStyle name="Normal 13 6 2" xfId="8206"/>
    <cellStyle name="Normal 13 7" xfId="8207"/>
    <cellStyle name="Normal 13 8" xfId="8208"/>
    <cellStyle name="Normal 13_2011 CBR Rev Calc by schedule" xfId="8209"/>
    <cellStyle name="Normal 130" xfId="8210"/>
    <cellStyle name="Normal 131" xfId="8211"/>
    <cellStyle name="Normal 132" xfId="8212"/>
    <cellStyle name="Normal 133" xfId="8213"/>
    <cellStyle name="Normal 134" xfId="8214"/>
    <cellStyle name="Normal 135" xfId="8215"/>
    <cellStyle name="Normal 136" xfId="8216"/>
    <cellStyle name="Normal 137" xfId="8217"/>
    <cellStyle name="Normal 138" xfId="8218"/>
    <cellStyle name="Normal 139" xfId="8219"/>
    <cellStyle name="Normal 14" xfId="8220"/>
    <cellStyle name="Normal 14 2" xfId="8221"/>
    <cellStyle name="Normal 14 2 2" xfId="8222"/>
    <cellStyle name="Normal 14 3" xfId="8223"/>
    <cellStyle name="Normal 14 4" xfId="8224"/>
    <cellStyle name="Normal 14 5" xfId="8225"/>
    <cellStyle name="Normal 14_2011 CBR Rev Calc by schedule" xfId="8226"/>
    <cellStyle name="Normal 140" xfId="8227"/>
    <cellStyle name="Normal 141" xfId="8228"/>
    <cellStyle name="Normal 142" xfId="8229"/>
    <cellStyle name="Normal 143" xfId="8230"/>
    <cellStyle name="Normal 144" xfId="8231"/>
    <cellStyle name="Normal 145" xfId="8232"/>
    <cellStyle name="Normal 146" xfId="8233"/>
    <cellStyle name="Normal 147" xfId="8234"/>
    <cellStyle name="Normal 148" xfId="8235"/>
    <cellStyle name="Normal 149" xfId="8236"/>
    <cellStyle name="Normal 15" xfId="8237"/>
    <cellStyle name="Normal 15 2" xfId="8238"/>
    <cellStyle name="Normal 15 2 2" xfId="8239"/>
    <cellStyle name="Normal 15 3" xfId="8240"/>
    <cellStyle name="Normal 15 3 2" xfId="8241"/>
    <cellStyle name="Normal 15 3 2 2" xfId="8242"/>
    <cellStyle name="Normal 15 3 3" xfId="8243"/>
    <cellStyle name="Normal 15 3 3 2" xfId="8244"/>
    <cellStyle name="Normal 15 3 4" xfId="8245"/>
    <cellStyle name="Normal 15 4" xfId="8246"/>
    <cellStyle name="Normal 15 4 2" xfId="8247"/>
    <cellStyle name="Normal 15 4 2 2" xfId="8248"/>
    <cellStyle name="Normal 15 4 3" xfId="8249"/>
    <cellStyle name="Normal 15 5" xfId="8250"/>
    <cellStyle name="Normal 15 5 2" xfId="8251"/>
    <cellStyle name="Normal 15 6" xfId="8252"/>
    <cellStyle name="Normal 15 6 2" xfId="8253"/>
    <cellStyle name="Normal 15 7" xfId="8254"/>
    <cellStyle name="Normal 15 8" xfId="8255"/>
    <cellStyle name="Normal 15_2011 CBR Rev Calc by schedule" xfId="8256"/>
    <cellStyle name="Normal 150" xfId="8257"/>
    <cellStyle name="Normal 151" xfId="8258"/>
    <cellStyle name="Normal 152" xfId="8259"/>
    <cellStyle name="Normal 153" xfId="8260"/>
    <cellStyle name="Normal 154" xfId="8261"/>
    <cellStyle name="Normal 155" xfId="8262"/>
    <cellStyle name="Normal 156" xfId="8263"/>
    <cellStyle name="Normal 157" xfId="8264"/>
    <cellStyle name="Normal 158" xfId="8265"/>
    <cellStyle name="Normal 159" xfId="8266"/>
    <cellStyle name="Normal 16" xfId="8267"/>
    <cellStyle name="Normal 16 2" xfId="8268"/>
    <cellStyle name="Normal 16 3" xfId="8269"/>
    <cellStyle name="Normal 16 3 2" xfId="8270"/>
    <cellStyle name="Normal 16 3 2 2" xfId="8271"/>
    <cellStyle name="Normal 16 3 3" xfId="8272"/>
    <cellStyle name="Normal 16 3 3 2" xfId="8273"/>
    <cellStyle name="Normal 16 3 4" xfId="8274"/>
    <cellStyle name="Normal 16 4" xfId="8275"/>
    <cellStyle name="Normal 16 4 2" xfId="8276"/>
    <cellStyle name="Normal 16 4 2 2" xfId="8277"/>
    <cellStyle name="Normal 16 4 3" xfId="8278"/>
    <cellStyle name="Normal 16 5" xfId="8279"/>
    <cellStyle name="Normal 16 5 2" xfId="8280"/>
    <cellStyle name="Normal 16 6" xfId="8281"/>
    <cellStyle name="Normal 16 6 2" xfId="8282"/>
    <cellStyle name="Normal 16 7" xfId="8283"/>
    <cellStyle name="Normal 16 8" xfId="8284"/>
    <cellStyle name="Normal 16_2011 CBR Rev Calc by schedule" xfId="8285"/>
    <cellStyle name="Normal 160" xfId="8286"/>
    <cellStyle name="Normal 161" xfId="8287"/>
    <cellStyle name="Normal 162" xfId="8288"/>
    <cellStyle name="Normal 163" xfId="8289"/>
    <cellStyle name="Normal 164" xfId="8290"/>
    <cellStyle name="Normal 165" xfId="10093"/>
    <cellStyle name="Normal 166" xfId="10095"/>
    <cellStyle name="Normal 17" xfId="8291"/>
    <cellStyle name="Normal 17 2" xfId="8292"/>
    <cellStyle name="Normal 17 3" xfId="8293"/>
    <cellStyle name="Normal 17 3 2" xfId="8294"/>
    <cellStyle name="Normal 17 4" xfId="8295"/>
    <cellStyle name="Normal 17 5" xfId="8296"/>
    <cellStyle name="Normal 18" xfId="8297"/>
    <cellStyle name="Normal 18 2" xfId="8298"/>
    <cellStyle name="Normal 18 3" xfId="8299"/>
    <cellStyle name="Normal 18 3 2" xfId="8300"/>
    <cellStyle name="Normal 18 4" xfId="8301"/>
    <cellStyle name="Normal 18 5" xfId="8302"/>
    <cellStyle name="Normal 19" xfId="8303"/>
    <cellStyle name="Normal 19 2" xfId="8304"/>
    <cellStyle name="Normal 19 3" xfId="8305"/>
    <cellStyle name="Normal 19 3 2" xfId="8306"/>
    <cellStyle name="Normal 19 4" xfId="8307"/>
    <cellStyle name="Normal 2" xfId="8308"/>
    <cellStyle name="Normal 2 10" xfId="8309"/>
    <cellStyle name="Normal 2 10 2" xfId="8310"/>
    <cellStyle name="Normal 2 10 2 2" xfId="8311"/>
    <cellStyle name="Normal 2 10 3" xfId="8312"/>
    <cellStyle name="Normal 2 11" xfId="8313"/>
    <cellStyle name="Normal 2 11 2" xfId="8314"/>
    <cellStyle name="Normal 2 12" xfId="8315"/>
    <cellStyle name="Normal 2 13" xfId="8316"/>
    <cellStyle name="Normal 2 14" xfId="8317"/>
    <cellStyle name="Normal 2 15" xfId="8318"/>
    <cellStyle name="Normal 2 16" xfId="8319"/>
    <cellStyle name="Normal 2 17" xfId="8320"/>
    <cellStyle name="Normal 2 18" xfId="8321"/>
    <cellStyle name="Normal 2 19" xfId="8322"/>
    <cellStyle name="Normal 2 2" xfId="8323"/>
    <cellStyle name="Normal 2 2 10" xfId="8324"/>
    <cellStyle name="Normal 2 2 11" xfId="8325"/>
    <cellStyle name="Normal 2 2 2" xfId="8326"/>
    <cellStyle name="Normal 2 2 2 2" xfId="8327"/>
    <cellStyle name="Normal 2 2 2 2 2" xfId="8328"/>
    <cellStyle name="Normal 2 2 2 3" xfId="8329"/>
    <cellStyle name="Normal 2 2 2 3 2" xfId="8330"/>
    <cellStyle name="Normal 2 2 2 4" xfId="8331"/>
    <cellStyle name="Normal 2 2 2 5" xfId="8332"/>
    <cellStyle name="Normal 2 2 2 6" xfId="8333"/>
    <cellStyle name="Normal 2 2 2 7" xfId="8334"/>
    <cellStyle name="Normal 2 2 2_Chelan PUD Power Costs (8-10)" xfId="8335"/>
    <cellStyle name="Normal 2 2 3" xfId="8336"/>
    <cellStyle name="Normal 2 2 3 2" xfId="8337"/>
    <cellStyle name="Normal 2 2 3 3" xfId="8338"/>
    <cellStyle name="Normal 2 2 4" xfId="8339"/>
    <cellStyle name="Normal 2 2 4 2" xfId="8340"/>
    <cellStyle name="Normal 2 2 5" xfId="8341"/>
    <cellStyle name="Normal 2 2 6" xfId="8342"/>
    <cellStyle name="Normal 2 2 7" xfId="8343"/>
    <cellStyle name="Normal 2 2 8" xfId="8344"/>
    <cellStyle name="Normal 2 2 9" xfId="8345"/>
    <cellStyle name="Normal 2 2_ Price Inputs" xfId="8346"/>
    <cellStyle name="Normal 2 20" xfId="8347"/>
    <cellStyle name="Normal 2 21" xfId="8348"/>
    <cellStyle name="Normal 2 22" xfId="8349"/>
    <cellStyle name="Normal 2 23" xfId="8350"/>
    <cellStyle name="Normal 2 24" xfId="8351"/>
    <cellStyle name="Normal 2 3" xfId="8352"/>
    <cellStyle name="Normal 2 3 2" xfId="8353"/>
    <cellStyle name="Normal 2 3 2 2" xfId="8354"/>
    <cellStyle name="Normal 2 3 3" xfId="8355"/>
    <cellStyle name="Normal 2 3 4" xfId="8356"/>
    <cellStyle name="Normal 2 3 5" xfId="8357"/>
    <cellStyle name="Normal 2 3 6" xfId="8358"/>
    <cellStyle name="Normal 2 4" xfId="8359"/>
    <cellStyle name="Normal 2 4 2" xfId="8360"/>
    <cellStyle name="Normal 2 4 3" xfId="8361"/>
    <cellStyle name="Normal 2 5" xfId="8362"/>
    <cellStyle name="Normal 2 5 2" xfId="8363"/>
    <cellStyle name="Normal 2 5 3" xfId="8364"/>
    <cellStyle name="Normal 2 6" xfId="8365"/>
    <cellStyle name="Normal 2 6 2" xfId="8366"/>
    <cellStyle name="Normal 2 6 2 2" xfId="8367"/>
    <cellStyle name="Normal 2 6 3" xfId="8368"/>
    <cellStyle name="Normal 2 6 4" xfId="8369"/>
    <cellStyle name="Normal 2 6 5" xfId="8370"/>
    <cellStyle name="Normal 2 6 6" xfId="8371"/>
    <cellStyle name="Normal 2 7" xfId="8372"/>
    <cellStyle name="Normal 2 7 2" xfId="8373"/>
    <cellStyle name="Normal 2 7 2 2" xfId="8374"/>
    <cellStyle name="Normal 2 7 3" xfId="8375"/>
    <cellStyle name="Normal 2 7 4" xfId="8376"/>
    <cellStyle name="Normal 2 8" xfId="8377"/>
    <cellStyle name="Normal 2 8 2" xfId="8378"/>
    <cellStyle name="Normal 2 8 2 2" xfId="8379"/>
    <cellStyle name="Normal 2 8 2 2 2" xfId="8380"/>
    <cellStyle name="Normal 2 8 2 3" xfId="8381"/>
    <cellStyle name="Normal 2 8 3" xfId="8382"/>
    <cellStyle name="Normal 2 8 3 2" xfId="8383"/>
    <cellStyle name="Normal 2 8 4" xfId="8384"/>
    <cellStyle name="Normal 2 8 5" xfId="8385"/>
    <cellStyle name="Normal 2 9" xfId="8386"/>
    <cellStyle name="Normal 2 9 2" xfId="8387"/>
    <cellStyle name="Normal 2 9 2 2" xfId="8388"/>
    <cellStyle name="Normal 2 9 3" xfId="8389"/>
    <cellStyle name="Normal 2 9 4" xfId="8390"/>
    <cellStyle name="Normal 2_16.37E Wild Horse Expansion DeferralRevwrkingfile SF" xfId="8391"/>
    <cellStyle name="Normal 20" xfId="8392"/>
    <cellStyle name="Normal 20 2" xfId="8393"/>
    <cellStyle name="Normal 20 2 2" xfId="8394"/>
    <cellStyle name="Normal 20 3" xfId="8395"/>
    <cellStyle name="Normal 20 3 2" xfId="8396"/>
    <cellStyle name="Normal 20 4" xfId="8397"/>
    <cellStyle name="Normal 20 4 2" xfId="8398"/>
    <cellStyle name="Normal 20 5" xfId="8399"/>
    <cellStyle name="Normal 20 6" xfId="8400"/>
    <cellStyle name="Normal 21" xfId="8401"/>
    <cellStyle name="Normal 21 2" xfId="8402"/>
    <cellStyle name="Normal 21 2 2" xfId="8403"/>
    <cellStyle name="Normal 21 2 2 2" xfId="8404"/>
    <cellStyle name="Normal 21 2 3" xfId="8405"/>
    <cellStyle name="Normal 21 2 3 2" xfId="8406"/>
    <cellStyle name="Normal 21 2 4" xfId="8407"/>
    <cellStyle name="Normal 21 3" xfId="8408"/>
    <cellStyle name="Normal 21 3 2" xfId="8409"/>
    <cellStyle name="Normal 21 3 2 2" xfId="8410"/>
    <cellStyle name="Normal 21 3 3" xfId="8411"/>
    <cellStyle name="Normal 21 4" xfId="8412"/>
    <cellStyle name="Normal 21 4 2" xfId="8413"/>
    <cellStyle name="Normal 21 5" xfId="8414"/>
    <cellStyle name="Normal 21 5 2" xfId="8415"/>
    <cellStyle name="Normal 21 6" xfId="8416"/>
    <cellStyle name="Normal 22" xfId="8417"/>
    <cellStyle name="Normal 22 2" xfId="8418"/>
    <cellStyle name="Normal 22 2 2" xfId="8419"/>
    <cellStyle name="Normal 22 2 2 2" xfId="8420"/>
    <cellStyle name="Normal 22 2 3" xfId="8421"/>
    <cellStyle name="Normal 22 2 3 2" xfId="8422"/>
    <cellStyle name="Normal 22 2 4" xfId="8423"/>
    <cellStyle name="Normal 22 3" xfId="8424"/>
    <cellStyle name="Normal 22 3 2" xfId="8425"/>
    <cellStyle name="Normal 22 3 2 2" xfId="8426"/>
    <cellStyle name="Normal 22 3 3" xfId="8427"/>
    <cellStyle name="Normal 22 4" xfId="8428"/>
    <cellStyle name="Normal 22 4 2" xfId="8429"/>
    <cellStyle name="Normal 22 5" xfId="8430"/>
    <cellStyle name="Normal 22 5 2" xfId="8431"/>
    <cellStyle name="Normal 22 6" xfId="8432"/>
    <cellStyle name="Normal 23" xfId="8433"/>
    <cellStyle name="Normal 23 2" xfId="8434"/>
    <cellStyle name="Normal 23 2 2" xfId="8435"/>
    <cellStyle name="Normal 23 2 2 2" xfId="8436"/>
    <cellStyle name="Normal 23 2 3" xfId="8437"/>
    <cellStyle name="Normal 23 2 3 2" xfId="8438"/>
    <cellStyle name="Normal 23 2 4" xfId="8439"/>
    <cellStyle name="Normal 23 3" xfId="8440"/>
    <cellStyle name="Normal 23 3 2" xfId="8441"/>
    <cellStyle name="Normal 23 3 2 2" xfId="8442"/>
    <cellStyle name="Normal 23 3 3" xfId="8443"/>
    <cellStyle name="Normal 23 4" xfId="8444"/>
    <cellStyle name="Normal 23 4 2" xfId="8445"/>
    <cellStyle name="Normal 23 5" xfId="8446"/>
    <cellStyle name="Normal 23 5 2" xfId="8447"/>
    <cellStyle name="Normal 23 6" xfId="8448"/>
    <cellStyle name="Normal 24" xfId="8449"/>
    <cellStyle name="Normal 24 2" xfId="8450"/>
    <cellStyle name="Normal 24 2 2" xfId="8451"/>
    <cellStyle name="Normal 24 2 2 2" xfId="8452"/>
    <cellStyle name="Normal 24 2 3" xfId="8453"/>
    <cellStyle name="Normal 24 2 3 2" xfId="8454"/>
    <cellStyle name="Normal 24 2 4" xfId="8455"/>
    <cellStyle name="Normal 24 3" xfId="8456"/>
    <cellStyle name="Normal 24 3 2" xfId="8457"/>
    <cellStyle name="Normal 24 3 2 2" xfId="8458"/>
    <cellStyle name="Normal 24 3 3" xfId="8459"/>
    <cellStyle name="Normal 24 4" xfId="8460"/>
    <cellStyle name="Normal 24 4 2" xfId="8461"/>
    <cellStyle name="Normal 24 5" xfId="8462"/>
    <cellStyle name="Normal 24 5 2" xfId="8463"/>
    <cellStyle name="Normal 24 6" xfId="8464"/>
    <cellStyle name="Normal 25" xfId="8465"/>
    <cellStyle name="Normal 25 2" xfId="8466"/>
    <cellStyle name="Normal 25 2 2" xfId="8467"/>
    <cellStyle name="Normal 25 2 2 2" xfId="8468"/>
    <cellStyle name="Normal 25 2 3" xfId="8469"/>
    <cellStyle name="Normal 25 2 3 2" xfId="8470"/>
    <cellStyle name="Normal 25 2 4" xfId="8471"/>
    <cellStyle name="Normal 25 3" xfId="8472"/>
    <cellStyle name="Normal 25 3 2" xfId="8473"/>
    <cellStyle name="Normal 25 3 2 2" xfId="8474"/>
    <cellStyle name="Normal 25 3 3" xfId="8475"/>
    <cellStyle name="Normal 25 4" xfId="8476"/>
    <cellStyle name="Normal 25 4 2" xfId="8477"/>
    <cellStyle name="Normal 25 5" xfId="8478"/>
    <cellStyle name="Normal 25 5 2" xfId="8479"/>
    <cellStyle name="Normal 25 6" xfId="8480"/>
    <cellStyle name="Normal 25 7" xfId="8481"/>
    <cellStyle name="Normal 25 7 2" xfId="8482"/>
    <cellStyle name="Normal 25 7 3" xfId="8483"/>
    <cellStyle name="Normal 25 7 3 2" xfId="8484"/>
    <cellStyle name="Normal 26" xfId="8485"/>
    <cellStyle name="Normal 26 2" xfId="8486"/>
    <cellStyle name="Normal 26 2 2" xfId="8487"/>
    <cellStyle name="Normal 26 2 2 2" xfId="8488"/>
    <cellStyle name="Normal 26 2 3" xfId="8489"/>
    <cellStyle name="Normal 26 2 3 2" xfId="8490"/>
    <cellStyle name="Normal 26 2 4" xfId="8491"/>
    <cellStyle name="Normal 26 3" xfId="8492"/>
    <cellStyle name="Normal 26 3 2" xfId="8493"/>
    <cellStyle name="Normal 26 3 2 2" xfId="8494"/>
    <cellStyle name="Normal 26 3 3" xfId="8495"/>
    <cellStyle name="Normal 26 4" xfId="8496"/>
    <cellStyle name="Normal 26 4 2" xfId="8497"/>
    <cellStyle name="Normal 26 5" xfId="8498"/>
    <cellStyle name="Normal 26 5 2" xfId="8499"/>
    <cellStyle name="Normal 26 6" xfId="8500"/>
    <cellStyle name="Normal 27" xfId="8501"/>
    <cellStyle name="Normal 27 2" xfId="8502"/>
    <cellStyle name="Normal 27 2 2" xfId="8503"/>
    <cellStyle name="Normal 27 2 2 2" xfId="8504"/>
    <cellStyle name="Normal 27 2 3" xfId="8505"/>
    <cellStyle name="Normal 27 2 3 2" xfId="8506"/>
    <cellStyle name="Normal 27 2 4" xfId="8507"/>
    <cellStyle name="Normal 27 3" xfId="8508"/>
    <cellStyle name="Normal 27 3 2" xfId="8509"/>
    <cellStyle name="Normal 27 3 2 2" xfId="8510"/>
    <cellStyle name="Normal 27 3 3" xfId="8511"/>
    <cellStyle name="Normal 27 4" xfId="8512"/>
    <cellStyle name="Normal 27 4 2" xfId="8513"/>
    <cellStyle name="Normal 27 5" xfId="8514"/>
    <cellStyle name="Normal 27 5 2" xfId="8515"/>
    <cellStyle name="Normal 27 6" xfId="8516"/>
    <cellStyle name="Normal 28" xfId="8517"/>
    <cellStyle name="Normal 28 2" xfId="8518"/>
    <cellStyle name="Normal 28 2 2" xfId="8519"/>
    <cellStyle name="Normal 28 2 2 2" xfId="8520"/>
    <cellStyle name="Normal 28 2 3" xfId="8521"/>
    <cellStyle name="Normal 28 2 3 2" xfId="8522"/>
    <cellStyle name="Normal 28 2 4" xfId="8523"/>
    <cellStyle name="Normal 28 3" xfId="8524"/>
    <cellStyle name="Normal 28 3 2" xfId="8525"/>
    <cellStyle name="Normal 28 3 2 2" xfId="8526"/>
    <cellStyle name="Normal 28 3 3" xfId="8527"/>
    <cellStyle name="Normal 28 4" xfId="8528"/>
    <cellStyle name="Normal 28 4 2" xfId="8529"/>
    <cellStyle name="Normal 28 5" xfId="8530"/>
    <cellStyle name="Normal 28 5 2" xfId="8531"/>
    <cellStyle name="Normal 28 6" xfId="8532"/>
    <cellStyle name="Normal 29" xfId="8533"/>
    <cellStyle name="Normal 29 2" xfId="8534"/>
    <cellStyle name="Normal 29 2 2" xfId="8535"/>
    <cellStyle name="Normal 29 2 2 2" xfId="8536"/>
    <cellStyle name="Normal 29 2 3" xfId="8537"/>
    <cellStyle name="Normal 29 2 3 2" xfId="8538"/>
    <cellStyle name="Normal 29 2 4" xfId="8539"/>
    <cellStyle name="Normal 29 3" xfId="8540"/>
    <cellStyle name="Normal 29 3 2" xfId="8541"/>
    <cellStyle name="Normal 29 3 2 2" xfId="8542"/>
    <cellStyle name="Normal 29 3 3" xfId="8543"/>
    <cellStyle name="Normal 29 4" xfId="8544"/>
    <cellStyle name="Normal 29 4 2" xfId="8545"/>
    <cellStyle name="Normal 29 5" xfId="8546"/>
    <cellStyle name="Normal 29 5 2" xfId="8547"/>
    <cellStyle name="Normal 29 6" xfId="8548"/>
    <cellStyle name="Normal 3" xfId="8549"/>
    <cellStyle name="Normal 3 10" xfId="8550"/>
    <cellStyle name="Normal 3 11" xfId="8551"/>
    <cellStyle name="Normal 3 2" xfId="8552"/>
    <cellStyle name="Normal 3 2 2" xfId="8553"/>
    <cellStyle name="Normal 3 2 2 2" xfId="8554"/>
    <cellStyle name="Normal 3 2 3" xfId="8555"/>
    <cellStyle name="Normal 3 2 4" xfId="8556"/>
    <cellStyle name="Normal 3 2 5" xfId="8557"/>
    <cellStyle name="Normal 3 2 6" xfId="8558"/>
    <cellStyle name="Normal 3 2 7" xfId="8559"/>
    <cellStyle name="Normal 3 2_Chelan PUD Power Costs (8-10)" xfId="8560"/>
    <cellStyle name="Normal 3 3" xfId="8561"/>
    <cellStyle name="Normal 3 3 2" xfId="8562"/>
    <cellStyle name="Normal 3 3 2 2" xfId="8563"/>
    <cellStyle name="Normal 3 3 2 3" xfId="8564"/>
    <cellStyle name="Normal 3 3 3" xfId="8565"/>
    <cellStyle name="Normal 3 3 4" xfId="8566"/>
    <cellStyle name="Normal 3 3 5" xfId="8567"/>
    <cellStyle name="Normal 3 3 6" xfId="8568"/>
    <cellStyle name="Normal 3 4" xfId="8569"/>
    <cellStyle name="Normal 3 4 2" xfId="8570"/>
    <cellStyle name="Normal 3 4 2 2" xfId="8571"/>
    <cellStyle name="Normal 3 4 3" xfId="8572"/>
    <cellStyle name="Normal 3 4 3 2" xfId="8573"/>
    <cellStyle name="Normal 3 4 4" xfId="8574"/>
    <cellStyle name="Normal 3 4 4 2" xfId="8575"/>
    <cellStyle name="Normal 3 4 5" xfId="8576"/>
    <cellStyle name="Normal 3 5" xfId="8577"/>
    <cellStyle name="Normal 3 5 2" xfId="8578"/>
    <cellStyle name="Normal 3 5 2 2" xfId="8579"/>
    <cellStyle name="Normal 3 5 3" xfId="8580"/>
    <cellStyle name="Normal 3 6" xfId="8581"/>
    <cellStyle name="Normal 3 6 2" xfId="8582"/>
    <cellStyle name="Normal 3 7" xfId="8583"/>
    <cellStyle name="Normal 3 7 2" xfId="8584"/>
    <cellStyle name="Normal 3 8" xfId="8585"/>
    <cellStyle name="Normal 3 8 2" xfId="8586"/>
    <cellStyle name="Normal 3 9" xfId="8587"/>
    <cellStyle name="Normal 3_ Price Inputs" xfId="8588"/>
    <cellStyle name="Normal 30" xfId="8589"/>
    <cellStyle name="Normal 30 2" xfId="8590"/>
    <cellStyle name="Normal 30 2 2" xfId="8591"/>
    <cellStyle name="Normal 30 2 2 2" xfId="8592"/>
    <cellStyle name="Normal 30 2 3" xfId="8593"/>
    <cellStyle name="Normal 30 2 3 2" xfId="8594"/>
    <cellStyle name="Normal 30 2 4" xfId="8595"/>
    <cellStyle name="Normal 30 3" xfId="8596"/>
    <cellStyle name="Normal 30 3 2" xfId="8597"/>
    <cellStyle name="Normal 30 3 2 2" xfId="8598"/>
    <cellStyle name="Normal 30 3 3" xfId="8599"/>
    <cellStyle name="Normal 30 4" xfId="8600"/>
    <cellStyle name="Normal 30 4 2" xfId="8601"/>
    <cellStyle name="Normal 30 5" xfId="8602"/>
    <cellStyle name="Normal 30 5 2" xfId="8603"/>
    <cellStyle name="Normal 30 6" xfId="8604"/>
    <cellStyle name="Normal 31" xfId="8605"/>
    <cellStyle name="Normal 31 2" xfId="8606"/>
    <cellStyle name="Normal 31 2 2" xfId="8607"/>
    <cellStyle name="Normal 31 2 2 2" xfId="8608"/>
    <cellStyle name="Normal 31 2 3" xfId="8609"/>
    <cellStyle name="Normal 31 2 3 2" xfId="8610"/>
    <cellStyle name="Normal 31 2 4" xfId="8611"/>
    <cellStyle name="Normal 31 3" xfId="8612"/>
    <cellStyle name="Normal 31 3 2" xfId="8613"/>
    <cellStyle name="Normal 31 3 2 2" xfId="8614"/>
    <cellStyle name="Normal 31 3 3" xfId="8615"/>
    <cellStyle name="Normal 31 4" xfId="8616"/>
    <cellStyle name="Normal 31 4 2" xfId="8617"/>
    <cellStyle name="Normal 31 5" xfId="8618"/>
    <cellStyle name="Normal 31 5 2" xfId="8619"/>
    <cellStyle name="Normal 31 6" xfId="8620"/>
    <cellStyle name="Normal 32" xfId="8621"/>
    <cellStyle name="Normal 32 2" xfId="8622"/>
    <cellStyle name="Normal 32 2 2" xfId="8623"/>
    <cellStyle name="Normal 32 2 2 2" xfId="8624"/>
    <cellStyle name="Normal 32 2 3" xfId="8625"/>
    <cellStyle name="Normal 32 2 3 2" xfId="8626"/>
    <cellStyle name="Normal 32 2 4" xfId="8627"/>
    <cellStyle name="Normal 32 3" xfId="8628"/>
    <cellStyle name="Normal 32 3 2" xfId="8629"/>
    <cellStyle name="Normal 32 3 2 2" xfId="8630"/>
    <cellStyle name="Normal 32 3 3" xfId="8631"/>
    <cellStyle name="Normal 32 4" xfId="8632"/>
    <cellStyle name="Normal 32 4 2" xfId="8633"/>
    <cellStyle name="Normal 32 5" xfId="8634"/>
    <cellStyle name="Normal 32 5 2" xfId="8635"/>
    <cellStyle name="Normal 32 6" xfId="8636"/>
    <cellStyle name="Normal 33" xfId="8637"/>
    <cellStyle name="Normal 33 2" xfId="8638"/>
    <cellStyle name="Normal 33 2 2" xfId="8639"/>
    <cellStyle name="Normal 33 2 2 2" xfId="8640"/>
    <cellStyle name="Normal 33 2 3" xfId="8641"/>
    <cellStyle name="Normal 33 2 3 2" xfId="8642"/>
    <cellStyle name="Normal 33 2 4" xfId="8643"/>
    <cellStyle name="Normal 33 3" xfId="8644"/>
    <cellStyle name="Normal 33 3 2" xfId="8645"/>
    <cellStyle name="Normal 33 3 2 2" xfId="8646"/>
    <cellStyle name="Normal 33 3 3" xfId="8647"/>
    <cellStyle name="Normal 33 4" xfId="8648"/>
    <cellStyle name="Normal 33 4 2" xfId="8649"/>
    <cellStyle name="Normal 33 5" xfId="8650"/>
    <cellStyle name="Normal 33 5 2" xfId="8651"/>
    <cellStyle name="Normal 33 6" xfId="8652"/>
    <cellStyle name="Normal 34" xfId="8653"/>
    <cellStyle name="Normal 34 2" xfId="8654"/>
    <cellStyle name="Normal 34 2 2" xfId="8655"/>
    <cellStyle name="Normal 34 2 2 2" xfId="8656"/>
    <cellStyle name="Normal 34 2 3" xfId="8657"/>
    <cellStyle name="Normal 34 2 3 2" xfId="8658"/>
    <cellStyle name="Normal 34 2 4" xfId="8659"/>
    <cellStyle name="Normal 34 3" xfId="8660"/>
    <cellStyle name="Normal 34 3 2" xfId="8661"/>
    <cellStyle name="Normal 34 3 2 2" xfId="8662"/>
    <cellStyle name="Normal 34 3 3" xfId="8663"/>
    <cellStyle name="Normal 34 4" xfId="8664"/>
    <cellStyle name="Normal 34 4 2" xfId="8665"/>
    <cellStyle name="Normal 34 5" xfId="8666"/>
    <cellStyle name="Normal 34 5 2" xfId="8667"/>
    <cellStyle name="Normal 34 6" xfId="8668"/>
    <cellStyle name="Normal 35" xfId="8669"/>
    <cellStyle name="Normal 35 2" xfId="8670"/>
    <cellStyle name="Normal 35 2 2" xfId="8671"/>
    <cellStyle name="Normal 35 2 2 2" xfId="8672"/>
    <cellStyle name="Normal 35 2 3" xfId="8673"/>
    <cellStyle name="Normal 35 2 3 2" xfId="8674"/>
    <cellStyle name="Normal 35 2 4" xfId="8675"/>
    <cellStyle name="Normal 35 3" xfId="8676"/>
    <cellStyle name="Normal 35 3 2" xfId="8677"/>
    <cellStyle name="Normal 35 3 2 2" xfId="8678"/>
    <cellStyle name="Normal 35 3 3" xfId="8679"/>
    <cellStyle name="Normal 35 4" xfId="8680"/>
    <cellStyle name="Normal 35 4 2" xfId="8681"/>
    <cellStyle name="Normal 35 5" xfId="8682"/>
    <cellStyle name="Normal 35 5 2" xfId="8683"/>
    <cellStyle name="Normal 35 6" xfId="8684"/>
    <cellStyle name="Normal 36" xfId="8685"/>
    <cellStyle name="Normal 36 2" xfId="8686"/>
    <cellStyle name="Normal 36 2 2" xfId="8687"/>
    <cellStyle name="Normal 36 2 2 2" xfId="8688"/>
    <cellStyle name="Normal 36 2 3" xfId="8689"/>
    <cellStyle name="Normal 36 2 3 2" xfId="8690"/>
    <cellStyle name="Normal 36 2 4" xfId="8691"/>
    <cellStyle name="Normal 36 3" xfId="8692"/>
    <cellStyle name="Normal 36 3 2" xfId="8693"/>
    <cellStyle name="Normal 36 3 2 2" xfId="8694"/>
    <cellStyle name="Normal 36 3 3" xfId="8695"/>
    <cellStyle name="Normal 36 4" xfId="8696"/>
    <cellStyle name="Normal 36 4 2" xfId="8697"/>
    <cellStyle name="Normal 36 5" xfId="8698"/>
    <cellStyle name="Normal 36 5 2" xfId="8699"/>
    <cellStyle name="Normal 36 6" xfId="8700"/>
    <cellStyle name="Normal 37" xfId="8701"/>
    <cellStyle name="Normal 37 2" xfId="8702"/>
    <cellStyle name="Normal 37 2 2" xfId="8703"/>
    <cellStyle name="Normal 37 2 2 2" xfId="8704"/>
    <cellStyle name="Normal 37 2 3" xfId="8705"/>
    <cellStyle name="Normal 37 2 3 2" xfId="8706"/>
    <cellStyle name="Normal 37 2 4" xfId="8707"/>
    <cellStyle name="Normal 37 3" xfId="8708"/>
    <cellStyle name="Normal 37 3 2" xfId="8709"/>
    <cellStyle name="Normal 37 3 2 2" xfId="8710"/>
    <cellStyle name="Normal 37 3 3" xfId="8711"/>
    <cellStyle name="Normal 37 4" xfId="8712"/>
    <cellStyle name="Normal 37 4 2" xfId="8713"/>
    <cellStyle name="Normal 37 5" xfId="8714"/>
    <cellStyle name="Normal 37 5 2" xfId="8715"/>
    <cellStyle name="Normal 37 6" xfId="8716"/>
    <cellStyle name="Normal 38" xfId="8717"/>
    <cellStyle name="Normal 38 2" xfId="8718"/>
    <cellStyle name="Normal 38 2 2" xfId="8719"/>
    <cellStyle name="Normal 38 2 2 2" xfId="8720"/>
    <cellStyle name="Normal 38 2 3" xfId="8721"/>
    <cellStyle name="Normal 38 2 3 2" xfId="8722"/>
    <cellStyle name="Normal 38 2 4" xfId="8723"/>
    <cellStyle name="Normal 38 3" xfId="8724"/>
    <cellStyle name="Normal 38 3 2" xfId="8725"/>
    <cellStyle name="Normal 38 3 2 2" xfId="8726"/>
    <cellStyle name="Normal 38 3 3" xfId="8727"/>
    <cellStyle name="Normal 38 4" xfId="8728"/>
    <cellStyle name="Normal 38 4 2" xfId="8729"/>
    <cellStyle name="Normal 38 5" xfId="8730"/>
    <cellStyle name="Normal 38 5 2" xfId="8731"/>
    <cellStyle name="Normal 38 6" xfId="8732"/>
    <cellStyle name="Normal 39" xfId="8733"/>
    <cellStyle name="Normal 39 2" xfId="8734"/>
    <cellStyle name="Normal 39 2 2" xfId="8735"/>
    <cellStyle name="Normal 39 2 2 2" xfId="8736"/>
    <cellStyle name="Normal 39 2 3" xfId="8737"/>
    <cellStyle name="Normal 39 2 3 2" xfId="8738"/>
    <cellStyle name="Normal 39 2 4" xfId="8739"/>
    <cellStyle name="Normal 39 3" xfId="8740"/>
    <cellStyle name="Normal 39 3 2" xfId="8741"/>
    <cellStyle name="Normal 39 3 2 2" xfId="8742"/>
    <cellStyle name="Normal 39 3 3" xfId="8743"/>
    <cellStyle name="Normal 39 4" xfId="8744"/>
    <cellStyle name="Normal 39 4 2" xfId="8745"/>
    <cellStyle name="Normal 39 5" xfId="8746"/>
    <cellStyle name="Normal 39 5 2" xfId="8747"/>
    <cellStyle name="Normal 39 6" xfId="8748"/>
    <cellStyle name="Normal 4" xfId="8749"/>
    <cellStyle name="Normal 4 2" xfId="8750"/>
    <cellStyle name="Normal 4 2 2" xfId="8751"/>
    <cellStyle name="Normal 4 2 2 2" xfId="8752"/>
    <cellStyle name="Normal 4 2 2 2 2" xfId="8753"/>
    <cellStyle name="Normal 4 2 2 3" xfId="8754"/>
    <cellStyle name="Normal 4 2 2 3 2" xfId="8755"/>
    <cellStyle name="Normal 4 2 2 4" xfId="8756"/>
    <cellStyle name="Normal 4 2 3" xfId="8757"/>
    <cellStyle name="Normal 4 2 3 2" xfId="8758"/>
    <cellStyle name="Normal 4 2 3 2 2" xfId="8759"/>
    <cellStyle name="Normal 4 2 3 3" xfId="8760"/>
    <cellStyle name="Normal 4 2 4" xfId="8761"/>
    <cellStyle name="Normal 4 2 4 2" xfId="8762"/>
    <cellStyle name="Normal 4 2 5" xfId="8763"/>
    <cellStyle name="Normal 4 2 5 2" xfId="8764"/>
    <cellStyle name="Normal 4 2 6" xfId="8765"/>
    <cellStyle name="Normal 4 2 7" xfId="8766"/>
    <cellStyle name="Normal 4 3" xfId="8767"/>
    <cellStyle name="Normal 4 3 2" xfId="8768"/>
    <cellStyle name="Normal 4 3 3" xfId="8769"/>
    <cellStyle name="Normal 4 3 4" xfId="8770"/>
    <cellStyle name="Normal 4 4" xfId="8771"/>
    <cellStyle name="Normal 4 4 2" xfId="8772"/>
    <cellStyle name="Normal 4 5" xfId="8773"/>
    <cellStyle name="Normal 4 5 2" xfId="8774"/>
    <cellStyle name="Normal 4 6" xfId="8775"/>
    <cellStyle name="Normal 4 6 2" xfId="8776"/>
    <cellStyle name="Normal 4 7" xfId="8777"/>
    <cellStyle name="Normal 4 8" xfId="8778"/>
    <cellStyle name="Normal 4_ Price Inputs" xfId="8779"/>
    <cellStyle name="Normal 40" xfId="8780"/>
    <cellStyle name="Normal 40 2" xfId="8781"/>
    <cellStyle name="Normal 41" xfId="8782"/>
    <cellStyle name="Normal 41 2" xfId="8783"/>
    <cellStyle name="Normal 41 2 2" xfId="8784"/>
    <cellStyle name="Normal 41 3" xfId="8785"/>
    <cellStyle name="Normal 41 3 2" xfId="8786"/>
    <cellStyle name="Normal 41 4" xfId="8787"/>
    <cellStyle name="Normal 41 4 2" xfId="8788"/>
    <cellStyle name="Normal 42" xfId="8789"/>
    <cellStyle name="Normal 42 2" xfId="8790"/>
    <cellStyle name="Normal 42 2 2" xfId="8791"/>
    <cellStyle name="Normal 42 2 2 2" xfId="8792"/>
    <cellStyle name="Normal 42 2 3" xfId="8793"/>
    <cellStyle name="Normal 42 3" xfId="8794"/>
    <cellStyle name="Normal 42 3 2" xfId="8795"/>
    <cellStyle name="Normal 42 4" xfId="8796"/>
    <cellStyle name="Normal 42 4 2" xfId="8797"/>
    <cellStyle name="Normal 42 5" xfId="8798"/>
    <cellStyle name="Normal 42 5 2" xfId="8799"/>
    <cellStyle name="Normal 43" xfId="8800"/>
    <cellStyle name="Normal 43 2" xfId="8801"/>
    <cellStyle name="Normal 43 3" xfId="8802"/>
    <cellStyle name="Normal 43 3 2" xfId="8803"/>
    <cellStyle name="Normal 44" xfId="8804"/>
    <cellStyle name="Normal 44 2" xfId="8805"/>
    <cellStyle name="Normal 44 2 2" xfId="8806"/>
    <cellStyle name="Normal 44 2 2 2" xfId="8807"/>
    <cellStyle name="Normal 44 2 3" xfId="8808"/>
    <cellStyle name="Normal 44 2 4" xfId="8809"/>
    <cellStyle name="Normal 44 3" xfId="8810"/>
    <cellStyle name="Normal 44 3 2" xfId="8811"/>
    <cellStyle name="Normal 44 3 3" xfId="8812"/>
    <cellStyle name="Normal 44 4" xfId="8813"/>
    <cellStyle name="Normal 44 4 2" xfId="8814"/>
    <cellStyle name="Normal 44 5" xfId="8815"/>
    <cellStyle name="Normal 44 5 2" xfId="8816"/>
    <cellStyle name="Normal 44 6" xfId="8817"/>
    <cellStyle name="Normal 44 7" xfId="8818"/>
    <cellStyle name="Normal 45" xfId="8819"/>
    <cellStyle name="Normal 45 2" xfId="8820"/>
    <cellStyle name="Normal 45 2 2" xfId="8821"/>
    <cellStyle name="Normal 45 3" xfId="8822"/>
    <cellStyle name="Normal 45 4" xfId="8823"/>
    <cellStyle name="Normal 45 5" xfId="8824"/>
    <cellStyle name="Normal 45 6" xfId="8825"/>
    <cellStyle name="Normal 46" xfId="8826"/>
    <cellStyle name="Normal 46 2" xfId="8827"/>
    <cellStyle name="Normal 46 2 2" xfId="8828"/>
    <cellStyle name="Normal 46 2 2 2" xfId="8829"/>
    <cellStyle name="Normal 46 2 3" xfId="8830"/>
    <cellStyle name="Normal 46 2 3 2" xfId="8831"/>
    <cellStyle name="Normal 46 2 4" xfId="8832"/>
    <cellStyle name="Normal 46 3" xfId="8833"/>
    <cellStyle name="Normal 46 3 2" xfId="8834"/>
    <cellStyle name="Normal 46 4" xfId="8835"/>
    <cellStyle name="Normal 46 4 2" xfId="8836"/>
    <cellStyle name="Normal 46 5" xfId="8837"/>
    <cellStyle name="Normal 46 6" xfId="8838"/>
    <cellStyle name="Normal 47" xfId="8839"/>
    <cellStyle name="Normal 47 2" xfId="8840"/>
    <cellStyle name="Normal 47 2 2" xfId="8841"/>
    <cellStyle name="Normal 47 3" xfId="8842"/>
    <cellStyle name="Normal 47 3 2" xfId="8843"/>
    <cellStyle name="Normal 47 4" xfId="8844"/>
    <cellStyle name="Normal 47 4 2" xfId="8845"/>
    <cellStyle name="Normal 47 5" xfId="8846"/>
    <cellStyle name="Normal 48" xfId="8847"/>
    <cellStyle name="Normal 48 2" xfId="8848"/>
    <cellStyle name="Normal 48 2 2" xfId="8849"/>
    <cellStyle name="Normal 48 3" xfId="8850"/>
    <cellStyle name="Normal 48 3 2" xfId="8851"/>
    <cellStyle name="Normal 48 4" xfId="8852"/>
    <cellStyle name="Normal 48 4 2" xfId="8853"/>
    <cellStyle name="Normal 49" xfId="8854"/>
    <cellStyle name="Normal 49 2" xfId="8855"/>
    <cellStyle name="Normal 49 2 2" xfId="8856"/>
    <cellStyle name="Normal 49 3" xfId="8857"/>
    <cellStyle name="Normal 49 3 2" xfId="8858"/>
    <cellStyle name="Normal 49 4" xfId="8859"/>
    <cellStyle name="Normal 49 4 2" xfId="8860"/>
    <cellStyle name="Normal 5" xfId="8861"/>
    <cellStyle name="Normal 5 2" xfId="8862"/>
    <cellStyle name="Normal 5 2 2" xfId="8863"/>
    <cellStyle name="Normal 5 2 3" xfId="8864"/>
    <cellStyle name="Normal 5 2 4" xfId="8865"/>
    <cellStyle name="Normal 5 3" xfId="8866"/>
    <cellStyle name="Normal 5 3 2" xfId="8867"/>
    <cellStyle name="Normal 5 4" xfId="8868"/>
    <cellStyle name="Normal 5 4 2" xfId="8869"/>
    <cellStyle name="Normal 5 5" xfId="8870"/>
    <cellStyle name="Normal 5 5 2" xfId="8871"/>
    <cellStyle name="Normal 5 6" xfId="8872"/>
    <cellStyle name="Normal 5 7" xfId="8873"/>
    <cellStyle name="Normal 5_2011 CBR Rev Calc by schedule" xfId="8874"/>
    <cellStyle name="Normal 50" xfId="8875"/>
    <cellStyle name="Normal 50 2" xfId="8876"/>
    <cellStyle name="Normal 50 2 2" xfId="8877"/>
    <cellStyle name="Normal 50 3" xfId="8878"/>
    <cellStyle name="Normal 50 3 2" xfId="8879"/>
    <cellStyle name="Normal 50 4" xfId="8880"/>
    <cellStyle name="Normal 50 4 2" xfId="8881"/>
    <cellStyle name="Normal 51" xfId="8882"/>
    <cellStyle name="Normal 51 2" xfId="8883"/>
    <cellStyle name="Normal 51 2 2" xfId="8884"/>
    <cellStyle name="Normal 51 2 2 2" xfId="8885"/>
    <cellStyle name="Normal 51 2 3" xfId="8886"/>
    <cellStyle name="Normal 51 2 3 2" xfId="8887"/>
    <cellStyle name="Normal 51 2 4" xfId="8888"/>
    <cellStyle name="Normal 51 3" xfId="8889"/>
    <cellStyle name="Normal 51 3 2" xfId="8890"/>
    <cellStyle name="Normal 51 4" xfId="8891"/>
    <cellStyle name="Normal 51 4 2" xfId="8892"/>
    <cellStyle name="Normal 51 5" xfId="8893"/>
    <cellStyle name="Normal 51 6" xfId="8894"/>
    <cellStyle name="Normal 52" xfId="8895"/>
    <cellStyle name="Normal 53" xfId="8896"/>
    <cellStyle name="Normal 53 2" xfId="8897"/>
    <cellStyle name="Normal 53 3" xfId="8898"/>
    <cellStyle name="Normal 53 3 2" xfId="8899"/>
    <cellStyle name="Normal 53 4" xfId="8900"/>
    <cellStyle name="Normal 54" xfId="8901"/>
    <cellStyle name="Normal 54 2" xfId="8902"/>
    <cellStyle name="Normal 54 3" xfId="8903"/>
    <cellStyle name="Normal 54 3 2" xfId="8904"/>
    <cellStyle name="Normal 54 4" xfId="8905"/>
    <cellStyle name="Normal 55" xfId="8906"/>
    <cellStyle name="Normal 55 2" xfId="8907"/>
    <cellStyle name="Normal 55 2 2" xfId="8908"/>
    <cellStyle name="Normal 55 3" xfId="8909"/>
    <cellStyle name="Normal 56" xfId="8910"/>
    <cellStyle name="Normal 56 2" xfId="8911"/>
    <cellStyle name="Normal 56 2 2" xfId="8912"/>
    <cellStyle name="Normal 56 3" xfId="8913"/>
    <cellStyle name="Normal 57" xfId="8914"/>
    <cellStyle name="Normal 57 2" xfId="8915"/>
    <cellStyle name="Normal 58" xfId="8916"/>
    <cellStyle name="Normal 58 2" xfId="8917"/>
    <cellStyle name="Normal 59" xfId="8918"/>
    <cellStyle name="Normal 59 2" xfId="8919"/>
    <cellStyle name="Normal 6" xfId="8920"/>
    <cellStyle name="Normal 6 2" xfId="8921"/>
    <cellStyle name="Normal 6 2 2" xfId="8922"/>
    <cellStyle name="Normal 6 2 2 2" xfId="8923"/>
    <cellStyle name="Normal 6 2 3" xfId="8924"/>
    <cellStyle name="Normal 6 2 4" xfId="8925"/>
    <cellStyle name="Normal 6 3" xfId="8926"/>
    <cellStyle name="Normal 6 3 2" xfId="8927"/>
    <cellStyle name="Normal 6 4" xfId="8928"/>
    <cellStyle name="Normal 6 4 2" xfId="8929"/>
    <cellStyle name="Normal 6 4 2 2" xfId="8930"/>
    <cellStyle name="Normal 6 5" xfId="8931"/>
    <cellStyle name="Normal 6 5 2" xfId="8932"/>
    <cellStyle name="Normal 6 6" xfId="8933"/>
    <cellStyle name="Normal 6 7" xfId="8934"/>
    <cellStyle name="Normal 6_Scenario 1 REC vs PTC Offset" xfId="8935"/>
    <cellStyle name="Normal 60" xfId="8936"/>
    <cellStyle name="Normal 60 2" xfId="8937"/>
    <cellStyle name="Normal 61" xfId="8938"/>
    <cellStyle name="Normal 61 2" xfId="8939"/>
    <cellStyle name="Normal 62" xfId="8940"/>
    <cellStyle name="Normal 62 2" xfId="8941"/>
    <cellStyle name="Normal 63" xfId="8942"/>
    <cellStyle name="Normal 63 2" xfId="8943"/>
    <cellStyle name="Normal 64" xfId="8944"/>
    <cellStyle name="Normal 64 2" xfId="8945"/>
    <cellStyle name="Normal 65" xfId="8946"/>
    <cellStyle name="Normal 65 2" xfId="8947"/>
    <cellStyle name="Normal 66" xfId="8948"/>
    <cellStyle name="Normal 66 2" xfId="8949"/>
    <cellStyle name="Normal 67" xfId="8950"/>
    <cellStyle name="Normal 67 2" xfId="8951"/>
    <cellStyle name="Normal 68" xfId="8952"/>
    <cellStyle name="Normal 68 2" xfId="8953"/>
    <cellStyle name="Normal 69" xfId="8954"/>
    <cellStyle name="Normal 69 2" xfId="8955"/>
    <cellStyle name="Normal 7" xfId="8956"/>
    <cellStyle name="Normal 7 2" xfId="8957"/>
    <cellStyle name="Normal 7 2 2" xfId="8958"/>
    <cellStyle name="Normal 7 2 2 2" xfId="8959"/>
    <cellStyle name="Normal 7 2 3" xfId="8960"/>
    <cellStyle name="Normal 7 3" xfId="8961"/>
    <cellStyle name="Normal 7 4" xfId="8962"/>
    <cellStyle name="Normal 7 4 2" xfId="8963"/>
    <cellStyle name="Normal 7 5" xfId="8964"/>
    <cellStyle name="Normal 70" xfId="8965"/>
    <cellStyle name="Normal 70 2" xfId="8966"/>
    <cellStyle name="Normal 71" xfId="8967"/>
    <cellStyle name="Normal 71 2" xfId="8968"/>
    <cellStyle name="Normal 72" xfId="8969"/>
    <cellStyle name="Normal 72 2" xfId="8970"/>
    <cellStyle name="Normal 73" xfId="8971"/>
    <cellStyle name="Normal 73 2" xfId="8972"/>
    <cellStyle name="Normal 74" xfId="8973"/>
    <cellStyle name="Normal 75" xfId="8974"/>
    <cellStyle name="Normal 76" xfId="8975"/>
    <cellStyle name="Normal 77" xfId="8976"/>
    <cellStyle name="Normal 78" xfId="8977"/>
    <cellStyle name="Normal 79" xfId="8978"/>
    <cellStyle name="Normal 8" xfId="8979"/>
    <cellStyle name="Normal 8 2" xfId="8980"/>
    <cellStyle name="Normal 8 2 2" xfId="8981"/>
    <cellStyle name="Normal 8 2 2 2" xfId="8982"/>
    <cellStyle name="Normal 8 2 3" xfId="8983"/>
    <cellStyle name="Normal 8 2 4" xfId="8984"/>
    <cellStyle name="Normal 8 3" xfId="8985"/>
    <cellStyle name="Normal 8 4" xfId="8986"/>
    <cellStyle name="Normal 8 4 2" xfId="8987"/>
    <cellStyle name="Normal 8 5" xfId="8988"/>
    <cellStyle name="Normal 8 6" xfId="8989"/>
    <cellStyle name="Normal 8 7" xfId="8990"/>
    <cellStyle name="Normal 8 8" xfId="8991"/>
    <cellStyle name="Normal 80" xfId="8992"/>
    <cellStyle name="Normal 81" xfId="8993"/>
    <cellStyle name="Normal 82" xfId="8994"/>
    <cellStyle name="Normal 83" xfId="8995"/>
    <cellStyle name="Normal 84" xfId="8996"/>
    <cellStyle name="Normal 85" xfId="8997"/>
    <cellStyle name="Normal 86" xfId="8998"/>
    <cellStyle name="Normal 87" xfId="8999"/>
    <cellStyle name="Normal 88" xfId="9000"/>
    <cellStyle name="Normal 89" xfId="9001"/>
    <cellStyle name="Normal 9" xfId="9002"/>
    <cellStyle name="Normal 9 2" xfId="9003"/>
    <cellStyle name="Normal 9 2 2" xfId="9004"/>
    <cellStyle name="Normal 9 2 2 2" xfId="9005"/>
    <cellStyle name="Normal 9 2 3" xfId="9006"/>
    <cellStyle name="Normal 9 2 4" xfId="9007"/>
    <cellStyle name="Normal 9 3" xfId="9008"/>
    <cellStyle name="Normal 9 3 2" xfId="9009"/>
    <cellStyle name="Normal 9 4" xfId="9010"/>
    <cellStyle name="Normal 9 5" xfId="9011"/>
    <cellStyle name="Normal 9 6" xfId="9012"/>
    <cellStyle name="Normal 90" xfId="9013"/>
    <cellStyle name="Normal 91" xfId="9014"/>
    <cellStyle name="Normal 92" xfId="9015"/>
    <cellStyle name="Normal 93" xfId="9016"/>
    <cellStyle name="Normal 94" xfId="9017"/>
    <cellStyle name="Normal 95" xfId="9018"/>
    <cellStyle name="Normal 96" xfId="9019"/>
    <cellStyle name="Normal 96 2" xfId="9020"/>
    <cellStyle name="Normal 97" xfId="9021"/>
    <cellStyle name="Normal 98" xfId="9022"/>
    <cellStyle name="Normal 99" xfId="9023"/>
    <cellStyle name="Normal(0)" xfId="9024"/>
    <cellStyle name="Note 10" xfId="9025"/>
    <cellStyle name="Note 10 2" xfId="9026"/>
    <cellStyle name="Note 10 2 2" xfId="9027"/>
    <cellStyle name="Note 10 3" xfId="9028"/>
    <cellStyle name="Note 11" xfId="9029"/>
    <cellStyle name="Note 11 2" xfId="9030"/>
    <cellStyle name="Note 11 2 2" xfId="9031"/>
    <cellStyle name="Note 11 3" xfId="9032"/>
    <cellStyle name="Note 12" xfId="9033"/>
    <cellStyle name="Note 12 2" xfId="9034"/>
    <cellStyle name="Note 12 2 2" xfId="9035"/>
    <cellStyle name="Note 12 3" xfId="9036"/>
    <cellStyle name="Note 12 3 2" xfId="9037"/>
    <cellStyle name="Note 12 4" xfId="9038"/>
    <cellStyle name="Note 13" xfId="9039"/>
    <cellStyle name="Note 13 2" xfId="9040"/>
    <cellStyle name="Note 14" xfId="9041"/>
    <cellStyle name="Note 2" xfId="9042"/>
    <cellStyle name="Note 2 2" xfId="9043"/>
    <cellStyle name="Note 2 2 2" xfId="9044"/>
    <cellStyle name="Note 2 2 3" xfId="9045"/>
    <cellStyle name="Note 2 2 4" xfId="9046"/>
    <cellStyle name="Note 2 3" xfId="9047"/>
    <cellStyle name="Note 2 3 2" xfId="9048"/>
    <cellStyle name="Note 2 4" xfId="9049"/>
    <cellStyle name="Note 2 4 2" xfId="9050"/>
    <cellStyle name="Note 2 5" xfId="9051"/>
    <cellStyle name="Note 2_AURORA Total New" xfId="9052"/>
    <cellStyle name="Note 3" xfId="9053"/>
    <cellStyle name="Note 3 2" xfId="9054"/>
    <cellStyle name="Note 3 2 2" xfId="9055"/>
    <cellStyle name="Note 3 3" xfId="9056"/>
    <cellStyle name="Note 3 4" xfId="9057"/>
    <cellStyle name="Note 4" xfId="9058"/>
    <cellStyle name="Note 4 2" xfId="9059"/>
    <cellStyle name="Note 4 2 2" xfId="9060"/>
    <cellStyle name="Note 4 3" xfId="9061"/>
    <cellStyle name="Note 4 4" xfId="9062"/>
    <cellStyle name="Note 5" xfId="9063"/>
    <cellStyle name="Note 5 2" xfId="9064"/>
    <cellStyle name="Note 5 2 2" xfId="9065"/>
    <cellStyle name="Note 5 3" xfId="9066"/>
    <cellStyle name="Note 5 4" xfId="9067"/>
    <cellStyle name="Note 6" xfId="9068"/>
    <cellStyle name="Note 6 2" xfId="9069"/>
    <cellStyle name="Note 6 2 2" xfId="9070"/>
    <cellStyle name="Note 6 3" xfId="9071"/>
    <cellStyle name="Note 6 4" xfId="9072"/>
    <cellStyle name="Note 7" xfId="9073"/>
    <cellStyle name="Note 7 2" xfId="9074"/>
    <cellStyle name="Note 7 2 2" xfId="9075"/>
    <cellStyle name="Note 7 3" xfId="9076"/>
    <cellStyle name="Note 7 4" xfId="9077"/>
    <cellStyle name="Note 8" xfId="9078"/>
    <cellStyle name="Note 8 2" xfId="9079"/>
    <cellStyle name="Note 8 2 2" xfId="9080"/>
    <cellStyle name="Note 8 3" xfId="9081"/>
    <cellStyle name="Note 8 4" xfId="9082"/>
    <cellStyle name="Note 9" xfId="9083"/>
    <cellStyle name="Note 9 2" xfId="9084"/>
    <cellStyle name="Note 9 2 2" xfId="9085"/>
    <cellStyle name="Note 9 3" xfId="9086"/>
    <cellStyle name="Note 9 4" xfId="9087"/>
    <cellStyle name="Number" xfId="9088"/>
    <cellStyle name="Number 10" xfId="9089"/>
    <cellStyle name="Number 11" xfId="9090"/>
    <cellStyle name="Number 12" xfId="9091"/>
    <cellStyle name="Number 13" xfId="9092"/>
    <cellStyle name="Number 14" xfId="9093"/>
    <cellStyle name="Number 2" xfId="9094"/>
    <cellStyle name="Number 3" xfId="9095"/>
    <cellStyle name="Number 4" xfId="9096"/>
    <cellStyle name="Number 5" xfId="9097"/>
    <cellStyle name="Number 6" xfId="9098"/>
    <cellStyle name="Number 7" xfId="9099"/>
    <cellStyle name="Number 8" xfId="9100"/>
    <cellStyle name="Number 9" xfId="9101"/>
    <cellStyle name="Output 2" xfId="9102"/>
    <cellStyle name="Output 2 2" xfId="9103"/>
    <cellStyle name="Output 2 2 2" xfId="9104"/>
    <cellStyle name="Output 2 2 3" xfId="9105"/>
    <cellStyle name="Output 2 3" xfId="9106"/>
    <cellStyle name="Output 2 4" xfId="9107"/>
    <cellStyle name="Output 3" xfId="9108"/>
    <cellStyle name="Output 3 2" xfId="9109"/>
    <cellStyle name="Output 3 3" xfId="9110"/>
    <cellStyle name="Output 3 4" xfId="9111"/>
    <cellStyle name="Output 4" xfId="9112"/>
    <cellStyle name="Output 5" xfId="9113"/>
    <cellStyle name="Output 6" xfId="9114"/>
    <cellStyle name="Output Amounts" xfId="9115"/>
    <cellStyle name="Output Line Items" xfId="9116"/>
    <cellStyle name="Password" xfId="9117"/>
    <cellStyle name="Percen - Style1" xfId="9118"/>
    <cellStyle name="Percen - Style1 2" xfId="9119"/>
    <cellStyle name="Percen - Style2" xfId="9120"/>
    <cellStyle name="Percen - Style2 2" xfId="9121"/>
    <cellStyle name="Percen - Style2 3" xfId="9122"/>
    <cellStyle name="Percen - Style3" xfId="9123"/>
    <cellStyle name="Percen - Style3 2" xfId="9124"/>
    <cellStyle name="Percen - Style3 2 2" xfId="9125"/>
    <cellStyle name="Percen - Style3 3" xfId="9126"/>
    <cellStyle name="Percen - Style3 4" xfId="9127"/>
    <cellStyle name="Percen - Style3_ACCOUNTS" xfId="9128"/>
    <cellStyle name="Percent" xfId="10096" builtinId="5"/>
    <cellStyle name="Percent (0)" xfId="9129"/>
    <cellStyle name="Percent [2]" xfId="9130"/>
    <cellStyle name="Percent [2] 2" xfId="9131"/>
    <cellStyle name="Percent [2] 2 2" xfId="9132"/>
    <cellStyle name="Percent [2] 2 2 2" xfId="9133"/>
    <cellStyle name="Percent [2] 2 3" xfId="9134"/>
    <cellStyle name="Percent [2] 3" xfId="9135"/>
    <cellStyle name="Percent [2] 3 2" xfId="9136"/>
    <cellStyle name="Percent [2] 3 2 2" xfId="9137"/>
    <cellStyle name="Percent [2] 3 3" xfId="9138"/>
    <cellStyle name="Percent [2] 3 3 2" xfId="9139"/>
    <cellStyle name="Percent [2] 3 4" xfId="9140"/>
    <cellStyle name="Percent [2] 3 4 2" xfId="9141"/>
    <cellStyle name="Percent [2] 4" xfId="9142"/>
    <cellStyle name="Percent [2] 4 2" xfId="9143"/>
    <cellStyle name="Percent [2] 5" xfId="9144"/>
    <cellStyle name="Percent [2] 6" xfId="9145"/>
    <cellStyle name="Percent [2] 7" xfId="9146"/>
    <cellStyle name="Percent 10" xfId="9147"/>
    <cellStyle name="Percent 10 2" xfId="9148"/>
    <cellStyle name="Percent 10 3" xfId="9149"/>
    <cellStyle name="Percent 10 3 2" xfId="9150"/>
    <cellStyle name="Percent 10 4" xfId="9151"/>
    <cellStyle name="Percent 100" xfId="9152"/>
    <cellStyle name="Percent 101" xfId="9153"/>
    <cellStyle name="Percent 102" xfId="9154"/>
    <cellStyle name="Percent 103" xfId="9155"/>
    <cellStyle name="Percent 104" xfId="9156"/>
    <cellStyle name="Percent 105" xfId="9157"/>
    <cellStyle name="Percent 106" xfId="9158"/>
    <cellStyle name="Percent 107" xfId="9159"/>
    <cellStyle name="Percent 108" xfId="9160"/>
    <cellStyle name="Percent 109" xfId="9161"/>
    <cellStyle name="Percent 11" xfId="9162"/>
    <cellStyle name="Percent 11 2" xfId="9163"/>
    <cellStyle name="Percent 11 2 2" xfId="9164"/>
    <cellStyle name="Percent 11 3" xfId="9165"/>
    <cellStyle name="Percent 11 3 2" xfId="9166"/>
    <cellStyle name="Percent 11 4" xfId="9167"/>
    <cellStyle name="Percent 11 4 2" xfId="9168"/>
    <cellStyle name="Percent 11 5" xfId="9169"/>
    <cellStyle name="Percent 110" xfId="9170"/>
    <cellStyle name="Percent 111" xfId="9171"/>
    <cellStyle name="Percent 112" xfId="9172"/>
    <cellStyle name="Percent 113" xfId="9173"/>
    <cellStyle name="Percent 114" xfId="9174"/>
    <cellStyle name="Percent 115" xfId="9175"/>
    <cellStyle name="Percent 116" xfId="9176"/>
    <cellStyle name="Percent 117" xfId="9177"/>
    <cellStyle name="Percent 118" xfId="9178"/>
    <cellStyle name="Percent 119" xfId="9179"/>
    <cellStyle name="Percent 12" xfId="9180"/>
    <cellStyle name="Percent 12 2" xfId="9181"/>
    <cellStyle name="Percent 12 2 2" xfId="9182"/>
    <cellStyle name="Percent 12 2 2 2" xfId="9183"/>
    <cellStyle name="Percent 12 2 3" xfId="9184"/>
    <cellStyle name="Percent 12 3" xfId="9185"/>
    <cellStyle name="Percent 12 3 2" xfId="9186"/>
    <cellStyle name="Percent 12 4" xfId="9187"/>
    <cellStyle name="Percent 12 4 2" xfId="9188"/>
    <cellStyle name="Percent 12 5" xfId="9189"/>
    <cellStyle name="Percent 12 5 2" xfId="9190"/>
    <cellStyle name="Percent 120" xfId="9191"/>
    <cellStyle name="Percent 121" xfId="9192"/>
    <cellStyle name="Percent 122" xfId="9193"/>
    <cellStyle name="Percent 123" xfId="9194"/>
    <cellStyle name="Percent 124" xfId="9195"/>
    <cellStyle name="Percent 125" xfId="9196"/>
    <cellStyle name="Percent 126" xfId="9197"/>
    <cellStyle name="Percent 127" xfId="9198"/>
    <cellStyle name="Percent 13" xfId="9199"/>
    <cellStyle name="Percent 13 2" xfId="9200"/>
    <cellStyle name="Percent 13 2 2" xfId="9201"/>
    <cellStyle name="Percent 13 2 3" xfId="9202"/>
    <cellStyle name="Percent 13 3" xfId="9203"/>
    <cellStyle name="Percent 13 3 2" xfId="9204"/>
    <cellStyle name="Percent 13 4" xfId="9205"/>
    <cellStyle name="Percent 13 5" xfId="9206"/>
    <cellStyle name="Percent 13 6" xfId="9207"/>
    <cellStyle name="Percent 14" xfId="9208"/>
    <cellStyle name="Percent 14 2" xfId="9209"/>
    <cellStyle name="Percent 14 2 2" xfId="9210"/>
    <cellStyle name="Percent 14 3" xfId="9211"/>
    <cellStyle name="Percent 14 4" xfId="9212"/>
    <cellStyle name="Percent 14 4 2" xfId="9213"/>
    <cellStyle name="Percent 14 5" xfId="9214"/>
    <cellStyle name="Percent 15" xfId="9215"/>
    <cellStyle name="Percent 15 2" xfId="9216"/>
    <cellStyle name="Percent 15 2 2" xfId="9217"/>
    <cellStyle name="Percent 15 2 3" xfId="9218"/>
    <cellStyle name="Percent 15 2 4" xfId="9219"/>
    <cellStyle name="Percent 15 3" xfId="9220"/>
    <cellStyle name="Percent 15 3 2" xfId="9221"/>
    <cellStyle name="Percent 15 4" xfId="9222"/>
    <cellStyle name="Percent 15 4 2" xfId="9223"/>
    <cellStyle name="Percent 15 5" xfId="9224"/>
    <cellStyle name="Percent 15 6" xfId="9225"/>
    <cellStyle name="Percent 16" xfId="9226"/>
    <cellStyle name="Percent 16 2" xfId="9227"/>
    <cellStyle name="Percent 16 2 2" xfId="9228"/>
    <cellStyle name="Percent 16 3" xfId="9229"/>
    <cellStyle name="Percent 16 3 2" xfId="9230"/>
    <cellStyle name="Percent 16 4" xfId="9231"/>
    <cellStyle name="Percent 16 4 2" xfId="9232"/>
    <cellStyle name="Percent 17" xfId="9233"/>
    <cellStyle name="Percent 17 2" xfId="9234"/>
    <cellStyle name="Percent 17 2 2" xfId="9235"/>
    <cellStyle name="Percent 17 2 3" xfId="9236"/>
    <cellStyle name="Percent 17 3" xfId="9237"/>
    <cellStyle name="Percent 17 3 2" xfId="9238"/>
    <cellStyle name="Percent 17 4" xfId="9239"/>
    <cellStyle name="Percent 17 4 2" xfId="9240"/>
    <cellStyle name="Percent 18" xfId="9241"/>
    <cellStyle name="Percent 18 2" xfId="9242"/>
    <cellStyle name="Percent 18 2 2" xfId="9243"/>
    <cellStyle name="Percent 18 3" xfId="9244"/>
    <cellStyle name="Percent 18 3 2" xfId="9245"/>
    <cellStyle name="Percent 18 4" xfId="9246"/>
    <cellStyle name="Percent 18 4 2" xfId="9247"/>
    <cellStyle name="Percent 18 5" xfId="9248"/>
    <cellStyle name="Percent 19" xfId="9249"/>
    <cellStyle name="Percent 19 2" xfId="9250"/>
    <cellStyle name="Percent 19 2 2" xfId="9251"/>
    <cellStyle name="Percent 19 3" xfId="9252"/>
    <cellStyle name="Percent 19 3 2" xfId="9253"/>
    <cellStyle name="Percent 19 4" xfId="9254"/>
    <cellStyle name="Percent 19 4 2" xfId="9255"/>
    <cellStyle name="Percent 2" xfId="9256"/>
    <cellStyle name="Percent 2 10" xfId="9257"/>
    <cellStyle name="Percent 2 11" xfId="9258"/>
    <cellStyle name="Percent 2 12" xfId="9259"/>
    <cellStyle name="Percent 2 13" xfId="9260"/>
    <cellStyle name="Percent 2 14" xfId="9261"/>
    <cellStyle name="Percent 2 15" xfId="9262"/>
    <cellStyle name="Percent 2 16" xfId="9263"/>
    <cellStyle name="Percent 2 17" xfId="9264"/>
    <cellStyle name="Percent 2 18" xfId="9265"/>
    <cellStyle name="Percent 2 19" xfId="9266"/>
    <cellStyle name="Percent 2 2" xfId="9267"/>
    <cellStyle name="Percent 2 2 2" xfId="9268"/>
    <cellStyle name="Percent 2 2 2 2" xfId="9269"/>
    <cellStyle name="Percent 2 2 3" xfId="9270"/>
    <cellStyle name="Percent 2 2 4" xfId="9271"/>
    <cellStyle name="Percent 2 2 5" xfId="9272"/>
    <cellStyle name="Percent 2 20" xfId="9273"/>
    <cellStyle name="Percent 2 21" xfId="9274"/>
    <cellStyle name="Percent 2 22" xfId="9275"/>
    <cellStyle name="Percent 2 23" xfId="9276"/>
    <cellStyle name="Percent 2 3" xfId="9277"/>
    <cellStyle name="Percent 2 3 2" xfId="9278"/>
    <cellStyle name="Percent 2 3 3" xfId="9279"/>
    <cellStyle name="Percent 2 3 4" xfId="9280"/>
    <cellStyle name="Percent 2 4" xfId="9281"/>
    <cellStyle name="Percent 2 4 2" xfId="9282"/>
    <cellStyle name="Percent 2 5" xfId="9283"/>
    <cellStyle name="Percent 2 6" xfId="9284"/>
    <cellStyle name="Percent 2 7" xfId="9285"/>
    <cellStyle name="Percent 2 8" xfId="9286"/>
    <cellStyle name="Percent 2 9" xfId="9287"/>
    <cellStyle name="Percent 20" xfId="9288"/>
    <cellStyle name="Percent 20 2" xfId="9289"/>
    <cellStyle name="Percent 20 2 2" xfId="9290"/>
    <cellStyle name="Percent 20 2 3" xfId="9291"/>
    <cellStyle name="Percent 20 2 4" xfId="9292"/>
    <cellStyle name="Percent 20 3" xfId="9293"/>
    <cellStyle name="Percent 20 4" xfId="9294"/>
    <cellStyle name="Percent 20 5" xfId="9295"/>
    <cellStyle name="Percent 21" xfId="9296"/>
    <cellStyle name="Percent 21 2" xfId="9297"/>
    <cellStyle name="Percent 21 3" xfId="9298"/>
    <cellStyle name="Percent 22" xfId="9299"/>
    <cellStyle name="Percent 22 2" xfId="9300"/>
    <cellStyle name="Percent 22 3" xfId="9301"/>
    <cellStyle name="Percent 22 3 2" xfId="9302"/>
    <cellStyle name="Percent 22 4" xfId="9303"/>
    <cellStyle name="Percent 23" xfId="9304"/>
    <cellStyle name="Percent 23 2" xfId="9305"/>
    <cellStyle name="Percent 23 3" xfId="9306"/>
    <cellStyle name="Percent 23 3 2" xfId="9307"/>
    <cellStyle name="Percent 23 4" xfId="9308"/>
    <cellStyle name="Percent 24" xfId="9309"/>
    <cellStyle name="Percent 24 2" xfId="9310"/>
    <cellStyle name="Percent 24 2 2" xfId="9311"/>
    <cellStyle name="Percent 24 3" xfId="9312"/>
    <cellStyle name="Percent 24 3 2" xfId="9313"/>
    <cellStyle name="Percent 24 4" xfId="9314"/>
    <cellStyle name="Percent 24 4 2" xfId="9315"/>
    <cellStyle name="Percent 24 5" xfId="9316"/>
    <cellStyle name="Percent 25" xfId="9317"/>
    <cellStyle name="Percent 25 2" xfId="9318"/>
    <cellStyle name="Percent 25 2 2" xfId="9319"/>
    <cellStyle name="Percent 25 3" xfId="9320"/>
    <cellStyle name="Percent 26" xfId="9321"/>
    <cellStyle name="Percent 26 2" xfId="9322"/>
    <cellStyle name="Percent 27" xfId="9323"/>
    <cellStyle name="Percent 27 2" xfId="9324"/>
    <cellStyle name="Percent 28" xfId="9325"/>
    <cellStyle name="Percent 28 2" xfId="9326"/>
    <cellStyle name="Percent 29" xfId="9327"/>
    <cellStyle name="Percent 29 2" xfId="9328"/>
    <cellStyle name="Percent 3" xfId="9329"/>
    <cellStyle name="Percent 3 2" xfId="9330"/>
    <cellStyle name="Percent 3 2 2" xfId="9331"/>
    <cellStyle name="Percent 3 2 2 2" xfId="9332"/>
    <cellStyle name="Percent 3 2 3" xfId="9333"/>
    <cellStyle name="Percent 3 2 4" xfId="9334"/>
    <cellStyle name="Percent 3 3" xfId="9335"/>
    <cellStyle name="Percent 3 3 2" xfId="9336"/>
    <cellStyle name="Percent 3 3 3" xfId="9337"/>
    <cellStyle name="Percent 3 4" xfId="9338"/>
    <cellStyle name="Percent 3 5" xfId="9339"/>
    <cellStyle name="Percent 3 6" xfId="9340"/>
    <cellStyle name="Percent 3 7" xfId="9341"/>
    <cellStyle name="Percent 30" xfId="9342"/>
    <cellStyle name="Percent 30 2" xfId="9343"/>
    <cellStyle name="Percent 31" xfId="9344"/>
    <cellStyle name="Percent 31 2" xfId="9345"/>
    <cellStyle name="Percent 32" xfId="9346"/>
    <cellStyle name="Percent 32 2" xfId="9347"/>
    <cellStyle name="Percent 33" xfId="9348"/>
    <cellStyle name="Percent 33 2" xfId="9349"/>
    <cellStyle name="Percent 34" xfId="9350"/>
    <cellStyle name="Percent 34 2" xfId="9351"/>
    <cellStyle name="Percent 35" xfId="9352"/>
    <cellStyle name="Percent 35 2" xfId="9353"/>
    <cellStyle name="Percent 36" xfId="9354"/>
    <cellStyle name="Percent 36 2" xfId="9355"/>
    <cellStyle name="Percent 37" xfId="9356"/>
    <cellStyle name="Percent 37 2" xfId="9357"/>
    <cellStyle name="Percent 38" xfId="9358"/>
    <cellStyle name="Percent 38 2" xfId="9359"/>
    <cellStyle name="Percent 39" xfId="9360"/>
    <cellStyle name="Percent 39 2" xfId="9361"/>
    <cellStyle name="Percent 4" xfId="9362"/>
    <cellStyle name="Percent 4 2" xfId="9363"/>
    <cellStyle name="Percent 4 2 2" xfId="9364"/>
    <cellStyle name="Percent 4 2 3" xfId="9365"/>
    <cellStyle name="Percent 4 2 3 2" xfId="9366"/>
    <cellStyle name="Percent 4 2 4" xfId="9367"/>
    <cellStyle name="Percent 4 2 5" xfId="9368"/>
    <cellStyle name="Percent 4 3" xfId="9369"/>
    <cellStyle name="Percent 4 3 2" xfId="9370"/>
    <cellStyle name="Percent 4 4" xfId="9371"/>
    <cellStyle name="Percent 4 5" xfId="9372"/>
    <cellStyle name="Percent 40" xfId="9373"/>
    <cellStyle name="Percent 40 2" xfId="9374"/>
    <cellStyle name="Percent 41" xfId="9375"/>
    <cellStyle name="Percent 41 2" xfId="9376"/>
    <cellStyle name="Percent 42" xfId="9377"/>
    <cellStyle name="Percent 42 2" xfId="9378"/>
    <cellStyle name="Percent 43" xfId="9379"/>
    <cellStyle name="Percent 43 2" xfId="9380"/>
    <cellStyle name="Percent 44" xfId="9381"/>
    <cellStyle name="Percent 44 2" xfId="9382"/>
    <cellStyle name="Percent 45" xfId="9383"/>
    <cellStyle name="Percent 45 2" xfId="9384"/>
    <cellStyle name="Percent 46" xfId="9385"/>
    <cellStyle name="Percent 47" xfId="9386"/>
    <cellStyle name="Percent 48" xfId="9387"/>
    <cellStyle name="Percent 49" xfId="9388"/>
    <cellStyle name="Percent 5" xfId="9389"/>
    <cellStyle name="Percent 5 2" xfId="9390"/>
    <cellStyle name="Percent 5 2 2" xfId="9391"/>
    <cellStyle name="Percent 5 3" xfId="9392"/>
    <cellStyle name="Percent 5 4" xfId="9393"/>
    <cellStyle name="Percent 5 5" xfId="9394"/>
    <cellStyle name="Percent 50" xfId="9395"/>
    <cellStyle name="Percent 51" xfId="9396"/>
    <cellStyle name="Percent 52" xfId="9397"/>
    <cellStyle name="Percent 53" xfId="9398"/>
    <cellStyle name="Percent 54" xfId="9399"/>
    <cellStyle name="Percent 55" xfId="9400"/>
    <cellStyle name="Percent 56" xfId="9401"/>
    <cellStyle name="Percent 57" xfId="9402"/>
    <cellStyle name="Percent 58" xfId="9403"/>
    <cellStyle name="Percent 59" xfId="9404"/>
    <cellStyle name="Percent 6" xfId="9405"/>
    <cellStyle name="Percent 6 2" xfId="9406"/>
    <cellStyle name="Percent 6 2 2" xfId="9407"/>
    <cellStyle name="Percent 6 2 2 2" xfId="9408"/>
    <cellStyle name="Percent 6 2 3" xfId="9409"/>
    <cellStyle name="Percent 6 3" xfId="9410"/>
    <cellStyle name="Percent 6 3 2" xfId="9411"/>
    <cellStyle name="Percent 6 4" xfId="9412"/>
    <cellStyle name="Percent 6 5" xfId="9413"/>
    <cellStyle name="Percent 6 6" xfId="9414"/>
    <cellStyle name="Percent 60" xfId="9415"/>
    <cellStyle name="Percent 61" xfId="9416"/>
    <cellStyle name="Percent 62" xfId="9417"/>
    <cellStyle name="Percent 63" xfId="9418"/>
    <cellStyle name="Percent 64" xfId="9419"/>
    <cellStyle name="Percent 65" xfId="9420"/>
    <cellStyle name="Percent 66" xfId="9421"/>
    <cellStyle name="Percent 67" xfId="9422"/>
    <cellStyle name="Percent 68" xfId="9423"/>
    <cellStyle name="Percent 69" xfId="9424"/>
    <cellStyle name="Percent 7" xfId="9425"/>
    <cellStyle name="Percent 7 2" xfId="9426"/>
    <cellStyle name="Percent 7 2 2" xfId="9427"/>
    <cellStyle name="Percent 7 2 3" xfId="9428"/>
    <cellStyle name="Percent 7 3" xfId="9429"/>
    <cellStyle name="Percent 7 3 2" xfId="9430"/>
    <cellStyle name="Percent 7 3 3" xfId="9431"/>
    <cellStyle name="Percent 7 3 4" xfId="9432"/>
    <cellStyle name="Percent 7 4" xfId="9433"/>
    <cellStyle name="Percent 7 4 2" xfId="9434"/>
    <cellStyle name="Percent 7 5" xfId="9435"/>
    <cellStyle name="Percent 7 5 2" xfId="9436"/>
    <cellStyle name="Percent 7 6" xfId="9437"/>
    <cellStyle name="Percent 7 7" xfId="9438"/>
    <cellStyle name="Percent 7 8" xfId="9439"/>
    <cellStyle name="Percent 7 9" xfId="9440"/>
    <cellStyle name="Percent 70" xfId="9441"/>
    <cellStyle name="Percent 71" xfId="9442"/>
    <cellStyle name="Percent 72" xfId="9443"/>
    <cellStyle name="Percent 73" xfId="9444"/>
    <cellStyle name="Percent 74" xfId="9445"/>
    <cellStyle name="Percent 75" xfId="9446"/>
    <cellStyle name="Percent 76" xfId="9447"/>
    <cellStyle name="Percent 77" xfId="9448"/>
    <cellStyle name="Percent 78" xfId="9449"/>
    <cellStyle name="Percent 79" xfId="9450"/>
    <cellStyle name="Percent 8" xfId="9451"/>
    <cellStyle name="Percent 8 2" xfId="9452"/>
    <cellStyle name="Percent 8 2 2" xfId="9453"/>
    <cellStyle name="Percent 8 2 3" xfId="9454"/>
    <cellStyle name="Percent 8 2 3 2" xfId="9455"/>
    <cellStyle name="Percent 8 3" xfId="9456"/>
    <cellStyle name="Percent 80" xfId="9457"/>
    <cellStyle name="Percent 81" xfId="9458"/>
    <cellStyle name="Percent 82" xfId="9459"/>
    <cellStyle name="Percent 83" xfId="9460"/>
    <cellStyle name="Percent 84" xfId="9461"/>
    <cellStyle name="Percent 85" xfId="9462"/>
    <cellStyle name="Percent 86" xfId="9463"/>
    <cellStyle name="Percent 87" xfId="9464"/>
    <cellStyle name="Percent 88" xfId="9465"/>
    <cellStyle name="Percent 89" xfId="9466"/>
    <cellStyle name="Percent 9" xfId="9467"/>
    <cellStyle name="Percent 9 2" xfId="9468"/>
    <cellStyle name="Percent 9 2 2" xfId="9469"/>
    <cellStyle name="Percent 9 2 3" xfId="9470"/>
    <cellStyle name="Percent 9 3" xfId="9471"/>
    <cellStyle name="Percent 9 4" xfId="9472"/>
    <cellStyle name="Percent 90" xfId="9473"/>
    <cellStyle name="Percent 91" xfId="9474"/>
    <cellStyle name="Percent 92" xfId="9475"/>
    <cellStyle name="Percent 93" xfId="9476"/>
    <cellStyle name="Percent 94" xfId="9477"/>
    <cellStyle name="Percent 95" xfId="9478"/>
    <cellStyle name="Percent 96" xfId="9479"/>
    <cellStyle name="Percent 97" xfId="9480"/>
    <cellStyle name="Percent 98" xfId="9481"/>
    <cellStyle name="Percent 99" xfId="9482"/>
    <cellStyle name="Percent(0)" xfId="9483"/>
    <cellStyle name="Processing" xfId="9484"/>
    <cellStyle name="Processing 2" xfId="9485"/>
    <cellStyle name="Processing 2 2" xfId="9486"/>
    <cellStyle name="Processing 3" xfId="9487"/>
    <cellStyle name="Processing 4" xfId="9488"/>
    <cellStyle name="Processing_AURORA Total New" xfId="9489"/>
    <cellStyle name="PS_Comma" xfId="9490"/>
    <cellStyle name="PSChar" xfId="9491"/>
    <cellStyle name="PSChar 2" xfId="9492"/>
    <cellStyle name="PSChar 2 2" xfId="9493"/>
    <cellStyle name="PSChar 3" xfId="9494"/>
    <cellStyle name="PSChar 4" xfId="9495"/>
    <cellStyle name="PSDate" xfId="9496"/>
    <cellStyle name="PSDate 2" xfId="9497"/>
    <cellStyle name="PSDate 2 2" xfId="9498"/>
    <cellStyle name="PSDate 3" xfId="9499"/>
    <cellStyle name="PSDate 4" xfId="9500"/>
    <cellStyle name="PSDec" xfId="9501"/>
    <cellStyle name="PSDec 2" xfId="9502"/>
    <cellStyle name="PSDec 2 2" xfId="9503"/>
    <cellStyle name="PSDec 3" xfId="9504"/>
    <cellStyle name="PSDec 4" xfId="9505"/>
    <cellStyle name="PSHeading" xfId="9506"/>
    <cellStyle name="PSHeading 2" xfId="9507"/>
    <cellStyle name="PSHeading 2 2" xfId="9508"/>
    <cellStyle name="PSHeading 3" xfId="9509"/>
    <cellStyle name="PSHeading 4" xfId="9510"/>
    <cellStyle name="PSInt" xfId="9511"/>
    <cellStyle name="PSInt 2" xfId="9512"/>
    <cellStyle name="PSInt 2 2" xfId="9513"/>
    <cellStyle name="PSInt 3" xfId="9514"/>
    <cellStyle name="PSInt 4" xfId="9515"/>
    <cellStyle name="PSSpacer" xfId="9516"/>
    <cellStyle name="PSSpacer 2" xfId="9517"/>
    <cellStyle name="PSSpacer 2 2" xfId="9518"/>
    <cellStyle name="PSSpacer 3" xfId="9519"/>
    <cellStyle name="PSSpacer 4" xfId="9520"/>
    <cellStyle name="purple - Style8" xfId="9521"/>
    <cellStyle name="purple - Style8 2" xfId="9522"/>
    <cellStyle name="purple - Style8 2 2" xfId="9523"/>
    <cellStyle name="purple - Style8 3" xfId="9524"/>
    <cellStyle name="purple - Style8_ACCOUNTS" xfId="9525"/>
    <cellStyle name="RangeName" xfId="9526"/>
    <cellStyle name="RED" xfId="9527"/>
    <cellStyle name="Red - Style7" xfId="9528"/>
    <cellStyle name="Red - Style7 2" xfId="9529"/>
    <cellStyle name="Red - Style7 2 2" xfId="9530"/>
    <cellStyle name="Red - Style7 3" xfId="9531"/>
    <cellStyle name="Red - Style7_ACCOUNTS" xfId="9532"/>
    <cellStyle name="RED 10" xfId="9533"/>
    <cellStyle name="RED 11" xfId="9534"/>
    <cellStyle name="RED 12" xfId="9535"/>
    <cellStyle name="RED 13" xfId="9536"/>
    <cellStyle name="RED 14" xfId="9537"/>
    <cellStyle name="RED 15" xfId="9538"/>
    <cellStyle name="RED 16" xfId="9539"/>
    <cellStyle name="RED 17" xfId="9540"/>
    <cellStyle name="RED 18" xfId="9541"/>
    <cellStyle name="RED 19" xfId="9542"/>
    <cellStyle name="RED 2" xfId="9543"/>
    <cellStyle name="RED 2 2" xfId="9544"/>
    <cellStyle name="RED 20" xfId="9545"/>
    <cellStyle name="RED 21" xfId="9546"/>
    <cellStyle name="RED 22" xfId="9547"/>
    <cellStyle name="RED 23" xfId="9548"/>
    <cellStyle name="RED 24" xfId="9549"/>
    <cellStyle name="RED 3" xfId="9550"/>
    <cellStyle name="RED 4" xfId="9551"/>
    <cellStyle name="RED 5" xfId="9552"/>
    <cellStyle name="RED 6" xfId="9553"/>
    <cellStyle name="RED 7" xfId="9554"/>
    <cellStyle name="RED 8" xfId="9555"/>
    <cellStyle name="RED 9" xfId="9556"/>
    <cellStyle name="RED_04 07E Wild Horse Wind Expansion (C) (2)" xfId="9557"/>
    <cellStyle name="Report" xfId="9558"/>
    <cellStyle name="Report - Style5" xfId="9559"/>
    <cellStyle name="Report - Style6" xfId="9560"/>
    <cellStyle name="Report - Style7" xfId="9561"/>
    <cellStyle name="Report - Style8" xfId="9562"/>
    <cellStyle name="Report 2" xfId="9563"/>
    <cellStyle name="Report 2 2" xfId="9564"/>
    <cellStyle name="Report 3" xfId="9565"/>
    <cellStyle name="Report 4" xfId="9566"/>
    <cellStyle name="Report 5" xfId="9567"/>
    <cellStyle name="Report 6" xfId="9568"/>
    <cellStyle name="Report Bar" xfId="9569"/>
    <cellStyle name="Report Bar 2" xfId="9570"/>
    <cellStyle name="Report Bar 2 2" xfId="9571"/>
    <cellStyle name="Report Bar 3" xfId="9572"/>
    <cellStyle name="Report Bar 4" xfId="9573"/>
    <cellStyle name="Report Bar 5" xfId="9574"/>
    <cellStyle name="Report Bar_AURORA Total New" xfId="9575"/>
    <cellStyle name="Report Heading" xfId="9576"/>
    <cellStyle name="Report Heading 2" xfId="9577"/>
    <cellStyle name="Report Heading 3" xfId="9578"/>
    <cellStyle name="Report Heading 3 2" xfId="9579"/>
    <cellStyle name="Report Heading 3 3" xfId="9580"/>
    <cellStyle name="Report Heading_Electric Rev Req Model (2009 GRC) Rebuttal" xfId="9581"/>
    <cellStyle name="Report Percent" xfId="9582"/>
    <cellStyle name="Report Percent 2" xfId="9583"/>
    <cellStyle name="Report Percent 2 2" xfId="9584"/>
    <cellStyle name="Report Percent 2 2 2" xfId="9585"/>
    <cellStyle name="Report Percent 2 3" xfId="9586"/>
    <cellStyle name="Report Percent 3" xfId="9587"/>
    <cellStyle name="Report Percent 3 2" xfId="9588"/>
    <cellStyle name="Report Percent 3 2 2" xfId="9589"/>
    <cellStyle name="Report Percent 3 3" xfId="9590"/>
    <cellStyle name="Report Percent 3 3 2" xfId="9591"/>
    <cellStyle name="Report Percent 3 4" xfId="9592"/>
    <cellStyle name="Report Percent 3 4 2" xfId="9593"/>
    <cellStyle name="Report Percent 4" xfId="9594"/>
    <cellStyle name="Report Percent 4 2" xfId="9595"/>
    <cellStyle name="Report Percent 5" xfId="9596"/>
    <cellStyle name="Report Percent 6" xfId="9597"/>
    <cellStyle name="Report Percent 7" xfId="9598"/>
    <cellStyle name="Report Percent_ACCOUNTS" xfId="9599"/>
    <cellStyle name="Report Unit Cost" xfId="9600"/>
    <cellStyle name="Report Unit Cost 2" xfId="9601"/>
    <cellStyle name="Report Unit Cost 2 2" xfId="9602"/>
    <cellStyle name="Report Unit Cost 2 2 2" xfId="9603"/>
    <cellStyle name="Report Unit Cost 2 3" xfId="9604"/>
    <cellStyle name="Report Unit Cost 3" xfId="9605"/>
    <cellStyle name="Report Unit Cost 3 2" xfId="9606"/>
    <cellStyle name="Report Unit Cost 3 2 2" xfId="9607"/>
    <cellStyle name="Report Unit Cost 3 3" xfId="9608"/>
    <cellStyle name="Report Unit Cost 3 3 2" xfId="9609"/>
    <cellStyle name="Report Unit Cost 3 4" xfId="9610"/>
    <cellStyle name="Report Unit Cost 3 4 2" xfId="9611"/>
    <cellStyle name="Report Unit Cost 4" xfId="9612"/>
    <cellStyle name="Report Unit Cost 4 2" xfId="9613"/>
    <cellStyle name="Report Unit Cost 5" xfId="9614"/>
    <cellStyle name="Report Unit Cost 6" xfId="9615"/>
    <cellStyle name="Report Unit Cost 7" xfId="9616"/>
    <cellStyle name="Report Unit Cost_ACCOUNTS" xfId="9617"/>
    <cellStyle name="Report_Adj Bench DR 3 for Initial Briefs (Electric)" xfId="9618"/>
    <cellStyle name="Reports" xfId="9619"/>
    <cellStyle name="Reports 2" xfId="9620"/>
    <cellStyle name="Reports 3" xfId="9621"/>
    <cellStyle name="Reports Total" xfId="9622"/>
    <cellStyle name="Reports Total 2" xfId="9623"/>
    <cellStyle name="Reports Total 2 2" xfId="9624"/>
    <cellStyle name="Reports Total 3" xfId="9625"/>
    <cellStyle name="Reports Total 4" xfId="9626"/>
    <cellStyle name="Reports Total 5" xfId="9627"/>
    <cellStyle name="Reports Total_AURORA Total New" xfId="9628"/>
    <cellStyle name="Reports Unit Cost Total" xfId="9629"/>
    <cellStyle name="Reports Unit Cost Total 2" xfId="9630"/>
    <cellStyle name="Reports Unit Cost Total 3" xfId="9631"/>
    <cellStyle name="Reports_14.21G &amp; 16.28E Incentive Pay" xfId="9632"/>
    <cellStyle name="RevList" xfId="9633"/>
    <cellStyle name="RevList 2" xfId="9634"/>
    <cellStyle name="round100" xfId="9635"/>
    <cellStyle name="round100 2" xfId="9636"/>
    <cellStyle name="round100 2 2" xfId="9637"/>
    <cellStyle name="round100 2 2 2" xfId="9638"/>
    <cellStyle name="round100 2 3" xfId="9639"/>
    <cellStyle name="round100 3" xfId="9640"/>
    <cellStyle name="round100 3 2" xfId="9641"/>
    <cellStyle name="round100 3 2 2" xfId="9642"/>
    <cellStyle name="round100 3 3" xfId="9643"/>
    <cellStyle name="round100 3 3 2" xfId="9644"/>
    <cellStyle name="round100 3 4" xfId="9645"/>
    <cellStyle name="round100 3 4 2" xfId="9646"/>
    <cellStyle name="round100 4" xfId="9647"/>
    <cellStyle name="round100 4 2" xfId="9648"/>
    <cellStyle name="round100 5" xfId="9649"/>
    <cellStyle name="round100 6" xfId="9650"/>
    <cellStyle name="round100 7" xfId="9651"/>
    <cellStyle name="SAPBEXaggData" xfId="9652"/>
    <cellStyle name="SAPBEXaggData 2" xfId="9653"/>
    <cellStyle name="SAPBEXaggData 3" xfId="9654"/>
    <cellStyle name="SAPBEXaggDataEmph" xfId="9655"/>
    <cellStyle name="SAPBEXaggDataEmph 2" xfId="9656"/>
    <cellStyle name="SAPBEXaggDataEmph 3" xfId="9657"/>
    <cellStyle name="SAPBEXaggItem" xfId="9658"/>
    <cellStyle name="SAPBEXaggItem 2" xfId="9659"/>
    <cellStyle name="SAPBEXaggItem 3" xfId="9660"/>
    <cellStyle name="SAPBEXaggItemX" xfId="9661"/>
    <cellStyle name="SAPBEXaggItemX 2" xfId="9662"/>
    <cellStyle name="SAPBEXaggItemX 3" xfId="9663"/>
    <cellStyle name="SAPBEXchaText" xfId="9664"/>
    <cellStyle name="SAPBEXchaText 2" xfId="9665"/>
    <cellStyle name="SAPBEXchaText 2 2" xfId="9666"/>
    <cellStyle name="SAPBEXchaText 2 2 2" xfId="9667"/>
    <cellStyle name="SAPBEXchaText 2 3" xfId="9668"/>
    <cellStyle name="SAPBEXchaText 3" xfId="9669"/>
    <cellStyle name="SAPBEXchaText 3 2" xfId="9670"/>
    <cellStyle name="SAPBEXchaText 3 2 2" xfId="9671"/>
    <cellStyle name="SAPBEXchaText 3 3" xfId="9672"/>
    <cellStyle name="SAPBEXchaText 3 3 2" xfId="9673"/>
    <cellStyle name="SAPBEXchaText 3 4" xfId="9674"/>
    <cellStyle name="SAPBEXchaText 3 4 2" xfId="9675"/>
    <cellStyle name="SAPBEXchaText 4" xfId="9676"/>
    <cellStyle name="SAPBEXchaText 4 2" xfId="9677"/>
    <cellStyle name="SAPBEXchaText 5" xfId="9678"/>
    <cellStyle name="SAPBEXchaText 6" xfId="9679"/>
    <cellStyle name="SAPBEXchaText 7" xfId="9680"/>
    <cellStyle name="SAPBEXchaText 8" xfId="9681"/>
    <cellStyle name="SAPBEXchaText 9" xfId="9682"/>
    <cellStyle name="SAPBEXexcBad7" xfId="9683"/>
    <cellStyle name="SAPBEXexcBad7 2" xfId="9684"/>
    <cellStyle name="SAPBEXexcBad7 3" xfId="9685"/>
    <cellStyle name="SAPBEXexcBad8" xfId="9686"/>
    <cellStyle name="SAPBEXexcBad8 2" xfId="9687"/>
    <cellStyle name="SAPBEXexcBad8 3" xfId="9688"/>
    <cellStyle name="SAPBEXexcBad9" xfId="9689"/>
    <cellStyle name="SAPBEXexcBad9 2" xfId="9690"/>
    <cellStyle name="SAPBEXexcBad9 3" xfId="9691"/>
    <cellStyle name="SAPBEXexcCritical4" xfId="9692"/>
    <cellStyle name="SAPBEXexcCritical4 2" xfId="9693"/>
    <cellStyle name="SAPBEXexcCritical4 3" xfId="9694"/>
    <cellStyle name="SAPBEXexcCritical5" xfId="9695"/>
    <cellStyle name="SAPBEXexcCritical5 2" xfId="9696"/>
    <cellStyle name="SAPBEXexcCritical5 3" xfId="9697"/>
    <cellStyle name="SAPBEXexcCritical6" xfId="9698"/>
    <cellStyle name="SAPBEXexcCritical6 2" xfId="9699"/>
    <cellStyle name="SAPBEXexcCritical6 3" xfId="9700"/>
    <cellStyle name="SAPBEXexcGood1" xfId="9701"/>
    <cellStyle name="SAPBEXexcGood1 2" xfId="9702"/>
    <cellStyle name="SAPBEXexcGood1 3" xfId="9703"/>
    <cellStyle name="SAPBEXexcGood2" xfId="9704"/>
    <cellStyle name="SAPBEXexcGood2 2" xfId="9705"/>
    <cellStyle name="SAPBEXexcGood2 3" xfId="9706"/>
    <cellStyle name="SAPBEXexcGood3" xfId="9707"/>
    <cellStyle name="SAPBEXexcGood3 2" xfId="9708"/>
    <cellStyle name="SAPBEXexcGood3 3" xfId="9709"/>
    <cellStyle name="SAPBEXfilterDrill" xfId="9710"/>
    <cellStyle name="SAPBEXfilterDrill 2" xfId="9711"/>
    <cellStyle name="SAPBEXfilterDrill 3" xfId="9712"/>
    <cellStyle name="SAPBEXfilterDrill 4" xfId="9713"/>
    <cellStyle name="SAPBEXfilterItem" xfId="9714"/>
    <cellStyle name="SAPBEXfilterItem 2" xfId="9715"/>
    <cellStyle name="SAPBEXfilterItem 3" xfId="9716"/>
    <cellStyle name="SAPBEXfilterText" xfId="9717"/>
    <cellStyle name="SAPBEXfilterText 2" xfId="9718"/>
    <cellStyle name="SAPBEXfilterText 3" xfId="9719"/>
    <cellStyle name="SAPBEXformats" xfId="9720"/>
    <cellStyle name="SAPBEXformats 2" xfId="9721"/>
    <cellStyle name="SAPBEXformats 2 2" xfId="9722"/>
    <cellStyle name="SAPBEXformats 3" xfId="9723"/>
    <cellStyle name="SAPBEXformats 4" xfId="9724"/>
    <cellStyle name="SAPBEXheaderItem" xfId="9725"/>
    <cellStyle name="SAPBEXheaderItem 2" xfId="9726"/>
    <cellStyle name="SAPBEXheaderItem 3" xfId="9727"/>
    <cellStyle name="SAPBEXheaderItem 4" xfId="9728"/>
    <cellStyle name="SAPBEXheaderText" xfId="9729"/>
    <cellStyle name="SAPBEXheaderText 2" xfId="9730"/>
    <cellStyle name="SAPBEXheaderText 3" xfId="9731"/>
    <cellStyle name="SAPBEXheaderText 4" xfId="9732"/>
    <cellStyle name="SAPBEXHLevel0" xfId="9733"/>
    <cellStyle name="SAPBEXHLevel0 2" xfId="9734"/>
    <cellStyle name="SAPBEXHLevel0 2 2" xfId="9735"/>
    <cellStyle name="SAPBEXHLevel0 3" xfId="9736"/>
    <cellStyle name="SAPBEXHLevel0 4" xfId="9737"/>
    <cellStyle name="SAPBEXHLevel0 5" xfId="9738"/>
    <cellStyle name="SAPBEXHLevel0 6" xfId="9739"/>
    <cellStyle name="SAPBEXHLevel0X" xfId="9740"/>
    <cellStyle name="SAPBEXHLevel0X 2" xfId="9741"/>
    <cellStyle name="SAPBEXHLevel0X 2 2" xfId="9742"/>
    <cellStyle name="SAPBEXHLevel0X 2 2 2" xfId="9743"/>
    <cellStyle name="SAPBEXHLevel0X 2 3" xfId="9744"/>
    <cellStyle name="SAPBEXHLevel0X 3" xfId="9745"/>
    <cellStyle name="SAPBEXHLevel0X 3 2" xfId="9746"/>
    <cellStyle name="SAPBEXHLevel0X 3 2 2" xfId="9747"/>
    <cellStyle name="SAPBEXHLevel0X 3 3" xfId="9748"/>
    <cellStyle name="SAPBEXHLevel0X 3 3 2" xfId="9749"/>
    <cellStyle name="SAPBEXHLevel0X 3 4" xfId="9750"/>
    <cellStyle name="SAPBEXHLevel0X 3 4 2" xfId="9751"/>
    <cellStyle name="SAPBEXHLevel0X 4" xfId="9752"/>
    <cellStyle name="SAPBEXHLevel0X 4 2" xfId="9753"/>
    <cellStyle name="SAPBEXHLevel0X 5" xfId="9754"/>
    <cellStyle name="SAPBEXHLevel0X 6" xfId="9755"/>
    <cellStyle name="SAPBEXHLevel0X 7" xfId="9756"/>
    <cellStyle name="SAPBEXHLevel0X 8" xfId="9757"/>
    <cellStyle name="SAPBEXHLevel1" xfId="9758"/>
    <cellStyle name="SAPBEXHLevel1 2" xfId="9759"/>
    <cellStyle name="SAPBEXHLevel1 2 2" xfId="9760"/>
    <cellStyle name="SAPBEXHLevel1 3" xfId="9761"/>
    <cellStyle name="SAPBEXHLevel1 4" xfId="9762"/>
    <cellStyle name="SAPBEXHLevel1 5" xfId="9763"/>
    <cellStyle name="SAPBEXHLevel1 6" xfId="9764"/>
    <cellStyle name="SAPBEXHLevel1X" xfId="9765"/>
    <cellStyle name="SAPBEXHLevel1X 2" xfId="9766"/>
    <cellStyle name="SAPBEXHLevel1X 2 2" xfId="9767"/>
    <cellStyle name="SAPBEXHLevel1X 3" xfId="9768"/>
    <cellStyle name="SAPBEXHLevel1X 4" xfId="9769"/>
    <cellStyle name="SAPBEXHLevel1X 5" xfId="9770"/>
    <cellStyle name="SAPBEXHLevel1X 6" xfId="9771"/>
    <cellStyle name="SAPBEXHLevel2" xfId="9772"/>
    <cellStyle name="SAPBEXHLevel2 2" xfId="9773"/>
    <cellStyle name="SAPBEXHLevel2 2 2" xfId="9774"/>
    <cellStyle name="SAPBEXHLevel2 3" xfId="9775"/>
    <cellStyle name="SAPBEXHLevel2 4" xfId="9776"/>
    <cellStyle name="SAPBEXHLevel2 5" xfId="9777"/>
    <cellStyle name="SAPBEXHLevel2 6" xfId="9778"/>
    <cellStyle name="SAPBEXHLevel2X" xfId="9779"/>
    <cellStyle name="SAPBEXHLevel2X 2" xfId="9780"/>
    <cellStyle name="SAPBEXHLevel2X 2 2" xfId="9781"/>
    <cellStyle name="SAPBEXHLevel2X 3" xfId="9782"/>
    <cellStyle name="SAPBEXHLevel2X 4" xfId="9783"/>
    <cellStyle name="SAPBEXHLevel2X 5" xfId="9784"/>
    <cellStyle name="SAPBEXHLevel2X 6" xfId="9785"/>
    <cellStyle name="SAPBEXHLevel3" xfId="9786"/>
    <cellStyle name="SAPBEXHLevel3 2" xfId="9787"/>
    <cellStyle name="SAPBEXHLevel3 2 2" xfId="9788"/>
    <cellStyle name="SAPBEXHLevel3 3" xfId="9789"/>
    <cellStyle name="SAPBEXHLevel3 4" xfId="9790"/>
    <cellStyle name="SAPBEXHLevel3 5" xfId="9791"/>
    <cellStyle name="SAPBEXHLevel3 6" xfId="9792"/>
    <cellStyle name="SAPBEXHLevel3X" xfId="9793"/>
    <cellStyle name="SAPBEXHLevel3X 2" xfId="9794"/>
    <cellStyle name="SAPBEXHLevel3X 2 2" xfId="9795"/>
    <cellStyle name="SAPBEXHLevel3X 3" xfId="9796"/>
    <cellStyle name="SAPBEXHLevel3X 4" xfId="9797"/>
    <cellStyle name="SAPBEXHLevel3X 5" xfId="9798"/>
    <cellStyle name="SAPBEXHLevel3X 6" xfId="9799"/>
    <cellStyle name="SAPBEXinputData" xfId="9800"/>
    <cellStyle name="SAPBEXinputData 2" xfId="9801"/>
    <cellStyle name="SAPBEXinputData 2 2" xfId="9802"/>
    <cellStyle name="SAPBEXinputData 3" xfId="9803"/>
    <cellStyle name="SAPBEXItemHeader" xfId="9804"/>
    <cellStyle name="SAPBEXresData" xfId="9805"/>
    <cellStyle name="SAPBEXresData 2" xfId="9806"/>
    <cellStyle name="SAPBEXresData 3" xfId="9807"/>
    <cellStyle name="SAPBEXresDataEmph" xfId="9808"/>
    <cellStyle name="SAPBEXresDataEmph 2" xfId="9809"/>
    <cellStyle name="SAPBEXresDataEmph 3" xfId="9810"/>
    <cellStyle name="SAPBEXresItem" xfId="9811"/>
    <cellStyle name="SAPBEXresItem 2" xfId="9812"/>
    <cellStyle name="SAPBEXresItem 3" xfId="9813"/>
    <cellStyle name="SAPBEXresItemX" xfId="9814"/>
    <cellStyle name="SAPBEXresItemX 2" xfId="9815"/>
    <cellStyle name="SAPBEXresItemX 3" xfId="9816"/>
    <cellStyle name="SAPBEXstdData" xfId="9817"/>
    <cellStyle name="SAPBEXstdData 2" xfId="9818"/>
    <cellStyle name="SAPBEXstdData 3" xfId="9819"/>
    <cellStyle name="SAPBEXstdData 4" xfId="9820"/>
    <cellStyle name="SAPBEXstdDataEmph" xfId="9821"/>
    <cellStyle name="SAPBEXstdDataEmph 2" xfId="9822"/>
    <cellStyle name="SAPBEXstdDataEmph 3" xfId="9823"/>
    <cellStyle name="SAPBEXstdItem" xfId="9824"/>
    <cellStyle name="SAPBEXstdItem 2" xfId="9825"/>
    <cellStyle name="SAPBEXstdItem 2 2" xfId="9826"/>
    <cellStyle name="SAPBEXstdItem 2 2 2" xfId="9827"/>
    <cellStyle name="SAPBEXstdItem 2 3" xfId="9828"/>
    <cellStyle name="SAPBEXstdItem 3" xfId="9829"/>
    <cellStyle name="SAPBEXstdItem 3 2" xfId="9830"/>
    <cellStyle name="SAPBEXstdItem 3 2 2" xfId="9831"/>
    <cellStyle name="SAPBEXstdItem 3 3" xfId="9832"/>
    <cellStyle name="SAPBEXstdItem 3 3 2" xfId="9833"/>
    <cellStyle name="SAPBEXstdItem 3 4" xfId="9834"/>
    <cellStyle name="SAPBEXstdItem 3 4 2" xfId="9835"/>
    <cellStyle name="SAPBEXstdItem 4" xfId="9836"/>
    <cellStyle name="SAPBEXstdItem 4 2" xfId="9837"/>
    <cellStyle name="SAPBEXstdItem 5" xfId="9838"/>
    <cellStyle name="SAPBEXstdItem 6" xfId="9839"/>
    <cellStyle name="SAPBEXstdItem 7" xfId="9840"/>
    <cellStyle name="SAPBEXstdItem 8" xfId="9841"/>
    <cellStyle name="SAPBEXstdItemX" xfId="9842"/>
    <cellStyle name="SAPBEXstdItemX 2" xfId="9843"/>
    <cellStyle name="SAPBEXstdItemX 2 2" xfId="9844"/>
    <cellStyle name="SAPBEXstdItemX 2 2 2" xfId="9845"/>
    <cellStyle name="SAPBEXstdItemX 2 3" xfId="9846"/>
    <cellStyle name="SAPBEXstdItemX 3" xfId="9847"/>
    <cellStyle name="SAPBEXstdItemX 3 2" xfId="9848"/>
    <cellStyle name="SAPBEXstdItemX 3 2 2" xfId="9849"/>
    <cellStyle name="SAPBEXstdItemX 3 3" xfId="9850"/>
    <cellStyle name="SAPBEXstdItemX 3 3 2" xfId="9851"/>
    <cellStyle name="SAPBEXstdItemX 3 4" xfId="9852"/>
    <cellStyle name="SAPBEXstdItemX 3 4 2" xfId="9853"/>
    <cellStyle name="SAPBEXstdItemX 4" xfId="9854"/>
    <cellStyle name="SAPBEXstdItemX 4 2" xfId="9855"/>
    <cellStyle name="SAPBEXstdItemX 5" xfId="9856"/>
    <cellStyle name="SAPBEXstdItemX 6" xfId="9857"/>
    <cellStyle name="SAPBEXstdItemX 7" xfId="9858"/>
    <cellStyle name="SAPBEXstdItemX 8" xfId="9859"/>
    <cellStyle name="SAPBEXtitle" xfId="9860"/>
    <cellStyle name="SAPBEXtitle 2" xfId="9861"/>
    <cellStyle name="SAPBEXtitle 3" xfId="9862"/>
    <cellStyle name="SAPBEXtitle 4" xfId="9863"/>
    <cellStyle name="SAPBEXunassignedItem" xfId="9864"/>
    <cellStyle name="SAPBEXundefined" xfId="9865"/>
    <cellStyle name="SAPBEXundefined 2" xfId="9866"/>
    <cellStyle name="SAPBEXundefined 3" xfId="9867"/>
    <cellStyle name="SAPBorder" xfId="9868"/>
    <cellStyle name="SAPDataCell" xfId="9869"/>
    <cellStyle name="SAPDataTotalCell" xfId="9870"/>
    <cellStyle name="SAPDimensionCell" xfId="9871"/>
    <cellStyle name="SAPEditableDataCell" xfId="9872"/>
    <cellStyle name="SAPEditableDataTotalCell" xfId="9873"/>
    <cellStyle name="SAPEmphasized" xfId="9874"/>
    <cellStyle name="SAPEmphasizedEditableDataCell" xfId="9875"/>
    <cellStyle name="SAPEmphasizedEditableDataTotalCell" xfId="9876"/>
    <cellStyle name="SAPEmphasizedLockedDataCell" xfId="9877"/>
    <cellStyle name="SAPEmphasizedLockedDataTotalCell" xfId="9878"/>
    <cellStyle name="SAPEmphasizedReadonlyDataCell" xfId="9879"/>
    <cellStyle name="SAPEmphasizedReadonlyDataTotalCell" xfId="9880"/>
    <cellStyle name="SAPEmphasizedTotal" xfId="9881"/>
    <cellStyle name="SAPExceptionLevel1" xfId="9882"/>
    <cellStyle name="SAPExceptionLevel2" xfId="9883"/>
    <cellStyle name="SAPExceptionLevel3" xfId="9884"/>
    <cellStyle name="SAPExceptionLevel4" xfId="9885"/>
    <cellStyle name="SAPExceptionLevel5" xfId="9886"/>
    <cellStyle name="SAPExceptionLevel6" xfId="9887"/>
    <cellStyle name="SAPExceptionLevel7" xfId="9888"/>
    <cellStyle name="SAPExceptionLevel8" xfId="9889"/>
    <cellStyle name="SAPExceptionLevel9" xfId="9890"/>
    <cellStyle name="SAPHierarchyCell0" xfId="9891"/>
    <cellStyle name="SAPHierarchyCell1" xfId="9892"/>
    <cellStyle name="SAPHierarchyCell2" xfId="9893"/>
    <cellStyle name="SAPHierarchyCell3" xfId="9894"/>
    <cellStyle name="SAPHierarchyCell4" xfId="9895"/>
    <cellStyle name="SAPLockedDataCell" xfId="9896"/>
    <cellStyle name="SAPLockedDataTotalCell" xfId="9897"/>
    <cellStyle name="SAPMemberCell" xfId="9898"/>
    <cellStyle name="SAPMemberTotalCell" xfId="9899"/>
    <cellStyle name="SAPReadonlyDataCell" xfId="9900"/>
    <cellStyle name="SAPReadonlyDataTotalCell" xfId="9901"/>
    <cellStyle name="shade" xfId="9902"/>
    <cellStyle name="shade 2" xfId="9903"/>
    <cellStyle name="shade 2 2" xfId="9904"/>
    <cellStyle name="shade 2 2 2" xfId="9905"/>
    <cellStyle name="shade 2 3" xfId="9906"/>
    <cellStyle name="shade 3" xfId="9907"/>
    <cellStyle name="shade 3 2" xfId="9908"/>
    <cellStyle name="shade 3 2 2" xfId="9909"/>
    <cellStyle name="shade 3 3" xfId="9910"/>
    <cellStyle name="shade 3 3 2" xfId="9911"/>
    <cellStyle name="shade 3 4" xfId="9912"/>
    <cellStyle name="shade 3 4 2" xfId="9913"/>
    <cellStyle name="shade 4" xfId="9914"/>
    <cellStyle name="shade 4 2" xfId="9915"/>
    <cellStyle name="shade 5" xfId="9916"/>
    <cellStyle name="shade 6" xfId="9917"/>
    <cellStyle name="shade 7" xfId="9918"/>
    <cellStyle name="shade_ACCOUNTS" xfId="9919"/>
    <cellStyle name="Sheet Title" xfId="9920"/>
    <cellStyle name="Special" xfId="9921"/>
    <cellStyle name="Special 2" xfId="9922"/>
    <cellStyle name="Special 3" xfId="9923"/>
    <cellStyle name="StmtTtl1" xfId="9924"/>
    <cellStyle name="StmtTtl1 2" xfId="9925"/>
    <cellStyle name="StmtTtl1 2 2" xfId="9926"/>
    <cellStyle name="StmtTtl1 2 3" xfId="9927"/>
    <cellStyle name="StmtTtl1 2 4" xfId="9928"/>
    <cellStyle name="StmtTtl1 3" xfId="9929"/>
    <cellStyle name="StmtTtl1 3 2" xfId="9930"/>
    <cellStyle name="StmtTtl1 3 3" xfId="9931"/>
    <cellStyle name="StmtTtl1 3 4" xfId="9932"/>
    <cellStyle name="StmtTtl1 4" xfId="9933"/>
    <cellStyle name="StmtTtl1 4 2" xfId="9934"/>
    <cellStyle name="StmtTtl1 4 3" xfId="9935"/>
    <cellStyle name="StmtTtl1 4 4" xfId="9936"/>
    <cellStyle name="StmtTtl1 5" xfId="9937"/>
    <cellStyle name="StmtTtl1 5 2" xfId="9938"/>
    <cellStyle name="StmtTtl1 6" xfId="9939"/>
    <cellStyle name="StmtTtl1 6 2" xfId="9940"/>
    <cellStyle name="StmtTtl1 7" xfId="9941"/>
    <cellStyle name="StmtTtl1 8" xfId="9942"/>
    <cellStyle name="StmtTtl1_(C) WHE Proforma with ITC cash grant 10 Yr Amort_for deferral_102809" xfId="9943"/>
    <cellStyle name="StmtTtl2" xfId="9944"/>
    <cellStyle name="StmtTtl2 2" xfId="9945"/>
    <cellStyle name="StmtTtl2 2 2" xfId="9946"/>
    <cellStyle name="StmtTtl2 3" xfId="9947"/>
    <cellStyle name="StmtTtl2 3 2" xfId="9948"/>
    <cellStyle name="StmtTtl2 4" xfId="9949"/>
    <cellStyle name="StmtTtl2 5" xfId="9950"/>
    <cellStyle name="StmtTtl2 6" xfId="9951"/>
    <cellStyle name="StmtTtl2 7" xfId="9952"/>
    <cellStyle name="StmtTtl2 8" xfId="9953"/>
    <cellStyle name="StmtTtl2 9" xfId="9954"/>
    <cellStyle name="StmtTtl2_4.32E Depreciation Study Robs file" xfId="9955"/>
    <cellStyle name="STYL1 - Style1" xfId="9956"/>
    <cellStyle name="STYL1 - Style1 2" xfId="9957"/>
    <cellStyle name="Style 1" xfId="9958"/>
    <cellStyle name="Style 1 10" xfId="9959"/>
    <cellStyle name="Style 1 11" xfId="9960"/>
    <cellStyle name="Style 1 2" xfId="9961"/>
    <cellStyle name="Style 1 2 2" xfId="9962"/>
    <cellStyle name="Style 1 2 2 2" xfId="9963"/>
    <cellStyle name="Style 1 2 3" xfId="9964"/>
    <cellStyle name="Style 1 2 4" xfId="9965"/>
    <cellStyle name="Style 1 2 5" xfId="9966"/>
    <cellStyle name="Style 1 2 6" xfId="9967"/>
    <cellStyle name="Style 1 2_Chelan PUD Power Costs (8-10)" xfId="9968"/>
    <cellStyle name="Style 1 3" xfId="9969"/>
    <cellStyle name="Style 1 3 2" xfId="9970"/>
    <cellStyle name="Style 1 3 2 2" xfId="9971"/>
    <cellStyle name="Style 1 3 2 3" xfId="9972"/>
    <cellStyle name="Style 1 3 3" xfId="9973"/>
    <cellStyle name="Style 1 3 3 2" xfId="9974"/>
    <cellStyle name="Style 1 3 4" xfId="9975"/>
    <cellStyle name="Style 1 3 5" xfId="9976"/>
    <cellStyle name="Style 1 4" xfId="9977"/>
    <cellStyle name="Style 1 4 2" xfId="9978"/>
    <cellStyle name="Style 1 4 2 2" xfId="9979"/>
    <cellStyle name="Style 1 4 3" xfId="9980"/>
    <cellStyle name="Style 1 4 4" xfId="9981"/>
    <cellStyle name="Style 1 5" xfId="9982"/>
    <cellStyle name="Style 1 5 2" xfId="9983"/>
    <cellStyle name="Style 1 5 2 2" xfId="9984"/>
    <cellStyle name="Style 1 5 3" xfId="9985"/>
    <cellStyle name="Style 1 5 4" xfId="9986"/>
    <cellStyle name="Style 1 6" xfId="9987"/>
    <cellStyle name="Style 1 6 2" xfId="9988"/>
    <cellStyle name="Style 1 6 2 2" xfId="9989"/>
    <cellStyle name="Style 1 6 2 3" xfId="9990"/>
    <cellStyle name="Style 1 6 3" xfId="9991"/>
    <cellStyle name="Style 1 6 3 2" xfId="9992"/>
    <cellStyle name="Style 1 6 4" xfId="9993"/>
    <cellStyle name="Style 1 6 4 2" xfId="9994"/>
    <cellStyle name="Style 1 6 5" xfId="9995"/>
    <cellStyle name="Style 1 6 5 2" xfId="9996"/>
    <cellStyle name="Style 1 6 6" xfId="9997"/>
    <cellStyle name="Style 1 7" xfId="9998"/>
    <cellStyle name="Style 1 8" xfId="9999"/>
    <cellStyle name="Style 1 9" xfId="10000"/>
    <cellStyle name="Style 1_ Price Inputs" xfId="10001"/>
    <cellStyle name="Style 21" xfId="10002"/>
    <cellStyle name="Style 22" xfId="10003"/>
    <cellStyle name="Style 24" xfId="10004"/>
    <cellStyle name="Style 27" xfId="10005"/>
    <cellStyle name="Style 35" xfId="10006"/>
    <cellStyle name="Style 36" xfId="10007"/>
    <cellStyle name="STYLE1" xfId="10008"/>
    <cellStyle name="STYLE2" xfId="10009"/>
    <cellStyle name="STYLE3" xfId="10010"/>
    <cellStyle name="sub-tl - Style3" xfId="10011"/>
    <cellStyle name="subtot - Style5" xfId="10012"/>
    <cellStyle name="Subtotal" xfId="10013"/>
    <cellStyle name="Sub-total" xfId="10014"/>
    <cellStyle name="Subtotal 2" xfId="10015"/>
    <cellStyle name="Sub-total 2" xfId="10016"/>
    <cellStyle name="Subtotal 3" xfId="10017"/>
    <cellStyle name="Sub-total 3" xfId="10018"/>
    <cellStyle name="taples Plaza" xfId="10019"/>
    <cellStyle name="Test" xfId="10020"/>
    <cellStyle name="Text" xfId="10021"/>
    <cellStyle name="Tickmark" xfId="10022"/>
    <cellStyle name="Title 2" xfId="10023"/>
    <cellStyle name="Title 2 2" xfId="10024"/>
    <cellStyle name="Title 2 2 2" xfId="10025"/>
    <cellStyle name="Title 2 3" xfId="10026"/>
    <cellStyle name="Title 3" xfId="10027"/>
    <cellStyle name="Title 3 2" xfId="10028"/>
    <cellStyle name="Title 3 3" xfId="10029"/>
    <cellStyle name="Title 3 4" xfId="10030"/>
    <cellStyle name="Title 4" xfId="10031"/>
    <cellStyle name="Title 5" xfId="10032"/>
    <cellStyle name="Title 6" xfId="10033"/>
    <cellStyle name="Title: - Style3" xfId="10034"/>
    <cellStyle name="Title: - Style4" xfId="10035"/>
    <cellStyle name="Title: Major" xfId="10036"/>
    <cellStyle name="Title: Major 2" xfId="10037"/>
    <cellStyle name="Title: Major 3" xfId="10038"/>
    <cellStyle name="Title: Minor" xfId="10039"/>
    <cellStyle name="Title: Minor 2" xfId="10040"/>
    <cellStyle name="Title: Minor 3" xfId="10041"/>
    <cellStyle name="Title: Minor_Electric Rev Req Model (2009 GRC) Rebuttal" xfId="10042"/>
    <cellStyle name="Title: Worksheet" xfId="10043"/>
    <cellStyle name="Title: Worksheet 2" xfId="10044"/>
    <cellStyle name="Titles" xfId="10045"/>
    <cellStyle name="Total 2" xfId="10046"/>
    <cellStyle name="Total 2 2" xfId="10047"/>
    <cellStyle name="Total 2 2 2" xfId="10048"/>
    <cellStyle name="Total 2 2 3" xfId="10049"/>
    <cellStyle name="Total 2 3" xfId="10050"/>
    <cellStyle name="Total 2 3 2" xfId="10051"/>
    <cellStyle name="Total 2 3 3" xfId="10052"/>
    <cellStyle name="Total 2 3 4" xfId="10053"/>
    <cellStyle name="Total 2 4" xfId="10054"/>
    <cellStyle name="Total 3" xfId="10055"/>
    <cellStyle name="Total 3 2" xfId="10056"/>
    <cellStyle name="Total 3 3" xfId="10057"/>
    <cellStyle name="Total 3 4" xfId="10058"/>
    <cellStyle name="Total 4" xfId="10059"/>
    <cellStyle name="Total 4 2" xfId="10060"/>
    <cellStyle name="Total 5" xfId="10061"/>
    <cellStyle name="Total 6" xfId="10062"/>
    <cellStyle name="Total 9" xfId="10063"/>
    <cellStyle name="Total 9 2" xfId="10064"/>
    <cellStyle name="Total2 - Style2" xfId="10065"/>
    <cellStyle name="Total4 - Style4" xfId="10066"/>
    <cellStyle name="Total4 - Style4 2" xfId="10067"/>
    <cellStyle name="Total4 - Style4 2 2" xfId="10068"/>
    <cellStyle name="Total4 - Style4 3" xfId="10069"/>
    <cellStyle name="Total4 - Style4_ACCOUNTS" xfId="10070"/>
    <cellStyle name="TRANSMISSION RELIABILITY PORTION OF PROJECT" xfId="10071"/>
    <cellStyle name="Underl - Style4" xfId="10072"/>
    <cellStyle name="UNLocked" xfId="10073"/>
    <cellStyle name="Unprot" xfId="10074"/>
    <cellStyle name="Unprot 2" xfId="10075"/>
    <cellStyle name="Unprot 3" xfId="10076"/>
    <cellStyle name="Unprot$" xfId="10077"/>
    <cellStyle name="Unprot$ 2" xfId="10078"/>
    <cellStyle name="Unprot$ 3" xfId="10079"/>
    <cellStyle name="Unprot$ 4" xfId="10080"/>
    <cellStyle name="Unprot_Book4 (11) (2)" xfId="10081"/>
    <cellStyle name="Unprotect" xfId="10082"/>
    <cellStyle name="Warning Text 2" xfId="10083"/>
    <cellStyle name="Warning Text 2 2" xfId="10084"/>
    <cellStyle name="Warning Text 2 2 2" xfId="10085"/>
    <cellStyle name="Warning Text 2 3" xfId="10086"/>
    <cellStyle name="Warning Text 3" xfId="10087"/>
    <cellStyle name="Warning Text 4" xfId="10088"/>
    <cellStyle name="Warning Text 5" xfId="10089"/>
    <cellStyle name="Warning Text 6" xfId="10090"/>
    <cellStyle name="WM_STANDARD" xfId="10091"/>
    <cellStyle name="WMI_Standard" xfId="10092"/>
  </cellStyles>
  <dxfs count="8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0"/>
  <sheetViews>
    <sheetView tabSelected="1" zoomScale="70" zoomScaleNormal="70" workbookViewId="0">
      <pane xSplit="3" ySplit="8" topLeftCell="AQ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5.75"/>
  <cols>
    <col min="1" max="1" width="15.28515625" style="2" customWidth="1"/>
    <col min="2" max="2" width="15.28515625" style="49" customWidth="1"/>
    <col min="3" max="3" width="41.7109375" style="17" customWidth="1"/>
    <col min="4" max="15" width="15.28515625" style="17" hidden="1" customWidth="1"/>
    <col min="16" max="19" width="15.28515625" style="84" hidden="1" customWidth="1"/>
    <col min="20" max="27" width="15.28515625" style="17" hidden="1" customWidth="1"/>
    <col min="28" max="42" width="15.28515625" style="2" hidden="1" customWidth="1"/>
    <col min="43" max="45" width="15.28515625" style="2" customWidth="1"/>
    <col min="46" max="63" width="15.28515625" style="2" hidden="1" customWidth="1"/>
    <col min="64" max="64" width="15.28515625" style="2" customWidth="1"/>
    <col min="65" max="16384" width="9.140625" style="2"/>
  </cols>
  <sheetData>
    <row r="1" spans="1:63" ht="15.75" customHeight="1">
      <c r="A1" s="24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5"/>
      <c r="Q1" s="75"/>
      <c r="R1" s="75"/>
      <c r="S1" s="75"/>
      <c r="T1" s="2"/>
      <c r="U1" s="2"/>
      <c r="V1" s="2"/>
      <c r="W1" s="2"/>
      <c r="X1" s="2"/>
      <c r="Y1" s="2"/>
      <c r="Z1" s="2"/>
      <c r="AA1" s="2"/>
    </row>
    <row r="2" spans="1:63" ht="15.75" customHeight="1">
      <c r="A2" s="24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5"/>
      <c r="Q2" s="75"/>
      <c r="R2" s="75"/>
      <c r="S2" s="75"/>
      <c r="T2" s="2"/>
      <c r="U2" s="2"/>
      <c r="V2" s="2"/>
      <c r="W2" s="2"/>
      <c r="X2" s="2"/>
      <c r="Y2" s="2"/>
      <c r="Z2" s="2"/>
      <c r="AA2" s="2"/>
    </row>
    <row r="3" spans="1:63" ht="15.75" customHeight="1">
      <c r="A3" s="25" t="s">
        <v>38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90"/>
      <c r="N3" s="20"/>
      <c r="O3" s="20"/>
      <c r="P3" s="76"/>
      <c r="Q3" s="76"/>
      <c r="R3" s="76"/>
      <c r="S3" s="76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63" ht="15.75" customHeight="1">
      <c r="A4" s="26" t="s">
        <v>56</v>
      </c>
      <c r="C4" s="19"/>
      <c r="D4" s="19" t="s">
        <v>55</v>
      </c>
      <c r="E4" s="19" t="s">
        <v>55</v>
      </c>
      <c r="F4" s="72">
        <v>201611</v>
      </c>
      <c r="G4" s="72">
        <v>201612</v>
      </c>
      <c r="H4" s="72">
        <v>201701</v>
      </c>
      <c r="I4" s="72">
        <v>201702</v>
      </c>
      <c r="J4" s="72">
        <v>201703</v>
      </c>
      <c r="K4" s="72">
        <v>201704</v>
      </c>
      <c r="L4" s="72">
        <v>201705</v>
      </c>
      <c r="M4" s="72">
        <v>201706</v>
      </c>
      <c r="N4" s="72">
        <v>201707</v>
      </c>
      <c r="O4" s="72">
        <v>201708</v>
      </c>
      <c r="P4" s="77" t="s">
        <v>55</v>
      </c>
      <c r="Q4" s="77" t="s">
        <v>55</v>
      </c>
      <c r="R4" s="77" t="s">
        <v>55</v>
      </c>
      <c r="S4" s="77" t="s">
        <v>55</v>
      </c>
      <c r="T4" s="72">
        <v>201711</v>
      </c>
      <c r="U4" s="72">
        <v>201712</v>
      </c>
      <c r="V4" s="72">
        <v>201801</v>
      </c>
      <c r="W4" s="72">
        <v>201802</v>
      </c>
      <c r="X4" s="72">
        <v>201803</v>
      </c>
      <c r="Y4" s="72">
        <v>201804</v>
      </c>
      <c r="Z4" s="72">
        <v>201805</v>
      </c>
      <c r="AA4" s="72">
        <v>201806</v>
      </c>
      <c r="AB4" s="72">
        <v>201807</v>
      </c>
      <c r="AC4" s="72">
        <v>201808</v>
      </c>
      <c r="AD4" s="72">
        <v>201809</v>
      </c>
      <c r="AE4" s="72">
        <v>201810</v>
      </c>
      <c r="AF4" s="72">
        <v>201811</v>
      </c>
      <c r="AG4" s="72">
        <v>201812</v>
      </c>
      <c r="AH4" s="72">
        <v>201901</v>
      </c>
      <c r="AI4" s="72">
        <v>201902</v>
      </c>
      <c r="AJ4" s="72">
        <v>201903</v>
      </c>
      <c r="AK4" s="72">
        <v>201904</v>
      </c>
      <c r="AL4" s="72">
        <v>201905</v>
      </c>
      <c r="AM4" s="72">
        <v>201906</v>
      </c>
      <c r="AN4" s="72">
        <v>201907</v>
      </c>
      <c r="AO4" s="72">
        <v>201908</v>
      </c>
      <c r="AP4" s="72">
        <v>201909</v>
      </c>
      <c r="AQ4" s="72">
        <v>201910</v>
      </c>
      <c r="AR4" s="72">
        <v>201911</v>
      </c>
      <c r="AS4" s="72">
        <v>201912</v>
      </c>
      <c r="AT4" s="72">
        <v>202001</v>
      </c>
      <c r="AU4" s="72">
        <v>202002</v>
      </c>
      <c r="AV4" s="72">
        <v>202003</v>
      </c>
      <c r="AW4" s="72">
        <v>202004</v>
      </c>
      <c r="AX4" s="72">
        <v>202005</v>
      </c>
      <c r="AY4" s="72">
        <v>202006</v>
      </c>
      <c r="AZ4" s="72">
        <v>202007</v>
      </c>
      <c r="BA4" s="72">
        <v>202008</v>
      </c>
      <c r="BB4" s="72">
        <v>202009</v>
      </c>
      <c r="BC4" s="72">
        <v>202010</v>
      </c>
      <c r="BD4" s="72">
        <v>202011</v>
      </c>
      <c r="BE4" s="72">
        <v>202012</v>
      </c>
      <c r="BF4" s="72">
        <v>202101</v>
      </c>
      <c r="BG4" s="72">
        <v>202102</v>
      </c>
      <c r="BH4" s="72">
        <v>202103</v>
      </c>
      <c r="BI4" s="72">
        <v>202104</v>
      </c>
      <c r="BJ4" s="72">
        <v>202105</v>
      </c>
      <c r="BK4" s="72">
        <v>202106</v>
      </c>
    </row>
    <row r="5" spans="1:63" ht="15.75" customHeight="1" thickBot="1">
      <c r="C5" s="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3"/>
      <c r="W5" s="3"/>
      <c r="X5" s="3"/>
      <c r="Y5" s="3"/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63" s="7" customFormat="1" ht="15.75" customHeight="1">
      <c r="B6" s="50"/>
      <c r="C6" s="68"/>
      <c r="D6" s="91">
        <v>2016</v>
      </c>
      <c r="E6" s="91">
        <v>2016</v>
      </c>
      <c r="F6" s="91">
        <v>2016</v>
      </c>
      <c r="G6" s="91">
        <v>2016</v>
      </c>
      <c r="H6" s="92">
        <v>2017</v>
      </c>
      <c r="I6" s="65">
        <v>2017</v>
      </c>
      <c r="J6" s="65">
        <v>2017</v>
      </c>
      <c r="K6" s="65">
        <v>2017</v>
      </c>
      <c r="L6" s="65">
        <v>2017</v>
      </c>
      <c r="M6" s="65">
        <v>2017</v>
      </c>
      <c r="N6" s="65">
        <v>2017</v>
      </c>
      <c r="O6" s="65">
        <v>2017</v>
      </c>
      <c r="P6" s="65">
        <v>2017</v>
      </c>
      <c r="Q6" s="65">
        <v>2017</v>
      </c>
      <c r="R6" s="65">
        <v>2017</v>
      </c>
      <c r="S6" s="65">
        <v>2017</v>
      </c>
      <c r="T6" s="65">
        <v>2017</v>
      </c>
      <c r="U6" s="114">
        <v>2017</v>
      </c>
      <c r="V6" s="41">
        <v>2018</v>
      </c>
      <c r="W6" s="103">
        <v>2018</v>
      </c>
      <c r="X6" s="103">
        <v>2018</v>
      </c>
      <c r="Y6" s="103">
        <v>2018</v>
      </c>
      <c r="Z6" s="103">
        <v>2018</v>
      </c>
      <c r="AA6" s="103">
        <v>2018</v>
      </c>
      <c r="AB6" s="103">
        <v>2018</v>
      </c>
      <c r="AC6" s="103">
        <v>2018</v>
      </c>
      <c r="AD6" s="103">
        <v>2018</v>
      </c>
      <c r="AE6" s="103">
        <v>2018</v>
      </c>
      <c r="AF6" s="103">
        <v>2018</v>
      </c>
      <c r="AG6" s="43">
        <v>2018</v>
      </c>
      <c r="AH6" s="42">
        <v>2019</v>
      </c>
      <c r="AI6" s="42">
        <v>2019</v>
      </c>
      <c r="AJ6" s="42">
        <v>2019</v>
      </c>
      <c r="AK6" s="42">
        <v>2019</v>
      </c>
      <c r="AL6" s="42">
        <v>2019</v>
      </c>
      <c r="AM6" s="42">
        <v>2019</v>
      </c>
      <c r="AN6" s="42">
        <v>2019</v>
      </c>
      <c r="AO6" s="42">
        <v>2019</v>
      </c>
      <c r="AP6" s="42">
        <v>2019</v>
      </c>
      <c r="AQ6" s="42">
        <v>2019</v>
      </c>
      <c r="AR6" s="42">
        <v>2019</v>
      </c>
      <c r="AS6" s="43">
        <v>2019</v>
      </c>
      <c r="AT6" s="44">
        <v>2020</v>
      </c>
      <c r="AU6" s="42">
        <v>2020</v>
      </c>
      <c r="AV6" s="42">
        <v>2020</v>
      </c>
      <c r="AW6" s="42">
        <v>2020</v>
      </c>
      <c r="AX6" s="42">
        <v>2020</v>
      </c>
      <c r="AY6" s="42">
        <v>2020</v>
      </c>
      <c r="AZ6" s="42">
        <v>2020</v>
      </c>
      <c r="BA6" s="42">
        <v>2020</v>
      </c>
      <c r="BB6" s="42">
        <v>2020</v>
      </c>
      <c r="BC6" s="42">
        <v>2020</v>
      </c>
      <c r="BD6" s="42">
        <v>2020</v>
      </c>
      <c r="BE6" s="43">
        <v>2020</v>
      </c>
      <c r="BF6" s="44">
        <v>2021</v>
      </c>
      <c r="BG6" s="42">
        <v>2021</v>
      </c>
      <c r="BH6" s="42">
        <v>2021</v>
      </c>
      <c r="BI6" s="42">
        <v>2021</v>
      </c>
      <c r="BJ6" s="42">
        <v>2021</v>
      </c>
      <c r="BK6" s="45">
        <v>2021</v>
      </c>
    </row>
    <row r="7" spans="1:63" s="11" customFormat="1" ht="15.75" customHeight="1" thickBot="1">
      <c r="A7" s="10" t="s">
        <v>60</v>
      </c>
      <c r="B7" s="10" t="s">
        <v>59</v>
      </c>
      <c r="C7" s="69" t="s">
        <v>1</v>
      </c>
      <c r="D7" s="93" t="s">
        <v>45</v>
      </c>
      <c r="E7" s="94" t="s">
        <v>43</v>
      </c>
      <c r="F7" s="94" t="s">
        <v>14</v>
      </c>
      <c r="G7" s="95" t="s">
        <v>15</v>
      </c>
      <c r="H7" s="94" t="s">
        <v>16</v>
      </c>
      <c r="I7" s="94" t="s">
        <v>17</v>
      </c>
      <c r="J7" s="94" t="s">
        <v>18</v>
      </c>
      <c r="K7" s="94" t="s">
        <v>19</v>
      </c>
      <c r="L7" s="94" t="s">
        <v>2</v>
      </c>
      <c r="M7" s="94" t="s">
        <v>20</v>
      </c>
      <c r="N7" s="32" t="s">
        <v>10</v>
      </c>
      <c r="O7" s="32" t="s">
        <v>11</v>
      </c>
      <c r="P7" s="78" t="s">
        <v>44</v>
      </c>
      <c r="Q7" s="78" t="s">
        <v>45</v>
      </c>
      <c r="R7" s="79" t="s">
        <v>42</v>
      </c>
      <c r="S7" s="79" t="s">
        <v>43</v>
      </c>
      <c r="T7" s="32" t="s">
        <v>14</v>
      </c>
      <c r="U7" s="46" t="s">
        <v>15</v>
      </c>
      <c r="V7" s="47" t="s">
        <v>16</v>
      </c>
      <c r="W7" s="32" t="s">
        <v>17</v>
      </c>
      <c r="X7" s="32" t="s">
        <v>18</v>
      </c>
      <c r="Y7" s="32" t="s">
        <v>19</v>
      </c>
      <c r="Z7" s="32" t="s">
        <v>2</v>
      </c>
      <c r="AA7" s="32" t="s">
        <v>20</v>
      </c>
      <c r="AB7" s="32" t="s">
        <v>10</v>
      </c>
      <c r="AC7" s="32" t="s">
        <v>11</v>
      </c>
      <c r="AD7" s="33" t="s">
        <v>12</v>
      </c>
      <c r="AE7" s="32" t="s">
        <v>13</v>
      </c>
      <c r="AF7" s="32" t="s">
        <v>14</v>
      </c>
      <c r="AG7" s="46" t="s">
        <v>15</v>
      </c>
      <c r="AH7" s="32" t="s">
        <v>16</v>
      </c>
      <c r="AI7" s="32" t="s">
        <v>17</v>
      </c>
      <c r="AJ7" s="32" t="s">
        <v>18</v>
      </c>
      <c r="AK7" s="32" t="s">
        <v>19</v>
      </c>
      <c r="AL7" s="32" t="s">
        <v>2</v>
      </c>
      <c r="AM7" s="32" t="s">
        <v>20</v>
      </c>
      <c r="AN7" s="32" t="s">
        <v>10</v>
      </c>
      <c r="AO7" s="32" t="s">
        <v>11</v>
      </c>
      <c r="AP7" s="33" t="s">
        <v>12</v>
      </c>
      <c r="AQ7" s="32" t="s">
        <v>13</v>
      </c>
      <c r="AR7" s="32" t="s">
        <v>14</v>
      </c>
      <c r="AS7" s="46" t="s">
        <v>15</v>
      </c>
      <c r="AT7" s="47" t="s">
        <v>16</v>
      </c>
      <c r="AU7" s="32" t="s">
        <v>17</v>
      </c>
      <c r="AV7" s="32" t="s">
        <v>18</v>
      </c>
      <c r="AW7" s="32" t="s">
        <v>19</v>
      </c>
      <c r="AX7" s="32" t="s">
        <v>2</v>
      </c>
      <c r="AY7" s="32" t="s">
        <v>20</v>
      </c>
      <c r="AZ7" s="32" t="s">
        <v>10</v>
      </c>
      <c r="BA7" s="32" t="s">
        <v>11</v>
      </c>
      <c r="BB7" s="33" t="s">
        <v>12</v>
      </c>
      <c r="BC7" s="32" t="s">
        <v>13</v>
      </c>
      <c r="BD7" s="32" t="s">
        <v>14</v>
      </c>
      <c r="BE7" s="46" t="s">
        <v>15</v>
      </c>
      <c r="BF7" s="47" t="s">
        <v>16</v>
      </c>
      <c r="BG7" s="32" t="s">
        <v>17</v>
      </c>
      <c r="BH7" s="32" t="s">
        <v>18</v>
      </c>
      <c r="BI7" s="32" t="s">
        <v>19</v>
      </c>
      <c r="BJ7" s="32" t="s">
        <v>2</v>
      </c>
      <c r="BK7" s="34" t="s">
        <v>20</v>
      </c>
    </row>
    <row r="8" spans="1:63" s="11" customFormat="1" ht="15.75" customHeight="1" thickBot="1">
      <c r="A8" s="10" t="s">
        <v>8</v>
      </c>
      <c r="B8" s="10" t="s">
        <v>8</v>
      </c>
      <c r="C8" s="70" t="s">
        <v>9</v>
      </c>
      <c r="D8" s="96" t="s">
        <v>64</v>
      </c>
      <c r="E8" s="96"/>
      <c r="F8" s="96"/>
      <c r="G8" s="96"/>
      <c r="H8" s="96"/>
      <c r="I8" s="96"/>
      <c r="J8" s="96"/>
      <c r="K8" s="96"/>
      <c r="L8" s="96"/>
      <c r="M8" s="97"/>
      <c r="N8" s="66" t="s">
        <v>24</v>
      </c>
      <c r="O8" s="35"/>
      <c r="P8" s="35"/>
      <c r="Q8" s="35"/>
      <c r="R8" s="35"/>
      <c r="S8" s="35"/>
      <c r="T8" s="35"/>
      <c r="U8" s="35"/>
      <c r="V8" s="35"/>
      <c r="W8" s="35"/>
      <c r="X8" s="36"/>
      <c r="Y8" s="35"/>
      <c r="Z8" s="35"/>
      <c r="AA8" s="48"/>
      <c r="AB8" s="37" t="s">
        <v>25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1"/>
      <c r="AN8" s="37" t="s">
        <v>26</v>
      </c>
      <c r="AO8" s="37"/>
      <c r="AP8" s="37"/>
      <c r="AQ8" s="37"/>
      <c r="AR8" s="37"/>
      <c r="AS8" s="37"/>
      <c r="AT8" s="38"/>
      <c r="AU8" s="37"/>
      <c r="AV8" s="37"/>
      <c r="AW8" s="37"/>
      <c r="AX8" s="37"/>
      <c r="AY8" s="31"/>
      <c r="AZ8" s="37" t="s">
        <v>27</v>
      </c>
      <c r="BA8" s="37"/>
      <c r="BB8" s="37"/>
      <c r="BC8" s="37"/>
      <c r="BD8" s="37"/>
      <c r="BE8" s="37"/>
      <c r="BF8" s="37"/>
      <c r="BG8" s="37"/>
      <c r="BH8" s="37"/>
      <c r="BI8" s="37"/>
      <c r="BJ8" s="39"/>
      <c r="BK8" s="40"/>
    </row>
    <row r="9" spans="1:63" s="11" customFormat="1" ht="15.75" customHeight="1"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2"/>
      <c r="Q9" s="22"/>
      <c r="R9" s="22"/>
      <c r="S9" s="22"/>
      <c r="T9" s="12"/>
      <c r="U9" s="12"/>
      <c r="V9" s="12"/>
      <c r="W9" s="12"/>
      <c r="X9" s="12"/>
      <c r="Y9" s="12"/>
      <c r="Z9" s="12"/>
      <c r="AA9" s="12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63" s="11" customFormat="1" ht="15.75" customHeight="1">
      <c r="A10" s="10" t="s">
        <v>31</v>
      </c>
      <c r="B10" s="27" t="s">
        <v>53</v>
      </c>
      <c r="C10" s="22" t="s">
        <v>58</v>
      </c>
      <c r="D10" s="14">
        <v>14079.474248407665</v>
      </c>
      <c r="E10" s="14">
        <v>92894.116525541584</v>
      </c>
      <c r="F10" s="14" t="e">
        <f>SUM(SUMIFS(#REF!,#REF!,F$4,#REF!,"R",#REF!,{"16","17","18"}))</f>
        <v>#REF!</v>
      </c>
      <c r="G10" s="14" t="e">
        <f>SUM(SUMIFS(#REF!,#REF!,G$4,#REF!,"R",#REF!,{"16","17","18"}))</f>
        <v>#REF!</v>
      </c>
      <c r="H10" s="14" t="e">
        <f>SUM(SUMIFS(#REF!,#REF!,H$4,#REF!,"R",#REF!,{"16","17","18"}))</f>
        <v>#REF!</v>
      </c>
      <c r="I10" s="14" t="e">
        <f>SUM(SUMIFS(#REF!,#REF!,I$4,#REF!,"R",#REF!,{"16","17","18"}))</f>
        <v>#REF!</v>
      </c>
      <c r="J10" s="14" t="e">
        <f>SUM(SUMIFS(#REF!,#REF!,J$4,#REF!,"R",#REF!,{"16","17","18"}))</f>
        <v>#REF!</v>
      </c>
      <c r="K10" s="14" t="e">
        <f>SUM(SUMIFS(#REF!,#REF!,K$4,#REF!,"R",#REF!,{"16","17","18"}))</f>
        <v>#REF!</v>
      </c>
      <c r="L10" s="14" t="e">
        <f>SUM(SUMIFS(#REF!,#REF!,L$4,#REF!,"R",#REF!,{"16","17","18"}))</f>
        <v>#REF!</v>
      </c>
      <c r="M10" s="14" t="e">
        <f>SUM(SUMIFS(#REF!,#REF!,M$4,#REF!,"R",#REF!,{"16","17","18"}))</f>
        <v>#REF!</v>
      </c>
      <c r="N10" s="14" t="e">
        <f>SUM(SUMIFS(#REF!,#REF!,N$4,#REF!,"R",#REF!,{"16","17","18"}))</f>
        <v>#REF!</v>
      </c>
      <c r="O10" s="14" t="e">
        <f>SUM(SUMIFS(#REF!,#REF!,O$4,#REF!,"R",#REF!,{"16","17","18"}))</f>
        <v>#REF!</v>
      </c>
      <c r="P10" s="14">
        <v>92185.200000000012</v>
      </c>
      <c r="Q10" s="14">
        <v>14787.8</v>
      </c>
      <c r="R10" s="14">
        <v>12986.266666666666</v>
      </c>
      <c r="S10" s="14">
        <v>94093.733333333337</v>
      </c>
      <c r="T10" s="14" t="e">
        <f>SUM(SUMIFS(#REF!,#REF!,T$4,#REF!,"R",#REF!,{"16","17","18"}))</f>
        <v>#REF!</v>
      </c>
      <c r="U10" s="14" t="e">
        <f>SUM(SUMIFS(#REF!,#REF!,U$4,#REF!,"R",#REF!,{"16","17","18"}))</f>
        <v>#REF!</v>
      </c>
      <c r="V10" s="14" t="e">
        <f>SUM(SUMIFS(#REF!,#REF!,V$4,#REF!,"R",#REF!,{"16","17","18"}))</f>
        <v>#REF!</v>
      </c>
      <c r="W10" s="14" t="e">
        <f>SUM(SUMIFS(#REF!,#REF!,W$4,#REF!,"R",#REF!,{"16","17","18"}))</f>
        <v>#REF!</v>
      </c>
      <c r="X10" s="14" t="e">
        <f>SUM(SUMIFS(#REF!,#REF!,X$4,#REF!,"R",#REF!,{"16","17","18"}))</f>
        <v>#REF!</v>
      </c>
      <c r="Y10" s="14" t="e">
        <f>SUM(SUMIFS(#REF!,#REF!,Y$4,#REF!,"R",#REF!,{"16","17","18"}))</f>
        <v>#REF!</v>
      </c>
      <c r="Z10" s="14" t="e">
        <f>SUM(SUMIFS(#REF!,#REF!,Z$4,#REF!,"R",#REF!,{"16","17","18"}))</f>
        <v>#REF!</v>
      </c>
      <c r="AA10" s="14" t="e">
        <f>SUM(SUMIFS(#REF!,#REF!,AA$4,#REF!,"R",#REF!,{"16","17","18"}))</f>
        <v>#REF!</v>
      </c>
      <c r="AB10" s="14" t="e">
        <f>SUM(SUMIFS(#REF!,#REF!,AB$4,#REF!,"R",#REF!,{"16","17","18"}))</f>
        <v>#REF!</v>
      </c>
      <c r="AC10" s="14" t="e">
        <f>SUM(SUMIFS(#REF!,#REF!,AC$4,#REF!,"R",#REF!,{"16","17","18"}))</f>
        <v>#REF!</v>
      </c>
      <c r="AD10" s="14" t="e">
        <f>SUM(SUMIFS(#REF!,#REF!,AD$4,#REF!,"R",#REF!,{"16","17","18"}))</f>
        <v>#REF!</v>
      </c>
      <c r="AE10" s="14" t="e">
        <f>SUM(SUMIFS(#REF!,#REF!,AE$4,#REF!,"R",#REF!,{"16","17","18"}))</f>
        <v>#REF!</v>
      </c>
      <c r="AF10" s="14" t="e">
        <f>SUM(SUMIFS(#REF!,#REF!,AF$4,#REF!,"R",#REF!,{"16","17","18"}))</f>
        <v>#REF!</v>
      </c>
      <c r="AG10" s="14" t="e">
        <f>SUM(SUMIFS(#REF!,#REF!,AG$4,#REF!,"R",#REF!,{"16","17","18"}))</f>
        <v>#REF!</v>
      </c>
      <c r="AH10" s="14" t="e">
        <f>SUM(SUMIFS(#REF!,#REF!,AH$4,#REF!,"R",#REF!,{"16","17","18"}))</f>
        <v>#REF!</v>
      </c>
      <c r="AI10" s="14" t="e">
        <f>SUM(SUMIFS(#REF!,#REF!,AI$4,#REF!,"R",#REF!,{"16","17","18"}))</f>
        <v>#REF!</v>
      </c>
      <c r="AJ10" s="14" t="e">
        <f>SUM(SUMIFS(#REF!,#REF!,AJ$4,#REF!,"R",#REF!,{"16","17","18"}))</f>
        <v>#REF!</v>
      </c>
      <c r="AK10" s="14" t="e">
        <f>SUM(SUMIFS(#REF!,#REF!,AK$4,#REF!,"R",#REF!,{"16","17","18"}))</f>
        <v>#REF!</v>
      </c>
      <c r="AL10" s="14" t="e">
        <f>SUM(SUMIFS(#REF!,#REF!,AL$4,#REF!,"R",#REF!,{"16","17","18"}))</f>
        <v>#REF!</v>
      </c>
      <c r="AM10" s="14" t="e">
        <f>SUM(SUMIFS(#REF!,#REF!,AM$4,#REF!,"R",#REF!,{"16","17","18"}))</f>
        <v>#REF!</v>
      </c>
      <c r="AN10" s="14" t="e">
        <f>SUM(SUMIFS(#REF!,#REF!,AN$4,#REF!,"R",#REF!,{"16","17","18"}))</f>
        <v>#REF!</v>
      </c>
      <c r="AO10" s="14" t="e">
        <f>SUM(SUMIFS(#REF!,#REF!,AO$4,#REF!,"R",#REF!,{"16","17","18"}))</f>
        <v>#REF!</v>
      </c>
      <c r="AP10" s="14" t="e">
        <f>SUM(SUMIFS(#REF!,#REF!,AP$4,#REF!,"R",#REF!,{"16","17","18"}))</f>
        <v>#REF!</v>
      </c>
      <c r="AQ10" s="14">
        <v>108502</v>
      </c>
      <c r="AR10" s="14">
        <v>108705</v>
      </c>
      <c r="AS10" s="14">
        <v>108774</v>
      </c>
      <c r="AT10" s="14" t="e">
        <f>SUM(SUMIFS(#REF!,#REF!,AT$4,#REF!,"R",#REF!,{"16","17","18"}))</f>
        <v>#REF!</v>
      </c>
      <c r="AU10" s="14" t="e">
        <f>SUM(SUMIFS(#REF!,#REF!,AU$4,#REF!,"R",#REF!,{"16","17","18"}))</f>
        <v>#REF!</v>
      </c>
      <c r="AV10" s="14" t="e">
        <f>SUM(SUMIFS(#REF!,#REF!,AV$4,#REF!,"R",#REF!,{"16","17","18"}))</f>
        <v>#REF!</v>
      </c>
      <c r="AW10" s="14" t="e">
        <f>SUM(SUMIFS(#REF!,#REF!,AW$4,#REF!,"R",#REF!,{"16","17","18"}))</f>
        <v>#REF!</v>
      </c>
      <c r="AX10" s="14" t="e">
        <f>SUM(SUMIFS(#REF!,#REF!,AX$4,#REF!,"R",#REF!,{"16","17","18"}))</f>
        <v>#REF!</v>
      </c>
      <c r="AY10" s="14" t="e">
        <f>SUM(SUMIFS(#REF!,#REF!,AY$4,#REF!,"R",#REF!,{"16","17","18"}))</f>
        <v>#REF!</v>
      </c>
      <c r="AZ10" s="14" t="e">
        <f>SUM(SUMIFS(#REF!,#REF!,AZ$4,#REF!,"R",#REF!,{"16","17","18"}))</f>
        <v>#REF!</v>
      </c>
      <c r="BA10" s="14" t="e">
        <f>SUM(SUMIFS(#REF!,#REF!,BA$4,#REF!,"R",#REF!,{"16","17","18"}))</f>
        <v>#REF!</v>
      </c>
      <c r="BB10" s="14" t="e">
        <f>SUM(SUMIFS(#REF!,#REF!,BB$4,#REF!,"R",#REF!,{"16","17","18"}))</f>
        <v>#REF!</v>
      </c>
      <c r="BC10" s="14" t="e">
        <f>SUM(SUMIFS(#REF!,#REF!,BC$4,#REF!,"R",#REF!,{"16","17","18"}))</f>
        <v>#REF!</v>
      </c>
      <c r="BD10" s="14" t="e">
        <f>SUM(SUMIFS(#REF!,#REF!,BD$4,#REF!,"R",#REF!,{"16","17","18"}))</f>
        <v>#REF!</v>
      </c>
      <c r="BE10" s="14" t="e">
        <f>SUM(SUMIFS(#REF!,#REF!,BE$4,#REF!,"R",#REF!,{"16","17","18"}))</f>
        <v>#REF!</v>
      </c>
      <c r="BF10" s="14" t="e">
        <f>SUM(SUMIFS(#REF!,#REF!,BF$4,#REF!,"R",#REF!,{"16","17","18"}))</f>
        <v>#REF!</v>
      </c>
      <c r="BG10" s="14" t="e">
        <f>SUM(SUMIFS(#REF!,#REF!,BG$4,#REF!,"R",#REF!,{"16","17","18"}))</f>
        <v>#REF!</v>
      </c>
      <c r="BH10" s="14" t="e">
        <f>SUM(SUMIFS(#REF!,#REF!,BH$4,#REF!,"R",#REF!,{"16","17","18"}))</f>
        <v>#REF!</v>
      </c>
      <c r="BI10" s="14" t="e">
        <f>SUM(SUMIFS(#REF!,#REF!,BI$4,#REF!,"R",#REF!,{"16","17","18"}))</f>
        <v>#REF!</v>
      </c>
      <c r="BJ10" s="14" t="e">
        <f>SUM(SUMIFS(#REF!,#REF!,BJ$4,#REF!,"R",#REF!,{"16","17","18"}))</f>
        <v>#REF!</v>
      </c>
      <c r="BK10" s="14" t="e">
        <f>SUM(SUMIFS(#REF!,#REF!,BK$4,#REF!,"R",#REF!,{"16","17","18"}))</f>
        <v>#REF!</v>
      </c>
    </row>
    <row r="11" spans="1:63" s="11" customFormat="1" ht="15.75" customHeight="1">
      <c r="A11" s="10" t="s">
        <v>31</v>
      </c>
      <c r="B11" s="27" t="s">
        <v>53</v>
      </c>
      <c r="C11" s="12" t="s">
        <v>5</v>
      </c>
      <c r="D11" s="52">
        <v>54.481662303549477</v>
      </c>
      <c r="E11" s="52">
        <v>51.844532235719285</v>
      </c>
      <c r="F11" s="52">
        <v>56.176241232657986</v>
      </c>
      <c r="G11" s="52">
        <v>103.71374473579486</v>
      </c>
      <c r="H11" s="52">
        <v>100.20639832306884</v>
      </c>
      <c r="I11" s="52">
        <v>87.46131215513131</v>
      </c>
      <c r="J11" s="52">
        <v>70.530488208613519</v>
      </c>
      <c r="K11" s="52">
        <v>52.662917166168903</v>
      </c>
      <c r="L11" s="52">
        <v>42.594919314348893</v>
      </c>
      <c r="M11" s="52">
        <v>34.927472210888808</v>
      </c>
      <c r="N11" s="52">
        <v>44.259812522639457</v>
      </c>
      <c r="O11" s="52">
        <v>59.188046696735015</v>
      </c>
      <c r="P11" s="80">
        <v>54.481662303549477</v>
      </c>
      <c r="Q11" s="80">
        <v>56.811872571839537</v>
      </c>
      <c r="R11" s="80">
        <v>51.844532235719285</v>
      </c>
      <c r="S11" s="80">
        <v>54.061951019626278</v>
      </c>
      <c r="T11" s="52">
        <v>58.578929561529897</v>
      </c>
      <c r="U11" s="52">
        <v>108.14963789191133</v>
      </c>
      <c r="V11" s="52">
        <v>104.49228036939483</v>
      </c>
      <c r="W11" s="52">
        <v>91.202079948274289</v>
      </c>
      <c r="X11" s="52">
        <v>73.547115471848016</v>
      </c>
      <c r="Y11" s="52">
        <v>54.915338717754352</v>
      </c>
      <c r="Z11" s="52">
        <v>44.416727133102171</v>
      </c>
      <c r="AA11" s="52">
        <v>36.42133915528867</v>
      </c>
      <c r="AB11" s="52">
        <v>46.152828727582389</v>
      </c>
      <c r="AC11" s="52">
        <v>61.719551580053853</v>
      </c>
      <c r="AD11" s="52">
        <v>56.811872571839537</v>
      </c>
      <c r="AE11" s="52">
        <v>54.061951019626278</v>
      </c>
      <c r="AF11" s="52">
        <v>58.578929561529897</v>
      </c>
      <c r="AG11" s="52">
        <v>108.14963789191133</v>
      </c>
      <c r="AH11" s="52">
        <v>104.49228036939483</v>
      </c>
      <c r="AI11" s="52">
        <v>91.202079948274289</v>
      </c>
      <c r="AJ11" s="52">
        <v>73.547115471848016</v>
      </c>
      <c r="AK11" s="52">
        <v>54.915338717754352</v>
      </c>
      <c r="AL11" s="52">
        <v>44.416727133102171</v>
      </c>
      <c r="AM11" s="52">
        <v>36.42133915528867</v>
      </c>
      <c r="AN11" s="52">
        <v>46.152828727582389</v>
      </c>
      <c r="AO11" s="52">
        <v>61.719551580053853</v>
      </c>
      <c r="AP11" s="52">
        <v>56.811872571839537</v>
      </c>
      <c r="AQ11" s="52">
        <v>54.061951019626278</v>
      </c>
      <c r="AR11" s="52">
        <v>58.578929561529897</v>
      </c>
      <c r="AS11" s="52">
        <v>108.14963789191133</v>
      </c>
      <c r="AT11" s="52">
        <v>104.49228036939483</v>
      </c>
      <c r="AU11" s="52">
        <v>91.202079948274289</v>
      </c>
      <c r="AV11" s="52">
        <v>73.547115471848016</v>
      </c>
      <c r="AW11" s="52">
        <v>54.915338717754352</v>
      </c>
      <c r="AX11" s="52">
        <v>44.416727133102171</v>
      </c>
      <c r="AY11" s="52">
        <v>36.42133915528867</v>
      </c>
      <c r="AZ11" s="52">
        <v>46.152828727582389</v>
      </c>
      <c r="BA11" s="52">
        <v>61.719551580053853</v>
      </c>
      <c r="BB11" s="52">
        <v>56.811872571839537</v>
      </c>
      <c r="BC11" s="52">
        <v>54.061951019626278</v>
      </c>
      <c r="BD11" s="52">
        <v>58.578929561529897</v>
      </c>
      <c r="BE11" s="52">
        <v>108.14963789191133</v>
      </c>
      <c r="BF11" s="52">
        <v>104.49228036939483</v>
      </c>
      <c r="BG11" s="52">
        <v>91.202079948274289</v>
      </c>
      <c r="BH11" s="52">
        <v>73.547115471848016</v>
      </c>
      <c r="BI11" s="52">
        <v>54.915338717754352</v>
      </c>
      <c r="BJ11" s="52">
        <v>44.416727133102171</v>
      </c>
      <c r="BK11" s="52">
        <v>36.42133915528867</v>
      </c>
    </row>
    <row r="12" spans="1:63" s="11" customFormat="1" ht="15.75" customHeight="1">
      <c r="A12" s="10" t="s">
        <v>31</v>
      </c>
      <c r="B12" s="27" t="s">
        <v>53</v>
      </c>
      <c r="C12" s="12" t="s">
        <v>3</v>
      </c>
      <c r="D12" s="1">
        <f t="shared" ref="D12:M12" si="0">D11*D10</f>
        <v>767073.16141326749</v>
      </c>
      <c r="E12" s="1">
        <f t="shared" si="0"/>
        <v>4816052.0187171046</v>
      </c>
      <c r="F12" s="1" t="e">
        <f t="shared" si="0"/>
        <v>#REF!</v>
      </c>
      <c r="G12" s="1" t="e">
        <f t="shared" si="0"/>
        <v>#REF!</v>
      </c>
      <c r="H12" s="1" t="e">
        <f t="shared" si="0"/>
        <v>#REF!</v>
      </c>
      <c r="I12" s="1" t="e">
        <f t="shared" si="0"/>
        <v>#REF!</v>
      </c>
      <c r="J12" s="1" t="e">
        <f t="shared" si="0"/>
        <v>#REF!</v>
      </c>
      <c r="K12" s="1" t="e">
        <f t="shared" si="0"/>
        <v>#REF!</v>
      </c>
      <c r="L12" s="1" t="e">
        <f t="shared" si="0"/>
        <v>#REF!</v>
      </c>
      <c r="M12" s="1" t="e">
        <f t="shared" si="0"/>
        <v>#REF!</v>
      </c>
      <c r="N12" s="1" t="e">
        <f t="shared" ref="N12:AA12" si="1">N11*N10</f>
        <v>#REF!</v>
      </c>
      <c r="O12" s="1" t="e">
        <f t="shared" si="1"/>
        <v>#REF!</v>
      </c>
      <c r="P12" s="1">
        <f t="shared" si="1"/>
        <v>5022402.9357851697</v>
      </c>
      <c r="Q12" s="1">
        <f t="shared" si="1"/>
        <v>840122.60921784863</v>
      </c>
      <c r="R12" s="1">
        <f t="shared" si="1"/>
        <v>673266.92082164681</v>
      </c>
      <c r="S12" s="1">
        <f t="shared" si="1"/>
        <v>5086890.8027204433</v>
      </c>
      <c r="T12" s="1" t="e">
        <f t="shared" si="1"/>
        <v>#REF!</v>
      </c>
      <c r="U12" s="1" t="e">
        <f t="shared" si="1"/>
        <v>#REF!</v>
      </c>
      <c r="V12" s="1" t="e">
        <f t="shared" si="1"/>
        <v>#REF!</v>
      </c>
      <c r="W12" s="1" t="e">
        <f t="shared" si="1"/>
        <v>#REF!</v>
      </c>
      <c r="X12" s="1" t="e">
        <f t="shared" si="1"/>
        <v>#REF!</v>
      </c>
      <c r="Y12" s="1" t="e">
        <f t="shared" si="1"/>
        <v>#REF!</v>
      </c>
      <c r="Z12" s="1" t="e">
        <f t="shared" si="1"/>
        <v>#REF!</v>
      </c>
      <c r="AA12" s="1" t="e">
        <f t="shared" si="1"/>
        <v>#REF!</v>
      </c>
      <c r="AB12" s="1" t="e">
        <f t="shared" ref="AB12:BK12" si="2">AB11*AB10</f>
        <v>#REF!</v>
      </c>
      <c r="AC12" s="1" t="e">
        <f t="shared" si="2"/>
        <v>#REF!</v>
      </c>
      <c r="AD12" s="1" t="e">
        <f t="shared" si="2"/>
        <v>#REF!</v>
      </c>
      <c r="AE12" s="1" t="e">
        <f t="shared" si="2"/>
        <v>#REF!</v>
      </c>
      <c r="AF12" s="1" t="e">
        <f t="shared" si="2"/>
        <v>#REF!</v>
      </c>
      <c r="AG12" s="1" t="e">
        <f t="shared" si="2"/>
        <v>#REF!</v>
      </c>
      <c r="AH12" s="1" t="e">
        <f t="shared" si="2"/>
        <v>#REF!</v>
      </c>
      <c r="AI12" s="1" t="e">
        <f t="shared" si="2"/>
        <v>#REF!</v>
      </c>
      <c r="AJ12" s="1" t="e">
        <f t="shared" si="2"/>
        <v>#REF!</v>
      </c>
      <c r="AK12" s="1" t="e">
        <f t="shared" si="2"/>
        <v>#REF!</v>
      </c>
      <c r="AL12" s="1" t="e">
        <f t="shared" si="2"/>
        <v>#REF!</v>
      </c>
      <c r="AM12" s="1" t="e">
        <f t="shared" si="2"/>
        <v>#REF!</v>
      </c>
      <c r="AN12" s="1" t="e">
        <f t="shared" si="2"/>
        <v>#REF!</v>
      </c>
      <c r="AO12" s="1" t="e">
        <f t="shared" si="2"/>
        <v>#REF!</v>
      </c>
      <c r="AP12" s="1" t="e">
        <f t="shared" si="2"/>
        <v>#REF!</v>
      </c>
      <c r="AQ12" s="1">
        <f t="shared" si="2"/>
        <v>5865829.8095314903</v>
      </c>
      <c r="AR12" s="1">
        <f t="shared" si="2"/>
        <v>6367822.5379861072</v>
      </c>
      <c r="AS12" s="1">
        <f t="shared" si="2"/>
        <v>11763868.712054763</v>
      </c>
      <c r="AT12" s="1" t="e">
        <f t="shared" si="2"/>
        <v>#REF!</v>
      </c>
      <c r="AU12" s="1" t="e">
        <f t="shared" si="2"/>
        <v>#REF!</v>
      </c>
      <c r="AV12" s="1" t="e">
        <f t="shared" si="2"/>
        <v>#REF!</v>
      </c>
      <c r="AW12" s="1" t="e">
        <f t="shared" si="2"/>
        <v>#REF!</v>
      </c>
      <c r="AX12" s="1" t="e">
        <f t="shared" si="2"/>
        <v>#REF!</v>
      </c>
      <c r="AY12" s="1" t="e">
        <f t="shared" si="2"/>
        <v>#REF!</v>
      </c>
      <c r="AZ12" s="1" t="e">
        <f t="shared" si="2"/>
        <v>#REF!</v>
      </c>
      <c r="BA12" s="1" t="e">
        <f t="shared" si="2"/>
        <v>#REF!</v>
      </c>
      <c r="BB12" s="1" t="e">
        <f t="shared" si="2"/>
        <v>#REF!</v>
      </c>
      <c r="BC12" s="1" t="e">
        <f t="shared" si="2"/>
        <v>#REF!</v>
      </c>
      <c r="BD12" s="1" t="e">
        <f t="shared" si="2"/>
        <v>#REF!</v>
      </c>
      <c r="BE12" s="1" t="e">
        <f t="shared" si="2"/>
        <v>#REF!</v>
      </c>
      <c r="BF12" s="1" t="e">
        <f t="shared" si="2"/>
        <v>#REF!</v>
      </c>
      <c r="BG12" s="1" t="e">
        <f t="shared" si="2"/>
        <v>#REF!</v>
      </c>
      <c r="BH12" s="1" t="e">
        <f t="shared" si="2"/>
        <v>#REF!</v>
      </c>
      <c r="BI12" s="1" t="e">
        <f t="shared" si="2"/>
        <v>#REF!</v>
      </c>
      <c r="BJ12" s="1" t="e">
        <f t="shared" si="2"/>
        <v>#REF!</v>
      </c>
      <c r="BK12" s="1" t="e">
        <f t="shared" si="2"/>
        <v>#REF!</v>
      </c>
    </row>
    <row r="13" spans="1:63" s="11" customFormat="1" ht="15.75" customHeight="1">
      <c r="A13" s="10" t="s">
        <v>31</v>
      </c>
      <c r="B13" s="27" t="s">
        <v>53</v>
      </c>
      <c r="C13" s="22" t="s">
        <v>39</v>
      </c>
      <c r="D13" s="14">
        <v>12651805.999999998</v>
      </c>
      <c r="E13" s="14">
        <v>77489899.999999985</v>
      </c>
      <c r="F13" s="14" t="e">
        <f>SUM(SUMIFS(#REF!,#REF!,F$4,#REF!,"R",#REF!,{"16","17","18"}))</f>
        <v>#REF!</v>
      </c>
      <c r="G13" s="14" t="e">
        <f>SUM(SUMIFS(#REF!,#REF!,G$4,#REF!,"R",#REF!,{"16","17","18"}))</f>
        <v>#REF!</v>
      </c>
      <c r="H13" s="14" t="e">
        <f>SUM(SUMIFS(#REF!,#REF!,H$4,#REF!,"R",#REF!,{"16","17","18"}))</f>
        <v>#REF!</v>
      </c>
      <c r="I13" s="14" t="e">
        <f>SUM(SUMIFS(#REF!,#REF!,I$4,#REF!,"R",#REF!,{"16","17","18"}))</f>
        <v>#REF!</v>
      </c>
      <c r="J13" s="14" t="e">
        <f>SUM(SUMIFS(#REF!,#REF!,J$4,#REF!,"R",#REF!,{"16","17","18"}))</f>
        <v>#REF!</v>
      </c>
      <c r="K13" s="14" t="e">
        <f>SUM(SUMIFS(#REF!,#REF!,K$4,#REF!,"R",#REF!,{"16","17","18"}))</f>
        <v>#REF!</v>
      </c>
      <c r="L13" s="14" t="e">
        <f>SUM(SUMIFS(#REF!,#REF!,L$4,#REF!,"R",#REF!,{"16","17","18"}))</f>
        <v>#REF!</v>
      </c>
      <c r="M13" s="14" t="e">
        <f>SUM(SUMIFS(#REF!,#REF!,M$4,#REF!,"R",#REF!,{"16","17","18"}))</f>
        <v>#REF!</v>
      </c>
      <c r="N13" s="14" t="e">
        <f>SUM(SUMIFS(#REF!,#REF!,N$4,#REF!,"R",#REF!,{"16","17","18"}))</f>
        <v>#REF!</v>
      </c>
      <c r="O13" s="14" t="e">
        <f>SUM(SUMIFS(#REF!,#REF!,O$4,#REF!,"R",#REF!,{"16","17","18"}))</f>
        <v>#REF!</v>
      </c>
      <c r="P13" s="14">
        <v>98832762.100795835</v>
      </c>
      <c r="Q13" s="14">
        <v>14815033.955317538</v>
      </c>
      <c r="R13" s="14">
        <v>10955737.473568499</v>
      </c>
      <c r="S13" s="14">
        <v>82118315.010169148</v>
      </c>
      <c r="T13" s="14" t="e">
        <f>SUM(SUMIFS(#REF!,#REF!,T$4,#REF!,"R",#REF!,{"16","17","18"}))</f>
        <v>#REF!</v>
      </c>
      <c r="U13" s="14" t="e">
        <f>SUM(SUMIFS(#REF!,#REF!,U$4,#REF!,"R",#REF!,{"16","17","18"}))</f>
        <v>#REF!</v>
      </c>
      <c r="V13" s="14" t="e">
        <f>SUM(SUMIFS(#REF!,#REF!,V$4,#REF!,"R",#REF!,{"16","17","18"}))</f>
        <v>#REF!</v>
      </c>
      <c r="W13" s="14" t="e">
        <f>SUM(SUMIFS(#REF!,#REF!,W$4,#REF!,"R",#REF!,{"16","17","18"}))</f>
        <v>#REF!</v>
      </c>
      <c r="X13" s="14" t="e">
        <f>SUM(SUMIFS(#REF!,#REF!,X$4,#REF!,"R",#REF!,{"16","17","18"}))</f>
        <v>#REF!</v>
      </c>
      <c r="Y13" s="14" t="e">
        <f>SUM(SUMIFS(#REF!,#REF!,Y$4,#REF!,"R",#REF!,{"16","17","18"}))</f>
        <v>#REF!</v>
      </c>
      <c r="Z13" s="14" t="e">
        <f>SUM(SUMIFS(#REF!,#REF!,Z$4,#REF!,"R",#REF!,{"16","17","18"}))</f>
        <v>#REF!</v>
      </c>
      <c r="AA13" s="14" t="e">
        <f>SUM(SUMIFS(#REF!,#REF!,AA$4,#REF!,"R",#REF!,{"16","17","18"}))</f>
        <v>#REF!</v>
      </c>
      <c r="AB13" s="14" t="e">
        <f>SUM(SUMIFS(#REF!,#REF!,AB$4,#REF!,"R",#REF!,{"16","17","18"}))</f>
        <v>#REF!</v>
      </c>
      <c r="AC13" s="14" t="e">
        <f>SUM(SUMIFS(#REF!,#REF!,AC$4,#REF!,"R",#REF!,{"16","17","18"}))</f>
        <v>#REF!</v>
      </c>
      <c r="AD13" s="14" t="e">
        <f>SUM(SUMIFS(#REF!,#REF!,AD$4,#REF!,"R",#REF!,{"16","17","18"}))</f>
        <v>#REF!</v>
      </c>
      <c r="AE13" s="14" t="e">
        <f>SUM(SUMIFS(#REF!,#REF!,AE$4,#REF!,"R",#REF!,{"16","17","18"}))</f>
        <v>#REF!</v>
      </c>
      <c r="AF13" s="14" t="e">
        <f>SUM(SUMIFS(#REF!,#REF!,AF$4,#REF!,"R",#REF!,{"16","17","18"}))</f>
        <v>#REF!</v>
      </c>
      <c r="AG13" s="14" t="e">
        <f>SUM(SUMIFS(#REF!,#REF!,AG$4,#REF!,"R",#REF!,{"16","17","18"}))</f>
        <v>#REF!</v>
      </c>
      <c r="AH13" s="14" t="e">
        <f>SUM(SUMIFS(#REF!,#REF!,AH$4,#REF!,"R",#REF!,{"16","17","18"}))</f>
        <v>#REF!</v>
      </c>
      <c r="AI13" s="14" t="e">
        <f>SUM(SUMIFS(#REF!,#REF!,AI$4,#REF!,"R",#REF!,{"16","17","18"}))</f>
        <v>#REF!</v>
      </c>
      <c r="AJ13" s="14" t="e">
        <f>SUM(SUMIFS(#REF!,#REF!,AJ$4,#REF!,"R",#REF!,{"16","17","18"}))</f>
        <v>#REF!</v>
      </c>
      <c r="AK13" s="14" t="e">
        <f>SUM(SUMIFS(#REF!,#REF!,AK$4,#REF!,"R",#REF!,{"16","17","18"}))</f>
        <v>#REF!</v>
      </c>
      <c r="AL13" s="14" t="e">
        <f>SUM(SUMIFS(#REF!,#REF!,AL$4,#REF!,"R",#REF!,{"16","17","18"}))</f>
        <v>#REF!</v>
      </c>
      <c r="AM13" s="14" t="e">
        <f>SUM(SUMIFS(#REF!,#REF!,AM$4,#REF!,"R",#REF!,{"16","17","18"}))</f>
        <v>#REF!</v>
      </c>
      <c r="AN13" s="14" t="e">
        <f>SUM(SUMIFS(#REF!,#REF!,AN$4,#REF!,"R",#REF!,{"16","17","18"}))</f>
        <v>#REF!</v>
      </c>
      <c r="AO13" s="14" t="e">
        <f>SUM(SUMIFS(#REF!,#REF!,AO$4,#REF!,"R",#REF!,{"16","17","18"}))</f>
        <v>#REF!</v>
      </c>
      <c r="AP13" s="14" t="e">
        <f>SUM(SUMIFS(#REF!,#REF!,AP$4,#REF!,"R",#REF!,{"16","17","18"}))</f>
        <v>#REF!</v>
      </c>
      <c r="AQ13" s="14">
        <v>96404374</v>
      </c>
      <c r="AR13" s="14">
        <v>135387498</v>
      </c>
      <c r="AS13" s="14">
        <v>193239456</v>
      </c>
      <c r="AT13" s="14" t="e">
        <f>SUM(SUMIFS(#REF!,#REF!,AT$4,#REF!,"R",#REF!,{"16","17","18"}))</f>
        <v>#REF!</v>
      </c>
      <c r="AU13" s="14" t="e">
        <f>SUM(SUMIFS(#REF!,#REF!,AU$4,#REF!,"R",#REF!,{"16","17","18"}))</f>
        <v>#REF!</v>
      </c>
      <c r="AV13" s="14" t="e">
        <f>SUM(SUMIFS(#REF!,#REF!,AV$4,#REF!,"R",#REF!,{"16","17","18"}))</f>
        <v>#REF!</v>
      </c>
      <c r="AW13" s="14" t="e">
        <f>SUM(SUMIFS(#REF!,#REF!,AW$4,#REF!,"R",#REF!,{"16","17","18"}))</f>
        <v>#REF!</v>
      </c>
      <c r="AX13" s="14" t="e">
        <f>SUM(SUMIFS(#REF!,#REF!,AX$4,#REF!,"R",#REF!,{"16","17","18"}))</f>
        <v>#REF!</v>
      </c>
      <c r="AY13" s="14" t="e">
        <f>SUM(SUMIFS(#REF!,#REF!,AY$4,#REF!,"R",#REF!,{"16","17","18"}))</f>
        <v>#REF!</v>
      </c>
      <c r="AZ13" s="14" t="e">
        <f>SUM(SUMIFS(#REF!,#REF!,AZ$4,#REF!,"R",#REF!,{"16","17","18"}))</f>
        <v>#REF!</v>
      </c>
      <c r="BA13" s="14" t="e">
        <f>SUM(SUMIFS(#REF!,#REF!,BA$4,#REF!,"R",#REF!,{"16","17","18"}))</f>
        <v>#REF!</v>
      </c>
      <c r="BB13" s="14" t="e">
        <f>SUM(SUMIFS(#REF!,#REF!,BB$4,#REF!,"R",#REF!,{"16","17","18"}))</f>
        <v>#REF!</v>
      </c>
      <c r="BC13" s="14" t="e">
        <f>SUM(SUMIFS(#REF!,#REF!,BC$4,#REF!,"R",#REF!,{"16","17","18"}))</f>
        <v>#REF!</v>
      </c>
      <c r="BD13" s="14" t="e">
        <f>SUM(SUMIFS(#REF!,#REF!,BD$4,#REF!,"R",#REF!,{"16","17","18"}))</f>
        <v>#REF!</v>
      </c>
      <c r="BE13" s="14" t="e">
        <f>SUM(SUMIFS(#REF!,#REF!,BE$4,#REF!,"R",#REF!,{"16","17","18"}))</f>
        <v>#REF!</v>
      </c>
      <c r="BF13" s="14" t="e">
        <f>SUM(SUMIFS(#REF!,#REF!,BF$4,#REF!,"R",#REF!,{"16","17","18"}))</f>
        <v>#REF!</v>
      </c>
      <c r="BG13" s="14" t="e">
        <f>SUM(SUMIFS(#REF!,#REF!,BG$4,#REF!,"R",#REF!,{"16","17","18"}))</f>
        <v>#REF!</v>
      </c>
      <c r="BH13" s="14" t="e">
        <f>SUM(SUMIFS(#REF!,#REF!,BH$4,#REF!,"R",#REF!,{"16","17","18"}))</f>
        <v>#REF!</v>
      </c>
      <c r="BI13" s="14" t="e">
        <f>SUM(SUMIFS(#REF!,#REF!,BI$4,#REF!,"R",#REF!,{"16","17","18"}))</f>
        <v>#REF!</v>
      </c>
      <c r="BJ13" s="14" t="e">
        <f>SUM(SUMIFS(#REF!,#REF!,BJ$4,#REF!,"R",#REF!,{"16","17","18"}))</f>
        <v>#REF!</v>
      </c>
      <c r="BK13" s="14" t="e">
        <f>SUM(SUMIFS(#REF!,#REF!,BK$4,#REF!,"R",#REF!,{"16","17","18"}))</f>
        <v>#REF!</v>
      </c>
    </row>
    <row r="14" spans="1:63" s="11" customFormat="1" ht="15.75" customHeight="1">
      <c r="A14" s="10" t="s">
        <v>31</v>
      </c>
      <c r="B14" s="27" t="s">
        <v>53</v>
      </c>
      <c r="C14" s="12" t="s">
        <v>23</v>
      </c>
      <c r="D14" s="53">
        <v>5.0829239704010987E-2</v>
      </c>
      <c r="E14" s="53">
        <v>5.0829239704010987E-2</v>
      </c>
      <c r="F14" s="53">
        <v>5.0829239704010987E-2</v>
      </c>
      <c r="G14" s="53">
        <v>5.0829239704010987E-2</v>
      </c>
      <c r="H14" s="53">
        <v>5.0829239704010987E-2</v>
      </c>
      <c r="I14" s="53">
        <v>5.0829239704010987E-2</v>
      </c>
      <c r="J14" s="53">
        <v>5.0829239704010987E-2</v>
      </c>
      <c r="K14" s="53">
        <v>5.0829239704010987E-2</v>
      </c>
      <c r="L14" s="53">
        <v>5.0829239704010987E-2</v>
      </c>
      <c r="M14" s="53">
        <v>5.0829239704010987E-2</v>
      </c>
      <c r="N14" s="53">
        <v>5.0829239704010987E-2</v>
      </c>
      <c r="O14" s="53">
        <v>5.0829239704010987E-2</v>
      </c>
      <c r="P14" s="81">
        <v>5.0829239704010987E-2</v>
      </c>
      <c r="Q14" s="81">
        <v>5.3003233875256142E-2</v>
      </c>
      <c r="R14" s="81">
        <v>5.0829239704010987E-2</v>
      </c>
      <c r="S14" s="81">
        <v>5.3003233875256142E-2</v>
      </c>
      <c r="T14" s="53">
        <v>5.3003233875256142E-2</v>
      </c>
      <c r="U14" s="53">
        <v>5.3003233875256142E-2</v>
      </c>
      <c r="V14" s="53">
        <v>5.3003233875256142E-2</v>
      </c>
      <c r="W14" s="53">
        <v>5.3003233875256142E-2</v>
      </c>
      <c r="X14" s="53">
        <v>5.3003233875256142E-2</v>
      </c>
      <c r="Y14" s="53">
        <v>5.3003233875256142E-2</v>
      </c>
      <c r="Z14" s="53">
        <v>5.3003233875256142E-2</v>
      </c>
      <c r="AA14" s="53">
        <v>5.3003233875256142E-2</v>
      </c>
      <c r="AB14" s="53">
        <v>5.3003233875256142E-2</v>
      </c>
      <c r="AC14" s="53">
        <v>5.3003233875256142E-2</v>
      </c>
      <c r="AD14" s="53">
        <v>5.3003233875256142E-2</v>
      </c>
      <c r="AE14" s="53">
        <v>5.3003233875256142E-2</v>
      </c>
      <c r="AF14" s="53">
        <v>5.3003233875256142E-2</v>
      </c>
      <c r="AG14" s="53">
        <v>5.3003233875256142E-2</v>
      </c>
      <c r="AH14" s="53">
        <v>5.3003233875256142E-2</v>
      </c>
      <c r="AI14" s="53">
        <v>5.3003233875256142E-2</v>
      </c>
      <c r="AJ14" s="53">
        <v>5.3003233875256142E-2</v>
      </c>
      <c r="AK14" s="53">
        <v>5.3003233875256142E-2</v>
      </c>
      <c r="AL14" s="53">
        <v>5.3003233875256142E-2</v>
      </c>
      <c r="AM14" s="53">
        <v>5.3003233875256142E-2</v>
      </c>
      <c r="AN14" s="53">
        <v>5.3003233875256142E-2</v>
      </c>
      <c r="AO14" s="53">
        <v>5.3003233875256142E-2</v>
      </c>
      <c r="AP14" s="53">
        <v>5.3003233875256142E-2</v>
      </c>
      <c r="AQ14" s="53">
        <v>5.3003233875256142E-2</v>
      </c>
      <c r="AR14" s="53">
        <v>5.3003233875256142E-2</v>
      </c>
      <c r="AS14" s="53">
        <v>5.3003233875256142E-2</v>
      </c>
      <c r="AT14" s="53">
        <v>5.3003233875256142E-2</v>
      </c>
      <c r="AU14" s="53">
        <v>5.3003233875256142E-2</v>
      </c>
      <c r="AV14" s="53">
        <v>5.3003233875256142E-2</v>
      </c>
      <c r="AW14" s="53">
        <v>5.3003233875256142E-2</v>
      </c>
      <c r="AX14" s="53">
        <v>5.3003233875256142E-2</v>
      </c>
      <c r="AY14" s="53">
        <v>5.3003233875256142E-2</v>
      </c>
      <c r="AZ14" s="53">
        <v>5.3003233875256142E-2</v>
      </c>
      <c r="BA14" s="53">
        <v>5.3003233875256142E-2</v>
      </c>
      <c r="BB14" s="53">
        <v>5.3003233875256142E-2</v>
      </c>
      <c r="BC14" s="53">
        <v>5.3003233875256142E-2</v>
      </c>
      <c r="BD14" s="53">
        <v>5.3003233875256142E-2</v>
      </c>
      <c r="BE14" s="53">
        <v>5.3003233875256142E-2</v>
      </c>
      <c r="BF14" s="53">
        <v>5.3003233875256142E-2</v>
      </c>
      <c r="BG14" s="53">
        <v>5.3003233875256142E-2</v>
      </c>
      <c r="BH14" s="53">
        <v>5.3003233875256142E-2</v>
      </c>
      <c r="BI14" s="53">
        <v>5.3003233875256142E-2</v>
      </c>
      <c r="BJ14" s="53">
        <v>5.3003233875256142E-2</v>
      </c>
      <c r="BK14" s="53">
        <v>5.3003233875256142E-2</v>
      </c>
    </row>
    <row r="15" spans="1:63" s="11" customFormat="1" ht="15.75" customHeight="1">
      <c r="A15" s="10" t="s">
        <v>31</v>
      </c>
      <c r="B15" s="27" t="s">
        <v>53</v>
      </c>
      <c r="C15" s="12" t="s">
        <v>4</v>
      </c>
      <c r="D15" s="1">
        <f t="shared" ref="D15:M15" si="3">D13*D14</f>
        <v>643081.67986264429</v>
      </c>
      <c r="E15" s="1">
        <f t="shared" si="3"/>
        <v>3938752.7017398402</v>
      </c>
      <c r="F15" s="1" t="e">
        <f t="shared" si="3"/>
        <v>#REF!</v>
      </c>
      <c r="G15" s="1" t="e">
        <f t="shared" si="3"/>
        <v>#REF!</v>
      </c>
      <c r="H15" s="1" t="e">
        <f t="shared" si="3"/>
        <v>#REF!</v>
      </c>
      <c r="I15" s="1" t="e">
        <f t="shared" si="3"/>
        <v>#REF!</v>
      </c>
      <c r="J15" s="1" t="e">
        <f t="shared" si="3"/>
        <v>#REF!</v>
      </c>
      <c r="K15" s="1" t="e">
        <f t="shared" si="3"/>
        <v>#REF!</v>
      </c>
      <c r="L15" s="1" t="e">
        <f t="shared" si="3"/>
        <v>#REF!</v>
      </c>
      <c r="M15" s="1" t="e">
        <f t="shared" si="3"/>
        <v>#REF!</v>
      </c>
      <c r="N15" s="1" t="e">
        <f t="shared" ref="N15:AA15" si="4">N13*N14</f>
        <v>#REF!</v>
      </c>
      <c r="O15" s="1" t="e">
        <f t="shared" si="4"/>
        <v>#REF!</v>
      </c>
      <c r="P15" s="1">
        <f t="shared" si="4"/>
        <v>5023594.1554308441</v>
      </c>
      <c r="Q15" s="1">
        <f t="shared" si="4"/>
        <v>785244.70960355655</v>
      </c>
      <c r="R15" s="1">
        <f t="shared" si="4"/>
        <v>556871.80617822893</v>
      </c>
      <c r="S15" s="1">
        <f t="shared" si="4"/>
        <v>4352536.2559259525</v>
      </c>
      <c r="T15" s="1" t="e">
        <f t="shared" si="4"/>
        <v>#REF!</v>
      </c>
      <c r="U15" s="1" t="e">
        <f t="shared" si="4"/>
        <v>#REF!</v>
      </c>
      <c r="V15" s="1" t="e">
        <f t="shared" si="4"/>
        <v>#REF!</v>
      </c>
      <c r="W15" s="1" t="e">
        <f t="shared" si="4"/>
        <v>#REF!</v>
      </c>
      <c r="X15" s="1" t="e">
        <f t="shared" si="4"/>
        <v>#REF!</v>
      </c>
      <c r="Y15" s="1" t="e">
        <f t="shared" si="4"/>
        <v>#REF!</v>
      </c>
      <c r="Z15" s="1" t="e">
        <f t="shared" si="4"/>
        <v>#REF!</v>
      </c>
      <c r="AA15" s="1" t="e">
        <f t="shared" si="4"/>
        <v>#REF!</v>
      </c>
      <c r="AB15" s="1" t="e">
        <f t="shared" ref="AB15:AM15" si="5">AB13*AB14</f>
        <v>#REF!</v>
      </c>
      <c r="AC15" s="1" t="e">
        <f t="shared" si="5"/>
        <v>#REF!</v>
      </c>
      <c r="AD15" s="1" t="e">
        <f t="shared" si="5"/>
        <v>#REF!</v>
      </c>
      <c r="AE15" s="1" t="e">
        <f t="shared" si="5"/>
        <v>#REF!</v>
      </c>
      <c r="AF15" s="1" t="e">
        <f t="shared" si="5"/>
        <v>#REF!</v>
      </c>
      <c r="AG15" s="1" t="e">
        <f t="shared" si="5"/>
        <v>#REF!</v>
      </c>
      <c r="AH15" s="1" t="e">
        <f t="shared" si="5"/>
        <v>#REF!</v>
      </c>
      <c r="AI15" s="1" t="e">
        <f t="shared" si="5"/>
        <v>#REF!</v>
      </c>
      <c r="AJ15" s="1" t="e">
        <f t="shared" si="5"/>
        <v>#REF!</v>
      </c>
      <c r="AK15" s="1" t="e">
        <f t="shared" si="5"/>
        <v>#REF!</v>
      </c>
      <c r="AL15" s="1" t="e">
        <f t="shared" si="5"/>
        <v>#REF!</v>
      </c>
      <c r="AM15" s="1" t="e">
        <f t="shared" si="5"/>
        <v>#REF!</v>
      </c>
      <c r="AN15" s="1" t="e">
        <f t="shared" ref="AN15:BK15" si="6">AN13*AN14</f>
        <v>#REF!</v>
      </c>
      <c r="AO15" s="1" t="e">
        <f t="shared" si="6"/>
        <v>#REF!</v>
      </c>
      <c r="AP15" s="1" t="e">
        <f t="shared" si="6"/>
        <v>#REF!</v>
      </c>
      <c r="AQ15" s="1">
        <f t="shared" si="6"/>
        <v>5109743.5817196621</v>
      </c>
      <c r="AR15" s="1">
        <f t="shared" si="6"/>
        <v>7175975.2202797728</v>
      </c>
      <c r="AS15" s="1">
        <f t="shared" si="6"/>
        <v>10242316.080295268</v>
      </c>
      <c r="AT15" s="1" t="e">
        <f t="shared" si="6"/>
        <v>#REF!</v>
      </c>
      <c r="AU15" s="1" t="e">
        <f t="shared" si="6"/>
        <v>#REF!</v>
      </c>
      <c r="AV15" s="1" t="e">
        <f t="shared" si="6"/>
        <v>#REF!</v>
      </c>
      <c r="AW15" s="1" t="e">
        <f t="shared" si="6"/>
        <v>#REF!</v>
      </c>
      <c r="AX15" s="1" t="e">
        <f t="shared" si="6"/>
        <v>#REF!</v>
      </c>
      <c r="AY15" s="1" t="e">
        <f t="shared" si="6"/>
        <v>#REF!</v>
      </c>
      <c r="AZ15" s="1" t="e">
        <f t="shared" si="6"/>
        <v>#REF!</v>
      </c>
      <c r="BA15" s="1" t="e">
        <f t="shared" si="6"/>
        <v>#REF!</v>
      </c>
      <c r="BB15" s="1" t="e">
        <f t="shared" si="6"/>
        <v>#REF!</v>
      </c>
      <c r="BC15" s="1" t="e">
        <f t="shared" si="6"/>
        <v>#REF!</v>
      </c>
      <c r="BD15" s="1" t="e">
        <f t="shared" si="6"/>
        <v>#REF!</v>
      </c>
      <c r="BE15" s="1" t="e">
        <f t="shared" si="6"/>
        <v>#REF!</v>
      </c>
      <c r="BF15" s="1" t="e">
        <f t="shared" si="6"/>
        <v>#REF!</v>
      </c>
      <c r="BG15" s="1" t="e">
        <f t="shared" si="6"/>
        <v>#REF!</v>
      </c>
      <c r="BH15" s="1" t="e">
        <f t="shared" si="6"/>
        <v>#REF!</v>
      </c>
      <c r="BI15" s="1" t="e">
        <f t="shared" si="6"/>
        <v>#REF!</v>
      </c>
      <c r="BJ15" s="1" t="e">
        <f t="shared" si="6"/>
        <v>#REF!</v>
      </c>
      <c r="BK15" s="1" t="e">
        <f t="shared" si="6"/>
        <v>#REF!</v>
      </c>
    </row>
    <row r="16" spans="1:63" s="11" customFormat="1" ht="15.75" customHeight="1">
      <c r="A16" s="55" t="s">
        <v>31</v>
      </c>
      <c r="B16" s="58" t="s">
        <v>53</v>
      </c>
      <c r="C16" s="88" t="s">
        <v>63</v>
      </c>
      <c r="D16" s="89">
        <f t="shared" ref="D16:M16" si="7">D15-D12</f>
        <v>-123991.4815506232</v>
      </c>
      <c r="E16" s="89">
        <f t="shared" si="7"/>
        <v>-877299.31697726436</v>
      </c>
      <c r="F16" s="89" t="e">
        <f t="shared" si="7"/>
        <v>#REF!</v>
      </c>
      <c r="G16" s="89" t="e">
        <f t="shared" si="7"/>
        <v>#REF!</v>
      </c>
      <c r="H16" s="89" t="e">
        <f t="shared" si="7"/>
        <v>#REF!</v>
      </c>
      <c r="I16" s="89" t="e">
        <f t="shared" si="7"/>
        <v>#REF!</v>
      </c>
      <c r="J16" s="89" t="e">
        <f t="shared" si="7"/>
        <v>#REF!</v>
      </c>
      <c r="K16" s="89" t="e">
        <f t="shared" si="7"/>
        <v>#REF!</v>
      </c>
      <c r="L16" s="89" t="e">
        <f t="shared" si="7"/>
        <v>#REF!</v>
      </c>
      <c r="M16" s="89" t="e">
        <f t="shared" si="7"/>
        <v>#REF!</v>
      </c>
      <c r="N16" s="89" t="e">
        <f t="shared" ref="N16:AA16" si="8">N15-N12</f>
        <v>#REF!</v>
      </c>
      <c r="O16" s="89" t="e">
        <f t="shared" si="8"/>
        <v>#REF!</v>
      </c>
      <c r="P16" s="89">
        <f t="shared" si="8"/>
        <v>1191.2196456743404</v>
      </c>
      <c r="Q16" s="89">
        <f t="shared" si="8"/>
        <v>-54877.899614292081</v>
      </c>
      <c r="R16" s="89">
        <f t="shared" si="8"/>
        <v>-116395.11464341788</v>
      </c>
      <c r="S16" s="89">
        <f t="shared" si="8"/>
        <v>-734354.54679449089</v>
      </c>
      <c r="T16" s="89" t="e">
        <f t="shared" si="8"/>
        <v>#REF!</v>
      </c>
      <c r="U16" s="89" t="e">
        <f t="shared" si="8"/>
        <v>#REF!</v>
      </c>
      <c r="V16" s="89" t="e">
        <f t="shared" si="8"/>
        <v>#REF!</v>
      </c>
      <c r="W16" s="89" t="e">
        <f t="shared" si="8"/>
        <v>#REF!</v>
      </c>
      <c r="X16" s="89" t="e">
        <f t="shared" si="8"/>
        <v>#REF!</v>
      </c>
      <c r="Y16" s="89" t="e">
        <f t="shared" si="8"/>
        <v>#REF!</v>
      </c>
      <c r="Z16" s="89" t="e">
        <f t="shared" si="8"/>
        <v>#REF!</v>
      </c>
      <c r="AA16" s="89" t="e">
        <f t="shared" si="8"/>
        <v>#REF!</v>
      </c>
      <c r="AB16" s="89" t="e">
        <f t="shared" ref="AB16:AM16" si="9">AB15-AB12</f>
        <v>#REF!</v>
      </c>
      <c r="AC16" s="89" t="e">
        <f t="shared" si="9"/>
        <v>#REF!</v>
      </c>
      <c r="AD16" s="89" t="e">
        <f t="shared" si="9"/>
        <v>#REF!</v>
      </c>
      <c r="AE16" s="89" t="e">
        <f t="shared" si="9"/>
        <v>#REF!</v>
      </c>
      <c r="AF16" s="89" t="e">
        <f t="shared" si="9"/>
        <v>#REF!</v>
      </c>
      <c r="AG16" s="89" t="e">
        <f t="shared" si="9"/>
        <v>#REF!</v>
      </c>
      <c r="AH16" s="89" t="e">
        <f t="shared" si="9"/>
        <v>#REF!</v>
      </c>
      <c r="AI16" s="89" t="e">
        <f t="shared" si="9"/>
        <v>#REF!</v>
      </c>
      <c r="AJ16" s="89" t="e">
        <f t="shared" si="9"/>
        <v>#REF!</v>
      </c>
      <c r="AK16" s="89" t="e">
        <f t="shared" si="9"/>
        <v>#REF!</v>
      </c>
      <c r="AL16" s="89" t="e">
        <f t="shared" si="9"/>
        <v>#REF!</v>
      </c>
      <c r="AM16" s="89" t="e">
        <f t="shared" si="9"/>
        <v>#REF!</v>
      </c>
      <c r="AN16" s="89" t="e">
        <f t="shared" ref="AN16:BK16" si="10">AN15-AN12</f>
        <v>#REF!</v>
      </c>
      <c r="AO16" s="89" t="e">
        <f t="shared" si="10"/>
        <v>#REF!</v>
      </c>
      <c r="AP16" s="89" t="e">
        <f t="shared" si="10"/>
        <v>#REF!</v>
      </c>
      <c r="AQ16" s="89">
        <f t="shared" si="10"/>
        <v>-756086.22781182826</v>
      </c>
      <c r="AR16" s="89">
        <f t="shared" si="10"/>
        <v>808152.6822936656</v>
      </c>
      <c r="AS16" s="89">
        <f t="shared" si="10"/>
        <v>-1521552.6317594945</v>
      </c>
      <c r="AT16" s="89" t="e">
        <f t="shared" si="10"/>
        <v>#REF!</v>
      </c>
      <c r="AU16" s="89" t="e">
        <f t="shared" si="10"/>
        <v>#REF!</v>
      </c>
      <c r="AV16" s="89" t="e">
        <f t="shared" si="10"/>
        <v>#REF!</v>
      </c>
      <c r="AW16" s="89" t="e">
        <f t="shared" si="10"/>
        <v>#REF!</v>
      </c>
      <c r="AX16" s="89" t="e">
        <f t="shared" si="10"/>
        <v>#REF!</v>
      </c>
      <c r="AY16" s="89" t="e">
        <f t="shared" si="10"/>
        <v>#REF!</v>
      </c>
      <c r="AZ16" s="89" t="e">
        <f t="shared" si="10"/>
        <v>#REF!</v>
      </c>
      <c r="BA16" s="89" t="e">
        <f t="shared" si="10"/>
        <v>#REF!</v>
      </c>
      <c r="BB16" s="89" t="e">
        <f t="shared" si="10"/>
        <v>#REF!</v>
      </c>
      <c r="BC16" s="89" t="e">
        <f t="shared" si="10"/>
        <v>#REF!</v>
      </c>
      <c r="BD16" s="89" t="e">
        <f t="shared" si="10"/>
        <v>#REF!</v>
      </c>
      <c r="BE16" s="89" t="e">
        <f t="shared" si="10"/>
        <v>#REF!</v>
      </c>
      <c r="BF16" s="89" t="e">
        <f t="shared" si="10"/>
        <v>#REF!</v>
      </c>
      <c r="BG16" s="89" t="e">
        <f t="shared" si="10"/>
        <v>#REF!</v>
      </c>
      <c r="BH16" s="89" t="e">
        <f t="shared" si="10"/>
        <v>#REF!</v>
      </c>
      <c r="BI16" s="89" t="e">
        <f t="shared" si="10"/>
        <v>#REF!</v>
      </c>
      <c r="BJ16" s="89" t="e">
        <f t="shared" si="10"/>
        <v>#REF!</v>
      </c>
      <c r="BK16" s="89" t="e">
        <f t="shared" si="10"/>
        <v>#REF!</v>
      </c>
    </row>
    <row r="17" spans="1:64" s="11" customFormat="1" ht="15.75" customHeight="1">
      <c r="B17" s="10"/>
      <c r="C17" s="12"/>
      <c r="D17" s="101"/>
      <c r="E17" s="101"/>
      <c r="F17" s="101"/>
      <c r="G17" s="12"/>
      <c r="H17" s="12"/>
      <c r="I17" s="12"/>
      <c r="J17" s="12"/>
      <c r="K17" s="12"/>
      <c r="L17" s="12"/>
      <c r="M17" s="12"/>
      <c r="N17" s="12"/>
      <c r="O17" s="12"/>
      <c r="P17" s="22"/>
      <c r="Q17" s="22"/>
      <c r="R17" s="22"/>
      <c r="S17" s="22"/>
      <c r="T17" s="12"/>
      <c r="U17" s="12"/>
      <c r="V17" s="12"/>
      <c r="W17" s="12"/>
      <c r="X17" s="12"/>
      <c r="Y17" s="12"/>
      <c r="Z17" s="12"/>
      <c r="AA17" s="1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64" s="11" customFormat="1" ht="15.75" customHeight="1">
      <c r="A18" s="10" t="s">
        <v>47</v>
      </c>
      <c r="B18" s="27" t="s">
        <v>48</v>
      </c>
      <c r="C18" s="22" t="s">
        <v>58</v>
      </c>
      <c r="D18" s="99" t="e">
        <f>D34*F18/F34</f>
        <v>#REF!</v>
      </c>
      <c r="E18" s="99" t="e">
        <f>E34*F18/F34</f>
        <v>#REF!</v>
      </c>
      <c r="F18" s="14" t="e">
        <f>SUM(SUMIFS(#REF!,#REF!,F$4,#REF!,"R",#REF!,"24",#REF!,{"RES","COM"}))</f>
        <v>#REF!</v>
      </c>
      <c r="G18" s="14" t="e">
        <f>SUM(SUMIFS(#REF!,#REF!,G$4,#REF!,"R",#REF!,"24",#REF!,{"RES","COM"}))</f>
        <v>#REF!</v>
      </c>
      <c r="H18" s="14" t="e">
        <f>SUM(SUMIFS(#REF!,#REF!,H$4,#REF!,"R",#REF!,"24",#REF!,{"RES","COM"}))</f>
        <v>#REF!</v>
      </c>
      <c r="I18" s="14" t="e">
        <f>SUM(SUMIFS(#REF!,#REF!,I$4,#REF!,"R",#REF!,"24",#REF!,{"RES","COM"}))</f>
        <v>#REF!</v>
      </c>
      <c r="J18" s="14" t="e">
        <f>SUM(SUMIFS(#REF!,#REF!,J$4,#REF!,"R",#REF!,"24",#REF!,{"RES","COM"}))</f>
        <v>#REF!</v>
      </c>
      <c r="K18" s="14" t="e">
        <f>SUM(SUMIFS(#REF!,#REF!,K$4,#REF!,"R",#REF!,"24",#REF!,{"RES","COM"}))</f>
        <v>#REF!</v>
      </c>
      <c r="L18" s="14" t="e">
        <f>SUM(SUMIFS(#REF!,#REF!,L$4,#REF!,"R",#REF!,"24",#REF!,{"RES","COM"}))</f>
        <v>#REF!</v>
      </c>
      <c r="M18" s="14" t="e">
        <f>SUM(SUMIFS(#REF!,#REF!,M$4,#REF!,"R",#REF!,"24",#REF!,{"RES","COM"}))</f>
        <v>#REF!</v>
      </c>
      <c r="N18" s="14" t="e">
        <f>SUM(SUMIFS(#REF!,#REF!,N$4,#REF!,"R",#REF!,"24",#REF!,{"RES","COM"}))</f>
        <v>#REF!</v>
      </c>
      <c r="O18" s="14" t="e">
        <f>SUM(SUMIFS(#REF!,#REF!,O$4,#REF!,"R",#REF!,"24",#REF!,{"RES","COM"}))</f>
        <v>#REF!</v>
      </c>
      <c r="P18" s="14">
        <v>16504.047892033916</v>
      </c>
      <c r="Q18" s="14">
        <v>2660.8360205422182</v>
      </c>
      <c r="R18" s="14">
        <v>2365.8835706629911</v>
      </c>
      <c r="S18" s="14">
        <v>16848.154912468744</v>
      </c>
      <c r="T18" s="14" t="e">
        <f>SUM(SUMIFS(#REF!,#REF!,T$4,#REF!,"R",#REF!,"24",#REF!,{"RES","COM"}))</f>
        <v>#REF!</v>
      </c>
      <c r="U18" s="14" t="e">
        <f>SUM(SUMIFS(#REF!,#REF!,U$4,#REF!,"R",#REF!,"24",#REF!,{"RES","COM"}))</f>
        <v>#REF!</v>
      </c>
      <c r="V18" s="14" t="e">
        <f>SUM(SUMIFS(#REF!,#REF!,V$4,#REF!,"R",#REF!,"24",#REF!,{"RES","COM"}))</f>
        <v>#REF!</v>
      </c>
      <c r="W18" s="14" t="e">
        <f>SUM(SUMIFS(#REF!,#REF!,W$4,#REF!,"R",#REF!,"24",#REF!,{"RES","COM"}))</f>
        <v>#REF!</v>
      </c>
      <c r="X18" s="14" t="e">
        <f>SUM(SUMIFS(#REF!,#REF!,X$4,#REF!,"R",#REF!,"24",#REF!,{"RES","COM"}))</f>
        <v>#REF!</v>
      </c>
      <c r="Y18" s="14" t="e">
        <f>SUM(SUMIFS(#REF!,#REF!,Y$4,#REF!,"R",#REF!,"24",#REF!,{"RES","COM"}))</f>
        <v>#REF!</v>
      </c>
      <c r="Z18" s="14" t="e">
        <f>SUM(SUMIFS(#REF!,#REF!,Z$4,#REF!,"R",#REF!,"24",#REF!,{"RES","COM"}))</f>
        <v>#REF!</v>
      </c>
      <c r="AA18" s="14" t="e">
        <f>SUM(SUMIFS(#REF!,#REF!,AA$4,#REF!,"R",#REF!,"24",#REF!,{"RES","COM"}))</f>
        <v>#REF!</v>
      </c>
      <c r="AB18" s="73" t="e">
        <f>SUM(SUMIFS(#REF!,#REF!,AB$4,#REF!,"R",#REF!,"24",#REF!,{"RES","COM"}))</f>
        <v>#REF!</v>
      </c>
      <c r="AC18" s="73" t="e">
        <f>SUM(SUMIFS(#REF!,#REF!,AC$4,#REF!,"R",#REF!,"24",#REF!,{"RES","COM"}))</f>
        <v>#REF!</v>
      </c>
      <c r="AD18" s="73" t="e">
        <f>SUM(SUMIFS(#REF!,#REF!,AD$4,#REF!,"R",#REF!,"24",#REF!,{"RES","COM"}))</f>
        <v>#REF!</v>
      </c>
      <c r="AE18" s="73" t="e">
        <f>SUM(SUMIFS(#REF!,#REF!,AE$4,#REF!,"R",#REF!,"24",#REF!,{"RES","COM"}))</f>
        <v>#REF!</v>
      </c>
      <c r="AF18" s="73" t="e">
        <f>SUM(SUMIFS(#REF!,#REF!,AF$4,#REF!,"R",#REF!,"24",#REF!,{"RES","COM"}))</f>
        <v>#REF!</v>
      </c>
      <c r="AG18" s="73" t="e">
        <f>SUM(SUMIFS(#REF!,#REF!,AG$4,#REF!,"R",#REF!,"24",#REF!,{"RES","COM"}))</f>
        <v>#REF!</v>
      </c>
      <c r="AH18" s="73" t="e">
        <f>SUM(SUMIFS(#REF!,#REF!,AH$4,#REF!,"R",#REF!,"24",#REF!,{"RES","COM"}))</f>
        <v>#REF!</v>
      </c>
      <c r="AI18" s="73" t="e">
        <f>SUM(SUMIFS(#REF!,#REF!,AI$4,#REF!,"R",#REF!,"24",#REF!,{"RES","COM"}))</f>
        <v>#REF!</v>
      </c>
      <c r="AJ18" s="73" t="e">
        <f>SUM(SUMIFS(#REF!,#REF!,AJ$4,#REF!,"R",#REF!,"24",#REF!,{"RES","COM"}))</f>
        <v>#REF!</v>
      </c>
      <c r="AK18" s="73" t="e">
        <f>SUM(SUMIFS(#REF!,#REF!,AK$4,#REF!,"R",#REF!,"24",#REF!,{"RES","COM"}))</f>
        <v>#REF!</v>
      </c>
      <c r="AL18" s="73" t="e">
        <f>SUM(SUMIFS(#REF!,#REF!,AL$4,#REF!,"R",#REF!,"24",#REF!,{"RES","COM"}))</f>
        <v>#REF!</v>
      </c>
      <c r="AM18" s="73" t="e">
        <f>SUM(SUMIFS(#REF!,#REF!,AM$4,#REF!,"R",#REF!,"24",#REF!,{"RES","COM"}))</f>
        <v>#REF!</v>
      </c>
      <c r="AN18" s="73" t="e">
        <f>SUM(SUMIFS(#REF!,#REF!,AN$4,#REF!,"R",#REF!,"24",#REF!,{"RES","COM"}))</f>
        <v>#REF!</v>
      </c>
      <c r="AO18" s="73" t="e">
        <f>SUM(SUMIFS(#REF!,#REF!,AO$4,#REF!,"R",#REF!,"24",#REF!,{"RES","COM"}))</f>
        <v>#REF!</v>
      </c>
      <c r="AP18" s="73" t="e">
        <f>SUM(SUMIFS(#REF!,#REF!,AP$4,#REF!,"R",#REF!,"24",#REF!,{"RES","COM"}))</f>
        <v>#REF!</v>
      </c>
      <c r="AQ18" s="73">
        <v>19750</v>
      </c>
      <c r="AR18" s="73">
        <v>19778</v>
      </c>
      <c r="AS18" s="73">
        <v>19794</v>
      </c>
      <c r="AT18" s="73" t="e">
        <f>SUM(SUMIFS(#REF!,#REF!,AT$4,#REF!,"R",#REF!,"24",#REF!,{"RES","COM"}))</f>
        <v>#REF!</v>
      </c>
      <c r="AU18" s="73" t="e">
        <f>SUM(SUMIFS(#REF!,#REF!,AU$4,#REF!,"R",#REF!,"24",#REF!,{"RES","COM"}))</f>
        <v>#REF!</v>
      </c>
      <c r="AV18" s="73" t="e">
        <f>SUM(SUMIFS(#REF!,#REF!,AV$4,#REF!,"R",#REF!,"24",#REF!,{"RES","COM"}))</f>
        <v>#REF!</v>
      </c>
      <c r="AW18" s="73" t="e">
        <f>SUM(SUMIFS(#REF!,#REF!,AW$4,#REF!,"R",#REF!,"24",#REF!,{"RES","COM"}))</f>
        <v>#REF!</v>
      </c>
      <c r="AX18" s="73" t="e">
        <f>SUM(SUMIFS(#REF!,#REF!,AX$4,#REF!,"R",#REF!,"24",#REF!,{"RES","COM"}))</f>
        <v>#REF!</v>
      </c>
      <c r="AY18" s="73" t="e">
        <f>SUM(SUMIFS(#REF!,#REF!,AY$4,#REF!,"R",#REF!,"24",#REF!,{"RES","COM"}))</f>
        <v>#REF!</v>
      </c>
      <c r="AZ18" s="73" t="e">
        <f>SUM(SUMIFS(#REF!,#REF!,AZ$4,#REF!,"R",#REF!,"24",#REF!,{"RES","COM"}))</f>
        <v>#REF!</v>
      </c>
      <c r="BA18" s="73" t="e">
        <f>SUM(SUMIFS(#REF!,#REF!,BA$4,#REF!,"R",#REF!,"24",#REF!,{"RES","COM"}))</f>
        <v>#REF!</v>
      </c>
      <c r="BB18" s="73" t="e">
        <f>SUM(SUMIFS(#REF!,#REF!,BB$4,#REF!,"R",#REF!,"24",#REF!,{"RES","COM"}))</f>
        <v>#REF!</v>
      </c>
      <c r="BC18" s="73" t="e">
        <f>SUM(SUMIFS(#REF!,#REF!,BC$4,#REF!,"R",#REF!,"24",#REF!,{"RES","COM"}))</f>
        <v>#REF!</v>
      </c>
      <c r="BD18" s="73" t="e">
        <f>SUM(SUMIFS(#REF!,#REF!,BD$4,#REF!,"R",#REF!,"24",#REF!,{"RES","COM"}))</f>
        <v>#REF!</v>
      </c>
      <c r="BE18" s="73" t="e">
        <f>SUM(SUMIFS(#REF!,#REF!,BE$4,#REF!,"R",#REF!,"24",#REF!,{"RES","COM"}))</f>
        <v>#REF!</v>
      </c>
      <c r="BF18" s="73" t="e">
        <f>SUM(SUMIFS(#REF!,#REF!,BF$4,#REF!,"R",#REF!,"24",#REF!,{"RES","COM"}))</f>
        <v>#REF!</v>
      </c>
      <c r="BG18" s="73" t="e">
        <f>SUM(SUMIFS(#REF!,#REF!,BG$4,#REF!,"R",#REF!,"24",#REF!,{"RES","COM"}))</f>
        <v>#REF!</v>
      </c>
      <c r="BH18" s="73" t="e">
        <f>SUM(SUMIFS(#REF!,#REF!,BH$4,#REF!,"R",#REF!,"24",#REF!,{"RES","COM"}))</f>
        <v>#REF!</v>
      </c>
      <c r="BI18" s="73" t="e">
        <f>SUM(SUMIFS(#REF!,#REF!,BI$4,#REF!,"R",#REF!,"24",#REF!,{"RES","COM"}))</f>
        <v>#REF!</v>
      </c>
      <c r="BJ18" s="73" t="e">
        <f>SUM(SUMIFS(#REF!,#REF!,BJ$4,#REF!,"R",#REF!,"24",#REF!,{"RES","COM"}))</f>
        <v>#REF!</v>
      </c>
      <c r="BK18" s="73" t="e">
        <f>SUM(SUMIFS(#REF!,#REF!,BK$4,#REF!,"R",#REF!,"24",#REF!,{"RES","COM"}))</f>
        <v>#REF!</v>
      </c>
    </row>
    <row r="19" spans="1:64" s="11" customFormat="1" ht="15.75" customHeight="1">
      <c r="A19" s="10" t="s">
        <v>47</v>
      </c>
      <c r="B19" s="27" t="s">
        <v>48</v>
      </c>
      <c r="C19" s="12" t="s">
        <v>5</v>
      </c>
      <c r="D19" s="52">
        <v>135.59107531434915</v>
      </c>
      <c r="E19" s="52">
        <v>122.68835754335855</v>
      </c>
      <c r="F19" s="52">
        <v>119.20995264344855</v>
      </c>
      <c r="G19" s="52">
        <v>153.68805798169771</v>
      </c>
      <c r="H19" s="52">
        <v>148.50554156871721</v>
      </c>
      <c r="I19" s="52">
        <v>133.6748978472381</v>
      </c>
      <c r="J19" s="52">
        <v>120.24635752648467</v>
      </c>
      <c r="K19" s="52">
        <v>112.27787325830866</v>
      </c>
      <c r="L19" s="52">
        <v>108.027479495817</v>
      </c>
      <c r="M19" s="52">
        <v>118.21806956879941</v>
      </c>
      <c r="N19" s="52">
        <v>126.62388883750609</v>
      </c>
      <c r="O19" s="52">
        <v>146.02733362468854</v>
      </c>
      <c r="P19" s="80">
        <v>135.59107531434915</v>
      </c>
      <c r="Q19" s="80">
        <v>140.65558248415761</v>
      </c>
      <c r="R19" s="80">
        <v>122.68835754335855</v>
      </c>
      <c r="S19" s="80">
        <v>127.27093102756341</v>
      </c>
      <c r="T19" s="52">
        <v>123.6626030739845</v>
      </c>
      <c r="U19" s="52">
        <v>159.42851154589974</v>
      </c>
      <c r="V19" s="52">
        <v>154.05242124562363</v>
      </c>
      <c r="W19" s="52">
        <v>138.66783323772174</v>
      </c>
      <c r="X19" s="52">
        <v>124.73771905912518</v>
      </c>
      <c r="Y19" s="52">
        <v>116.47160129541768</v>
      </c>
      <c r="Z19" s="52">
        <v>112.0624496675227</v>
      </c>
      <c r="AA19" s="52">
        <v>122.63367184604409</v>
      </c>
      <c r="AB19" s="52">
        <v>131.35345965475818</v>
      </c>
      <c r="AC19" s="52">
        <v>151.48164893574926</v>
      </c>
      <c r="AD19" s="52">
        <v>140.65558248415761</v>
      </c>
      <c r="AE19" s="52">
        <v>127.27093102756341</v>
      </c>
      <c r="AF19" s="52">
        <v>123.6626030739845</v>
      </c>
      <c r="AG19" s="52">
        <v>159.42851154589974</v>
      </c>
      <c r="AH19" s="52">
        <v>154.05242124562363</v>
      </c>
      <c r="AI19" s="52">
        <v>138.66783323772174</v>
      </c>
      <c r="AJ19" s="52">
        <v>124.73771905912518</v>
      </c>
      <c r="AK19" s="52">
        <v>116.47160129541768</v>
      </c>
      <c r="AL19" s="52">
        <v>112.0624496675227</v>
      </c>
      <c r="AM19" s="52">
        <v>122.63367184604409</v>
      </c>
      <c r="AN19" s="52">
        <v>131.35345965475818</v>
      </c>
      <c r="AO19" s="52">
        <v>151.48164893574926</v>
      </c>
      <c r="AP19" s="52">
        <v>140.65558248415761</v>
      </c>
      <c r="AQ19" s="52">
        <v>127.27093102756341</v>
      </c>
      <c r="AR19" s="52">
        <v>123.6626030739845</v>
      </c>
      <c r="AS19" s="52">
        <v>159.42851154589974</v>
      </c>
      <c r="AT19" s="52">
        <v>154.05242124562363</v>
      </c>
      <c r="AU19" s="52">
        <v>138.66783323772174</v>
      </c>
      <c r="AV19" s="52">
        <v>124.73771905912518</v>
      </c>
      <c r="AW19" s="52">
        <v>116.47160129541768</v>
      </c>
      <c r="AX19" s="52">
        <v>112.0624496675227</v>
      </c>
      <c r="AY19" s="52">
        <v>122.63367184604409</v>
      </c>
      <c r="AZ19" s="52">
        <v>131.35345965475818</v>
      </c>
      <c r="BA19" s="52">
        <v>151.48164893574926</v>
      </c>
      <c r="BB19" s="52">
        <v>140.65558248415761</v>
      </c>
      <c r="BC19" s="52">
        <v>127.27093102756341</v>
      </c>
      <c r="BD19" s="52">
        <v>123.6626030739845</v>
      </c>
      <c r="BE19" s="52">
        <v>159.42851154589974</v>
      </c>
      <c r="BF19" s="52">
        <v>154.05242124562363</v>
      </c>
      <c r="BG19" s="52">
        <v>138.66783323772174</v>
      </c>
      <c r="BH19" s="52">
        <v>124.73771905912518</v>
      </c>
      <c r="BI19" s="52">
        <v>116.47160129541768</v>
      </c>
      <c r="BJ19" s="52">
        <v>112.0624496675227</v>
      </c>
      <c r="BK19" s="52">
        <v>122.63367184604409</v>
      </c>
    </row>
    <row r="20" spans="1:64" s="11" customFormat="1" ht="15.75" customHeight="1">
      <c r="A20" s="10" t="s">
        <v>47</v>
      </c>
      <c r="B20" s="27" t="s">
        <v>48</v>
      </c>
      <c r="C20" s="12" t="s">
        <v>3</v>
      </c>
      <c r="D20" s="1" t="e">
        <f t="shared" ref="D20:M20" si="11">D19*D18</f>
        <v>#REF!</v>
      </c>
      <c r="E20" s="1" t="e">
        <f t="shared" si="11"/>
        <v>#REF!</v>
      </c>
      <c r="F20" s="1" t="e">
        <f t="shared" si="11"/>
        <v>#REF!</v>
      </c>
      <c r="G20" s="1" t="e">
        <f t="shared" si="11"/>
        <v>#REF!</v>
      </c>
      <c r="H20" s="1" t="e">
        <f t="shared" si="11"/>
        <v>#REF!</v>
      </c>
      <c r="I20" s="1" t="e">
        <f t="shared" si="11"/>
        <v>#REF!</v>
      </c>
      <c r="J20" s="1" t="e">
        <f t="shared" si="11"/>
        <v>#REF!</v>
      </c>
      <c r="K20" s="1" t="e">
        <f t="shared" si="11"/>
        <v>#REF!</v>
      </c>
      <c r="L20" s="1" t="e">
        <f t="shared" si="11"/>
        <v>#REF!</v>
      </c>
      <c r="M20" s="1" t="e">
        <f t="shared" si="11"/>
        <v>#REF!</v>
      </c>
      <c r="N20" s="1" t="e">
        <f t="shared" ref="N20:BK20" si="12">N19*N18</f>
        <v>#REF!</v>
      </c>
      <c r="O20" s="1" t="e">
        <f t="shared" si="12"/>
        <v>#REF!</v>
      </c>
      <c r="P20" s="1">
        <f t="shared" si="12"/>
        <v>2237801.6007203963</v>
      </c>
      <c r="Q20" s="1">
        <f t="shared" si="12"/>
        <v>374261.44036419364</v>
      </c>
      <c r="R20" s="1">
        <f t="shared" si="12"/>
        <v>290266.36942345882</v>
      </c>
      <c r="S20" s="1">
        <f t="shared" si="12"/>
        <v>2144280.3618065133</v>
      </c>
      <c r="T20" s="1" t="e">
        <f t="shared" si="12"/>
        <v>#REF!</v>
      </c>
      <c r="U20" s="1" t="e">
        <f t="shared" si="12"/>
        <v>#REF!</v>
      </c>
      <c r="V20" s="1" t="e">
        <f t="shared" si="12"/>
        <v>#REF!</v>
      </c>
      <c r="W20" s="1" t="e">
        <f t="shared" si="12"/>
        <v>#REF!</v>
      </c>
      <c r="X20" s="1" t="e">
        <f t="shared" si="12"/>
        <v>#REF!</v>
      </c>
      <c r="Y20" s="1" t="e">
        <f t="shared" si="12"/>
        <v>#REF!</v>
      </c>
      <c r="Z20" s="1" t="e">
        <f t="shared" si="12"/>
        <v>#REF!</v>
      </c>
      <c r="AA20" s="1" t="e">
        <f t="shared" si="12"/>
        <v>#REF!</v>
      </c>
      <c r="AB20" s="1" t="e">
        <f t="shared" si="12"/>
        <v>#REF!</v>
      </c>
      <c r="AC20" s="1" t="e">
        <f t="shared" si="12"/>
        <v>#REF!</v>
      </c>
      <c r="AD20" s="1" t="e">
        <f t="shared" si="12"/>
        <v>#REF!</v>
      </c>
      <c r="AE20" s="1" t="e">
        <f t="shared" si="12"/>
        <v>#REF!</v>
      </c>
      <c r="AF20" s="1" t="e">
        <f t="shared" si="12"/>
        <v>#REF!</v>
      </c>
      <c r="AG20" s="1" t="e">
        <f t="shared" si="12"/>
        <v>#REF!</v>
      </c>
      <c r="AH20" s="1" t="e">
        <f t="shared" si="12"/>
        <v>#REF!</v>
      </c>
      <c r="AI20" s="1" t="e">
        <f t="shared" si="12"/>
        <v>#REF!</v>
      </c>
      <c r="AJ20" s="1" t="e">
        <f t="shared" si="12"/>
        <v>#REF!</v>
      </c>
      <c r="AK20" s="1" t="e">
        <f t="shared" si="12"/>
        <v>#REF!</v>
      </c>
      <c r="AL20" s="1" t="e">
        <f t="shared" si="12"/>
        <v>#REF!</v>
      </c>
      <c r="AM20" s="1" t="e">
        <f t="shared" si="12"/>
        <v>#REF!</v>
      </c>
      <c r="AN20" s="1" t="e">
        <f t="shared" si="12"/>
        <v>#REF!</v>
      </c>
      <c r="AO20" s="1" t="e">
        <f t="shared" si="12"/>
        <v>#REF!</v>
      </c>
      <c r="AP20" s="1" t="e">
        <f t="shared" si="12"/>
        <v>#REF!</v>
      </c>
      <c r="AQ20" s="1">
        <f t="shared" si="12"/>
        <v>2513600.8877943773</v>
      </c>
      <c r="AR20" s="1">
        <f t="shared" si="12"/>
        <v>2445798.9635972655</v>
      </c>
      <c r="AS20" s="1">
        <f t="shared" si="12"/>
        <v>3155727.9575395393</v>
      </c>
      <c r="AT20" s="1" t="e">
        <f t="shared" si="12"/>
        <v>#REF!</v>
      </c>
      <c r="AU20" s="1" t="e">
        <f t="shared" si="12"/>
        <v>#REF!</v>
      </c>
      <c r="AV20" s="1" t="e">
        <f t="shared" si="12"/>
        <v>#REF!</v>
      </c>
      <c r="AW20" s="1" t="e">
        <f t="shared" si="12"/>
        <v>#REF!</v>
      </c>
      <c r="AX20" s="1" t="e">
        <f t="shared" si="12"/>
        <v>#REF!</v>
      </c>
      <c r="AY20" s="1" t="e">
        <f t="shared" si="12"/>
        <v>#REF!</v>
      </c>
      <c r="AZ20" s="1" t="e">
        <f t="shared" si="12"/>
        <v>#REF!</v>
      </c>
      <c r="BA20" s="1" t="e">
        <f t="shared" si="12"/>
        <v>#REF!</v>
      </c>
      <c r="BB20" s="1" t="e">
        <f t="shared" si="12"/>
        <v>#REF!</v>
      </c>
      <c r="BC20" s="1" t="e">
        <f t="shared" si="12"/>
        <v>#REF!</v>
      </c>
      <c r="BD20" s="1" t="e">
        <f t="shared" si="12"/>
        <v>#REF!</v>
      </c>
      <c r="BE20" s="1" t="e">
        <f t="shared" si="12"/>
        <v>#REF!</v>
      </c>
      <c r="BF20" s="1" t="e">
        <f t="shared" si="12"/>
        <v>#REF!</v>
      </c>
      <c r="BG20" s="1" t="e">
        <f t="shared" si="12"/>
        <v>#REF!</v>
      </c>
      <c r="BH20" s="1" t="e">
        <f t="shared" si="12"/>
        <v>#REF!</v>
      </c>
      <c r="BI20" s="1" t="e">
        <f t="shared" si="12"/>
        <v>#REF!</v>
      </c>
      <c r="BJ20" s="1" t="e">
        <f t="shared" si="12"/>
        <v>#REF!</v>
      </c>
      <c r="BK20" s="1" t="e">
        <f t="shared" si="12"/>
        <v>#REF!</v>
      </c>
    </row>
    <row r="21" spans="1:64" s="11" customFormat="1" ht="15.75" customHeight="1">
      <c r="A21" s="10" t="s">
        <v>47</v>
      </c>
      <c r="B21" s="27" t="s">
        <v>48</v>
      </c>
      <c r="C21" s="22" t="s">
        <v>39</v>
      </c>
      <c r="D21" s="99" t="e">
        <f>D37*F21/F37</f>
        <v>#REF!</v>
      </c>
      <c r="E21" s="99" t="e">
        <f>E37*F21/F37</f>
        <v>#REF!</v>
      </c>
      <c r="F21" s="14" t="e">
        <f>SUM(SUMIFS(#REF!,#REF!,F$4,#REF!,"R",#REF!,"24",#REF!,{"RES","COM"}))</f>
        <v>#REF!</v>
      </c>
      <c r="G21" s="14" t="e">
        <f>SUM(SUMIFS(#REF!,#REF!,G$4,#REF!,"R",#REF!,"24",#REF!,{"RES","COM"}))</f>
        <v>#REF!</v>
      </c>
      <c r="H21" s="14" t="e">
        <f>SUM(SUMIFS(#REF!,#REF!,H$4,#REF!,"R",#REF!,"24",#REF!,{"RES","COM"}))</f>
        <v>#REF!</v>
      </c>
      <c r="I21" s="14" t="e">
        <f>SUM(SUMIFS(#REF!,#REF!,I$4,#REF!,"R",#REF!,"24",#REF!,{"RES","COM"}))</f>
        <v>#REF!</v>
      </c>
      <c r="J21" s="14" t="e">
        <f>SUM(SUMIFS(#REF!,#REF!,J$4,#REF!,"R",#REF!,"24",#REF!,{"RES","COM"}))</f>
        <v>#REF!</v>
      </c>
      <c r="K21" s="14" t="e">
        <f>SUM(SUMIFS(#REF!,#REF!,K$4,#REF!,"R",#REF!,"24",#REF!,{"RES","COM"}))</f>
        <v>#REF!</v>
      </c>
      <c r="L21" s="14" t="e">
        <f>SUM(SUMIFS(#REF!,#REF!,L$4,#REF!,"R",#REF!,"24",#REF!,{"RES","COM"}))</f>
        <v>#REF!</v>
      </c>
      <c r="M21" s="14" t="e">
        <f>SUM(SUMIFS(#REF!,#REF!,M$4,#REF!,"R",#REF!,"24",#REF!,{"RES","COM"}))</f>
        <v>#REF!</v>
      </c>
      <c r="N21" s="14" t="e">
        <f>SUM(SUMIFS(#REF!,#REF!,N$4,#REF!,"R",#REF!,"24",#REF!,{"RES","COM"}))</f>
        <v>#REF!</v>
      </c>
      <c r="O21" s="14" t="e">
        <f>SUM(SUMIFS(#REF!,#REF!,O$4,#REF!,"R",#REF!,"24",#REF!,{"RES","COM"}))</f>
        <v>#REF!</v>
      </c>
      <c r="P21" s="14">
        <v>42084005.222879358</v>
      </c>
      <c r="Q21" s="14">
        <v>6077228.2810814725</v>
      </c>
      <c r="R21" s="14">
        <v>6006631.4062768789</v>
      </c>
      <c r="S21" s="14">
        <v>34484570.63429898</v>
      </c>
      <c r="T21" s="14" t="e">
        <f>SUM(SUMIFS(#REF!,#REF!,T$4,#REF!,"R",#REF!,"24",#REF!,{"RES","COM"}))</f>
        <v>#REF!</v>
      </c>
      <c r="U21" s="14" t="e">
        <f>SUM(SUMIFS(#REF!,#REF!,U$4,#REF!,"R",#REF!,"24",#REF!,{"RES","COM"}))</f>
        <v>#REF!</v>
      </c>
      <c r="V21" s="14" t="e">
        <f>SUM(SUMIFS(#REF!,#REF!,V$4,#REF!,"R",#REF!,"24",#REF!,{"RES","COM"}))</f>
        <v>#REF!</v>
      </c>
      <c r="W21" s="14" t="e">
        <f>SUM(SUMIFS(#REF!,#REF!,W$4,#REF!,"R",#REF!,"24",#REF!,{"RES","COM"}))</f>
        <v>#REF!</v>
      </c>
      <c r="X21" s="14" t="e">
        <f>SUM(SUMIFS(#REF!,#REF!,X$4,#REF!,"R",#REF!,"24",#REF!,{"RES","COM"}))</f>
        <v>#REF!</v>
      </c>
      <c r="Y21" s="14" t="e">
        <f>SUM(SUMIFS(#REF!,#REF!,Y$4,#REF!,"R",#REF!,"24",#REF!,{"RES","COM"}))</f>
        <v>#REF!</v>
      </c>
      <c r="Z21" s="14" t="e">
        <f>SUM(SUMIFS(#REF!,#REF!,Z$4,#REF!,"R",#REF!,"24",#REF!,{"RES","COM"}))</f>
        <v>#REF!</v>
      </c>
      <c r="AA21" s="14" t="e">
        <f>SUM(SUMIFS(#REF!,#REF!,AA$4,#REF!,"R",#REF!,"24",#REF!,{"RES","COM"}))</f>
        <v>#REF!</v>
      </c>
      <c r="AB21" s="73" t="e">
        <f>SUM(SUMIFS(#REF!,#REF!,AB$4,#REF!,"R",#REF!,"24",#REF!,{"RES","COM"}))</f>
        <v>#REF!</v>
      </c>
      <c r="AC21" s="73" t="e">
        <f>SUM(SUMIFS(#REF!,#REF!,AC$4,#REF!,"R",#REF!,"24",#REF!,{"RES","COM"}))</f>
        <v>#REF!</v>
      </c>
      <c r="AD21" s="73" t="e">
        <f>SUM(SUMIFS(#REF!,#REF!,AD$4,#REF!,"R",#REF!,"24",#REF!,{"RES","COM"}))</f>
        <v>#REF!</v>
      </c>
      <c r="AE21" s="73" t="e">
        <f>SUM(SUMIFS(#REF!,#REF!,AE$4,#REF!,"R",#REF!,"24",#REF!,{"RES","COM"}))</f>
        <v>#REF!</v>
      </c>
      <c r="AF21" s="73" t="e">
        <f>SUM(SUMIFS(#REF!,#REF!,AF$4,#REF!,"R",#REF!,"24",#REF!,{"RES","COM"}))</f>
        <v>#REF!</v>
      </c>
      <c r="AG21" s="73" t="e">
        <f>SUM(SUMIFS(#REF!,#REF!,AG$4,#REF!,"R",#REF!,"24",#REF!,{"RES","COM"}))</f>
        <v>#REF!</v>
      </c>
      <c r="AH21" s="73" t="e">
        <f>SUM(SUMIFS(#REF!,#REF!,AH$4,#REF!,"R",#REF!,"24",#REF!,{"RES","COM"}))</f>
        <v>#REF!</v>
      </c>
      <c r="AI21" s="73" t="e">
        <f>SUM(SUMIFS(#REF!,#REF!,AI$4,#REF!,"R",#REF!,"24",#REF!,{"RES","COM"}))</f>
        <v>#REF!</v>
      </c>
      <c r="AJ21" s="73" t="e">
        <f>SUM(SUMIFS(#REF!,#REF!,AJ$4,#REF!,"R",#REF!,"24",#REF!,{"RES","COM"}))</f>
        <v>#REF!</v>
      </c>
      <c r="AK21" s="73" t="e">
        <f>SUM(SUMIFS(#REF!,#REF!,AK$4,#REF!,"R",#REF!,"24",#REF!,{"RES","COM"}))</f>
        <v>#REF!</v>
      </c>
      <c r="AL21" s="73" t="e">
        <f>SUM(SUMIFS(#REF!,#REF!,AL$4,#REF!,"R",#REF!,"24",#REF!,{"RES","COM"}))</f>
        <v>#REF!</v>
      </c>
      <c r="AM21" s="73" t="e">
        <f>SUM(SUMIFS(#REF!,#REF!,AM$4,#REF!,"R",#REF!,"24",#REF!,{"RES","COM"}))</f>
        <v>#REF!</v>
      </c>
      <c r="AN21" s="73" t="e">
        <f>SUM(SUMIFS(#REF!,#REF!,AN$4,#REF!,"R",#REF!,"24",#REF!,{"RES","COM"}))</f>
        <v>#REF!</v>
      </c>
      <c r="AO21" s="73" t="e">
        <f>SUM(SUMIFS(#REF!,#REF!,AO$4,#REF!,"R",#REF!,"24",#REF!,{"RES","COM"}))</f>
        <v>#REF!</v>
      </c>
      <c r="AP21" s="73" t="e">
        <f>SUM(SUMIFS(#REF!,#REF!,AP$4,#REF!,"R",#REF!,"24",#REF!,{"RES","COM"}))</f>
        <v>#REF!</v>
      </c>
      <c r="AQ21" s="73">
        <v>40161085</v>
      </c>
      <c r="AR21" s="73">
        <v>41594128</v>
      </c>
      <c r="AS21" s="73">
        <v>50685850</v>
      </c>
      <c r="AT21" s="73" t="e">
        <f>SUM(SUMIFS(#REF!,#REF!,AT$4,#REF!,"R",#REF!,"24",#REF!,{"RES","COM"}))</f>
        <v>#REF!</v>
      </c>
      <c r="AU21" s="73" t="e">
        <f>SUM(SUMIFS(#REF!,#REF!,AU$4,#REF!,"R",#REF!,"24",#REF!,{"RES","COM"}))</f>
        <v>#REF!</v>
      </c>
      <c r="AV21" s="73" t="e">
        <f>SUM(SUMIFS(#REF!,#REF!,AV$4,#REF!,"R",#REF!,"24",#REF!,{"RES","COM"}))</f>
        <v>#REF!</v>
      </c>
      <c r="AW21" s="73" t="e">
        <f>SUM(SUMIFS(#REF!,#REF!,AW$4,#REF!,"R",#REF!,"24",#REF!,{"RES","COM"}))</f>
        <v>#REF!</v>
      </c>
      <c r="AX21" s="73" t="e">
        <f>SUM(SUMIFS(#REF!,#REF!,AX$4,#REF!,"R",#REF!,"24",#REF!,{"RES","COM"}))</f>
        <v>#REF!</v>
      </c>
      <c r="AY21" s="73" t="e">
        <f>SUM(SUMIFS(#REF!,#REF!,AY$4,#REF!,"R",#REF!,"24",#REF!,{"RES","COM"}))</f>
        <v>#REF!</v>
      </c>
      <c r="AZ21" s="73" t="e">
        <f>SUM(SUMIFS(#REF!,#REF!,AZ$4,#REF!,"R",#REF!,"24",#REF!,{"RES","COM"}))</f>
        <v>#REF!</v>
      </c>
      <c r="BA21" s="73" t="e">
        <f>SUM(SUMIFS(#REF!,#REF!,BA$4,#REF!,"R",#REF!,"24",#REF!,{"RES","COM"}))</f>
        <v>#REF!</v>
      </c>
      <c r="BB21" s="73" t="e">
        <f>SUM(SUMIFS(#REF!,#REF!,BB$4,#REF!,"R",#REF!,"24",#REF!,{"RES","COM"}))</f>
        <v>#REF!</v>
      </c>
      <c r="BC21" s="73" t="e">
        <f>SUM(SUMIFS(#REF!,#REF!,BC$4,#REF!,"R",#REF!,"24",#REF!,{"RES","COM"}))</f>
        <v>#REF!</v>
      </c>
      <c r="BD21" s="73" t="e">
        <f>SUM(SUMIFS(#REF!,#REF!,BD$4,#REF!,"R",#REF!,"24",#REF!,{"RES","COM"}))</f>
        <v>#REF!</v>
      </c>
      <c r="BE21" s="73" t="e">
        <f>SUM(SUMIFS(#REF!,#REF!,BE$4,#REF!,"R",#REF!,"24",#REF!,{"RES","COM"}))</f>
        <v>#REF!</v>
      </c>
      <c r="BF21" s="73" t="e">
        <f>SUM(SUMIFS(#REF!,#REF!,BF$4,#REF!,"R",#REF!,"24",#REF!,{"RES","COM"}))</f>
        <v>#REF!</v>
      </c>
      <c r="BG21" s="73" t="e">
        <f>SUM(SUMIFS(#REF!,#REF!,BG$4,#REF!,"R",#REF!,"24",#REF!,{"RES","COM"}))</f>
        <v>#REF!</v>
      </c>
      <c r="BH21" s="73" t="e">
        <f>SUM(SUMIFS(#REF!,#REF!,BH$4,#REF!,"R",#REF!,"24",#REF!,{"RES","COM"}))</f>
        <v>#REF!</v>
      </c>
      <c r="BI21" s="73" t="e">
        <f>SUM(SUMIFS(#REF!,#REF!,BI$4,#REF!,"R",#REF!,"24",#REF!,{"RES","COM"}))</f>
        <v>#REF!</v>
      </c>
      <c r="BJ21" s="73" t="e">
        <f>SUM(SUMIFS(#REF!,#REF!,BJ$4,#REF!,"R",#REF!,"24",#REF!,{"RES","COM"}))</f>
        <v>#REF!</v>
      </c>
      <c r="BK21" s="73" t="e">
        <f>SUM(SUMIFS(#REF!,#REF!,BK$4,#REF!,"R",#REF!,"24",#REF!,{"RES","COM"}))</f>
        <v>#REF!</v>
      </c>
    </row>
    <row r="22" spans="1:64" s="11" customFormat="1" ht="15.75" customHeight="1">
      <c r="A22" s="10" t="s">
        <v>47</v>
      </c>
      <c r="B22" s="27" t="s">
        <v>48</v>
      </c>
      <c r="C22" s="12" t="s">
        <v>23</v>
      </c>
      <c r="D22" s="53">
        <v>5.486435886236006E-2</v>
      </c>
      <c r="E22" s="53">
        <v>5.486435886236006E-2</v>
      </c>
      <c r="F22" s="53">
        <v>5.486435886236006E-2</v>
      </c>
      <c r="G22" s="53">
        <v>5.486435886236006E-2</v>
      </c>
      <c r="H22" s="53">
        <v>5.486435886236006E-2</v>
      </c>
      <c r="I22" s="53">
        <v>5.486435886236006E-2</v>
      </c>
      <c r="J22" s="53">
        <v>5.486435886236006E-2</v>
      </c>
      <c r="K22" s="53">
        <v>5.486435886236006E-2</v>
      </c>
      <c r="L22" s="53">
        <v>5.486435886236006E-2</v>
      </c>
      <c r="M22" s="53">
        <v>5.486435886236006E-2</v>
      </c>
      <c r="N22" s="53">
        <v>5.486435886236006E-2</v>
      </c>
      <c r="O22" s="53">
        <v>5.486435886236006E-2</v>
      </c>
      <c r="P22" s="81">
        <v>5.486435886236006E-2</v>
      </c>
      <c r="Q22" s="81">
        <v>5.6913615704531885E-2</v>
      </c>
      <c r="R22" s="81">
        <v>5.486435886236006E-2</v>
      </c>
      <c r="S22" s="81">
        <v>5.6913615704531885E-2</v>
      </c>
      <c r="T22" s="53">
        <v>5.6913615704531885E-2</v>
      </c>
      <c r="U22" s="53">
        <v>5.6913615704531885E-2</v>
      </c>
      <c r="V22" s="53">
        <v>5.6913615704531885E-2</v>
      </c>
      <c r="W22" s="53">
        <v>5.6913615704531885E-2</v>
      </c>
      <c r="X22" s="53">
        <v>5.6913615704531885E-2</v>
      </c>
      <c r="Y22" s="53">
        <v>5.6913615704531885E-2</v>
      </c>
      <c r="Z22" s="53">
        <v>5.6913615704531885E-2</v>
      </c>
      <c r="AA22" s="53">
        <v>5.6913615704531885E-2</v>
      </c>
      <c r="AB22" s="53">
        <v>5.6913615704531885E-2</v>
      </c>
      <c r="AC22" s="53">
        <v>5.6913615704531885E-2</v>
      </c>
      <c r="AD22" s="53">
        <v>5.6913615704531885E-2</v>
      </c>
      <c r="AE22" s="53">
        <v>5.6913615704531885E-2</v>
      </c>
      <c r="AF22" s="53">
        <v>5.6913615704531885E-2</v>
      </c>
      <c r="AG22" s="53">
        <v>5.6913615704531885E-2</v>
      </c>
      <c r="AH22" s="53">
        <v>5.6913615704531885E-2</v>
      </c>
      <c r="AI22" s="53">
        <v>5.6913615704531885E-2</v>
      </c>
      <c r="AJ22" s="53">
        <v>5.6913615704531885E-2</v>
      </c>
      <c r="AK22" s="53">
        <v>5.6913615704531885E-2</v>
      </c>
      <c r="AL22" s="53">
        <v>5.6913615704531885E-2</v>
      </c>
      <c r="AM22" s="53">
        <v>5.6913615704531885E-2</v>
      </c>
      <c r="AN22" s="53">
        <v>5.6913615704531885E-2</v>
      </c>
      <c r="AO22" s="53">
        <v>5.6913615704531885E-2</v>
      </c>
      <c r="AP22" s="53">
        <v>5.6913615704531885E-2</v>
      </c>
      <c r="AQ22" s="53">
        <v>5.6913615704531885E-2</v>
      </c>
      <c r="AR22" s="53">
        <v>5.6913615704531885E-2</v>
      </c>
      <c r="AS22" s="53">
        <v>5.6913615704531885E-2</v>
      </c>
      <c r="AT22" s="53">
        <v>5.6913615704531885E-2</v>
      </c>
      <c r="AU22" s="53">
        <v>5.6913615704531885E-2</v>
      </c>
      <c r="AV22" s="53">
        <v>5.6913615704531885E-2</v>
      </c>
      <c r="AW22" s="53">
        <v>5.6913615704531885E-2</v>
      </c>
      <c r="AX22" s="53">
        <v>5.6913615704531885E-2</v>
      </c>
      <c r="AY22" s="53">
        <v>5.6913615704531885E-2</v>
      </c>
      <c r="AZ22" s="53">
        <v>5.6913615704531885E-2</v>
      </c>
      <c r="BA22" s="53">
        <v>5.6913615704531885E-2</v>
      </c>
      <c r="BB22" s="53">
        <v>5.6913615704531885E-2</v>
      </c>
      <c r="BC22" s="53">
        <v>5.6913615704531885E-2</v>
      </c>
      <c r="BD22" s="53">
        <v>5.6913615704531885E-2</v>
      </c>
      <c r="BE22" s="53">
        <v>5.6913615704531885E-2</v>
      </c>
      <c r="BF22" s="53">
        <v>5.6913615704531885E-2</v>
      </c>
      <c r="BG22" s="53">
        <v>5.6913615704531885E-2</v>
      </c>
      <c r="BH22" s="53">
        <v>5.6913615704531885E-2</v>
      </c>
      <c r="BI22" s="53">
        <v>5.6913615704531885E-2</v>
      </c>
      <c r="BJ22" s="53">
        <v>5.6913615704531885E-2</v>
      </c>
      <c r="BK22" s="53">
        <v>5.6913615704531885E-2</v>
      </c>
    </row>
    <row r="23" spans="1:64" s="11" customFormat="1" ht="15.75" customHeight="1">
      <c r="A23" s="10" t="s">
        <v>47</v>
      </c>
      <c r="B23" s="27" t="s">
        <v>48</v>
      </c>
      <c r="C23" s="12" t="s">
        <v>4</v>
      </c>
      <c r="D23" s="1" t="e">
        <f t="shared" ref="D23:M23" si="13">D21*D22</f>
        <v>#REF!</v>
      </c>
      <c r="E23" s="1" t="e">
        <f t="shared" si="13"/>
        <v>#REF!</v>
      </c>
      <c r="F23" s="1" t="e">
        <f t="shared" si="13"/>
        <v>#REF!</v>
      </c>
      <c r="G23" s="1" t="e">
        <f t="shared" si="13"/>
        <v>#REF!</v>
      </c>
      <c r="H23" s="1" t="e">
        <f t="shared" si="13"/>
        <v>#REF!</v>
      </c>
      <c r="I23" s="1" t="e">
        <f t="shared" si="13"/>
        <v>#REF!</v>
      </c>
      <c r="J23" s="1" t="e">
        <f t="shared" si="13"/>
        <v>#REF!</v>
      </c>
      <c r="K23" s="1" t="e">
        <f t="shared" si="13"/>
        <v>#REF!</v>
      </c>
      <c r="L23" s="1" t="e">
        <f t="shared" si="13"/>
        <v>#REF!</v>
      </c>
      <c r="M23" s="1" t="e">
        <f t="shared" si="13"/>
        <v>#REF!</v>
      </c>
      <c r="N23" s="1" t="e">
        <f t="shared" ref="N23:BK23" si="14">N21*N22</f>
        <v>#REF!</v>
      </c>
      <c r="O23" s="1" t="e">
        <f t="shared" si="14"/>
        <v>#REF!</v>
      </c>
      <c r="P23" s="1">
        <f t="shared" si="14"/>
        <v>2308911.9649134884</v>
      </c>
      <c r="Q23" s="1">
        <f t="shared" si="14"/>
        <v>345877.03493818379</v>
      </c>
      <c r="R23" s="1">
        <f t="shared" si="14"/>
        <v>329549.98102789716</v>
      </c>
      <c r="S23" s="1">
        <f t="shared" si="14"/>
        <v>1962641.6008162776</v>
      </c>
      <c r="T23" s="1" t="e">
        <f t="shared" si="14"/>
        <v>#REF!</v>
      </c>
      <c r="U23" s="1" t="e">
        <f t="shared" si="14"/>
        <v>#REF!</v>
      </c>
      <c r="V23" s="1" t="e">
        <f t="shared" si="14"/>
        <v>#REF!</v>
      </c>
      <c r="W23" s="1" t="e">
        <f t="shared" si="14"/>
        <v>#REF!</v>
      </c>
      <c r="X23" s="1" t="e">
        <f t="shared" si="14"/>
        <v>#REF!</v>
      </c>
      <c r="Y23" s="1" t="e">
        <f t="shared" si="14"/>
        <v>#REF!</v>
      </c>
      <c r="Z23" s="1" t="e">
        <f t="shared" si="14"/>
        <v>#REF!</v>
      </c>
      <c r="AA23" s="1" t="e">
        <f t="shared" si="14"/>
        <v>#REF!</v>
      </c>
      <c r="AB23" s="1" t="e">
        <f t="shared" si="14"/>
        <v>#REF!</v>
      </c>
      <c r="AC23" s="1" t="e">
        <f t="shared" si="14"/>
        <v>#REF!</v>
      </c>
      <c r="AD23" s="1" t="e">
        <f t="shared" si="14"/>
        <v>#REF!</v>
      </c>
      <c r="AE23" s="1" t="e">
        <f t="shared" si="14"/>
        <v>#REF!</v>
      </c>
      <c r="AF23" s="1" t="e">
        <f t="shared" si="14"/>
        <v>#REF!</v>
      </c>
      <c r="AG23" s="1" t="e">
        <f t="shared" si="14"/>
        <v>#REF!</v>
      </c>
      <c r="AH23" s="1" t="e">
        <f t="shared" si="14"/>
        <v>#REF!</v>
      </c>
      <c r="AI23" s="1" t="e">
        <f t="shared" si="14"/>
        <v>#REF!</v>
      </c>
      <c r="AJ23" s="1" t="e">
        <f t="shared" si="14"/>
        <v>#REF!</v>
      </c>
      <c r="AK23" s="1" t="e">
        <f t="shared" si="14"/>
        <v>#REF!</v>
      </c>
      <c r="AL23" s="1" t="e">
        <f t="shared" si="14"/>
        <v>#REF!</v>
      </c>
      <c r="AM23" s="1" t="e">
        <f t="shared" si="14"/>
        <v>#REF!</v>
      </c>
      <c r="AN23" s="1" t="e">
        <f t="shared" si="14"/>
        <v>#REF!</v>
      </c>
      <c r="AO23" s="1" t="e">
        <f t="shared" si="14"/>
        <v>#REF!</v>
      </c>
      <c r="AP23" s="1" t="e">
        <f t="shared" si="14"/>
        <v>#REF!</v>
      </c>
      <c r="AQ23" s="1">
        <f t="shared" si="14"/>
        <v>2285712.5579670398</v>
      </c>
      <c r="AR23" s="1">
        <f t="shared" si="14"/>
        <v>2367272.2165571093</v>
      </c>
      <c r="AS23" s="1">
        <f t="shared" si="14"/>
        <v>2884714.9885575473</v>
      </c>
      <c r="AT23" s="1" t="e">
        <f t="shared" si="14"/>
        <v>#REF!</v>
      </c>
      <c r="AU23" s="1" t="e">
        <f t="shared" si="14"/>
        <v>#REF!</v>
      </c>
      <c r="AV23" s="1" t="e">
        <f t="shared" si="14"/>
        <v>#REF!</v>
      </c>
      <c r="AW23" s="1" t="e">
        <f t="shared" si="14"/>
        <v>#REF!</v>
      </c>
      <c r="AX23" s="1" t="e">
        <f t="shared" si="14"/>
        <v>#REF!</v>
      </c>
      <c r="AY23" s="1" t="e">
        <f t="shared" si="14"/>
        <v>#REF!</v>
      </c>
      <c r="AZ23" s="1" t="e">
        <f t="shared" si="14"/>
        <v>#REF!</v>
      </c>
      <c r="BA23" s="1" t="e">
        <f t="shared" si="14"/>
        <v>#REF!</v>
      </c>
      <c r="BB23" s="1" t="e">
        <f t="shared" si="14"/>
        <v>#REF!</v>
      </c>
      <c r="BC23" s="1" t="e">
        <f t="shared" si="14"/>
        <v>#REF!</v>
      </c>
      <c r="BD23" s="1" t="e">
        <f t="shared" si="14"/>
        <v>#REF!</v>
      </c>
      <c r="BE23" s="1" t="e">
        <f t="shared" si="14"/>
        <v>#REF!</v>
      </c>
      <c r="BF23" s="1" t="e">
        <f t="shared" si="14"/>
        <v>#REF!</v>
      </c>
      <c r="BG23" s="1" t="e">
        <f t="shared" si="14"/>
        <v>#REF!</v>
      </c>
      <c r="BH23" s="1" t="e">
        <f t="shared" si="14"/>
        <v>#REF!</v>
      </c>
      <c r="BI23" s="1" t="e">
        <f t="shared" si="14"/>
        <v>#REF!</v>
      </c>
      <c r="BJ23" s="1" t="e">
        <f t="shared" si="14"/>
        <v>#REF!</v>
      </c>
      <c r="BK23" s="1" t="e">
        <f t="shared" si="14"/>
        <v>#REF!</v>
      </c>
      <c r="BL23" s="1"/>
    </row>
    <row r="24" spans="1:64" s="11" customFormat="1" ht="15.75" customHeight="1">
      <c r="A24" s="55" t="s">
        <v>47</v>
      </c>
      <c r="B24" s="58" t="s">
        <v>48</v>
      </c>
      <c r="C24" s="88" t="s">
        <v>63</v>
      </c>
      <c r="D24" s="89" t="e">
        <f t="shared" ref="D24:M24" si="15">D23-D20</f>
        <v>#REF!</v>
      </c>
      <c r="E24" s="89" t="e">
        <f t="shared" si="15"/>
        <v>#REF!</v>
      </c>
      <c r="F24" s="89" t="e">
        <f t="shared" si="15"/>
        <v>#REF!</v>
      </c>
      <c r="G24" s="89" t="e">
        <f t="shared" si="15"/>
        <v>#REF!</v>
      </c>
      <c r="H24" s="89" t="e">
        <f t="shared" si="15"/>
        <v>#REF!</v>
      </c>
      <c r="I24" s="89" t="e">
        <f t="shared" si="15"/>
        <v>#REF!</v>
      </c>
      <c r="J24" s="89" t="e">
        <f t="shared" si="15"/>
        <v>#REF!</v>
      </c>
      <c r="K24" s="89" t="e">
        <f t="shared" si="15"/>
        <v>#REF!</v>
      </c>
      <c r="L24" s="89" t="e">
        <f t="shared" si="15"/>
        <v>#REF!</v>
      </c>
      <c r="M24" s="89" t="e">
        <f t="shared" si="15"/>
        <v>#REF!</v>
      </c>
      <c r="N24" s="89" t="e">
        <f t="shared" ref="N24:BK24" si="16">N23-N20</f>
        <v>#REF!</v>
      </c>
      <c r="O24" s="89" t="e">
        <f t="shared" si="16"/>
        <v>#REF!</v>
      </c>
      <c r="P24" s="89">
        <f t="shared" si="16"/>
        <v>71110.3641930921</v>
      </c>
      <c r="Q24" s="89">
        <f t="shared" si="16"/>
        <v>-28384.405426009849</v>
      </c>
      <c r="R24" s="89">
        <f t="shared" si="16"/>
        <v>39283.611604438338</v>
      </c>
      <c r="S24" s="89">
        <f t="shared" si="16"/>
        <v>-181638.76099023572</v>
      </c>
      <c r="T24" s="89" t="e">
        <f t="shared" si="16"/>
        <v>#REF!</v>
      </c>
      <c r="U24" s="89" t="e">
        <f t="shared" si="16"/>
        <v>#REF!</v>
      </c>
      <c r="V24" s="89" t="e">
        <f t="shared" si="16"/>
        <v>#REF!</v>
      </c>
      <c r="W24" s="89" t="e">
        <f t="shared" si="16"/>
        <v>#REF!</v>
      </c>
      <c r="X24" s="89" t="e">
        <f t="shared" si="16"/>
        <v>#REF!</v>
      </c>
      <c r="Y24" s="89" t="e">
        <f t="shared" si="16"/>
        <v>#REF!</v>
      </c>
      <c r="Z24" s="89" t="e">
        <f t="shared" si="16"/>
        <v>#REF!</v>
      </c>
      <c r="AA24" s="89" t="e">
        <f t="shared" si="16"/>
        <v>#REF!</v>
      </c>
      <c r="AB24" s="89" t="e">
        <f t="shared" si="16"/>
        <v>#REF!</v>
      </c>
      <c r="AC24" s="89" t="e">
        <f t="shared" si="16"/>
        <v>#REF!</v>
      </c>
      <c r="AD24" s="89" t="e">
        <f t="shared" si="16"/>
        <v>#REF!</v>
      </c>
      <c r="AE24" s="89" t="e">
        <f t="shared" si="16"/>
        <v>#REF!</v>
      </c>
      <c r="AF24" s="89" t="e">
        <f t="shared" si="16"/>
        <v>#REF!</v>
      </c>
      <c r="AG24" s="89" t="e">
        <f t="shared" si="16"/>
        <v>#REF!</v>
      </c>
      <c r="AH24" s="89" t="e">
        <f t="shared" si="16"/>
        <v>#REF!</v>
      </c>
      <c r="AI24" s="89" t="e">
        <f t="shared" si="16"/>
        <v>#REF!</v>
      </c>
      <c r="AJ24" s="89" t="e">
        <f t="shared" si="16"/>
        <v>#REF!</v>
      </c>
      <c r="AK24" s="89" t="e">
        <f t="shared" si="16"/>
        <v>#REF!</v>
      </c>
      <c r="AL24" s="89" t="e">
        <f t="shared" si="16"/>
        <v>#REF!</v>
      </c>
      <c r="AM24" s="89" t="e">
        <f t="shared" si="16"/>
        <v>#REF!</v>
      </c>
      <c r="AN24" s="89" t="e">
        <f t="shared" si="16"/>
        <v>#REF!</v>
      </c>
      <c r="AO24" s="89" t="e">
        <f t="shared" si="16"/>
        <v>#REF!</v>
      </c>
      <c r="AP24" s="89" t="e">
        <f t="shared" si="16"/>
        <v>#REF!</v>
      </c>
      <c r="AQ24" s="89">
        <f t="shared" si="16"/>
        <v>-227888.32982733753</v>
      </c>
      <c r="AR24" s="89">
        <f t="shared" si="16"/>
        <v>-78526.747040156275</v>
      </c>
      <c r="AS24" s="89">
        <f t="shared" si="16"/>
        <v>-271012.96898199199</v>
      </c>
      <c r="AT24" s="89" t="e">
        <f t="shared" si="16"/>
        <v>#REF!</v>
      </c>
      <c r="AU24" s="89" t="e">
        <f t="shared" si="16"/>
        <v>#REF!</v>
      </c>
      <c r="AV24" s="89" t="e">
        <f t="shared" si="16"/>
        <v>#REF!</v>
      </c>
      <c r="AW24" s="89" t="e">
        <f t="shared" si="16"/>
        <v>#REF!</v>
      </c>
      <c r="AX24" s="89" t="e">
        <f t="shared" si="16"/>
        <v>#REF!</v>
      </c>
      <c r="AY24" s="89" t="e">
        <f t="shared" si="16"/>
        <v>#REF!</v>
      </c>
      <c r="AZ24" s="89" t="e">
        <f t="shared" si="16"/>
        <v>#REF!</v>
      </c>
      <c r="BA24" s="89" t="e">
        <f t="shared" si="16"/>
        <v>#REF!</v>
      </c>
      <c r="BB24" s="89" t="e">
        <f t="shared" si="16"/>
        <v>#REF!</v>
      </c>
      <c r="BC24" s="89" t="e">
        <f t="shared" si="16"/>
        <v>#REF!</v>
      </c>
      <c r="BD24" s="89" t="e">
        <f t="shared" si="16"/>
        <v>#REF!</v>
      </c>
      <c r="BE24" s="89" t="e">
        <f t="shared" si="16"/>
        <v>#REF!</v>
      </c>
      <c r="BF24" s="89" t="e">
        <f t="shared" si="16"/>
        <v>#REF!</v>
      </c>
      <c r="BG24" s="89" t="e">
        <f t="shared" si="16"/>
        <v>#REF!</v>
      </c>
      <c r="BH24" s="89" t="e">
        <f t="shared" si="16"/>
        <v>#REF!</v>
      </c>
      <c r="BI24" s="89" t="e">
        <f t="shared" si="16"/>
        <v>#REF!</v>
      </c>
      <c r="BJ24" s="89" t="e">
        <f t="shared" si="16"/>
        <v>#REF!</v>
      </c>
      <c r="BK24" s="89" t="e">
        <f t="shared" si="16"/>
        <v>#REF!</v>
      </c>
      <c r="BL24" s="1"/>
    </row>
    <row r="25" spans="1:64" s="11" customFormat="1" ht="15.75" customHeight="1">
      <c r="B25" s="27"/>
      <c r="C25" s="28"/>
      <c r="D25" s="102"/>
      <c r="E25" s="102"/>
      <c r="F25" s="102"/>
      <c r="G25" s="28"/>
      <c r="H25" s="28"/>
      <c r="I25" s="28"/>
      <c r="J25" s="28"/>
      <c r="K25" s="28"/>
      <c r="L25" s="28"/>
      <c r="M25" s="28"/>
      <c r="N25" s="28"/>
      <c r="O25" s="28"/>
      <c r="P25" s="82"/>
      <c r="Q25" s="82"/>
      <c r="R25" s="82"/>
      <c r="S25" s="82"/>
      <c r="T25" s="28"/>
      <c r="U25" s="28"/>
      <c r="V25" s="28"/>
      <c r="W25" s="28"/>
      <c r="X25" s="28"/>
      <c r="Y25" s="28"/>
      <c r="Z25" s="28"/>
      <c r="AA25" s="2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64" s="11" customFormat="1" ht="15.75" customHeight="1">
      <c r="A26" s="10" t="s">
        <v>49</v>
      </c>
      <c r="B26" s="27" t="s">
        <v>48</v>
      </c>
      <c r="C26" s="22" t="s">
        <v>58</v>
      </c>
      <c r="D26" s="74" t="e">
        <f>D34*F26/F34</f>
        <v>#REF!</v>
      </c>
      <c r="E26" s="74" t="e">
        <f>E34*F26/F34</f>
        <v>#REF!</v>
      </c>
      <c r="F26" s="74" t="e">
        <f>SUM(SUMIFS(#REF!,#REF!,F$4,#REF!,"R",#REF!,"24",#REF!,{"IND"}))</f>
        <v>#REF!</v>
      </c>
      <c r="G26" s="74" t="e">
        <f>SUM(SUMIFS(#REF!,#REF!,G$4,#REF!,"R",#REF!,"24",#REF!,{"IND"}))</f>
        <v>#REF!</v>
      </c>
      <c r="H26" s="74" t="e">
        <f>SUM(SUMIFS(#REF!,#REF!,H$4,#REF!,"R",#REF!,"24",#REF!,{"IND"}))</f>
        <v>#REF!</v>
      </c>
      <c r="I26" s="74" t="e">
        <f>SUM(SUMIFS(#REF!,#REF!,I$4,#REF!,"R",#REF!,"24",#REF!,{"IND"}))</f>
        <v>#REF!</v>
      </c>
      <c r="J26" s="74" t="e">
        <f>SUM(SUMIFS(#REF!,#REF!,J$4,#REF!,"R",#REF!,"24",#REF!,{"IND"}))</f>
        <v>#REF!</v>
      </c>
      <c r="K26" s="74" t="e">
        <f>SUM(SUMIFS(#REF!,#REF!,K$4,#REF!,"R",#REF!,"24",#REF!,{"IND"}))</f>
        <v>#REF!</v>
      </c>
      <c r="L26" s="74" t="e">
        <f>SUM(SUMIFS(#REF!,#REF!,L$4,#REF!,"R",#REF!,"24",#REF!,{"IND"}))</f>
        <v>#REF!</v>
      </c>
      <c r="M26" s="74" t="e">
        <f>SUM(SUMIFS(#REF!,#REF!,M$4,#REF!,"R",#REF!,"24",#REF!,{"IND"}))</f>
        <v>#REF!</v>
      </c>
      <c r="N26" s="74" t="e">
        <f>SUM(SUMIFS(#REF!,#REF!,N$4,#REF!,"R",#REF!,"24",#REF!,{"IND"}))</f>
        <v>#REF!</v>
      </c>
      <c r="O26" s="74" t="e">
        <f>SUM(SUMIFS(#REF!,#REF!,O$4,#REF!,"R",#REF!,"24",#REF!,{"IND"}))</f>
        <v>#REF!</v>
      </c>
      <c r="P26" s="83">
        <v>325.61877463274806</v>
      </c>
      <c r="Q26" s="83">
        <v>52.497312791114283</v>
      </c>
      <c r="R26" s="83">
        <v>46.416429337008104</v>
      </c>
      <c r="S26" s="83">
        <v>330.54508753126123</v>
      </c>
      <c r="T26" s="74" t="e">
        <f>SUM(SUMIFS(#REF!,#REF!,T$4,#REF!,"R",#REF!,"24",#REF!,{"IND"}))</f>
        <v>#REF!</v>
      </c>
      <c r="U26" s="74" t="e">
        <f>SUM(SUMIFS(#REF!,#REF!,U$4,#REF!,"R",#REF!,"24",#REF!,{"IND"}))</f>
        <v>#REF!</v>
      </c>
      <c r="V26" s="74" t="e">
        <f>SUM(SUMIFS(#REF!,#REF!,V$4,#REF!,"R",#REF!,"24",#REF!,{"IND"}))</f>
        <v>#REF!</v>
      </c>
      <c r="W26" s="74" t="e">
        <f>SUM(SUMIFS(#REF!,#REF!,W$4,#REF!,"R",#REF!,"24",#REF!,{"IND"}))</f>
        <v>#REF!</v>
      </c>
      <c r="X26" s="74" t="e">
        <f>SUM(SUMIFS(#REF!,#REF!,X$4,#REF!,"R",#REF!,"24",#REF!,{"IND"}))</f>
        <v>#REF!</v>
      </c>
      <c r="Y26" s="74" t="e">
        <f>SUM(SUMIFS(#REF!,#REF!,Y$4,#REF!,"R",#REF!,"24",#REF!,{"IND"}))</f>
        <v>#REF!</v>
      </c>
      <c r="Z26" s="74" t="e">
        <f>SUM(SUMIFS(#REF!,#REF!,Z$4,#REF!,"R",#REF!,"24",#REF!,{"IND"}))</f>
        <v>#REF!</v>
      </c>
      <c r="AA26" s="74" t="e">
        <f>SUM(SUMIFS(#REF!,#REF!,AA$4,#REF!,"R",#REF!,"24",#REF!,{"IND"}))</f>
        <v>#REF!</v>
      </c>
      <c r="AB26" s="74" t="e">
        <f>SUM(SUMIFS(#REF!,#REF!,AB$4,#REF!,"R",#REF!,"24",#REF!,{"IND"}))</f>
        <v>#REF!</v>
      </c>
      <c r="AC26" s="74" t="e">
        <f>SUM(SUMIFS(#REF!,#REF!,AC$4,#REF!,"R",#REF!,"24",#REF!,{"IND"}))</f>
        <v>#REF!</v>
      </c>
      <c r="AD26" s="74" t="e">
        <f>SUM(SUMIFS(#REF!,#REF!,AD$4,#REF!,"R",#REF!,"24",#REF!,{"IND"}))</f>
        <v>#REF!</v>
      </c>
      <c r="AE26" s="74" t="e">
        <f>SUM(SUMIFS(#REF!,#REF!,AE$4,#REF!,"R",#REF!,"24",#REF!,{"IND"}))</f>
        <v>#REF!</v>
      </c>
      <c r="AF26" s="74" t="e">
        <f>SUM(SUMIFS(#REF!,#REF!,AF$4,#REF!,"R",#REF!,"24",#REF!,{"IND"}))</f>
        <v>#REF!</v>
      </c>
      <c r="AG26" s="74" t="e">
        <f>SUM(SUMIFS(#REF!,#REF!,AG$4,#REF!,"R",#REF!,"24",#REF!,{"IND"}))</f>
        <v>#REF!</v>
      </c>
      <c r="AH26" s="74" t="e">
        <f>SUM(SUMIFS(#REF!,#REF!,AH$4,#REF!,"R",#REF!,"24",#REF!,{"IND"}))</f>
        <v>#REF!</v>
      </c>
      <c r="AI26" s="74" t="e">
        <f>SUM(SUMIFS(#REF!,#REF!,AI$4,#REF!,"R",#REF!,"24",#REF!,{"IND"}))</f>
        <v>#REF!</v>
      </c>
      <c r="AJ26" s="74" t="e">
        <f>SUM(SUMIFS(#REF!,#REF!,AJ$4,#REF!,"R",#REF!,"24",#REF!,{"IND"}))</f>
        <v>#REF!</v>
      </c>
      <c r="AK26" s="74" t="e">
        <f>SUM(SUMIFS(#REF!,#REF!,AK$4,#REF!,"R",#REF!,"24",#REF!,{"IND"}))</f>
        <v>#REF!</v>
      </c>
      <c r="AL26" s="74" t="e">
        <f>SUM(SUMIFS(#REF!,#REF!,AL$4,#REF!,"R",#REF!,"24",#REF!,{"IND"}))</f>
        <v>#REF!</v>
      </c>
      <c r="AM26" s="74" t="e">
        <f>SUM(SUMIFS(#REF!,#REF!,AM$4,#REF!,"R",#REF!,"24",#REF!,{"IND"}))</f>
        <v>#REF!</v>
      </c>
      <c r="AN26" s="74" t="e">
        <f>SUM(SUMIFS(#REF!,#REF!,AN$4,#REF!,"R",#REF!,"24",#REF!,{"IND"}))</f>
        <v>#REF!</v>
      </c>
      <c r="AO26" s="74" t="e">
        <f>SUM(SUMIFS(#REF!,#REF!,AO$4,#REF!,"R",#REF!,"24",#REF!,{"IND"}))</f>
        <v>#REF!</v>
      </c>
      <c r="AP26" s="74" t="e">
        <f>SUM(SUMIFS(#REF!,#REF!,AP$4,#REF!,"R",#REF!,"24",#REF!,{"IND"}))</f>
        <v>#REF!</v>
      </c>
      <c r="AQ26" s="74">
        <v>372</v>
      </c>
      <c r="AR26" s="74">
        <v>370</v>
      </c>
      <c r="AS26" s="74">
        <v>372</v>
      </c>
      <c r="AT26" s="74" t="e">
        <f>SUM(SUMIFS(#REF!,#REF!,AT$4,#REF!,"R",#REF!,"24",#REF!,{"IND"}))</f>
        <v>#REF!</v>
      </c>
      <c r="AU26" s="74" t="e">
        <f>SUM(SUMIFS(#REF!,#REF!,AU$4,#REF!,"R",#REF!,"24",#REF!,{"IND"}))</f>
        <v>#REF!</v>
      </c>
      <c r="AV26" s="74" t="e">
        <f>SUM(SUMIFS(#REF!,#REF!,AV$4,#REF!,"R",#REF!,"24",#REF!,{"IND"}))</f>
        <v>#REF!</v>
      </c>
      <c r="AW26" s="74" t="e">
        <f>SUM(SUMIFS(#REF!,#REF!,AW$4,#REF!,"R",#REF!,"24",#REF!,{"IND"}))</f>
        <v>#REF!</v>
      </c>
      <c r="AX26" s="74" t="e">
        <f>SUM(SUMIFS(#REF!,#REF!,AX$4,#REF!,"R",#REF!,"24",#REF!,{"IND"}))</f>
        <v>#REF!</v>
      </c>
      <c r="AY26" s="74" t="e">
        <f>SUM(SUMIFS(#REF!,#REF!,AY$4,#REF!,"R",#REF!,"24",#REF!,{"IND"}))</f>
        <v>#REF!</v>
      </c>
      <c r="AZ26" s="74" t="e">
        <f>SUM(SUMIFS(#REF!,#REF!,AZ$4,#REF!,"R",#REF!,"24",#REF!,{"IND"}))</f>
        <v>#REF!</v>
      </c>
      <c r="BA26" s="74" t="e">
        <f>SUM(SUMIFS(#REF!,#REF!,BA$4,#REF!,"R",#REF!,"24",#REF!,{"IND"}))</f>
        <v>#REF!</v>
      </c>
      <c r="BB26" s="74" t="e">
        <f>SUM(SUMIFS(#REF!,#REF!,BB$4,#REF!,"R",#REF!,"24",#REF!,{"IND"}))</f>
        <v>#REF!</v>
      </c>
      <c r="BC26" s="74" t="e">
        <f>SUM(SUMIFS(#REF!,#REF!,BC$4,#REF!,"R",#REF!,"24",#REF!,{"IND"}))</f>
        <v>#REF!</v>
      </c>
      <c r="BD26" s="74" t="e">
        <f>SUM(SUMIFS(#REF!,#REF!,BD$4,#REF!,"R",#REF!,"24",#REF!,{"IND"}))</f>
        <v>#REF!</v>
      </c>
      <c r="BE26" s="74" t="e">
        <f>SUM(SUMIFS(#REF!,#REF!,BE$4,#REF!,"R",#REF!,"24",#REF!,{"IND"}))</f>
        <v>#REF!</v>
      </c>
      <c r="BF26" s="74" t="e">
        <f>SUM(SUMIFS(#REF!,#REF!,BF$4,#REF!,"R",#REF!,"24",#REF!,{"IND"}))</f>
        <v>#REF!</v>
      </c>
      <c r="BG26" s="74" t="e">
        <f>SUM(SUMIFS(#REF!,#REF!,BG$4,#REF!,"R",#REF!,"24",#REF!,{"IND"}))</f>
        <v>#REF!</v>
      </c>
      <c r="BH26" s="74" t="e">
        <f>SUM(SUMIFS(#REF!,#REF!,BH$4,#REF!,"R",#REF!,"24",#REF!,{"IND"}))</f>
        <v>#REF!</v>
      </c>
      <c r="BI26" s="74" t="e">
        <f>SUM(SUMIFS(#REF!,#REF!,BI$4,#REF!,"R",#REF!,"24",#REF!,{"IND"}))</f>
        <v>#REF!</v>
      </c>
      <c r="BJ26" s="74" t="e">
        <f>SUM(SUMIFS(#REF!,#REF!,BJ$4,#REF!,"R",#REF!,"24",#REF!,{"IND"}))</f>
        <v>#REF!</v>
      </c>
      <c r="BK26" s="74" t="e">
        <f>SUM(SUMIFS(#REF!,#REF!,BK$4,#REF!,"R",#REF!,"24",#REF!,{"IND"}))</f>
        <v>#REF!</v>
      </c>
    </row>
    <row r="27" spans="1:64" s="11" customFormat="1" ht="15.75" customHeight="1">
      <c r="A27" s="10" t="s">
        <v>49</v>
      </c>
      <c r="B27" s="27" t="s">
        <v>48</v>
      </c>
      <c r="C27" s="12" t="s">
        <v>5</v>
      </c>
      <c r="D27" s="52">
        <v>135.59107531434915</v>
      </c>
      <c r="E27" s="52">
        <v>122.68835754335855</v>
      </c>
      <c r="F27" s="52">
        <v>119.20995264344855</v>
      </c>
      <c r="G27" s="52">
        <v>153.68805798169771</v>
      </c>
      <c r="H27" s="52">
        <v>148.50554156871721</v>
      </c>
      <c r="I27" s="52">
        <v>133.6748978472381</v>
      </c>
      <c r="J27" s="52">
        <v>120.24635752648467</v>
      </c>
      <c r="K27" s="52">
        <v>112.27787325830866</v>
      </c>
      <c r="L27" s="52">
        <v>108.027479495817</v>
      </c>
      <c r="M27" s="52">
        <v>118.21806956879941</v>
      </c>
      <c r="N27" s="52">
        <v>126.62388883750609</v>
      </c>
      <c r="O27" s="52">
        <v>146.02733362468854</v>
      </c>
      <c r="P27" s="80">
        <v>135.59107531434915</v>
      </c>
      <c r="Q27" s="80">
        <v>140.65558248415761</v>
      </c>
      <c r="R27" s="80">
        <v>122.68835754335855</v>
      </c>
      <c r="S27" s="80">
        <v>127.27093102756341</v>
      </c>
      <c r="T27" s="52">
        <v>123.6626030739845</v>
      </c>
      <c r="U27" s="52">
        <v>159.42851154589974</v>
      </c>
      <c r="V27" s="52">
        <v>154.05242124562363</v>
      </c>
      <c r="W27" s="52">
        <v>138.66783323772174</v>
      </c>
      <c r="X27" s="52">
        <v>124.73771905912518</v>
      </c>
      <c r="Y27" s="52">
        <v>116.47160129541768</v>
      </c>
      <c r="Z27" s="52">
        <v>112.0624496675227</v>
      </c>
      <c r="AA27" s="52">
        <v>122.63367184604409</v>
      </c>
      <c r="AB27" s="52">
        <v>131.35345965475818</v>
      </c>
      <c r="AC27" s="52">
        <v>151.48164893574926</v>
      </c>
      <c r="AD27" s="52">
        <v>140.65558248415761</v>
      </c>
      <c r="AE27" s="52">
        <v>127.27093102756341</v>
      </c>
      <c r="AF27" s="52">
        <v>123.6626030739845</v>
      </c>
      <c r="AG27" s="52">
        <v>159.42851154589974</v>
      </c>
      <c r="AH27" s="52">
        <v>154.05242124562363</v>
      </c>
      <c r="AI27" s="52">
        <v>138.66783323772174</v>
      </c>
      <c r="AJ27" s="52">
        <v>124.73771905912518</v>
      </c>
      <c r="AK27" s="52">
        <v>116.47160129541768</v>
      </c>
      <c r="AL27" s="52">
        <v>112.0624496675227</v>
      </c>
      <c r="AM27" s="52">
        <v>122.63367184604409</v>
      </c>
      <c r="AN27" s="52">
        <v>131.35345965475818</v>
      </c>
      <c r="AO27" s="52">
        <v>151.48164893574926</v>
      </c>
      <c r="AP27" s="52">
        <v>140.65558248415761</v>
      </c>
      <c r="AQ27" s="52">
        <v>127.27093102756341</v>
      </c>
      <c r="AR27" s="52">
        <v>123.6626030739845</v>
      </c>
      <c r="AS27" s="52">
        <v>159.42851154589974</v>
      </c>
      <c r="AT27" s="52">
        <v>154.05242124562363</v>
      </c>
      <c r="AU27" s="52">
        <v>138.66783323772174</v>
      </c>
      <c r="AV27" s="52">
        <v>124.73771905912518</v>
      </c>
      <c r="AW27" s="52">
        <v>116.47160129541768</v>
      </c>
      <c r="AX27" s="52">
        <v>112.0624496675227</v>
      </c>
      <c r="AY27" s="52">
        <v>122.63367184604409</v>
      </c>
      <c r="AZ27" s="52">
        <v>131.35345965475818</v>
      </c>
      <c r="BA27" s="52">
        <v>151.48164893574926</v>
      </c>
      <c r="BB27" s="52">
        <v>140.65558248415761</v>
      </c>
      <c r="BC27" s="52">
        <v>127.27093102756341</v>
      </c>
      <c r="BD27" s="52">
        <v>123.6626030739845</v>
      </c>
      <c r="BE27" s="52">
        <v>159.42851154589974</v>
      </c>
      <c r="BF27" s="52">
        <v>154.05242124562363</v>
      </c>
      <c r="BG27" s="52">
        <v>138.66783323772174</v>
      </c>
      <c r="BH27" s="52">
        <v>124.73771905912518</v>
      </c>
      <c r="BI27" s="52">
        <v>116.47160129541768</v>
      </c>
      <c r="BJ27" s="52">
        <v>112.0624496675227</v>
      </c>
      <c r="BK27" s="52">
        <v>122.63367184604409</v>
      </c>
    </row>
    <row r="28" spans="1:64" s="11" customFormat="1" ht="15.75" customHeight="1">
      <c r="A28" s="10" t="s">
        <v>49</v>
      </c>
      <c r="B28" s="27" t="s">
        <v>48</v>
      </c>
      <c r="C28" s="12" t="s">
        <v>3</v>
      </c>
      <c r="D28" s="1" t="e">
        <f t="shared" ref="D28:M28" si="17">D27*D26</f>
        <v>#REF!</v>
      </c>
      <c r="E28" s="1" t="e">
        <f t="shared" si="17"/>
        <v>#REF!</v>
      </c>
      <c r="F28" s="1" t="e">
        <f t="shared" si="17"/>
        <v>#REF!</v>
      </c>
      <c r="G28" s="1" t="e">
        <f t="shared" si="17"/>
        <v>#REF!</v>
      </c>
      <c r="H28" s="1" t="e">
        <f t="shared" si="17"/>
        <v>#REF!</v>
      </c>
      <c r="I28" s="1" t="e">
        <f t="shared" si="17"/>
        <v>#REF!</v>
      </c>
      <c r="J28" s="1" t="e">
        <f t="shared" si="17"/>
        <v>#REF!</v>
      </c>
      <c r="K28" s="1" t="e">
        <f t="shared" si="17"/>
        <v>#REF!</v>
      </c>
      <c r="L28" s="1" t="e">
        <f t="shared" si="17"/>
        <v>#REF!</v>
      </c>
      <c r="M28" s="1" t="e">
        <f t="shared" si="17"/>
        <v>#REF!</v>
      </c>
      <c r="N28" s="1" t="e">
        <f t="shared" ref="N28:BK28" si="18">N27*N26</f>
        <v>#REF!</v>
      </c>
      <c r="O28" s="1" t="e">
        <f t="shared" si="18"/>
        <v>#REF!</v>
      </c>
      <c r="P28" s="1">
        <f t="shared" si="18"/>
        <v>44150.999794995027</v>
      </c>
      <c r="Q28" s="1">
        <f t="shared" si="18"/>
        <v>7384.0401094871968</v>
      </c>
      <c r="R28" s="1">
        <f t="shared" si="18"/>
        <v>5694.7554783848873</v>
      </c>
      <c r="S28" s="1">
        <f t="shared" si="18"/>
        <v>42068.781036691056</v>
      </c>
      <c r="T28" s="1" t="e">
        <f t="shared" si="18"/>
        <v>#REF!</v>
      </c>
      <c r="U28" s="1" t="e">
        <f t="shared" si="18"/>
        <v>#REF!</v>
      </c>
      <c r="V28" s="1" t="e">
        <f t="shared" si="18"/>
        <v>#REF!</v>
      </c>
      <c r="W28" s="1" t="e">
        <f t="shared" si="18"/>
        <v>#REF!</v>
      </c>
      <c r="X28" s="1" t="e">
        <f t="shared" si="18"/>
        <v>#REF!</v>
      </c>
      <c r="Y28" s="1" t="e">
        <f t="shared" si="18"/>
        <v>#REF!</v>
      </c>
      <c r="Z28" s="1" t="e">
        <f t="shared" si="18"/>
        <v>#REF!</v>
      </c>
      <c r="AA28" s="1" t="e">
        <f t="shared" si="18"/>
        <v>#REF!</v>
      </c>
      <c r="AB28" s="1" t="e">
        <f t="shared" si="18"/>
        <v>#REF!</v>
      </c>
      <c r="AC28" s="1" t="e">
        <f t="shared" si="18"/>
        <v>#REF!</v>
      </c>
      <c r="AD28" s="1" t="e">
        <f t="shared" si="18"/>
        <v>#REF!</v>
      </c>
      <c r="AE28" s="1" t="e">
        <f t="shared" si="18"/>
        <v>#REF!</v>
      </c>
      <c r="AF28" s="1" t="e">
        <f t="shared" si="18"/>
        <v>#REF!</v>
      </c>
      <c r="AG28" s="1" t="e">
        <f t="shared" si="18"/>
        <v>#REF!</v>
      </c>
      <c r="AH28" s="1" t="e">
        <f t="shared" si="18"/>
        <v>#REF!</v>
      </c>
      <c r="AI28" s="1" t="e">
        <f t="shared" si="18"/>
        <v>#REF!</v>
      </c>
      <c r="AJ28" s="1" t="e">
        <f t="shared" si="18"/>
        <v>#REF!</v>
      </c>
      <c r="AK28" s="1" t="e">
        <f t="shared" si="18"/>
        <v>#REF!</v>
      </c>
      <c r="AL28" s="1" t="e">
        <f t="shared" si="18"/>
        <v>#REF!</v>
      </c>
      <c r="AM28" s="1" t="e">
        <f t="shared" si="18"/>
        <v>#REF!</v>
      </c>
      <c r="AN28" s="1" t="e">
        <f t="shared" si="18"/>
        <v>#REF!</v>
      </c>
      <c r="AO28" s="1" t="e">
        <f t="shared" si="18"/>
        <v>#REF!</v>
      </c>
      <c r="AP28" s="1" t="e">
        <f t="shared" si="18"/>
        <v>#REF!</v>
      </c>
      <c r="AQ28" s="1">
        <f t="shared" si="18"/>
        <v>47344.786342253588</v>
      </c>
      <c r="AR28" s="1">
        <f t="shared" si="18"/>
        <v>45755.163137374264</v>
      </c>
      <c r="AS28" s="1">
        <f t="shared" si="18"/>
        <v>59307.406295074703</v>
      </c>
      <c r="AT28" s="1" t="e">
        <f t="shared" si="18"/>
        <v>#REF!</v>
      </c>
      <c r="AU28" s="1" t="e">
        <f t="shared" si="18"/>
        <v>#REF!</v>
      </c>
      <c r="AV28" s="1" t="e">
        <f t="shared" si="18"/>
        <v>#REF!</v>
      </c>
      <c r="AW28" s="1" t="e">
        <f t="shared" si="18"/>
        <v>#REF!</v>
      </c>
      <c r="AX28" s="1" t="e">
        <f t="shared" si="18"/>
        <v>#REF!</v>
      </c>
      <c r="AY28" s="1" t="e">
        <f t="shared" si="18"/>
        <v>#REF!</v>
      </c>
      <c r="AZ28" s="1" t="e">
        <f t="shared" si="18"/>
        <v>#REF!</v>
      </c>
      <c r="BA28" s="1" t="e">
        <f t="shared" si="18"/>
        <v>#REF!</v>
      </c>
      <c r="BB28" s="1" t="e">
        <f t="shared" si="18"/>
        <v>#REF!</v>
      </c>
      <c r="BC28" s="1" t="e">
        <f t="shared" si="18"/>
        <v>#REF!</v>
      </c>
      <c r="BD28" s="1" t="e">
        <f t="shared" si="18"/>
        <v>#REF!</v>
      </c>
      <c r="BE28" s="1" t="e">
        <f t="shared" si="18"/>
        <v>#REF!</v>
      </c>
      <c r="BF28" s="1" t="e">
        <f t="shared" si="18"/>
        <v>#REF!</v>
      </c>
      <c r="BG28" s="1" t="e">
        <f t="shared" si="18"/>
        <v>#REF!</v>
      </c>
      <c r="BH28" s="1" t="e">
        <f t="shared" si="18"/>
        <v>#REF!</v>
      </c>
      <c r="BI28" s="1" t="e">
        <f t="shared" si="18"/>
        <v>#REF!</v>
      </c>
      <c r="BJ28" s="1" t="e">
        <f t="shared" si="18"/>
        <v>#REF!</v>
      </c>
      <c r="BK28" s="1" t="e">
        <f t="shared" si="18"/>
        <v>#REF!</v>
      </c>
    </row>
    <row r="29" spans="1:64" s="11" customFormat="1" ht="15.75" customHeight="1">
      <c r="A29" s="10" t="s">
        <v>49</v>
      </c>
      <c r="B29" s="27" t="s">
        <v>48</v>
      </c>
      <c r="C29" s="22" t="s">
        <v>39</v>
      </c>
      <c r="D29" s="74" t="e">
        <f>D37*F29/F37</f>
        <v>#REF!</v>
      </c>
      <c r="E29" s="74" t="e">
        <f>E37*F29/F37</f>
        <v>#REF!</v>
      </c>
      <c r="F29" s="74" t="e">
        <f>SUM(SUMIFS(#REF!,#REF!,F$4,#REF!,"R",#REF!,"24",#REF!,{"IND"}))</f>
        <v>#REF!</v>
      </c>
      <c r="G29" s="74" t="e">
        <f>SUM(SUMIFS(#REF!,#REF!,G$4,#REF!,"R",#REF!,"24",#REF!,{"IND"}))</f>
        <v>#REF!</v>
      </c>
      <c r="H29" s="74" t="e">
        <f>SUM(SUMIFS(#REF!,#REF!,H$4,#REF!,"R",#REF!,"24",#REF!,{"IND"}))</f>
        <v>#REF!</v>
      </c>
      <c r="I29" s="74" t="e">
        <f>SUM(SUMIFS(#REF!,#REF!,I$4,#REF!,"R",#REF!,"24",#REF!,{"IND"}))</f>
        <v>#REF!</v>
      </c>
      <c r="J29" s="74" t="e">
        <f>SUM(SUMIFS(#REF!,#REF!,J$4,#REF!,"R",#REF!,"24",#REF!,{"IND"}))</f>
        <v>#REF!</v>
      </c>
      <c r="K29" s="74" t="e">
        <f>SUM(SUMIFS(#REF!,#REF!,K$4,#REF!,"R",#REF!,"24",#REF!,{"IND"}))</f>
        <v>#REF!</v>
      </c>
      <c r="L29" s="74" t="e">
        <f>SUM(SUMIFS(#REF!,#REF!,L$4,#REF!,"R",#REF!,"24",#REF!,{"IND"}))</f>
        <v>#REF!</v>
      </c>
      <c r="M29" s="74" t="e">
        <f>SUM(SUMIFS(#REF!,#REF!,M$4,#REF!,"R",#REF!,"24",#REF!,{"IND"}))</f>
        <v>#REF!</v>
      </c>
      <c r="N29" s="74" t="e">
        <f>SUM(SUMIFS(#REF!,#REF!,N$4,#REF!,"R",#REF!,"24",#REF!,{"IND"}))</f>
        <v>#REF!</v>
      </c>
      <c r="O29" s="74" t="e">
        <f>SUM(SUMIFS(#REF!,#REF!,O$4,#REF!,"R",#REF!,"24",#REF!,{"IND"}))</f>
        <v>#REF!</v>
      </c>
      <c r="P29" s="83">
        <v>1267278.9353082844</v>
      </c>
      <c r="Q29" s="83">
        <v>183004.04975444943</v>
      </c>
      <c r="R29" s="83">
        <v>204986.19093891018</v>
      </c>
      <c r="S29" s="83">
        <v>1176842.7763191606</v>
      </c>
      <c r="T29" s="74" t="e">
        <f>SUM(SUMIFS(#REF!,#REF!,T$4,#REF!,"R",#REF!,"24",#REF!,{"IND"}))</f>
        <v>#REF!</v>
      </c>
      <c r="U29" s="74" t="e">
        <f>SUM(SUMIFS(#REF!,#REF!,U$4,#REF!,"R",#REF!,"24",#REF!,{"IND"}))</f>
        <v>#REF!</v>
      </c>
      <c r="V29" s="74" t="e">
        <f>SUM(SUMIFS(#REF!,#REF!,V$4,#REF!,"R",#REF!,"24",#REF!,{"IND"}))</f>
        <v>#REF!</v>
      </c>
      <c r="W29" s="74" t="e">
        <f>SUM(SUMIFS(#REF!,#REF!,W$4,#REF!,"R",#REF!,"24",#REF!,{"IND"}))</f>
        <v>#REF!</v>
      </c>
      <c r="X29" s="74" t="e">
        <f>SUM(SUMIFS(#REF!,#REF!,X$4,#REF!,"R",#REF!,"24",#REF!,{"IND"}))</f>
        <v>#REF!</v>
      </c>
      <c r="Y29" s="74" t="e">
        <f>SUM(SUMIFS(#REF!,#REF!,Y$4,#REF!,"R",#REF!,"24",#REF!,{"IND"}))</f>
        <v>#REF!</v>
      </c>
      <c r="Z29" s="74" t="e">
        <f>SUM(SUMIFS(#REF!,#REF!,Z$4,#REF!,"R",#REF!,"24",#REF!,{"IND"}))</f>
        <v>#REF!</v>
      </c>
      <c r="AA29" s="74" t="e">
        <f>SUM(SUMIFS(#REF!,#REF!,AA$4,#REF!,"R",#REF!,"24",#REF!,{"IND"}))</f>
        <v>#REF!</v>
      </c>
      <c r="AB29" s="74" t="e">
        <f>SUM(SUMIFS(#REF!,#REF!,AB$4,#REF!,"R",#REF!,"24",#REF!,{"IND"}))</f>
        <v>#REF!</v>
      </c>
      <c r="AC29" s="74" t="e">
        <f>SUM(SUMIFS(#REF!,#REF!,AC$4,#REF!,"R",#REF!,"24",#REF!,{"IND"}))</f>
        <v>#REF!</v>
      </c>
      <c r="AD29" s="74" t="e">
        <f>SUM(SUMIFS(#REF!,#REF!,AD$4,#REF!,"R",#REF!,"24",#REF!,{"IND"}))</f>
        <v>#REF!</v>
      </c>
      <c r="AE29" s="74" t="e">
        <f>SUM(SUMIFS(#REF!,#REF!,AE$4,#REF!,"R",#REF!,"24",#REF!,{"IND"}))</f>
        <v>#REF!</v>
      </c>
      <c r="AF29" s="74" t="e">
        <f>SUM(SUMIFS(#REF!,#REF!,AF$4,#REF!,"R",#REF!,"24",#REF!,{"IND"}))</f>
        <v>#REF!</v>
      </c>
      <c r="AG29" s="74" t="e">
        <f>SUM(SUMIFS(#REF!,#REF!,AG$4,#REF!,"R",#REF!,"24",#REF!,{"IND"}))</f>
        <v>#REF!</v>
      </c>
      <c r="AH29" s="74" t="e">
        <f>SUM(SUMIFS(#REF!,#REF!,AH$4,#REF!,"R",#REF!,"24",#REF!,{"IND"}))</f>
        <v>#REF!</v>
      </c>
      <c r="AI29" s="74" t="e">
        <f>SUM(SUMIFS(#REF!,#REF!,AI$4,#REF!,"R",#REF!,"24",#REF!,{"IND"}))</f>
        <v>#REF!</v>
      </c>
      <c r="AJ29" s="74" t="e">
        <f>SUM(SUMIFS(#REF!,#REF!,AJ$4,#REF!,"R",#REF!,"24",#REF!,{"IND"}))</f>
        <v>#REF!</v>
      </c>
      <c r="AK29" s="74" t="e">
        <f>SUM(SUMIFS(#REF!,#REF!,AK$4,#REF!,"R",#REF!,"24",#REF!,{"IND"}))</f>
        <v>#REF!</v>
      </c>
      <c r="AL29" s="74" t="e">
        <f>SUM(SUMIFS(#REF!,#REF!,AL$4,#REF!,"R",#REF!,"24",#REF!,{"IND"}))</f>
        <v>#REF!</v>
      </c>
      <c r="AM29" s="74" t="e">
        <f>SUM(SUMIFS(#REF!,#REF!,AM$4,#REF!,"R",#REF!,"24",#REF!,{"IND"}))</f>
        <v>#REF!</v>
      </c>
      <c r="AN29" s="74" t="e">
        <f>SUM(SUMIFS(#REF!,#REF!,AN$4,#REF!,"R",#REF!,"24",#REF!,{"IND"}))</f>
        <v>#REF!</v>
      </c>
      <c r="AO29" s="74" t="e">
        <f>SUM(SUMIFS(#REF!,#REF!,AO$4,#REF!,"R",#REF!,"24",#REF!,{"IND"}))</f>
        <v>#REF!</v>
      </c>
      <c r="AP29" s="74" t="e">
        <f>SUM(SUMIFS(#REF!,#REF!,AP$4,#REF!,"R",#REF!,"24",#REF!,{"IND"}))</f>
        <v>#REF!</v>
      </c>
      <c r="AQ29" s="74">
        <v>1231190</v>
      </c>
      <c r="AR29" s="74">
        <v>1270226</v>
      </c>
      <c r="AS29" s="74">
        <v>1431673</v>
      </c>
      <c r="AT29" s="74" t="e">
        <f>SUM(SUMIFS(#REF!,#REF!,AT$4,#REF!,"R",#REF!,"24",#REF!,{"IND"}))</f>
        <v>#REF!</v>
      </c>
      <c r="AU29" s="74" t="e">
        <f>SUM(SUMIFS(#REF!,#REF!,AU$4,#REF!,"R",#REF!,"24",#REF!,{"IND"}))</f>
        <v>#REF!</v>
      </c>
      <c r="AV29" s="74" t="e">
        <f>SUM(SUMIFS(#REF!,#REF!,AV$4,#REF!,"R",#REF!,"24",#REF!,{"IND"}))</f>
        <v>#REF!</v>
      </c>
      <c r="AW29" s="74" t="e">
        <f>SUM(SUMIFS(#REF!,#REF!,AW$4,#REF!,"R",#REF!,"24",#REF!,{"IND"}))</f>
        <v>#REF!</v>
      </c>
      <c r="AX29" s="74" t="e">
        <f>SUM(SUMIFS(#REF!,#REF!,AX$4,#REF!,"R",#REF!,"24",#REF!,{"IND"}))</f>
        <v>#REF!</v>
      </c>
      <c r="AY29" s="74" t="e">
        <f>SUM(SUMIFS(#REF!,#REF!,AY$4,#REF!,"R",#REF!,"24",#REF!,{"IND"}))</f>
        <v>#REF!</v>
      </c>
      <c r="AZ29" s="74" t="e">
        <f>SUM(SUMIFS(#REF!,#REF!,AZ$4,#REF!,"R",#REF!,"24",#REF!,{"IND"}))</f>
        <v>#REF!</v>
      </c>
      <c r="BA29" s="74" t="e">
        <f>SUM(SUMIFS(#REF!,#REF!,BA$4,#REF!,"R",#REF!,"24",#REF!,{"IND"}))</f>
        <v>#REF!</v>
      </c>
      <c r="BB29" s="74" t="e">
        <f>SUM(SUMIFS(#REF!,#REF!,BB$4,#REF!,"R",#REF!,"24",#REF!,{"IND"}))</f>
        <v>#REF!</v>
      </c>
      <c r="BC29" s="74" t="e">
        <f>SUM(SUMIFS(#REF!,#REF!,BC$4,#REF!,"R",#REF!,"24",#REF!,{"IND"}))</f>
        <v>#REF!</v>
      </c>
      <c r="BD29" s="74" t="e">
        <f>SUM(SUMIFS(#REF!,#REF!,BD$4,#REF!,"R",#REF!,"24",#REF!,{"IND"}))</f>
        <v>#REF!</v>
      </c>
      <c r="BE29" s="74" t="e">
        <f>SUM(SUMIFS(#REF!,#REF!,BE$4,#REF!,"R",#REF!,"24",#REF!,{"IND"}))</f>
        <v>#REF!</v>
      </c>
      <c r="BF29" s="74" t="e">
        <f>SUM(SUMIFS(#REF!,#REF!,BF$4,#REF!,"R",#REF!,"24",#REF!,{"IND"}))</f>
        <v>#REF!</v>
      </c>
      <c r="BG29" s="74" t="e">
        <f>SUM(SUMIFS(#REF!,#REF!,BG$4,#REF!,"R",#REF!,"24",#REF!,{"IND"}))</f>
        <v>#REF!</v>
      </c>
      <c r="BH29" s="74" t="e">
        <f>SUM(SUMIFS(#REF!,#REF!,BH$4,#REF!,"R",#REF!,"24",#REF!,{"IND"}))</f>
        <v>#REF!</v>
      </c>
      <c r="BI29" s="74" t="e">
        <f>SUM(SUMIFS(#REF!,#REF!,BI$4,#REF!,"R",#REF!,"24",#REF!,{"IND"}))</f>
        <v>#REF!</v>
      </c>
      <c r="BJ29" s="74" t="e">
        <f>SUM(SUMIFS(#REF!,#REF!,BJ$4,#REF!,"R",#REF!,"24",#REF!,{"IND"}))</f>
        <v>#REF!</v>
      </c>
      <c r="BK29" s="74" t="e">
        <f>SUM(SUMIFS(#REF!,#REF!,BK$4,#REF!,"R",#REF!,"24",#REF!,{"IND"}))</f>
        <v>#REF!</v>
      </c>
    </row>
    <row r="30" spans="1:64" s="11" customFormat="1" ht="15.75" customHeight="1">
      <c r="A30" s="10" t="s">
        <v>49</v>
      </c>
      <c r="B30" s="27" t="s">
        <v>48</v>
      </c>
      <c r="C30" s="12" t="s">
        <v>23</v>
      </c>
      <c r="D30" s="53">
        <v>5.486435886236006E-2</v>
      </c>
      <c r="E30" s="53">
        <v>5.486435886236006E-2</v>
      </c>
      <c r="F30" s="53">
        <v>5.486435886236006E-2</v>
      </c>
      <c r="G30" s="53">
        <v>5.486435886236006E-2</v>
      </c>
      <c r="H30" s="53">
        <v>5.486435886236006E-2</v>
      </c>
      <c r="I30" s="53">
        <v>5.486435886236006E-2</v>
      </c>
      <c r="J30" s="53">
        <v>5.486435886236006E-2</v>
      </c>
      <c r="K30" s="53">
        <v>5.486435886236006E-2</v>
      </c>
      <c r="L30" s="53">
        <v>5.486435886236006E-2</v>
      </c>
      <c r="M30" s="53">
        <v>5.486435886236006E-2</v>
      </c>
      <c r="N30" s="53">
        <v>5.486435886236006E-2</v>
      </c>
      <c r="O30" s="53">
        <v>5.486435886236006E-2</v>
      </c>
      <c r="P30" s="81">
        <v>5.486435886236006E-2</v>
      </c>
      <c r="Q30" s="81">
        <v>5.6913615704531885E-2</v>
      </c>
      <c r="R30" s="81">
        <v>5.486435886236006E-2</v>
      </c>
      <c r="S30" s="81">
        <v>5.6913615704531885E-2</v>
      </c>
      <c r="T30" s="53">
        <v>5.6913615704531885E-2</v>
      </c>
      <c r="U30" s="53">
        <v>5.6913615704531885E-2</v>
      </c>
      <c r="V30" s="53">
        <v>5.6913615704531885E-2</v>
      </c>
      <c r="W30" s="53">
        <v>5.6913615704531885E-2</v>
      </c>
      <c r="X30" s="53">
        <v>5.6913615704531885E-2</v>
      </c>
      <c r="Y30" s="53">
        <v>5.6913615704531885E-2</v>
      </c>
      <c r="Z30" s="53">
        <v>5.6913615704531885E-2</v>
      </c>
      <c r="AA30" s="53">
        <v>5.6913615704531885E-2</v>
      </c>
      <c r="AB30" s="53">
        <v>5.6913615704531885E-2</v>
      </c>
      <c r="AC30" s="53">
        <v>5.6913615704531885E-2</v>
      </c>
      <c r="AD30" s="53">
        <v>5.6913615704531885E-2</v>
      </c>
      <c r="AE30" s="53">
        <v>5.6913615704531885E-2</v>
      </c>
      <c r="AF30" s="53">
        <v>5.6913615704531885E-2</v>
      </c>
      <c r="AG30" s="53">
        <v>5.6913615704531885E-2</v>
      </c>
      <c r="AH30" s="53">
        <v>5.6913615704531885E-2</v>
      </c>
      <c r="AI30" s="53">
        <v>5.6913615704531885E-2</v>
      </c>
      <c r="AJ30" s="53">
        <v>5.6913615704531885E-2</v>
      </c>
      <c r="AK30" s="53">
        <v>5.6913615704531885E-2</v>
      </c>
      <c r="AL30" s="53">
        <v>5.6913615704531885E-2</v>
      </c>
      <c r="AM30" s="53">
        <v>5.6913615704531885E-2</v>
      </c>
      <c r="AN30" s="53">
        <v>5.6913615704531885E-2</v>
      </c>
      <c r="AO30" s="53">
        <v>5.6913615704531885E-2</v>
      </c>
      <c r="AP30" s="53">
        <v>5.6913615704531885E-2</v>
      </c>
      <c r="AQ30" s="53">
        <v>5.6913615704531885E-2</v>
      </c>
      <c r="AR30" s="53">
        <v>5.6913615704531885E-2</v>
      </c>
      <c r="AS30" s="53">
        <v>5.6913615704531885E-2</v>
      </c>
      <c r="AT30" s="53">
        <v>5.6913615704531885E-2</v>
      </c>
      <c r="AU30" s="53">
        <v>5.6913615704531885E-2</v>
      </c>
      <c r="AV30" s="53">
        <v>5.6913615704531885E-2</v>
      </c>
      <c r="AW30" s="53">
        <v>5.6913615704531885E-2</v>
      </c>
      <c r="AX30" s="53">
        <v>5.6913615704531885E-2</v>
      </c>
      <c r="AY30" s="53">
        <v>5.6913615704531885E-2</v>
      </c>
      <c r="AZ30" s="53">
        <v>5.6913615704531885E-2</v>
      </c>
      <c r="BA30" s="53">
        <v>5.6913615704531885E-2</v>
      </c>
      <c r="BB30" s="53">
        <v>5.6913615704531885E-2</v>
      </c>
      <c r="BC30" s="53">
        <v>5.6913615704531885E-2</v>
      </c>
      <c r="BD30" s="53">
        <v>5.6913615704531885E-2</v>
      </c>
      <c r="BE30" s="53">
        <v>5.6913615704531885E-2</v>
      </c>
      <c r="BF30" s="53">
        <v>5.6913615704531885E-2</v>
      </c>
      <c r="BG30" s="53">
        <v>5.6913615704531885E-2</v>
      </c>
      <c r="BH30" s="53">
        <v>5.6913615704531885E-2</v>
      </c>
      <c r="BI30" s="53">
        <v>5.6913615704531885E-2</v>
      </c>
      <c r="BJ30" s="53">
        <v>5.6913615704531885E-2</v>
      </c>
      <c r="BK30" s="53">
        <v>5.6913615704531885E-2</v>
      </c>
    </row>
    <row r="31" spans="1:64" s="11" customFormat="1" ht="15.75" customHeight="1">
      <c r="A31" s="10" t="s">
        <v>49</v>
      </c>
      <c r="B31" s="27" t="s">
        <v>48</v>
      </c>
      <c r="C31" s="12" t="s">
        <v>4</v>
      </c>
      <c r="D31" s="1" t="e">
        <f t="shared" ref="D31:M31" si="19">D29*D30</f>
        <v>#REF!</v>
      </c>
      <c r="E31" s="1" t="e">
        <f t="shared" si="19"/>
        <v>#REF!</v>
      </c>
      <c r="F31" s="1" t="e">
        <f t="shared" si="19"/>
        <v>#REF!</v>
      </c>
      <c r="G31" s="1" t="e">
        <f t="shared" si="19"/>
        <v>#REF!</v>
      </c>
      <c r="H31" s="1" t="e">
        <f t="shared" si="19"/>
        <v>#REF!</v>
      </c>
      <c r="I31" s="1" t="e">
        <f t="shared" si="19"/>
        <v>#REF!</v>
      </c>
      <c r="J31" s="1" t="e">
        <f t="shared" si="19"/>
        <v>#REF!</v>
      </c>
      <c r="K31" s="1" t="e">
        <f t="shared" si="19"/>
        <v>#REF!</v>
      </c>
      <c r="L31" s="1" t="e">
        <f t="shared" si="19"/>
        <v>#REF!</v>
      </c>
      <c r="M31" s="1" t="e">
        <f t="shared" si="19"/>
        <v>#REF!</v>
      </c>
      <c r="N31" s="1" t="e">
        <f t="shared" ref="N31:BK31" si="20">N29*N30</f>
        <v>#REF!</v>
      </c>
      <c r="O31" s="1" t="e">
        <f t="shared" si="20"/>
        <v>#REF!</v>
      </c>
      <c r="P31" s="1">
        <f t="shared" si="20"/>
        <v>69528.446285463287</v>
      </c>
      <c r="Q31" s="1">
        <f t="shared" si="20"/>
        <v>10415.422160097767</v>
      </c>
      <c r="R31" s="1">
        <f t="shared" si="20"/>
        <v>11246.435941500627</v>
      </c>
      <c r="S31" s="1">
        <f t="shared" si="20"/>
        <v>66978.377516083085</v>
      </c>
      <c r="T31" s="1" t="e">
        <f t="shared" si="20"/>
        <v>#REF!</v>
      </c>
      <c r="U31" s="1" t="e">
        <f t="shared" si="20"/>
        <v>#REF!</v>
      </c>
      <c r="V31" s="1" t="e">
        <f t="shared" si="20"/>
        <v>#REF!</v>
      </c>
      <c r="W31" s="1" t="e">
        <f t="shared" si="20"/>
        <v>#REF!</v>
      </c>
      <c r="X31" s="1" t="e">
        <f t="shared" si="20"/>
        <v>#REF!</v>
      </c>
      <c r="Y31" s="1" t="e">
        <f t="shared" si="20"/>
        <v>#REF!</v>
      </c>
      <c r="Z31" s="1" t="e">
        <f t="shared" si="20"/>
        <v>#REF!</v>
      </c>
      <c r="AA31" s="1" t="e">
        <f t="shared" si="20"/>
        <v>#REF!</v>
      </c>
      <c r="AB31" s="1" t="e">
        <f t="shared" si="20"/>
        <v>#REF!</v>
      </c>
      <c r="AC31" s="1" t="e">
        <f t="shared" si="20"/>
        <v>#REF!</v>
      </c>
      <c r="AD31" s="1" t="e">
        <f t="shared" si="20"/>
        <v>#REF!</v>
      </c>
      <c r="AE31" s="1" t="e">
        <f t="shared" si="20"/>
        <v>#REF!</v>
      </c>
      <c r="AF31" s="1" t="e">
        <f t="shared" si="20"/>
        <v>#REF!</v>
      </c>
      <c r="AG31" s="1" t="e">
        <f t="shared" si="20"/>
        <v>#REF!</v>
      </c>
      <c r="AH31" s="1" t="e">
        <f t="shared" si="20"/>
        <v>#REF!</v>
      </c>
      <c r="AI31" s="1" t="e">
        <f t="shared" si="20"/>
        <v>#REF!</v>
      </c>
      <c r="AJ31" s="1" t="e">
        <f t="shared" si="20"/>
        <v>#REF!</v>
      </c>
      <c r="AK31" s="1" t="e">
        <f t="shared" si="20"/>
        <v>#REF!</v>
      </c>
      <c r="AL31" s="1" t="e">
        <f t="shared" si="20"/>
        <v>#REF!</v>
      </c>
      <c r="AM31" s="1" t="e">
        <f t="shared" si="20"/>
        <v>#REF!</v>
      </c>
      <c r="AN31" s="1" t="e">
        <f t="shared" si="20"/>
        <v>#REF!</v>
      </c>
      <c r="AO31" s="1" t="e">
        <f t="shared" si="20"/>
        <v>#REF!</v>
      </c>
      <c r="AP31" s="1" t="e">
        <f t="shared" si="20"/>
        <v>#REF!</v>
      </c>
      <c r="AQ31" s="1">
        <f t="shared" si="20"/>
        <v>70071.474519262614</v>
      </c>
      <c r="AR31" s="1">
        <f t="shared" si="20"/>
        <v>72293.154421904721</v>
      </c>
      <c r="AS31" s="1">
        <f t="shared" si="20"/>
        <v>81481.686936554281</v>
      </c>
      <c r="AT31" s="1" t="e">
        <f t="shared" si="20"/>
        <v>#REF!</v>
      </c>
      <c r="AU31" s="1" t="e">
        <f t="shared" si="20"/>
        <v>#REF!</v>
      </c>
      <c r="AV31" s="1" t="e">
        <f t="shared" si="20"/>
        <v>#REF!</v>
      </c>
      <c r="AW31" s="1" t="e">
        <f t="shared" si="20"/>
        <v>#REF!</v>
      </c>
      <c r="AX31" s="1" t="e">
        <f t="shared" si="20"/>
        <v>#REF!</v>
      </c>
      <c r="AY31" s="1" t="e">
        <f t="shared" si="20"/>
        <v>#REF!</v>
      </c>
      <c r="AZ31" s="1" t="e">
        <f t="shared" si="20"/>
        <v>#REF!</v>
      </c>
      <c r="BA31" s="1" t="e">
        <f t="shared" si="20"/>
        <v>#REF!</v>
      </c>
      <c r="BB31" s="1" t="e">
        <f t="shared" si="20"/>
        <v>#REF!</v>
      </c>
      <c r="BC31" s="1" t="e">
        <f t="shared" si="20"/>
        <v>#REF!</v>
      </c>
      <c r="BD31" s="1" t="e">
        <f t="shared" si="20"/>
        <v>#REF!</v>
      </c>
      <c r="BE31" s="1" t="e">
        <f t="shared" si="20"/>
        <v>#REF!</v>
      </c>
      <c r="BF31" s="1" t="e">
        <f t="shared" si="20"/>
        <v>#REF!</v>
      </c>
      <c r="BG31" s="1" t="e">
        <f t="shared" si="20"/>
        <v>#REF!</v>
      </c>
      <c r="BH31" s="1" t="e">
        <f t="shared" si="20"/>
        <v>#REF!</v>
      </c>
      <c r="BI31" s="1" t="e">
        <f t="shared" si="20"/>
        <v>#REF!</v>
      </c>
      <c r="BJ31" s="1" t="e">
        <f t="shared" si="20"/>
        <v>#REF!</v>
      </c>
      <c r="BK31" s="1" t="e">
        <f t="shared" si="20"/>
        <v>#REF!</v>
      </c>
    </row>
    <row r="32" spans="1:64" s="11" customFormat="1" ht="15.75" customHeight="1">
      <c r="A32" s="55" t="s">
        <v>49</v>
      </c>
      <c r="B32" s="58" t="s">
        <v>48</v>
      </c>
      <c r="C32" s="88" t="s">
        <v>63</v>
      </c>
      <c r="D32" s="89" t="e">
        <f t="shared" ref="D32:M32" si="21">D31-D28</f>
        <v>#REF!</v>
      </c>
      <c r="E32" s="89" t="e">
        <f t="shared" si="21"/>
        <v>#REF!</v>
      </c>
      <c r="F32" s="89" t="e">
        <f t="shared" si="21"/>
        <v>#REF!</v>
      </c>
      <c r="G32" s="89" t="e">
        <f t="shared" si="21"/>
        <v>#REF!</v>
      </c>
      <c r="H32" s="89" t="e">
        <f t="shared" si="21"/>
        <v>#REF!</v>
      </c>
      <c r="I32" s="89" t="e">
        <f t="shared" si="21"/>
        <v>#REF!</v>
      </c>
      <c r="J32" s="89" t="e">
        <f t="shared" si="21"/>
        <v>#REF!</v>
      </c>
      <c r="K32" s="89" t="e">
        <f t="shared" si="21"/>
        <v>#REF!</v>
      </c>
      <c r="L32" s="89" t="e">
        <f t="shared" si="21"/>
        <v>#REF!</v>
      </c>
      <c r="M32" s="89" t="e">
        <f t="shared" si="21"/>
        <v>#REF!</v>
      </c>
      <c r="N32" s="89" t="e">
        <f t="shared" ref="N32:BK32" si="22">N31-N28</f>
        <v>#REF!</v>
      </c>
      <c r="O32" s="89" t="e">
        <f t="shared" si="22"/>
        <v>#REF!</v>
      </c>
      <c r="P32" s="89">
        <f t="shared" si="22"/>
        <v>25377.446490468261</v>
      </c>
      <c r="Q32" s="89">
        <f t="shared" si="22"/>
        <v>3031.3820506105703</v>
      </c>
      <c r="R32" s="89">
        <f t="shared" si="22"/>
        <v>5551.6804631157402</v>
      </c>
      <c r="S32" s="89">
        <f t="shared" si="22"/>
        <v>24909.596479392028</v>
      </c>
      <c r="T32" s="89" t="e">
        <f t="shared" si="22"/>
        <v>#REF!</v>
      </c>
      <c r="U32" s="89" t="e">
        <f t="shared" si="22"/>
        <v>#REF!</v>
      </c>
      <c r="V32" s="89" t="e">
        <f t="shared" si="22"/>
        <v>#REF!</v>
      </c>
      <c r="W32" s="89" t="e">
        <f t="shared" si="22"/>
        <v>#REF!</v>
      </c>
      <c r="X32" s="89" t="e">
        <f t="shared" si="22"/>
        <v>#REF!</v>
      </c>
      <c r="Y32" s="89" t="e">
        <f t="shared" si="22"/>
        <v>#REF!</v>
      </c>
      <c r="Z32" s="89" t="e">
        <f t="shared" si="22"/>
        <v>#REF!</v>
      </c>
      <c r="AA32" s="89" t="e">
        <f t="shared" si="22"/>
        <v>#REF!</v>
      </c>
      <c r="AB32" s="89" t="e">
        <f t="shared" si="22"/>
        <v>#REF!</v>
      </c>
      <c r="AC32" s="89" t="e">
        <f t="shared" si="22"/>
        <v>#REF!</v>
      </c>
      <c r="AD32" s="89" t="e">
        <f t="shared" si="22"/>
        <v>#REF!</v>
      </c>
      <c r="AE32" s="89" t="e">
        <f t="shared" si="22"/>
        <v>#REF!</v>
      </c>
      <c r="AF32" s="89" t="e">
        <f t="shared" si="22"/>
        <v>#REF!</v>
      </c>
      <c r="AG32" s="89" t="e">
        <f t="shared" si="22"/>
        <v>#REF!</v>
      </c>
      <c r="AH32" s="89" t="e">
        <f t="shared" si="22"/>
        <v>#REF!</v>
      </c>
      <c r="AI32" s="89" t="e">
        <f t="shared" si="22"/>
        <v>#REF!</v>
      </c>
      <c r="AJ32" s="89" t="e">
        <f t="shared" si="22"/>
        <v>#REF!</v>
      </c>
      <c r="AK32" s="89" t="e">
        <f t="shared" si="22"/>
        <v>#REF!</v>
      </c>
      <c r="AL32" s="89" t="e">
        <f t="shared" si="22"/>
        <v>#REF!</v>
      </c>
      <c r="AM32" s="89" t="e">
        <f t="shared" si="22"/>
        <v>#REF!</v>
      </c>
      <c r="AN32" s="89" t="e">
        <f t="shared" si="22"/>
        <v>#REF!</v>
      </c>
      <c r="AO32" s="89" t="e">
        <f t="shared" si="22"/>
        <v>#REF!</v>
      </c>
      <c r="AP32" s="89" t="e">
        <f t="shared" si="22"/>
        <v>#REF!</v>
      </c>
      <c r="AQ32" s="89">
        <f t="shared" si="22"/>
        <v>22726.688177009026</v>
      </c>
      <c r="AR32" s="89">
        <f t="shared" si="22"/>
        <v>26537.991284530457</v>
      </c>
      <c r="AS32" s="89">
        <f t="shared" si="22"/>
        <v>22174.280641479578</v>
      </c>
      <c r="AT32" s="89" t="e">
        <f t="shared" si="22"/>
        <v>#REF!</v>
      </c>
      <c r="AU32" s="89" t="e">
        <f t="shared" si="22"/>
        <v>#REF!</v>
      </c>
      <c r="AV32" s="89" t="e">
        <f t="shared" si="22"/>
        <v>#REF!</v>
      </c>
      <c r="AW32" s="89" t="e">
        <f t="shared" si="22"/>
        <v>#REF!</v>
      </c>
      <c r="AX32" s="89" t="e">
        <f t="shared" si="22"/>
        <v>#REF!</v>
      </c>
      <c r="AY32" s="89" t="e">
        <f t="shared" si="22"/>
        <v>#REF!</v>
      </c>
      <c r="AZ32" s="89" t="e">
        <f t="shared" si="22"/>
        <v>#REF!</v>
      </c>
      <c r="BA32" s="89" t="e">
        <f t="shared" si="22"/>
        <v>#REF!</v>
      </c>
      <c r="BB32" s="89" t="e">
        <f t="shared" si="22"/>
        <v>#REF!</v>
      </c>
      <c r="BC32" s="89" t="e">
        <f t="shared" si="22"/>
        <v>#REF!</v>
      </c>
      <c r="BD32" s="89" t="e">
        <f t="shared" si="22"/>
        <v>#REF!</v>
      </c>
      <c r="BE32" s="89" t="e">
        <f t="shared" si="22"/>
        <v>#REF!</v>
      </c>
      <c r="BF32" s="89" t="e">
        <f t="shared" si="22"/>
        <v>#REF!</v>
      </c>
      <c r="BG32" s="89" t="e">
        <f t="shared" si="22"/>
        <v>#REF!</v>
      </c>
      <c r="BH32" s="89" t="e">
        <f t="shared" si="22"/>
        <v>#REF!</v>
      </c>
      <c r="BI32" s="89" t="e">
        <f t="shared" si="22"/>
        <v>#REF!</v>
      </c>
      <c r="BJ32" s="89" t="e">
        <f t="shared" si="22"/>
        <v>#REF!</v>
      </c>
      <c r="BK32" s="89" t="e">
        <f t="shared" si="22"/>
        <v>#REF!</v>
      </c>
    </row>
    <row r="33" spans="1:63" s="11" customFormat="1" ht="15.75" customHeight="1">
      <c r="A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9"/>
      <c r="U33" s="9"/>
      <c r="V33" s="9"/>
      <c r="W33" s="9"/>
      <c r="X33" s="9"/>
      <c r="Y33" s="9"/>
      <c r="Z33" s="9"/>
      <c r="AA33" s="9"/>
    </row>
    <row r="34" spans="1:63" s="11" customFormat="1" ht="15.75" customHeight="1">
      <c r="A34" s="10" t="s">
        <v>50</v>
      </c>
      <c r="B34" s="27" t="s">
        <v>48</v>
      </c>
      <c r="C34" s="22" t="s">
        <v>58</v>
      </c>
      <c r="D34" s="14">
        <v>2551.0763479554439</v>
      </c>
      <c r="E34" s="14">
        <v>16919.164272868478</v>
      </c>
      <c r="F34" s="73" t="e">
        <f>SUM(SUMIFS(#REF!,#REF!,F$4,#REF!,"R",#REF!,{"24"}))</f>
        <v>#REF!</v>
      </c>
      <c r="G34" s="73" t="e">
        <f>SUM(SUMIFS(#REF!,#REF!,G$4,#REF!,"R",#REF!,{"24"}))</f>
        <v>#REF!</v>
      </c>
      <c r="H34" s="73" t="e">
        <f>SUM(SUMIFS(#REF!,#REF!,H$4,#REF!,"R",#REF!,{"24"}))</f>
        <v>#REF!</v>
      </c>
      <c r="I34" s="73" t="e">
        <f>SUM(SUMIFS(#REF!,#REF!,I$4,#REF!,"R",#REF!,{"24"}))</f>
        <v>#REF!</v>
      </c>
      <c r="J34" s="73" t="e">
        <f>SUM(SUMIFS(#REF!,#REF!,J$4,#REF!,"R",#REF!,{"24"}))</f>
        <v>#REF!</v>
      </c>
      <c r="K34" s="73" t="e">
        <f>SUM(SUMIFS(#REF!,#REF!,K$4,#REF!,"R",#REF!,{"24"}))</f>
        <v>#REF!</v>
      </c>
      <c r="L34" s="73" t="e">
        <f>SUM(SUMIFS(#REF!,#REF!,L$4,#REF!,"R",#REF!,{"24"}))</f>
        <v>#REF!</v>
      </c>
      <c r="M34" s="73" t="e">
        <f>SUM(SUMIFS(#REF!,#REF!,M$4,#REF!,"R",#REF!,{"24"}))</f>
        <v>#REF!</v>
      </c>
      <c r="N34" s="73" t="e">
        <f>SUM(SUMIFS(#REF!,#REF!,N$4,#REF!,"R",#REF!,{"24"}))</f>
        <v>#REF!</v>
      </c>
      <c r="O34" s="73" t="e">
        <f>SUM(SUMIFS(#REF!,#REF!,O$4,#REF!,"R",#REF!,{"24"}))</f>
        <v>#REF!</v>
      </c>
      <c r="P34" s="73">
        <v>16829.666666666664</v>
      </c>
      <c r="Q34" s="73">
        <v>2713.3333333333326</v>
      </c>
      <c r="R34" s="73">
        <v>2412.2999999999993</v>
      </c>
      <c r="S34" s="73">
        <v>17178.700000000004</v>
      </c>
      <c r="T34" s="73" t="e">
        <f>SUM(SUMIFS(#REF!,#REF!,T$4,#REF!,"R",#REF!,{"24"}))</f>
        <v>#REF!</v>
      </c>
      <c r="U34" s="73" t="e">
        <f>SUM(SUMIFS(#REF!,#REF!,U$4,#REF!,"R",#REF!,{"24"}))</f>
        <v>#REF!</v>
      </c>
      <c r="V34" s="73" t="e">
        <f>SUM(SUMIFS(#REF!,#REF!,V$4,#REF!,"R",#REF!,{"24"}))</f>
        <v>#REF!</v>
      </c>
      <c r="W34" s="73" t="e">
        <f>SUM(SUMIFS(#REF!,#REF!,W$4,#REF!,"R",#REF!,{"24"}))</f>
        <v>#REF!</v>
      </c>
      <c r="X34" s="73" t="e">
        <f>SUM(SUMIFS(#REF!,#REF!,X$4,#REF!,"R",#REF!,{"24"}))</f>
        <v>#REF!</v>
      </c>
      <c r="Y34" s="73" t="e">
        <f>SUM(SUMIFS(#REF!,#REF!,Y$4,#REF!,"R",#REF!,{"24"}))</f>
        <v>#REF!</v>
      </c>
      <c r="Z34" s="73" t="e">
        <f>SUM(SUMIFS(#REF!,#REF!,Z$4,#REF!,"R",#REF!,{"24"}))</f>
        <v>#REF!</v>
      </c>
      <c r="AA34" s="73" t="e">
        <f>SUM(SUMIFS(#REF!,#REF!,AA$4,#REF!,"R",#REF!,{"24"}))</f>
        <v>#REF!</v>
      </c>
      <c r="AB34" s="73" t="e">
        <f>SUM(SUMIFS(#REF!,#REF!,AB$4,#REF!,"R",#REF!,{"24"}))</f>
        <v>#REF!</v>
      </c>
      <c r="AC34" s="73" t="e">
        <f>SUM(SUMIFS(#REF!,#REF!,AC$4,#REF!,"R",#REF!,{"24"}))</f>
        <v>#REF!</v>
      </c>
      <c r="AD34" s="73" t="e">
        <f>SUM(SUMIFS(#REF!,#REF!,AD$4,#REF!,"R",#REF!,{"24"}))</f>
        <v>#REF!</v>
      </c>
      <c r="AE34" s="73" t="e">
        <f>SUM(SUMIFS(#REF!,#REF!,AE$4,#REF!,"R",#REF!,{"24"}))</f>
        <v>#REF!</v>
      </c>
      <c r="AF34" s="73" t="e">
        <f>SUM(SUMIFS(#REF!,#REF!,AF$4,#REF!,"R",#REF!,{"24"}))</f>
        <v>#REF!</v>
      </c>
      <c r="AG34" s="73" t="e">
        <f>SUM(SUMIFS(#REF!,#REF!,AG$4,#REF!,"R",#REF!,{"24"}))</f>
        <v>#REF!</v>
      </c>
      <c r="AH34" s="73" t="e">
        <f>SUM(SUMIFS(#REF!,#REF!,AH$4,#REF!,"R",#REF!,{"24"}))</f>
        <v>#REF!</v>
      </c>
      <c r="AI34" s="73" t="e">
        <f>SUM(SUMIFS(#REF!,#REF!,AI$4,#REF!,"R",#REF!,{"24"}))</f>
        <v>#REF!</v>
      </c>
      <c r="AJ34" s="73" t="e">
        <f>SUM(SUMIFS(#REF!,#REF!,AJ$4,#REF!,"R",#REF!,{"24"}))</f>
        <v>#REF!</v>
      </c>
      <c r="AK34" s="73" t="e">
        <f>SUM(SUMIFS(#REF!,#REF!,AK$4,#REF!,"R",#REF!,{"24"}))</f>
        <v>#REF!</v>
      </c>
      <c r="AL34" s="73" t="e">
        <f>SUM(SUMIFS(#REF!,#REF!,AL$4,#REF!,"R",#REF!,{"24"}))</f>
        <v>#REF!</v>
      </c>
      <c r="AM34" s="73" t="e">
        <f>SUM(SUMIFS(#REF!,#REF!,AM$4,#REF!,"R",#REF!,{"24"}))</f>
        <v>#REF!</v>
      </c>
      <c r="AN34" s="73" t="e">
        <f>SUM(SUMIFS(#REF!,#REF!,AN$4,#REF!,"R",#REF!,{"24"}))</f>
        <v>#REF!</v>
      </c>
      <c r="AO34" s="73" t="e">
        <f>SUM(SUMIFS(#REF!,#REF!,AO$4,#REF!,"R",#REF!,{"24"}))</f>
        <v>#REF!</v>
      </c>
      <c r="AP34" s="73" t="e">
        <f>SUM(SUMIFS(#REF!,#REF!,AP$4,#REF!,"R",#REF!,{"24"}))</f>
        <v>#REF!</v>
      </c>
      <c r="AQ34" s="73">
        <v>20122</v>
      </c>
      <c r="AR34" s="73">
        <v>20148</v>
      </c>
      <c r="AS34" s="73">
        <v>20166</v>
      </c>
      <c r="AT34" s="73" t="e">
        <f>SUM(SUMIFS(#REF!,#REF!,AT$4,#REF!,"R",#REF!,{"24"}))</f>
        <v>#REF!</v>
      </c>
      <c r="AU34" s="73" t="e">
        <f>SUM(SUMIFS(#REF!,#REF!,AU$4,#REF!,"R",#REF!,{"24"}))</f>
        <v>#REF!</v>
      </c>
      <c r="AV34" s="73" t="e">
        <f>SUM(SUMIFS(#REF!,#REF!,AV$4,#REF!,"R",#REF!,{"24"}))</f>
        <v>#REF!</v>
      </c>
      <c r="AW34" s="73" t="e">
        <f>SUM(SUMIFS(#REF!,#REF!,AW$4,#REF!,"R",#REF!,{"24"}))</f>
        <v>#REF!</v>
      </c>
      <c r="AX34" s="73" t="e">
        <f>SUM(SUMIFS(#REF!,#REF!,AX$4,#REF!,"R",#REF!,{"24"}))</f>
        <v>#REF!</v>
      </c>
      <c r="AY34" s="73" t="e">
        <f>SUM(SUMIFS(#REF!,#REF!,AY$4,#REF!,"R",#REF!,{"24"}))</f>
        <v>#REF!</v>
      </c>
      <c r="AZ34" s="73" t="e">
        <f>SUM(SUMIFS(#REF!,#REF!,AZ$4,#REF!,"R",#REF!,{"24"}))</f>
        <v>#REF!</v>
      </c>
      <c r="BA34" s="73" t="e">
        <f>SUM(SUMIFS(#REF!,#REF!,BA$4,#REF!,"R",#REF!,{"24"}))</f>
        <v>#REF!</v>
      </c>
      <c r="BB34" s="73" t="e">
        <f>SUM(SUMIFS(#REF!,#REF!,BB$4,#REF!,"R",#REF!,{"24"}))</f>
        <v>#REF!</v>
      </c>
      <c r="BC34" s="73" t="e">
        <f>SUM(SUMIFS(#REF!,#REF!,BC$4,#REF!,"R",#REF!,{"24"}))</f>
        <v>#REF!</v>
      </c>
      <c r="BD34" s="73" t="e">
        <f>SUM(SUMIFS(#REF!,#REF!,BD$4,#REF!,"R",#REF!,{"24"}))</f>
        <v>#REF!</v>
      </c>
      <c r="BE34" s="73" t="e">
        <f>SUM(SUMIFS(#REF!,#REF!,BE$4,#REF!,"R",#REF!,{"24"}))</f>
        <v>#REF!</v>
      </c>
      <c r="BF34" s="73" t="e">
        <f>SUM(SUMIFS(#REF!,#REF!,BF$4,#REF!,"R",#REF!,{"24"}))</f>
        <v>#REF!</v>
      </c>
      <c r="BG34" s="73" t="e">
        <f>SUM(SUMIFS(#REF!,#REF!,BG$4,#REF!,"R",#REF!,{"24"}))</f>
        <v>#REF!</v>
      </c>
      <c r="BH34" s="73" t="e">
        <f>SUM(SUMIFS(#REF!,#REF!,BH$4,#REF!,"R",#REF!,{"24"}))</f>
        <v>#REF!</v>
      </c>
      <c r="BI34" s="73" t="e">
        <f>SUM(SUMIFS(#REF!,#REF!,BI$4,#REF!,"R",#REF!,{"24"}))</f>
        <v>#REF!</v>
      </c>
      <c r="BJ34" s="73" t="e">
        <f>SUM(SUMIFS(#REF!,#REF!,BJ$4,#REF!,"R",#REF!,{"24"}))</f>
        <v>#REF!</v>
      </c>
      <c r="BK34" s="73" t="e">
        <f>SUM(SUMIFS(#REF!,#REF!,BK$4,#REF!,"R",#REF!,{"24"}))</f>
        <v>#REF!</v>
      </c>
    </row>
    <row r="35" spans="1:63" s="11" customFormat="1" ht="15.75" customHeight="1">
      <c r="A35" s="10" t="s">
        <v>50</v>
      </c>
      <c r="B35" s="27" t="s">
        <v>48</v>
      </c>
      <c r="C35" s="12" t="s">
        <v>5</v>
      </c>
      <c r="D35" s="52">
        <v>135.59107531434915</v>
      </c>
      <c r="E35" s="52">
        <v>122.68835754335855</v>
      </c>
      <c r="F35" s="52">
        <v>119.20995264344855</v>
      </c>
      <c r="G35" s="52">
        <v>153.68805798169771</v>
      </c>
      <c r="H35" s="52">
        <v>148.50554156871721</v>
      </c>
      <c r="I35" s="52">
        <v>133.6748978472381</v>
      </c>
      <c r="J35" s="52">
        <v>120.24635752648467</v>
      </c>
      <c r="K35" s="52">
        <v>112.27787325830866</v>
      </c>
      <c r="L35" s="52">
        <v>108.027479495817</v>
      </c>
      <c r="M35" s="52">
        <v>118.21806956879941</v>
      </c>
      <c r="N35" s="52">
        <v>126.62388883750609</v>
      </c>
      <c r="O35" s="52">
        <v>146.02733362468854</v>
      </c>
      <c r="P35" s="80">
        <v>135.59107531434915</v>
      </c>
      <c r="Q35" s="80">
        <v>140.65558248415761</v>
      </c>
      <c r="R35" s="80">
        <v>122.68835754335855</v>
      </c>
      <c r="S35" s="80">
        <v>127.27093102756341</v>
      </c>
      <c r="T35" s="52">
        <v>123.6626030739845</v>
      </c>
      <c r="U35" s="52">
        <v>159.42851154589974</v>
      </c>
      <c r="V35" s="52">
        <v>154.05242124562363</v>
      </c>
      <c r="W35" s="52">
        <v>138.66783323772174</v>
      </c>
      <c r="X35" s="52">
        <v>124.73771905912518</v>
      </c>
      <c r="Y35" s="52">
        <v>116.47160129541768</v>
      </c>
      <c r="Z35" s="52">
        <v>112.0624496675227</v>
      </c>
      <c r="AA35" s="52">
        <v>122.63367184604409</v>
      </c>
      <c r="AB35" s="52">
        <v>131.35345965475818</v>
      </c>
      <c r="AC35" s="52">
        <v>151.48164893574926</v>
      </c>
      <c r="AD35" s="52">
        <v>140.65558248415761</v>
      </c>
      <c r="AE35" s="52">
        <v>127.27093102756341</v>
      </c>
      <c r="AF35" s="52">
        <v>123.6626030739845</v>
      </c>
      <c r="AG35" s="52">
        <v>159.42851154589974</v>
      </c>
      <c r="AH35" s="52">
        <v>154.05242124562363</v>
      </c>
      <c r="AI35" s="52">
        <v>138.66783323772174</v>
      </c>
      <c r="AJ35" s="52">
        <v>124.73771905912518</v>
      </c>
      <c r="AK35" s="52">
        <v>116.47160129541768</v>
      </c>
      <c r="AL35" s="52">
        <v>112.0624496675227</v>
      </c>
      <c r="AM35" s="52">
        <v>122.63367184604409</v>
      </c>
      <c r="AN35" s="52">
        <v>131.35345965475818</v>
      </c>
      <c r="AO35" s="52">
        <v>151.48164893574926</v>
      </c>
      <c r="AP35" s="52">
        <v>140.65558248415761</v>
      </c>
      <c r="AQ35" s="52">
        <v>127.27093102756341</v>
      </c>
      <c r="AR35" s="52">
        <v>123.6626030739845</v>
      </c>
      <c r="AS35" s="52">
        <v>159.42851154589974</v>
      </c>
      <c r="AT35" s="52">
        <v>154.05242124562363</v>
      </c>
      <c r="AU35" s="52">
        <v>138.66783323772174</v>
      </c>
      <c r="AV35" s="52">
        <v>124.73771905912518</v>
      </c>
      <c r="AW35" s="52">
        <v>116.47160129541768</v>
      </c>
      <c r="AX35" s="52">
        <v>112.0624496675227</v>
      </c>
      <c r="AY35" s="52">
        <v>122.63367184604409</v>
      </c>
      <c r="AZ35" s="52">
        <v>131.35345965475818</v>
      </c>
      <c r="BA35" s="52">
        <v>151.48164893574926</v>
      </c>
      <c r="BB35" s="52">
        <v>140.65558248415761</v>
      </c>
      <c r="BC35" s="52">
        <v>127.27093102756341</v>
      </c>
      <c r="BD35" s="52">
        <v>123.6626030739845</v>
      </c>
      <c r="BE35" s="52">
        <v>159.42851154589974</v>
      </c>
      <c r="BF35" s="52">
        <v>154.05242124562363</v>
      </c>
      <c r="BG35" s="52">
        <v>138.66783323772174</v>
      </c>
      <c r="BH35" s="52">
        <v>124.73771905912518</v>
      </c>
      <c r="BI35" s="52">
        <v>116.47160129541768</v>
      </c>
      <c r="BJ35" s="52">
        <v>112.0624496675227</v>
      </c>
      <c r="BK35" s="52">
        <v>122.63367184604409</v>
      </c>
    </row>
    <row r="36" spans="1:63" s="11" customFormat="1" ht="15.75" customHeight="1">
      <c r="A36" s="10" t="s">
        <v>50</v>
      </c>
      <c r="B36" s="27" t="s">
        <v>48</v>
      </c>
      <c r="C36" s="12" t="s">
        <v>3</v>
      </c>
      <c r="D36" s="1">
        <f t="shared" ref="D36:M36" si="23">D35*D34</f>
        <v>345903.18522828136</v>
      </c>
      <c r="E36" s="1">
        <f t="shared" si="23"/>
        <v>2075784.4756445058</v>
      </c>
      <c r="F36" s="1" t="e">
        <f t="shared" si="23"/>
        <v>#REF!</v>
      </c>
      <c r="G36" s="1" t="e">
        <f t="shared" si="23"/>
        <v>#REF!</v>
      </c>
      <c r="H36" s="1" t="e">
        <f t="shared" si="23"/>
        <v>#REF!</v>
      </c>
      <c r="I36" s="1" t="e">
        <f t="shared" si="23"/>
        <v>#REF!</v>
      </c>
      <c r="J36" s="1" t="e">
        <f t="shared" si="23"/>
        <v>#REF!</v>
      </c>
      <c r="K36" s="1" t="e">
        <f t="shared" si="23"/>
        <v>#REF!</v>
      </c>
      <c r="L36" s="1" t="e">
        <f t="shared" si="23"/>
        <v>#REF!</v>
      </c>
      <c r="M36" s="1" t="e">
        <f t="shared" si="23"/>
        <v>#REF!</v>
      </c>
      <c r="N36" s="1" t="e">
        <f t="shared" ref="N36:BK36" si="24">N35*N34</f>
        <v>#REF!</v>
      </c>
      <c r="O36" s="1" t="e">
        <f t="shared" si="24"/>
        <v>#REF!</v>
      </c>
      <c r="P36" s="1">
        <f t="shared" si="24"/>
        <v>2281952.6005153912</v>
      </c>
      <c r="Q36" s="1">
        <f t="shared" si="24"/>
        <v>381645.48047368089</v>
      </c>
      <c r="R36" s="1">
        <f t="shared" si="24"/>
        <v>295961.12490184372</v>
      </c>
      <c r="S36" s="1">
        <f t="shared" si="24"/>
        <v>2186349.1428432041</v>
      </c>
      <c r="T36" s="1" t="e">
        <f t="shared" si="24"/>
        <v>#REF!</v>
      </c>
      <c r="U36" s="1" t="e">
        <f t="shared" si="24"/>
        <v>#REF!</v>
      </c>
      <c r="V36" s="1" t="e">
        <f t="shared" si="24"/>
        <v>#REF!</v>
      </c>
      <c r="W36" s="1" t="e">
        <f t="shared" si="24"/>
        <v>#REF!</v>
      </c>
      <c r="X36" s="1" t="e">
        <f t="shared" si="24"/>
        <v>#REF!</v>
      </c>
      <c r="Y36" s="1" t="e">
        <f t="shared" si="24"/>
        <v>#REF!</v>
      </c>
      <c r="Z36" s="1" t="e">
        <f t="shared" si="24"/>
        <v>#REF!</v>
      </c>
      <c r="AA36" s="1" t="e">
        <f t="shared" si="24"/>
        <v>#REF!</v>
      </c>
      <c r="AB36" s="1" t="e">
        <f t="shared" si="24"/>
        <v>#REF!</v>
      </c>
      <c r="AC36" s="1" t="e">
        <f t="shared" si="24"/>
        <v>#REF!</v>
      </c>
      <c r="AD36" s="1" t="e">
        <f t="shared" si="24"/>
        <v>#REF!</v>
      </c>
      <c r="AE36" s="1" t="e">
        <f t="shared" si="24"/>
        <v>#REF!</v>
      </c>
      <c r="AF36" s="1" t="e">
        <f t="shared" si="24"/>
        <v>#REF!</v>
      </c>
      <c r="AG36" s="1" t="e">
        <f t="shared" si="24"/>
        <v>#REF!</v>
      </c>
      <c r="AH36" s="1" t="e">
        <f t="shared" si="24"/>
        <v>#REF!</v>
      </c>
      <c r="AI36" s="1" t="e">
        <f t="shared" si="24"/>
        <v>#REF!</v>
      </c>
      <c r="AJ36" s="1" t="e">
        <f t="shared" si="24"/>
        <v>#REF!</v>
      </c>
      <c r="AK36" s="1" t="e">
        <f t="shared" si="24"/>
        <v>#REF!</v>
      </c>
      <c r="AL36" s="1" t="e">
        <f t="shared" si="24"/>
        <v>#REF!</v>
      </c>
      <c r="AM36" s="1" t="e">
        <f t="shared" si="24"/>
        <v>#REF!</v>
      </c>
      <c r="AN36" s="1" t="e">
        <f t="shared" si="24"/>
        <v>#REF!</v>
      </c>
      <c r="AO36" s="1" t="e">
        <f t="shared" si="24"/>
        <v>#REF!</v>
      </c>
      <c r="AP36" s="1" t="e">
        <f t="shared" si="24"/>
        <v>#REF!</v>
      </c>
      <c r="AQ36" s="1">
        <f t="shared" si="24"/>
        <v>2560945.6741366307</v>
      </c>
      <c r="AR36" s="1">
        <f t="shared" si="24"/>
        <v>2491554.1267346395</v>
      </c>
      <c r="AS36" s="1">
        <f t="shared" si="24"/>
        <v>3215035.3638346139</v>
      </c>
      <c r="AT36" s="1" t="e">
        <f t="shared" si="24"/>
        <v>#REF!</v>
      </c>
      <c r="AU36" s="1" t="e">
        <f t="shared" si="24"/>
        <v>#REF!</v>
      </c>
      <c r="AV36" s="1" t="e">
        <f t="shared" si="24"/>
        <v>#REF!</v>
      </c>
      <c r="AW36" s="1" t="e">
        <f t="shared" si="24"/>
        <v>#REF!</v>
      </c>
      <c r="AX36" s="1" t="e">
        <f t="shared" si="24"/>
        <v>#REF!</v>
      </c>
      <c r="AY36" s="1" t="e">
        <f t="shared" si="24"/>
        <v>#REF!</v>
      </c>
      <c r="AZ36" s="1" t="e">
        <f t="shared" si="24"/>
        <v>#REF!</v>
      </c>
      <c r="BA36" s="1" t="e">
        <f t="shared" si="24"/>
        <v>#REF!</v>
      </c>
      <c r="BB36" s="1" t="e">
        <f t="shared" si="24"/>
        <v>#REF!</v>
      </c>
      <c r="BC36" s="1" t="e">
        <f t="shared" si="24"/>
        <v>#REF!</v>
      </c>
      <c r="BD36" s="1" t="e">
        <f t="shared" si="24"/>
        <v>#REF!</v>
      </c>
      <c r="BE36" s="1" t="e">
        <f t="shared" si="24"/>
        <v>#REF!</v>
      </c>
      <c r="BF36" s="1" t="e">
        <f t="shared" si="24"/>
        <v>#REF!</v>
      </c>
      <c r="BG36" s="1" t="e">
        <f t="shared" si="24"/>
        <v>#REF!</v>
      </c>
      <c r="BH36" s="1" t="e">
        <f t="shared" si="24"/>
        <v>#REF!</v>
      </c>
      <c r="BI36" s="1" t="e">
        <f t="shared" si="24"/>
        <v>#REF!</v>
      </c>
      <c r="BJ36" s="1" t="e">
        <f t="shared" si="24"/>
        <v>#REF!</v>
      </c>
      <c r="BK36" s="1" t="e">
        <f t="shared" si="24"/>
        <v>#REF!</v>
      </c>
    </row>
    <row r="37" spans="1:63" s="11" customFormat="1" ht="15.75" customHeight="1">
      <c r="A37" s="10" t="s">
        <v>50</v>
      </c>
      <c r="B37" s="27" t="s">
        <v>48</v>
      </c>
      <c r="C37" s="22" t="s">
        <v>39</v>
      </c>
      <c r="D37" s="14">
        <v>5651577.4666666677</v>
      </c>
      <c r="E37" s="14">
        <v>36234668.799999997</v>
      </c>
      <c r="F37" s="73" t="e">
        <f>SUM(SUMIFS(#REF!,#REF!,F$4,#REF!,"R",#REF!,{"24"}))</f>
        <v>#REF!</v>
      </c>
      <c r="G37" s="73" t="e">
        <f>SUM(SUMIFS(#REF!,#REF!,G$4,#REF!,"R",#REF!,{"24"}))</f>
        <v>#REF!</v>
      </c>
      <c r="H37" s="73" t="e">
        <f>SUM(SUMIFS(#REF!,#REF!,H$4,#REF!,"R",#REF!,{"24"}))</f>
        <v>#REF!</v>
      </c>
      <c r="I37" s="73" t="e">
        <f>SUM(SUMIFS(#REF!,#REF!,I$4,#REF!,"R",#REF!,{"24"}))</f>
        <v>#REF!</v>
      </c>
      <c r="J37" s="73" t="e">
        <f>SUM(SUMIFS(#REF!,#REF!,J$4,#REF!,"R",#REF!,{"24"}))</f>
        <v>#REF!</v>
      </c>
      <c r="K37" s="73" t="e">
        <f>SUM(SUMIFS(#REF!,#REF!,K$4,#REF!,"R",#REF!,{"24"}))</f>
        <v>#REF!</v>
      </c>
      <c r="L37" s="73" t="e">
        <f>SUM(SUMIFS(#REF!,#REF!,L$4,#REF!,"R",#REF!,{"24"}))</f>
        <v>#REF!</v>
      </c>
      <c r="M37" s="73" t="e">
        <f>SUM(SUMIFS(#REF!,#REF!,M$4,#REF!,"R",#REF!,{"24"}))</f>
        <v>#REF!</v>
      </c>
      <c r="N37" s="73" t="e">
        <f>SUM(SUMIFS(#REF!,#REF!,N$4,#REF!,"R",#REF!,{"24"}))</f>
        <v>#REF!</v>
      </c>
      <c r="O37" s="73" t="e">
        <f>SUM(SUMIFS(#REF!,#REF!,O$4,#REF!,"R",#REF!,{"24"}))</f>
        <v>#REF!</v>
      </c>
      <c r="P37" s="73">
        <v>43351284.158187643</v>
      </c>
      <c r="Q37" s="73">
        <v>6260232.3308359226</v>
      </c>
      <c r="R37" s="73">
        <v>6211617.5972157894</v>
      </c>
      <c r="S37" s="73">
        <v>35661413.410618141</v>
      </c>
      <c r="T37" s="73" t="e">
        <f>SUM(SUMIFS(#REF!,#REF!,T$4,#REF!,"R",#REF!,{"24"}))</f>
        <v>#REF!</v>
      </c>
      <c r="U37" s="73" t="e">
        <f>SUM(SUMIFS(#REF!,#REF!,U$4,#REF!,"R",#REF!,{"24"}))</f>
        <v>#REF!</v>
      </c>
      <c r="V37" s="73" t="e">
        <f>SUM(SUMIFS(#REF!,#REF!,V$4,#REF!,"R",#REF!,{"24"}))</f>
        <v>#REF!</v>
      </c>
      <c r="W37" s="73" t="e">
        <f>SUM(SUMIFS(#REF!,#REF!,W$4,#REF!,"R",#REF!,{"24"}))</f>
        <v>#REF!</v>
      </c>
      <c r="X37" s="73" t="e">
        <f>SUM(SUMIFS(#REF!,#REF!,X$4,#REF!,"R",#REF!,{"24"}))</f>
        <v>#REF!</v>
      </c>
      <c r="Y37" s="73" t="e">
        <f>SUM(SUMIFS(#REF!,#REF!,Y$4,#REF!,"R",#REF!,{"24"}))</f>
        <v>#REF!</v>
      </c>
      <c r="Z37" s="73" t="e">
        <f>SUM(SUMIFS(#REF!,#REF!,Z$4,#REF!,"R",#REF!,{"24"}))</f>
        <v>#REF!</v>
      </c>
      <c r="AA37" s="73" t="e">
        <f>SUM(SUMIFS(#REF!,#REF!,AA$4,#REF!,"R",#REF!,{"24"}))</f>
        <v>#REF!</v>
      </c>
      <c r="AB37" s="73" t="e">
        <f>SUM(SUMIFS(#REF!,#REF!,AB$4,#REF!,"R",#REF!,{"24"}))</f>
        <v>#REF!</v>
      </c>
      <c r="AC37" s="73" t="e">
        <f>SUM(SUMIFS(#REF!,#REF!,AC$4,#REF!,"R",#REF!,{"24"}))</f>
        <v>#REF!</v>
      </c>
      <c r="AD37" s="73" t="e">
        <f>SUM(SUMIFS(#REF!,#REF!,AD$4,#REF!,"R",#REF!,{"24"}))</f>
        <v>#REF!</v>
      </c>
      <c r="AE37" s="73" t="e">
        <f>SUM(SUMIFS(#REF!,#REF!,AE$4,#REF!,"R",#REF!,{"24"}))</f>
        <v>#REF!</v>
      </c>
      <c r="AF37" s="73" t="e">
        <f>SUM(SUMIFS(#REF!,#REF!,AF$4,#REF!,"R",#REF!,{"24"}))</f>
        <v>#REF!</v>
      </c>
      <c r="AG37" s="73" t="e">
        <f>SUM(SUMIFS(#REF!,#REF!,AG$4,#REF!,"R",#REF!,{"24"}))</f>
        <v>#REF!</v>
      </c>
      <c r="AH37" s="73" t="e">
        <f>SUM(SUMIFS(#REF!,#REF!,AH$4,#REF!,"R",#REF!,{"24"}))</f>
        <v>#REF!</v>
      </c>
      <c r="AI37" s="73" t="e">
        <f>SUM(SUMIFS(#REF!,#REF!,AI$4,#REF!,"R",#REF!,{"24"}))</f>
        <v>#REF!</v>
      </c>
      <c r="AJ37" s="73" t="e">
        <f>SUM(SUMIFS(#REF!,#REF!,AJ$4,#REF!,"R",#REF!,{"24"}))</f>
        <v>#REF!</v>
      </c>
      <c r="AK37" s="73" t="e">
        <f>SUM(SUMIFS(#REF!,#REF!,AK$4,#REF!,"R",#REF!,{"24"}))</f>
        <v>#REF!</v>
      </c>
      <c r="AL37" s="73" t="e">
        <f>SUM(SUMIFS(#REF!,#REF!,AL$4,#REF!,"R",#REF!,{"24"}))</f>
        <v>#REF!</v>
      </c>
      <c r="AM37" s="73" t="e">
        <f>SUM(SUMIFS(#REF!,#REF!,AM$4,#REF!,"R",#REF!,{"24"}))</f>
        <v>#REF!</v>
      </c>
      <c r="AN37" s="73" t="e">
        <f>SUM(SUMIFS(#REF!,#REF!,AN$4,#REF!,"R",#REF!,{"24"}))</f>
        <v>#REF!</v>
      </c>
      <c r="AO37" s="73" t="e">
        <f>SUM(SUMIFS(#REF!,#REF!,AO$4,#REF!,"R",#REF!,{"24"}))</f>
        <v>#REF!</v>
      </c>
      <c r="AP37" s="73" t="e">
        <f>SUM(SUMIFS(#REF!,#REF!,AP$4,#REF!,"R",#REF!,{"24"}))</f>
        <v>#REF!</v>
      </c>
      <c r="AQ37" s="73">
        <v>41392275</v>
      </c>
      <c r="AR37" s="73">
        <v>42864354</v>
      </c>
      <c r="AS37" s="73">
        <v>52117523</v>
      </c>
      <c r="AT37" s="73" t="e">
        <f>SUM(SUMIFS(#REF!,#REF!,AT$4,#REF!,"R",#REF!,{"24"}))</f>
        <v>#REF!</v>
      </c>
      <c r="AU37" s="73" t="e">
        <f>SUM(SUMIFS(#REF!,#REF!,AU$4,#REF!,"R",#REF!,{"24"}))</f>
        <v>#REF!</v>
      </c>
      <c r="AV37" s="73" t="e">
        <f>SUM(SUMIFS(#REF!,#REF!,AV$4,#REF!,"R",#REF!,{"24"}))</f>
        <v>#REF!</v>
      </c>
      <c r="AW37" s="73" t="e">
        <f>SUM(SUMIFS(#REF!,#REF!,AW$4,#REF!,"R",#REF!,{"24"}))</f>
        <v>#REF!</v>
      </c>
      <c r="AX37" s="73" t="e">
        <f>SUM(SUMIFS(#REF!,#REF!,AX$4,#REF!,"R",#REF!,{"24"}))</f>
        <v>#REF!</v>
      </c>
      <c r="AY37" s="73" t="e">
        <f>SUM(SUMIFS(#REF!,#REF!,AY$4,#REF!,"R",#REF!,{"24"}))</f>
        <v>#REF!</v>
      </c>
      <c r="AZ37" s="73" t="e">
        <f>SUM(SUMIFS(#REF!,#REF!,AZ$4,#REF!,"R",#REF!,{"24"}))</f>
        <v>#REF!</v>
      </c>
      <c r="BA37" s="73" t="e">
        <f>SUM(SUMIFS(#REF!,#REF!,BA$4,#REF!,"R",#REF!,{"24"}))</f>
        <v>#REF!</v>
      </c>
      <c r="BB37" s="73" t="e">
        <f>SUM(SUMIFS(#REF!,#REF!,BB$4,#REF!,"R",#REF!,{"24"}))</f>
        <v>#REF!</v>
      </c>
      <c r="BC37" s="73" t="e">
        <f>SUM(SUMIFS(#REF!,#REF!,BC$4,#REF!,"R",#REF!,{"24"}))</f>
        <v>#REF!</v>
      </c>
      <c r="BD37" s="73" t="e">
        <f>SUM(SUMIFS(#REF!,#REF!,BD$4,#REF!,"R",#REF!,{"24"}))</f>
        <v>#REF!</v>
      </c>
      <c r="BE37" s="73" t="e">
        <f>SUM(SUMIFS(#REF!,#REF!,BE$4,#REF!,"R",#REF!,{"24"}))</f>
        <v>#REF!</v>
      </c>
      <c r="BF37" s="73" t="e">
        <f>SUM(SUMIFS(#REF!,#REF!,BF$4,#REF!,"R",#REF!,{"24"}))</f>
        <v>#REF!</v>
      </c>
      <c r="BG37" s="73" t="e">
        <f>SUM(SUMIFS(#REF!,#REF!,BG$4,#REF!,"R",#REF!,{"24"}))</f>
        <v>#REF!</v>
      </c>
      <c r="BH37" s="73" t="e">
        <f>SUM(SUMIFS(#REF!,#REF!,BH$4,#REF!,"R",#REF!,{"24"}))</f>
        <v>#REF!</v>
      </c>
      <c r="BI37" s="73" t="e">
        <f>SUM(SUMIFS(#REF!,#REF!,BI$4,#REF!,"R",#REF!,{"24"}))</f>
        <v>#REF!</v>
      </c>
      <c r="BJ37" s="73" t="e">
        <f>SUM(SUMIFS(#REF!,#REF!,BJ$4,#REF!,"R",#REF!,{"24"}))</f>
        <v>#REF!</v>
      </c>
      <c r="BK37" s="73" t="e">
        <f>SUM(SUMIFS(#REF!,#REF!,BK$4,#REF!,"R",#REF!,{"24"}))</f>
        <v>#REF!</v>
      </c>
    </row>
    <row r="38" spans="1:63" s="11" customFormat="1" ht="15.75" customHeight="1">
      <c r="A38" s="10" t="s">
        <v>50</v>
      </c>
      <c r="B38" s="27" t="s">
        <v>48</v>
      </c>
      <c r="C38" s="12" t="s">
        <v>23</v>
      </c>
      <c r="D38" s="53">
        <v>5.486435886236006E-2</v>
      </c>
      <c r="E38" s="53">
        <v>5.486435886236006E-2</v>
      </c>
      <c r="F38" s="53">
        <v>5.486435886236006E-2</v>
      </c>
      <c r="G38" s="53">
        <v>5.486435886236006E-2</v>
      </c>
      <c r="H38" s="53">
        <v>5.486435886236006E-2</v>
      </c>
      <c r="I38" s="53">
        <v>5.486435886236006E-2</v>
      </c>
      <c r="J38" s="53">
        <v>5.486435886236006E-2</v>
      </c>
      <c r="K38" s="53">
        <v>5.486435886236006E-2</v>
      </c>
      <c r="L38" s="53">
        <v>5.486435886236006E-2</v>
      </c>
      <c r="M38" s="53">
        <v>5.486435886236006E-2</v>
      </c>
      <c r="N38" s="53">
        <v>5.486435886236006E-2</v>
      </c>
      <c r="O38" s="53">
        <v>5.486435886236006E-2</v>
      </c>
      <c r="P38" s="81">
        <v>5.486435886236006E-2</v>
      </c>
      <c r="Q38" s="81">
        <v>5.6913615704531885E-2</v>
      </c>
      <c r="R38" s="81">
        <v>5.486435886236006E-2</v>
      </c>
      <c r="S38" s="81">
        <v>5.6913615704531885E-2</v>
      </c>
      <c r="T38" s="53">
        <v>5.6913615704531885E-2</v>
      </c>
      <c r="U38" s="53">
        <v>5.6913615704531885E-2</v>
      </c>
      <c r="V38" s="53">
        <v>5.6913615704531885E-2</v>
      </c>
      <c r="W38" s="53">
        <v>5.6913615704531885E-2</v>
      </c>
      <c r="X38" s="53">
        <v>5.6913615704531885E-2</v>
      </c>
      <c r="Y38" s="53">
        <v>5.6913615704531885E-2</v>
      </c>
      <c r="Z38" s="53">
        <v>5.6913615704531885E-2</v>
      </c>
      <c r="AA38" s="53">
        <v>5.6913615704531885E-2</v>
      </c>
      <c r="AB38" s="53">
        <v>5.6913615704531885E-2</v>
      </c>
      <c r="AC38" s="53">
        <v>5.6913615704531885E-2</v>
      </c>
      <c r="AD38" s="53">
        <v>5.6913615704531885E-2</v>
      </c>
      <c r="AE38" s="53">
        <v>5.6913615704531885E-2</v>
      </c>
      <c r="AF38" s="53">
        <v>5.6913615704531885E-2</v>
      </c>
      <c r="AG38" s="53">
        <v>5.6913615704531885E-2</v>
      </c>
      <c r="AH38" s="53">
        <v>5.6913615704531885E-2</v>
      </c>
      <c r="AI38" s="53">
        <v>5.6913615704531885E-2</v>
      </c>
      <c r="AJ38" s="53">
        <v>5.6913615704531885E-2</v>
      </c>
      <c r="AK38" s="53">
        <v>5.6913615704531885E-2</v>
      </c>
      <c r="AL38" s="53">
        <v>5.6913615704531885E-2</v>
      </c>
      <c r="AM38" s="53">
        <v>5.6913615704531885E-2</v>
      </c>
      <c r="AN38" s="53">
        <v>5.6913615704531885E-2</v>
      </c>
      <c r="AO38" s="53">
        <v>5.6913615704531885E-2</v>
      </c>
      <c r="AP38" s="53">
        <v>5.6913615704531885E-2</v>
      </c>
      <c r="AQ38" s="53">
        <v>5.6913615704531885E-2</v>
      </c>
      <c r="AR38" s="53">
        <v>5.6913615704531885E-2</v>
      </c>
      <c r="AS38" s="53">
        <v>5.6913615704531885E-2</v>
      </c>
      <c r="AT38" s="53">
        <v>5.6913615704531885E-2</v>
      </c>
      <c r="AU38" s="53">
        <v>5.6913615704531885E-2</v>
      </c>
      <c r="AV38" s="53">
        <v>5.6913615704531885E-2</v>
      </c>
      <c r="AW38" s="53">
        <v>5.6913615704531885E-2</v>
      </c>
      <c r="AX38" s="53">
        <v>5.6913615704531885E-2</v>
      </c>
      <c r="AY38" s="53">
        <v>5.6913615704531885E-2</v>
      </c>
      <c r="AZ38" s="53">
        <v>5.6913615704531885E-2</v>
      </c>
      <c r="BA38" s="53">
        <v>5.6913615704531885E-2</v>
      </c>
      <c r="BB38" s="53">
        <v>5.6913615704531885E-2</v>
      </c>
      <c r="BC38" s="53">
        <v>5.6913615704531885E-2</v>
      </c>
      <c r="BD38" s="53">
        <v>5.6913615704531885E-2</v>
      </c>
      <c r="BE38" s="53">
        <v>5.6913615704531885E-2</v>
      </c>
      <c r="BF38" s="53">
        <v>5.6913615704531885E-2</v>
      </c>
      <c r="BG38" s="53">
        <v>5.6913615704531885E-2</v>
      </c>
      <c r="BH38" s="53">
        <v>5.6913615704531885E-2</v>
      </c>
      <c r="BI38" s="53">
        <v>5.6913615704531885E-2</v>
      </c>
      <c r="BJ38" s="53">
        <v>5.6913615704531885E-2</v>
      </c>
      <c r="BK38" s="53">
        <v>5.6913615704531885E-2</v>
      </c>
    </row>
    <row r="39" spans="1:63" s="11" customFormat="1" ht="15.75" customHeight="1">
      <c r="A39" s="10" t="s">
        <v>50</v>
      </c>
      <c r="B39" s="27" t="s">
        <v>48</v>
      </c>
      <c r="C39" s="12" t="s">
        <v>4</v>
      </c>
      <c r="D39" s="1">
        <f t="shared" ref="D39:M39" si="25">D37*D38</f>
        <v>310070.17426962784</v>
      </c>
      <c r="E39" s="1">
        <f t="shared" si="25"/>
        <v>1987991.8723019613</v>
      </c>
      <c r="F39" s="1" t="e">
        <f t="shared" si="25"/>
        <v>#REF!</v>
      </c>
      <c r="G39" s="1" t="e">
        <f t="shared" si="25"/>
        <v>#REF!</v>
      </c>
      <c r="H39" s="1" t="e">
        <f t="shared" si="25"/>
        <v>#REF!</v>
      </c>
      <c r="I39" s="1" t="e">
        <f t="shared" si="25"/>
        <v>#REF!</v>
      </c>
      <c r="J39" s="1" t="e">
        <f t="shared" si="25"/>
        <v>#REF!</v>
      </c>
      <c r="K39" s="1" t="e">
        <f t="shared" si="25"/>
        <v>#REF!</v>
      </c>
      <c r="L39" s="1" t="e">
        <f t="shared" si="25"/>
        <v>#REF!</v>
      </c>
      <c r="M39" s="1" t="e">
        <f t="shared" si="25"/>
        <v>#REF!</v>
      </c>
      <c r="N39" s="1" t="e">
        <f t="shared" ref="N39:BK39" si="26">N37*N38</f>
        <v>#REF!</v>
      </c>
      <c r="O39" s="1" t="e">
        <f t="shared" si="26"/>
        <v>#REF!</v>
      </c>
      <c r="P39" s="1">
        <f t="shared" si="26"/>
        <v>2378440.4111989513</v>
      </c>
      <c r="Q39" s="1">
        <f t="shared" si="26"/>
        <v>356292.45709828159</v>
      </c>
      <c r="R39" s="1">
        <f t="shared" si="26"/>
        <v>340796.4169693978</v>
      </c>
      <c r="S39" s="1">
        <f t="shared" si="26"/>
        <v>2029619.9783323605</v>
      </c>
      <c r="T39" s="1" t="e">
        <f t="shared" si="26"/>
        <v>#REF!</v>
      </c>
      <c r="U39" s="1" t="e">
        <f t="shared" si="26"/>
        <v>#REF!</v>
      </c>
      <c r="V39" s="1" t="e">
        <f t="shared" si="26"/>
        <v>#REF!</v>
      </c>
      <c r="W39" s="1" t="e">
        <f t="shared" si="26"/>
        <v>#REF!</v>
      </c>
      <c r="X39" s="1" t="e">
        <f t="shared" si="26"/>
        <v>#REF!</v>
      </c>
      <c r="Y39" s="1" t="e">
        <f t="shared" si="26"/>
        <v>#REF!</v>
      </c>
      <c r="Z39" s="1" t="e">
        <f t="shared" si="26"/>
        <v>#REF!</v>
      </c>
      <c r="AA39" s="1" t="e">
        <f t="shared" si="26"/>
        <v>#REF!</v>
      </c>
      <c r="AB39" s="1" t="e">
        <f t="shared" si="26"/>
        <v>#REF!</v>
      </c>
      <c r="AC39" s="1" t="e">
        <f t="shared" si="26"/>
        <v>#REF!</v>
      </c>
      <c r="AD39" s="1" t="e">
        <f t="shared" si="26"/>
        <v>#REF!</v>
      </c>
      <c r="AE39" s="1" t="e">
        <f t="shared" si="26"/>
        <v>#REF!</v>
      </c>
      <c r="AF39" s="1" t="e">
        <f t="shared" si="26"/>
        <v>#REF!</v>
      </c>
      <c r="AG39" s="1" t="e">
        <f t="shared" si="26"/>
        <v>#REF!</v>
      </c>
      <c r="AH39" s="1" t="e">
        <f t="shared" si="26"/>
        <v>#REF!</v>
      </c>
      <c r="AI39" s="1" t="e">
        <f t="shared" si="26"/>
        <v>#REF!</v>
      </c>
      <c r="AJ39" s="1" t="e">
        <f t="shared" si="26"/>
        <v>#REF!</v>
      </c>
      <c r="AK39" s="1" t="e">
        <f t="shared" si="26"/>
        <v>#REF!</v>
      </c>
      <c r="AL39" s="1" t="e">
        <f t="shared" si="26"/>
        <v>#REF!</v>
      </c>
      <c r="AM39" s="1" t="e">
        <f t="shared" si="26"/>
        <v>#REF!</v>
      </c>
      <c r="AN39" s="1" t="e">
        <f t="shared" si="26"/>
        <v>#REF!</v>
      </c>
      <c r="AO39" s="1" t="e">
        <f t="shared" si="26"/>
        <v>#REF!</v>
      </c>
      <c r="AP39" s="1" t="e">
        <f t="shared" si="26"/>
        <v>#REF!</v>
      </c>
      <c r="AQ39" s="1">
        <f t="shared" si="26"/>
        <v>2355784.0324863023</v>
      </c>
      <c r="AR39" s="1">
        <f t="shared" si="26"/>
        <v>2439565.3709790143</v>
      </c>
      <c r="AS39" s="1">
        <f t="shared" si="26"/>
        <v>2966196.6754941018</v>
      </c>
      <c r="AT39" s="1" t="e">
        <f t="shared" si="26"/>
        <v>#REF!</v>
      </c>
      <c r="AU39" s="1" t="e">
        <f t="shared" si="26"/>
        <v>#REF!</v>
      </c>
      <c r="AV39" s="1" t="e">
        <f t="shared" si="26"/>
        <v>#REF!</v>
      </c>
      <c r="AW39" s="1" t="e">
        <f t="shared" si="26"/>
        <v>#REF!</v>
      </c>
      <c r="AX39" s="1" t="e">
        <f t="shared" si="26"/>
        <v>#REF!</v>
      </c>
      <c r="AY39" s="1" t="e">
        <f t="shared" si="26"/>
        <v>#REF!</v>
      </c>
      <c r="AZ39" s="1" t="e">
        <f t="shared" si="26"/>
        <v>#REF!</v>
      </c>
      <c r="BA39" s="1" t="e">
        <f t="shared" si="26"/>
        <v>#REF!</v>
      </c>
      <c r="BB39" s="1" t="e">
        <f t="shared" si="26"/>
        <v>#REF!</v>
      </c>
      <c r="BC39" s="1" t="e">
        <f t="shared" si="26"/>
        <v>#REF!</v>
      </c>
      <c r="BD39" s="1" t="e">
        <f t="shared" si="26"/>
        <v>#REF!</v>
      </c>
      <c r="BE39" s="1" t="e">
        <f t="shared" si="26"/>
        <v>#REF!</v>
      </c>
      <c r="BF39" s="1" t="e">
        <f t="shared" si="26"/>
        <v>#REF!</v>
      </c>
      <c r="BG39" s="1" t="e">
        <f t="shared" si="26"/>
        <v>#REF!</v>
      </c>
      <c r="BH39" s="1" t="e">
        <f t="shared" si="26"/>
        <v>#REF!</v>
      </c>
      <c r="BI39" s="1" t="e">
        <f t="shared" si="26"/>
        <v>#REF!</v>
      </c>
      <c r="BJ39" s="1" t="e">
        <f t="shared" si="26"/>
        <v>#REF!</v>
      </c>
      <c r="BK39" s="1" t="e">
        <f t="shared" si="26"/>
        <v>#REF!</v>
      </c>
    </row>
    <row r="40" spans="1:63" s="11" customFormat="1" ht="15.75" customHeight="1">
      <c r="A40" s="55" t="s">
        <v>50</v>
      </c>
      <c r="B40" s="58" t="s">
        <v>48</v>
      </c>
      <c r="C40" s="88" t="s">
        <v>63</v>
      </c>
      <c r="D40" s="89">
        <f t="shared" ref="D40:M40" si="27">D39-D36</f>
        <v>-35833.010958653525</v>
      </c>
      <c r="E40" s="89">
        <f t="shared" si="27"/>
        <v>-87792.60334254452</v>
      </c>
      <c r="F40" s="89" t="e">
        <f t="shared" si="27"/>
        <v>#REF!</v>
      </c>
      <c r="G40" s="89" t="e">
        <f t="shared" si="27"/>
        <v>#REF!</v>
      </c>
      <c r="H40" s="89" t="e">
        <f t="shared" si="27"/>
        <v>#REF!</v>
      </c>
      <c r="I40" s="89" t="e">
        <f t="shared" si="27"/>
        <v>#REF!</v>
      </c>
      <c r="J40" s="89" t="e">
        <f t="shared" si="27"/>
        <v>#REF!</v>
      </c>
      <c r="K40" s="89" t="e">
        <f t="shared" si="27"/>
        <v>#REF!</v>
      </c>
      <c r="L40" s="89" t="e">
        <f t="shared" si="27"/>
        <v>#REF!</v>
      </c>
      <c r="M40" s="89" t="e">
        <f t="shared" si="27"/>
        <v>#REF!</v>
      </c>
      <c r="N40" s="89" t="e">
        <f t="shared" ref="N40:BK40" si="28">N39-N36</f>
        <v>#REF!</v>
      </c>
      <c r="O40" s="89" t="e">
        <f t="shared" si="28"/>
        <v>#REF!</v>
      </c>
      <c r="P40" s="89">
        <f t="shared" si="28"/>
        <v>96487.810683560092</v>
      </c>
      <c r="Q40" s="89">
        <f t="shared" si="28"/>
        <v>-25353.023375399294</v>
      </c>
      <c r="R40" s="89">
        <f t="shared" si="28"/>
        <v>44835.292067554081</v>
      </c>
      <c r="S40" s="89">
        <f t="shared" si="28"/>
        <v>-156729.16451084358</v>
      </c>
      <c r="T40" s="89" t="e">
        <f t="shared" si="28"/>
        <v>#REF!</v>
      </c>
      <c r="U40" s="89" t="e">
        <f t="shared" si="28"/>
        <v>#REF!</v>
      </c>
      <c r="V40" s="89" t="e">
        <f t="shared" si="28"/>
        <v>#REF!</v>
      </c>
      <c r="W40" s="89" t="e">
        <f t="shared" si="28"/>
        <v>#REF!</v>
      </c>
      <c r="X40" s="89" t="e">
        <f t="shared" si="28"/>
        <v>#REF!</v>
      </c>
      <c r="Y40" s="89" t="e">
        <f t="shared" si="28"/>
        <v>#REF!</v>
      </c>
      <c r="Z40" s="89" t="e">
        <f t="shared" si="28"/>
        <v>#REF!</v>
      </c>
      <c r="AA40" s="89" t="e">
        <f t="shared" si="28"/>
        <v>#REF!</v>
      </c>
      <c r="AB40" s="89" t="e">
        <f t="shared" si="28"/>
        <v>#REF!</v>
      </c>
      <c r="AC40" s="89" t="e">
        <f t="shared" si="28"/>
        <v>#REF!</v>
      </c>
      <c r="AD40" s="89" t="e">
        <f t="shared" si="28"/>
        <v>#REF!</v>
      </c>
      <c r="AE40" s="89" t="e">
        <f t="shared" si="28"/>
        <v>#REF!</v>
      </c>
      <c r="AF40" s="89" t="e">
        <f t="shared" si="28"/>
        <v>#REF!</v>
      </c>
      <c r="AG40" s="89" t="e">
        <f t="shared" si="28"/>
        <v>#REF!</v>
      </c>
      <c r="AH40" s="89" t="e">
        <f t="shared" si="28"/>
        <v>#REF!</v>
      </c>
      <c r="AI40" s="89" t="e">
        <f t="shared" si="28"/>
        <v>#REF!</v>
      </c>
      <c r="AJ40" s="89" t="e">
        <f t="shared" si="28"/>
        <v>#REF!</v>
      </c>
      <c r="AK40" s="89" t="e">
        <f t="shared" si="28"/>
        <v>#REF!</v>
      </c>
      <c r="AL40" s="89" t="e">
        <f t="shared" si="28"/>
        <v>#REF!</v>
      </c>
      <c r="AM40" s="89" t="e">
        <f t="shared" si="28"/>
        <v>#REF!</v>
      </c>
      <c r="AN40" s="89" t="e">
        <f t="shared" si="28"/>
        <v>#REF!</v>
      </c>
      <c r="AO40" s="89" t="e">
        <f t="shared" si="28"/>
        <v>#REF!</v>
      </c>
      <c r="AP40" s="89" t="e">
        <f t="shared" si="28"/>
        <v>#REF!</v>
      </c>
      <c r="AQ40" s="89">
        <f t="shared" si="28"/>
        <v>-205161.64165032841</v>
      </c>
      <c r="AR40" s="89">
        <f t="shared" si="28"/>
        <v>-51988.7557556252</v>
      </c>
      <c r="AS40" s="89">
        <f t="shared" si="28"/>
        <v>-248838.6883405121</v>
      </c>
      <c r="AT40" s="89" t="e">
        <f t="shared" si="28"/>
        <v>#REF!</v>
      </c>
      <c r="AU40" s="89" t="e">
        <f t="shared" si="28"/>
        <v>#REF!</v>
      </c>
      <c r="AV40" s="89" t="e">
        <f t="shared" si="28"/>
        <v>#REF!</v>
      </c>
      <c r="AW40" s="89" t="e">
        <f t="shared" si="28"/>
        <v>#REF!</v>
      </c>
      <c r="AX40" s="89" t="e">
        <f t="shared" si="28"/>
        <v>#REF!</v>
      </c>
      <c r="AY40" s="89" t="e">
        <f t="shared" si="28"/>
        <v>#REF!</v>
      </c>
      <c r="AZ40" s="89" t="e">
        <f t="shared" si="28"/>
        <v>#REF!</v>
      </c>
      <c r="BA40" s="89" t="e">
        <f t="shared" si="28"/>
        <v>#REF!</v>
      </c>
      <c r="BB40" s="89" t="e">
        <f t="shared" si="28"/>
        <v>#REF!</v>
      </c>
      <c r="BC40" s="89" t="e">
        <f t="shared" si="28"/>
        <v>#REF!</v>
      </c>
      <c r="BD40" s="89" t="e">
        <f t="shared" si="28"/>
        <v>#REF!</v>
      </c>
      <c r="BE40" s="89" t="e">
        <f t="shared" si="28"/>
        <v>#REF!</v>
      </c>
      <c r="BF40" s="89" t="e">
        <f t="shared" si="28"/>
        <v>#REF!</v>
      </c>
      <c r="BG40" s="89" t="e">
        <f t="shared" si="28"/>
        <v>#REF!</v>
      </c>
      <c r="BH40" s="89" t="e">
        <f t="shared" si="28"/>
        <v>#REF!</v>
      </c>
      <c r="BI40" s="89" t="e">
        <f t="shared" si="28"/>
        <v>#REF!</v>
      </c>
      <c r="BJ40" s="89" t="e">
        <f t="shared" si="28"/>
        <v>#REF!</v>
      </c>
      <c r="BK40" s="89" t="e">
        <f t="shared" si="28"/>
        <v>#REF!</v>
      </c>
    </row>
    <row r="41" spans="1:63" s="11" customFormat="1" ht="15.75" customHeight="1">
      <c r="A41" s="10"/>
      <c r="C41" s="9"/>
      <c r="D41" s="100"/>
      <c r="E41" s="100"/>
      <c r="F41" s="100"/>
      <c r="G41" s="9"/>
      <c r="H41" s="9"/>
      <c r="I41" s="9"/>
      <c r="J41" s="9"/>
      <c r="K41" s="9"/>
      <c r="L41" s="9"/>
      <c r="M41" s="9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63" s="11" customFormat="1" ht="15.75" customHeight="1">
      <c r="A42" s="10" t="s">
        <v>47</v>
      </c>
      <c r="B42" s="27" t="s">
        <v>51</v>
      </c>
      <c r="C42" s="22" t="s">
        <v>58</v>
      </c>
      <c r="D42" s="73" t="e">
        <f>D58*F42/F58</f>
        <v>#REF!</v>
      </c>
      <c r="E42" s="73" t="e">
        <f>E58*F42/F58</f>
        <v>#REF!</v>
      </c>
      <c r="F42" s="73" t="e">
        <f>SUM(SUMIFS(#REF!,#REF!,F$4,#REF!,"R",#REF!,"36",#REF!,{"RES","COM"}))</f>
        <v>#REF!</v>
      </c>
      <c r="G42" s="73" t="e">
        <f>SUM(SUMIFS(#REF!,#REF!,G$4,#REF!,"R",#REF!,"36",#REF!,{"RES","COM"}))</f>
        <v>#REF!</v>
      </c>
      <c r="H42" s="73" t="e">
        <f>SUM(SUMIFS(#REF!,#REF!,H$4,#REF!,"R",#REF!,"36",#REF!,{"RES","COM"}))</f>
        <v>#REF!</v>
      </c>
      <c r="I42" s="73" t="e">
        <f>SUM(SUMIFS(#REF!,#REF!,I$4,#REF!,"R",#REF!,"36",#REF!,{"RES","COM"}))</f>
        <v>#REF!</v>
      </c>
      <c r="J42" s="73" t="e">
        <f>SUM(SUMIFS(#REF!,#REF!,J$4,#REF!,"R",#REF!,"36",#REF!,{"RES","COM"}))</f>
        <v>#REF!</v>
      </c>
      <c r="K42" s="73" t="e">
        <f>SUM(SUMIFS(#REF!,#REF!,K$4,#REF!,"R",#REF!,"36",#REF!,{"RES","COM"}))</f>
        <v>#REF!</v>
      </c>
      <c r="L42" s="73" t="e">
        <f>SUM(SUMIFS(#REF!,#REF!,L$4,#REF!,"R",#REF!,"36",#REF!,{"RES","COM"}))</f>
        <v>#REF!</v>
      </c>
      <c r="M42" s="73" t="e">
        <f>SUM(SUMIFS(#REF!,#REF!,M$4,#REF!,"R",#REF!,"36",#REF!,{"RES","COM"}))</f>
        <v>#REF!</v>
      </c>
      <c r="N42" s="73" t="e">
        <f>SUM(SUMIFS(#REF!,#REF!,N$4,#REF!,"R",#REF!,"36",#REF!,{"RES","COM"}))</f>
        <v>#REF!</v>
      </c>
      <c r="O42" s="73" t="e">
        <f>SUM(SUMIFS(#REF!,#REF!,O$4,#REF!,"R",#REF!,"36",#REF!,{"RES","COM"}))</f>
        <v>#REF!</v>
      </c>
      <c r="P42" s="73">
        <v>836.66301369862992</v>
      </c>
      <c r="Q42" s="73">
        <v>153.33698630136982</v>
      </c>
      <c r="R42" s="73">
        <v>116.91514598540144</v>
      </c>
      <c r="S42" s="73">
        <v>870.37500000000011</v>
      </c>
      <c r="T42" s="73" t="e">
        <f>SUM(SUMIFS(#REF!,#REF!,T$4,#REF!,"R",#REF!,"36",#REF!,{"RES","COM"}))</f>
        <v>#REF!</v>
      </c>
      <c r="U42" s="73" t="e">
        <f>SUM(SUMIFS(#REF!,#REF!,U$4,#REF!,"R",#REF!,"36",#REF!,{"RES","COM"}))</f>
        <v>#REF!</v>
      </c>
      <c r="V42" s="73" t="e">
        <f>SUM(SUMIFS(#REF!,#REF!,V$4,#REF!,"R",#REF!,"36",#REF!,{"RES","COM"}))</f>
        <v>#REF!</v>
      </c>
      <c r="W42" s="73" t="e">
        <f>SUM(SUMIFS(#REF!,#REF!,W$4,#REF!,"R",#REF!,"36",#REF!,{"RES","COM"}))</f>
        <v>#REF!</v>
      </c>
      <c r="X42" s="73" t="e">
        <f>SUM(SUMIFS(#REF!,#REF!,X$4,#REF!,"R",#REF!,"36",#REF!,{"RES","COM"}))</f>
        <v>#REF!</v>
      </c>
      <c r="Y42" s="73" t="e">
        <f>SUM(SUMIFS(#REF!,#REF!,Y$4,#REF!,"R",#REF!,"36",#REF!,{"RES","COM"}))</f>
        <v>#REF!</v>
      </c>
      <c r="Z42" s="73" t="e">
        <f>SUM(SUMIFS(#REF!,#REF!,Z$4,#REF!,"R",#REF!,"36",#REF!,{"RES","COM"}))</f>
        <v>#REF!</v>
      </c>
      <c r="AA42" s="73" t="e">
        <f>SUM(SUMIFS(#REF!,#REF!,AA$4,#REF!,"R",#REF!,"36",#REF!,{"RES","COM"}))</f>
        <v>#REF!</v>
      </c>
      <c r="AB42" s="73" t="e">
        <f>SUM(SUMIFS(#REF!,#REF!,AB$4,#REF!,"R",#REF!,"36",#REF!,{"RES","COM"}))</f>
        <v>#REF!</v>
      </c>
      <c r="AC42" s="73" t="e">
        <f>SUM(SUMIFS(#REF!,#REF!,AC$4,#REF!,"R",#REF!,"36",#REF!,{"RES","COM"}))</f>
        <v>#REF!</v>
      </c>
      <c r="AD42" s="73" t="e">
        <f>SUM(SUMIFS(#REF!,#REF!,AD$4,#REF!,"R",#REF!,"36",#REF!,{"RES","COM"}))</f>
        <v>#REF!</v>
      </c>
      <c r="AE42" s="73" t="e">
        <f>SUM(SUMIFS(#REF!,#REF!,AE$4,#REF!,"R",#REF!,"36",#REF!,{"RES","COM"}))</f>
        <v>#REF!</v>
      </c>
      <c r="AF42" s="73" t="e">
        <f>SUM(SUMIFS(#REF!,#REF!,AF$4,#REF!,"R",#REF!,"36",#REF!,{"RES","COM"}))</f>
        <v>#REF!</v>
      </c>
      <c r="AG42" s="73" t="e">
        <f>SUM(SUMIFS(#REF!,#REF!,AG$4,#REF!,"R",#REF!,"36",#REF!,{"RES","COM"}))</f>
        <v>#REF!</v>
      </c>
      <c r="AH42" s="73" t="e">
        <f>SUM(SUMIFS(#REF!,#REF!,AH$4,#REF!,"R",#REF!,"36",#REF!,{"RES","COM"}))</f>
        <v>#REF!</v>
      </c>
      <c r="AI42" s="73" t="e">
        <f>SUM(SUMIFS(#REF!,#REF!,AI$4,#REF!,"R",#REF!,"36",#REF!,{"RES","COM"}))</f>
        <v>#REF!</v>
      </c>
      <c r="AJ42" s="73" t="e">
        <f>SUM(SUMIFS(#REF!,#REF!,AJ$4,#REF!,"R",#REF!,"36",#REF!,{"RES","COM"}))</f>
        <v>#REF!</v>
      </c>
      <c r="AK42" s="73" t="e">
        <f>SUM(SUMIFS(#REF!,#REF!,AK$4,#REF!,"R",#REF!,"36",#REF!,{"RES","COM"}))</f>
        <v>#REF!</v>
      </c>
      <c r="AL42" s="73" t="e">
        <f>SUM(SUMIFS(#REF!,#REF!,AL$4,#REF!,"R",#REF!,"36",#REF!,{"RES","COM"}))</f>
        <v>#REF!</v>
      </c>
      <c r="AM42" s="73" t="e">
        <f>SUM(SUMIFS(#REF!,#REF!,AM$4,#REF!,"R",#REF!,"36",#REF!,{"RES","COM"}))</f>
        <v>#REF!</v>
      </c>
      <c r="AN42" s="73" t="e">
        <f>SUM(SUMIFS(#REF!,#REF!,AN$4,#REF!,"R",#REF!,"36",#REF!,{"RES","COM"}))</f>
        <v>#REF!</v>
      </c>
      <c r="AO42" s="73" t="e">
        <f>SUM(SUMIFS(#REF!,#REF!,AO$4,#REF!,"R",#REF!,"36",#REF!,{"RES","COM"}))</f>
        <v>#REF!</v>
      </c>
      <c r="AP42" s="73" t="e">
        <f>SUM(SUMIFS(#REF!,#REF!,AP$4,#REF!,"R",#REF!,"36",#REF!,{"RES","COM"}))</f>
        <v>#REF!</v>
      </c>
      <c r="AQ42" s="73">
        <v>982</v>
      </c>
      <c r="AR42" s="73">
        <v>978</v>
      </c>
      <c r="AS42" s="73">
        <v>981</v>
      </c>
      <c r="AT42" s="73" t="e">
        <f>SUM(SUMIFS(#REF!,#REF!,AT$4,#REF!,"R",#REF!,"36",#REF!,{"RES","COM"}))</f>
        <v>#REF!</v>
      </c>
      <c r="AU42" s="73" t="e">
        <f>SUM(SUMIFS(#REF!,#REF!,AU$4,#REF!,"R",#REF!,"36",#REF!,{"RES","COM"}))</f>
        <v>#REF!</v>
      </c>
      <c r="AV42" s="73" t="e">
        <f>SUM(SUMIFS(#REF!,#REF!,AV$4,#REF!,"R",#REF!,"36",#REF!,{"RES","COM"}))</f>
        <v>#REF!</v>
      </c>
      <c r="AW42" s="73" t="e">
        <f>SUM(SUMIFS(#REF!,#REF!,AW$4,#REF!,"R",#REF!,"36",#REF!,{"RES","COM"}))</f>
        <v>#REF!</v>
      </c>
      <c r="AX42" s="73" t="e">
        <f>SUM(SUMIFS(#REF!,#REF!,AX$4,#REF!,"R",#REF!,"36",#REF!,{"RES","COM"}))</f>
        <v>#REF!</v>
      </c>
      <c r="AY42" s="73" t="e">
        <f>SUM(SUMIFS(#REF!,#REF!,AY$4,#REF!,"R",#REF!,"36",#REF!,{"RES","COM"}))</f>
        <v>#REF!</v>
      </c>
      <c r="AZ42" s="73" t="e">
        <f>SUM(SUMIFS(#REF!,#REF!,AZ$4,#REF!,"R",#REF!,"36",#REF!,{"RES","COM"}))</f>
        <v>#REF!</v>
      </c>
      <c r="BA42" s="73" t="e">
        <f>SUM(SUMIFS(#REF!,#REF!,BA$4,#REF!,"R",#REF!,"36",#REF!,{"RES","COM"}))</f>
        <v>#REF!</v>
      </c>
      <c r="BB42" s="73" t="e">
        <f>SUM(SUMIFS(#REF!,#REF!,BB$4,#REF!,"R",#REF!,"36",#REF!,{"RES","COM"}))</f>
        <v>#REF!</v>
      </c>
      <c r="BC42" s="73" t="e">
        <f>SUM(SUMIFS(#REF!,#REF!,BC$4,#REF!,"R",#REF!,"36",#REF!,{"RES","COM"}))</f>
        <v>#REF!</v>
      </c>
      <c r="BD42" s="73" t="e">
        <f>SUM(SUMIFS(#REF!,#REF!,BD$4,#REF!,"R",#REF!,"36",#REF!,{"RES","COM"}))</f>
        <v>#REF!</v>
      </c>
      <c r="BE42" s="73" t="e">
        <f>SUM(SUMIFS(#REF!,#REF!,BE$4,#REF!,"R",#REF!,"36",#REF!,{"RES","COM"}))</f>
        <v>#REF!</v>
      </c>
      <c r="BF42" s="73" t="e">
        <f>SUM(SUMIFS(#REF!,#REF!,BF$4,#REF!,"R",#REF!,"36",#REF!,{"RES","COM"}))</f>
        <v>#REF!</v>
      </c>
      <c r="BG42" s="73" t="e">
        <f>SUM(SUMIFS(#REF!,#REF!,BG$4,#REF!,"R",#REF!,"36",#REF!,{"RES","COM"}))</f>
        <v>#REF!</v>
      </c>
      <c r="BH42" s="73" t="e">
        <f>SUM(SUMIFS(#REF!,#REF!,BH$4,#REF!,"R",#REF!,"36",#REF!,{"RES","COM"}))</f>
        <v>#REF!</v>
      </c>
      <c r="BI42" s="73" t="e">
        <f>SUM(SUMIFS(#REF!,#REF!,BI$4,#REF!,"R",#REF!,"36",#REF!,{"RES","COM"}))</f>
        <v>#REF!</v>
      </c>
      <c r="BJ42" s="73" t="e">
        <f>SUM(SUMIFS(#REF!,#REF!,BJ$4,#REF!,"R",#REF!,"36",#REF!,{"RES","COM"}))</f>
        <v>#REF!</v>
      </c>
      <c r="BK42" s="73" t="e">
        <f>SUM(SUMIFS(#REF!,#REF!,BK$4,#REF!,"R",#REF!,"36",#REF!,{"RES","COM"}))</f>
        <v>#REF!</v>
      </c>
    </row>
    <row r="43" spans="1:63" s="11" customFormat="1" ht="15.75" customHeight="1">
      <c r="A43" s="10" t="s">
        <v>47</v>
      </c>
      <c r="B43" s="27" t="s">
        <v>51</v>
      </c>
      <c r="C43" s="12" t="s">
        <v>5</v>
      </c>
      <c r="D43" s="52">
        <v>3668.7870819512195</v>
      </c>
      <c r="E43" s="52">
        <v>3934.649469050371</v>
      </c>
      <c r="F43" s="52">
        <v>3747.9318956696561</v>
      </c>
      <c r="G43" s="52">
        <v>3881.2060682846013</v>
      </c>
      <c r="H43" s="52">
        <v>3533.9079992974475</v>
      </c>
      <c r="I43" s="52">
        <v>3254.2176655309149</v>
      </c>
      <c r="J43" s="52">
        <v>3072.5551820493106</v>
      </c>
      <c r="K43" s="52">
        <v>2992.0837392333192</v>
      </c>
      <c r="L43" s="52">
        <v>2879.4954048397472</v>
      </c>
      <c r="M43" s="52">
        <v>3060.0781490404993</v>
      </c>
      <c r="N43" s="52">
        <v>2995.0761892015616</v>
      </c>
      <c r="O43" s="52">
        <v>3280.918367679596</v>
      </c>
      <c r="P43" s="80">
        <v>3668.7870819512195</v>
      </c>
      <c r="Q43" s="80">
        <v>3809.7892550633037</v>
      </c>
      <c r="R43" s="80">
        <v>3934.649469050371</v>
      </c>
      <c r="S43" s="80">
        <v>4085.869508038119</v>
      </c>
      <c r="T43" s="52">
        <v>3891.9758344867469</v>
      </c>
      <c r="U43" s="52">
        <v>4030.3721217239527</v>
      </c>
      <c r="V43" s="52">
        <v>3669.7263764200866</v>
      </c>
      <c r="W43" s="52">
        <v>3379.2867285127754</v>
      </c>
      <c r="X43" s="52">
        <v>3190.6424266885756</v>
      </c>
      <c r="Y43" s="52">
        <v>3107.0782319474752</v>
      </c>
      <c r="Z43" s="52">
        <v>2990.1627999431798</v>
      </c>
      <c r="AA43" s="52">
        <v>3177.6858649611618</v>
      </c>
      <c r="AB43" s="52">
        <v>3110.1856904836791</v>
      </c>
      <c r="AC43" s="52">
        <v>3407.013616412356</v>
      </c>
      <c r="AD43" s="52">
        <v>3809.7892550633037</v>
      </c>
      <c r="AE43" s="52">
        <v>4085.869508038119</v>
      </c>
      <c r="AF43" s="52">
        <v>3891.9758344867469</v>
      </c>
      <c r="AG43" s="52">
        <v>4030.3721217239527</v>
      </c>
      <c r="AH43" s="52">
        <v>3669.7263764200866</v>
      </c>
      <c r="AI43" s="52">
        <v>3379.2867285127754</v>
      </c>
      <c r="AJ43" s="52">
        <v>3190.6424266885756</v>
      </c>
      <c r="AK43" s="52">
        <v>3107.0782319474752</v>
      </c>
      <c r="AL43" s="52">
        <v>2990.1627999431798</v>
      </c>
      <c r="AM43" s="52">
        <v>3177.6858649611618</v>
      </c>
      <c r="AN43" s="52">
        <v>3110.1856904836791</v>
      </c>
      <c r="AO43" s="52">
        <v>3407.013616412356</v>
      </c>
      <c r="AP43" s="52">
        <v>3809.7892550633037</v>
      </c>
      <c r="AQ43" s="52">
        <v>4085.869508038119</v>
      </c>
      <c r="AR43" s="52">
        <v>3891.9758344867469</v>
      </c>
      <c r="AS43" s="52">
        <v>4030.3721217239527</v>
      </c>
      <c r="AT43" s="52">
        <v>3669.7263764200866</v>
      </c>
      <c r="AU43" s="52">
        <v>3379.2867285127754</v>
      </c>
      <c r="AV43" s="52">
        <v>3190.6424266885756</v>
      </c>
      <c r="AW43" s="52">
        <v>3107.0782319474752</v>
      </c>
      <c r="AX43" s="52">
        <v>2990.1627999431798</v>
      </c>
      <c r="AY43" s="52">
        <v>3177.6858649611618</v>
      </c>
      <c r="AZ43" s="52">
        <v>3110.1856904836791</v>
      </c>
      <c r="BA43" s="52">
        <v>3407.013616412356</v>
      </c>
      <c r="BB43" s="52">
        <v>3809.7892550633037</v>
      </c>
      <c r="BC43" s="52">
        <v>4085.869508038119</v>
      </c>
      <c r="BD43" s="52">
        <v>3891.9758344867469</v>
      </c>
      <c r="BE43" s="52">
        <v>4030.3721217239527</v>
      </c>
      <c r="BF43" s="52">
        <v>3669.7263764200866</v>
      </c>
      <c r="BG43" s="52">
        <v>3379.2867285127754</v>
      </c>
      <c r="BH43" s="52">
        <v>3190.6424266885756</v>
      </c>
      <c r="BI43" s="52">
        <v>3107.0782319474752</v>
      </c>
      <c r="BJ43" s="52">
        <v>2990.1627999431798</v>
      </c>
      <c r="BK43" s="52">
        <v>3177.6858649611618</v>
      </c>
    </row>
    <row r="44" spans="1:63" s="11" customFormat="1" ht="15.75" customHeight="1">
      <c r="A44" s="10" t="s">
        <v>47</v>
      </c>
      <c r="B44" s="27" t="s">
        <v>51</v>
      </c>
      <c r="C44" s="12" t="s">
        <v>3</v>
      </c>
      <c r="D44" s="1" t="e">
        <f t="shared" ref="D44:M44" si="29">D43*D42</f>
        <v>#REF!</v>
      </c>
      <c r="E44" s="1" t="e">
        <f t="shared" si="29"/>
        <v>#REF!</v>
      </c>
      <c r="F44" s="1" t="e">
        <f t="shared" si="29"/>
        <v>#REF!</v>
      </c>
      <c r="G44" s="1" t="e">
        <f t="shared" si="29"/>
        <v>#REF!</v>
      </c>
      <c r="H44" s="1" t="e">
        <f t="shared" si="29"/>
        <v>#REF!</v>
      </c>
      <c r="I44" s="1" t="e">
        <f t="shared" si="29"/>
        <v>#REF!</v>
      </c>
      <c r="J44" s="1" t="e">
        <f t="shared" si="29"/>
        <v>#REF!</v>
      </c>
      <c r="K44" s="1" t="e">
        <f t="shared" si="29"/>
        <v>#REF!</v>
      </c>
      <c r="L44" s="1" t="e">
        <f t="shared" si="29"/>
        <v>#REF!</v>
      </c>
      <c r="M44" s="1" t="e">
        <f t="shared" si="29"/>
        <v>#REF!</v>
      </c>
      <c r="N44" s="1" t="e">
        <f t="shared" ref="N44:BK44" si="30">N43*N42</f>
        <v>#REF!</v>
      </c>
      <c r="O44" s="1" t="e">
        <f t="shared" si="30"/>
        <v>#REF!</v>
      </c>
      <c r="P44" s="1">
        <f t="shared" si="30"/>
        <v>3069538.4566039098</v>
      </c>
      <c r="Q44" s="1">
        <f t="shared" si="30"/>
        <v>584181.60281474772</v>
      </c>
      <c r="R44" s="1">
        <f t="shared" si="30"/>
        <v>460020.11707540636</v>
      </c>
      <c r="S44" s="1">
        <f t="shared" si="30"/>
        <v>3556238.6730586784</v>
      </c>
      <c r="T44" s="1" t="e">
        <f t="shared" si="30"/>
        <v>#REF!</v>
      </c>
      <c r="U44" s="1" t="e">
        <f t="shared" si="30"/>
        <v>#REF!</v>
      </c>
      <c r="V44" s="1" t="e">
        <f t="shared" si="30"/>
        <v>#REF!</v>
      </c>
      <c r="W44" s="1" t="e">
        <f t="shared" si="30"/>
        <v>#REF!</v>
      </c>
      <c r="X44" s="1" t="e">
        <f t="shared" si="30"/>
        <v>#REF!</v>
      </c>
      <c r="Y44" s="1" t="e">
        <f t="shared" si="30"/>
        <v>#REF!</v>
      </c>
      <c r="Z44" s="1" t="e">
        <f t="shared" si="30"/>
        <v>#REF!</v>
      </c>
      <c r="AA44" s="1" t="e">
        <f t="shared" si="30"/>
        <v>#REF!</v>
      </c>
      <c r="AB44" s="1" t="e">
        <f t="shared" si="30"/>
        <v>#REF!</v>
      </c>
      <c r="AC44" s="1" t="e">
        <f t="shared" si="30"/>
        <v>#REF!</v>
      </c>
      <c r="AD44" s="1" t="e">
        <f t="shared" si="30"/>
        <v>#REF!</v>
      </c>
      <c r="AE44" s="1" t="e">
        <f t="shared" si="30"/>
        <v>#REF!</v>
      </c>
      <c r="AF44" s="1" t="e">
        <f t="shared" si="30"/>
        <v>#REF!</v>
      </c>
      <c r="AG44" s="1" t="e">
        <f t="shared" si="30"/>
        <v>#REF!</v>
      </c>
      <c r="AH44" s="1" t="e">
        <f t="shared" si="30"/>
        <v>#REF!</v>
      </c>
      <c r="AI44" s="1" t="e">
        <f t="shared" si="30"/>
        <v>#REF!</v>
      </c>
      <c r="AJ44" s="1" t="e">
        <f t="shared" si="30"/>
        <v>#REF!</v>
      </c>
      <c r="AK44" s="1" t="e">
        <f t="shared" si="30"/>
        <v>#REF!</v>
      </c>
      <c r="AL44" s="1" t="e">
        <f t="shared" si="30"/>
        <v>#REF!</v>
      </c>
      <c r="AM44" s="1" t="e">
        <f t="shared" si="30"/>
        <v>#REF!</v>
      </c>
      <c r="AN44" s="1" t="e">
        <f t="shared" si="30"/>
        <v>#REF!</v>
      </c>
      <c r="AO44" s="1" t="e">
        <f t="shared" si="30"/>
        <v>#REF!</v>
      </c>
      <c r="AP44" s="1" t="e">
        <f t="shared" si="30"/>
        <v>#REF!</v>
      </c>
      <c r="AQ44" s="1">
        <f t="shared" si="30"/>
        <v>4012323.8568934328</v>
      </c>
      <c r="AR44" s="1">
        <f t="shared" si="30"/>
        <v>3806352.3661280386</v>
      </c>
      <c r="AS44" s="1">
        <f t="shared" si="30"/>
        <v>3953795.0514111975</v>
      </c>
      <c r="AT44" s="1" t="e">
        <f t="shared" si="30"/>
        <v>#REF!</v>
      </c>
      <c r="AU44" s="1" t="e">
        <f t="shared" si="30"/>
        <v>#REF!</v>
      </c>
      <c r="AV44" s="1" t="e">
        <f t="shared" si="30"/>
        <v>#REF!</v>
      </c>
      <c r="AW44" s="1" t="e">
        <f t="shared" si="30"/>
        <v>#REF!</v>
      </c>
      <c r="AX44" s="1" t="e">
        <f t="shared" si="30"/>
        <v>#REF!</v>
      </c>
      <c r="AY44" s="1" t="e">
        <f t="shared" si="30"/>
        <v>#REF!</v>
      </c>
      <c r="AZ44" s="1" t="e">
        <f t="shared" si="30"/>
        <v>#REF!</v>
      </c>
      <c r="BA44" s="1" t="e">
        <f t="shared" si="30"/>
        <v>#REF!</v>
      </c>
      <c r="BB44" s="1" t="e">
        <f t="shared" si="30"/>
        <v>#REF!</v>
      </c>
      <c r="BC44" s="1" t="e">
        <f t="shared" si="30"/>
        <v>#REF!</v>
      </c>
      <c r="BD44" s="1" t="e">
        <f t="shared" si="30"/>
        <v>#REF!</v>
      </c>
      <c r="BE44" s="1" t="e">
        <f t="shared" si="30"/>
        <v>#REF!</v>
      </c>
      <c r="BF44" s="1" t="e">
        <f t="shared" si="30"/>
        <v>#REF!</v>
      </c>
      <c r="BG44" s="1" t="e">
        <f t="shared" si="30"/>
        <v>#REF!</v>
      </c>
      <c r="BH44" s="1" t="e">
        <f t="shared" si="30"/>
        <v>#REF!</v>
      </c>
      <c r="BI44" s="1" t="e">
        <f t="shared" si="30"/>
        <v>#REF!</v>
      </c>
      <c r="BJ44" s="1" t="e">
        <f t="shared" si="30"/>
        <v>#REF!</v>
      </c>
      <c r="BK44" s="1" t="e">
        <f t="shared" si="30"/>
        <v>#REF!</v>
      </c>
    </row>
    <row r="45" spans="1:63" s="11" customFormat="1" ht="15.75" customHeight="1">
      <c r="A45" s="10" t="s">
        <v>47</v>
      </c>
      <c r="B45" s="27" t="s">
        <v>51</v>
      </c>
      <c r="C45" s="22" t="s">
        <v>39</v>
      </c>
      <c r="D45" s="73" t="e">
        <f>D61*F45/F61</f>
        <v>#REF!</v>
      </c>
      <c r="E45" s="73" t="e">
        <f>E61*F45/F61</f>
        <v>#REF!</v>
      </c>
      <c r="F45" s="73" t="e">
        <f>SUM(SUMIFS(#REF!,#REF!,F$4,#REF!,"R",#REF!,"36",#REF!,{"RES","COM"}))</f>
        <v>#REF!</v>
      </c>
      <c r="G45" s="73" t="e">
        <f>SUM(SUMIFS(#REF!,#REF!,G$4,#REF!,"R",#REF!,"36",#REF!,{"RES","COM"}))</f>
        <v>#REF!</v>
      </c>
      <c r="H45" s="73" t="e">
        <f>SUM(SUMIFS(#REF!,#REF!,H$4,#REF!,"R",#REF!,"36",#REF!,{"RES","COM"}))</f>
        <v>#REF!</v>
      </c>
      <c r="I45" s="73" t="e">
        <f>SUM(SUMIFS(#REF!,#REF!,I$4,#REF!,"R",#REF!,"36",#REF!,{"RES","COM"}))</f>
        <v>#REF!</v>
      </c>
      <c r="J45" s="73" t="e">
        <f>SUM(SUMIFS(#REF!,#REF!,J$4,#REF!,"R",#REF!,"36",#REF!,{"RES","COM"}))</f>
        <v>#REF!</v>
      </c>
      <c r="K45" s="73" t="e">
        <f>SUM(SUMIFS(#REF!,#REF!,K$4,#REF!,"R",#REF!,"36",#REF!,{"RES","COM"}))</f>
        <v>#REF!</v>
      </c>
      <c r="L45" s="73" t="e">
        <f>SUM(SUMIFS(#REF!,#REF!,L$4,#REF!,"R",#REF!,"36",#REF!,{"RES","COM"}))</f>
        <v>#REF!</v>
      </c>
      <c r="M45" s="73" t="e">
        <f>SUM(SUMIFS(#REF!,#REF!,M$4,#REF!,"R",#REF!,"36",#REF!,{"RES","COM"}))</f>
        <v>#REF!</v>
      </c>
      <c r="N45" s="73" t="e">
        <f>SUM(SUMIFS(#REF!,#REF!,N$4,#REF!,"R",#REF!,"36",#REF!,{"RES","COM"}))</f>
        <v>#REF!</v>
      </c>
      <c r="O45" s="73" t="e">
        <f>SUM(SUMIFS(#REF!,#REF!,O$4,#REF!,"R",#REF!,"36",#REF!,{"RES","COM"}))</f>
        <v>#REF!</v>
      </c>
      <c r="P45" s="73">
        <v>62513067.772345811</v>
      </c>
      <c r="Q45" s="73">
        <v>13527170.484423807</v>
      </c>
      <c r="R45" s="73">
        <v>8411377.7544141952</v>
      </c>
      <c r="S45" s="73">
        <v>66013390.668827809</v>
      </c>
      <c r="T45" s="73" t="e">
        <f>SUM(SUMIFS(#REF!,#REF!,T$4,#REF!,"R",#REF!,"36",#REF!,{"RES","COM"}))</f>
        <v>#REF!</v>
      </c>
      <c r="U45" s="73" t="e">
        <f>SUM(SUMIFS(#REF!,#REF!,U$4,#REF!,"R",#REF!,"36",#REF!,{"RES","COM"}))</f>
        <v>#REF!</v>
      </c>
      <c r="V45" s="73" t="e">
        <f>SUM(SUMIFS(#REF!,#REF!,V$4,#REF!,"R",#REF!,"36",#REF!,{"RES","COM"}))</f>
        <v>#REF!</v>
      </c>
      <c r="W45" s="73" t="e">
        <f>SUM(SUMIFS(#REF!,#REF!,W$4,#REF!,"R",#REF!,"36",#REF!,{"RES","COM"}))</f>
        <v>#REF!</v>
      </c>
      <c r="X45" s="73" t="e">
        <f>SUM(SUMIFS(#REF!,#REF!,X$4,#REF!,"R",#REF!,"36",#REF!,{"RES","COM"}))</f>
        <v>#REF!</v>
      </c>
      <c r="Y45" s="73" t="e">
        <f>SUM(SUMIFS(#REF!,#REF!,Y$4,#REF!,"R",#REF!,"36",#REF!,{"RES","COM"}))</f>
        <v>#REF!</v>
      </c>
      <c r="Z45" s="73" t="e">
        <f>SUM(SUMIFS(#REF!,#REF!,Z$4,#REF!,"R",#REF!,"36",#REF!,{"RES","COM"}))</f>
        <v>#REF!</v>
      </c>
      <c r="AA45" s="73" t="e">
        <f>SUM(SUMIFS(#REF!,#REF!,AA$4,#REF!,"R",#REF!,"36",#REF!,{"RES","COM"}))</f>
        <v>#REF!</v>
      </c>
      <c r="AB45" s="73" t="e">
        <f>SUM(SUMIFS(#REF!,#REF!,AB$4,#REF!,"R",#REF!,"36",#REF!,{"RES","COM"}))</f>
        <v>#REF!</v>
      </c>
      <c r="AC45" s="73" t="e">
        <f>SUM(SUMIFS(#REF!,#REF!,AC$4,#REF!,"R",#REF!,"36",#REF!,{"RES","COM"}))</f>
        <v>#REF!</v>
      </c>
      <c r="AD45" s="73" t="e">
        <f>SUM(SUMIFS(#REF!,#REF!,AD$4,#REF!,"R",#REF!,"36",#REF!,{"RES","COM"}))</f>
        <v>#REF!</v>
      </c>
      <c r="AE45" s="73" t="e">
        <f>SUM(SUMIFS(#REF!,#REF!,AE$4,#REF!,"R",#REF!,"36",#REF!,{"RES","COM"}))</f>
        <v>#REF!</v>
      </c>
      <c r="AF45" s="73" t="e">
        <f>SUM(SUMIFS(#REF!,#REF!,AF$4,#REF!,"R",#REF!,"36",#REF!,{"RES","COM"}))</f>
        <v>#REF!</v>
      </c>
      <c r="AG45" s="73" t="e">
        <f>SUM(SUMIFS(#REF!,#REF!,AG$4,#REF!,"R",#REF!,"36",#REF!,{"RES","COM"}))</f>
        <v>#REF!</v>
      </c>
      <c r="AH45" s="73" t="e">
        <f>SUM(SUMIFS(#REF!,#REF!,AH$4,#REF!,"R",#REF!,"36",#REF!,{"RES","COM"}))</f>
        <v>#REF!</v>
      </c>
      <c r="AI45" s="73" t="e">
        <f>SUM(SUMIFS(#REF!,#REF!,AI$4,#REF!,"R",#REF!,"36",#REF!,{"RES","COM"}))</f>
        <v>#REF!</v>
      </c>
      <c r="AJ45" s="73" t="e">
        <f>SUM(SUMIFS(#REF!,#REF!,AJ$4,#REF!,"R",#REF!,"36",#REF!,{"RES","COM"}))</f>
        <v>#REF!</v>
      </c>
      <c r="AK45" s="73" t="e">
        <f>SUM(SUMIFS(#REF!,#REF!,AK$4,#REF!,"R",#REF!,"36",#REF!,{"RES","COM"}))</f>
        <v>#REF!</v>
      </c>
      <c r="AL45" s="73" t="e">
        <f>SUM(SUMIFS(#REF!,#REF!,AL$4,#REF!,"R",#REF!,"36",#REF!,{"RES","COM"}))</f>
        <v>#REF!</v>
      </c>
      <c r="AM45" s="73" t="e">
        <f>SUM(SUMIFS(#REF!,#REF!,AM$4,#REF!,"R",#REF!,"36",#REF!,{"RES","COM"}))</f>
        <v>#REF!</v>
      </c>
      <c r="AN45" s="73" t="e">
        <f>SUM(SUMIFS(#REF!,#REF!,AN$4,#REF!,"R",#REF!,"36",#REF!,{"RES","COM"}))</f>
        <v>#REF!</v>
      </c>
      <c r="AO45" s="73" t="e">
        <f>SUM(SUMIFS(#REF!,#REF!,AO$4,#REF!,"R",#REF!,"36",#REF!,{"RES","COM"}))</f>
        <v>#REF!</v>
      </c>
      <c r="AP45" s="73" t="e">
        <f>SUM(SUMIFS(#REF!,#REF!,AP$4,#REF!,"R",#REF!,"36",#REF!,{"RES","COM"}))</f>
        <v>#REF!</v>
      </c>
      <c r="AQ45" s="73">
        <v>75190260</v>
      </c>
      <c r="AR45" s="73">
        <v>75643908</v>
      </c>
      <c r="AS45" s="73">
        <v>78560257</v>
      </c>
      <c r="AT45" s="73" t="e">
        <f>SUM(SUMIFS(#REF!,#REF!,AT$4,#REF!,"R",#REF!,"36",#REF!,{"RES","COM"}))</f>
        <v>#REF!</v>
      </c>
      <c r="AU45" s="73" t="e">
        <f>SUM(SUMIFS(#REF!,#REF!,AU$4,#REF!,"R",#REF!,"36",#REF!,{"RES","COM"}))</f>
        <v>#REF!</v>
      </c>
      <c r="AV45" s="73" t="e">
        <f>SUM(SUMIFS(#REF!,#REF!,AV$4,#REF!,"R",#REF!,"36",#REF!,{"RES","COM"}))</f>
        <v>#REF!</v>
      </c>
      <c r="AW45" s="73" t="e">
        <f>SUM(SUMIFS(#REF!,#REF!,AW$4,#REF!,"R",#REF!,"36",#REF!,{"RES","COM"}))</f>
        <v>#REF!</v>
      </c>
      <c r="AX45" s="73" t="e">
        <f>SUM(SUMIFS(#REF!,#REF!,AX$4,#REF!,"R",#REF!,"36",#REF!,{"RES","COM"}))</f>
        <v>#REF!</v>
      </c>
      <c r="AY45" s="73" t="e">
        <f>SUM(SUMIFS(#REF!,#REF!,AY$4,#REF!,"R",#REF!,"36",#REF!,{"RES","COM"}))</f>
        <v>#REF!</v>
      </c>
      <c r="AZ45" s="73" t="e">
        <f>SUM(SUMIFS(#REF!,#REF!,AZ$4,#REF!,"R",#REF!,"36",#REF!,{"RES","COM"}))</f>
        <v>#REF!</v>
      </c>
      <c r="BA45" s="73" t="e">
        <f>SUM(SUMIFS(#REF!,#REF!,BA$4,#REF!,"R",#REF!,"36",#REF!,{"RES","COM"}))</f>
        <v>#REF!</v>
      </c>
      <c r="BB45" s="73" t="e">
        <f>SUM(SUMIFS(#REF!,#REF!,BB$4,#REF!,"R",#REF!,"36",#REF!,{"RES","COM"}))</f>
        <v>#REF!</v>
      </c>
      <c r="BC45" s="73" t="e">
        <f>SUM(SUMIFS(#REF!,#REF!,BC$4,#REF!,"R",#REF!,"36",#REF!,{"RES","COM"}))</f>
        <v>#REF!</v>
      </c>
      <c r="BD45" s="73" t="e">
        <f>SUM(SUMIFS(#REF!,#REF!,BD$4,#REF!,"R",#REF!,"36",#REF!,{"RES","COM"}))</f>
        <v>#REF!</v>
      </c>
      <c r="BE45" s="73" t="e">
        <f>SUM(SUMIFS(#REF!,#REF!,BE$4,#REF!,"R",#REF!,"36",#REF!,{"RES","COM"}))</f>
        <v>#REF!</v>
      </c>
      <c r="BF45" s="73" t="e">
        <f>SUM(SUMIFS(#REF!,#REF!,BF$4,#REF!,"R",#REF!,"36",#REF!,{"RES","COM"}))</f>
        <v>#REF!</v>
      </c>
      <c r="BG45" s="73" t="e">
        <f>SUM(SUMIFS(#REF!,#REF!,BG$4,#REF!,"R",#REF!,"36",#REF!,{"RES","COM"}))</f>
        <v>#REF!</v>
      </c>
      <c r="BH45" s="73" t="e">
        <f>SUM(SUMIFS(#REF!,#REF!,BH$4,#REF!,"R",#REF!,"36",#REF!,{"RES","COM"}))</f>
        <v>#REF!</v>
      </c>
      <c r="BI45" s="73" t="e">
        <f>SUM(SUMIFS(#REF!,#REF!,BI$4,#REF!,"R",#REF!,"36",#REF!,{"RES","COM"}))</f>
        <v>#REF!</v>
      </c>
      <c r="BJ45" s="73" t="e">
        <f>SUM(SUMIFS(#REF!,#REF!,BJ$4,#REF!,"R",#REF!,"36",#REF!,{"RES","COM"}))</f>
        <v>#REF!</v>
      </c>
      <c r="BK45" s="73" t="e">
        <f>SUM(SUMIFS(#REF!,#REF!,BK$4,#REF!,"R",#REF!,"36",#REF!,{"RES","COM"}))</f>
        <v>#REF!</v>
      </c>
    </row>
    <row r="46" spans="1:63" s="11" customFormat="1" ht="15.75" customHeight="1">
      <c r="A46" s="10" t="s">
        <v>47</v>
      </c>
      <c r="B46" s="27" t="s">
        <v>51</v>
      </c>
      <c r="C46" s="12" t="s">
        <v>23</v>
      </c>
      <c r="D46" s="53">
        <v>4.7124906981397159E-2</v>
      </c>
      <c r="E46" s="53">
        <v>4.7124906981397159E-2</v>
      </c>
      <c r="F46" s="53">
        <v>4.7124906981397159E-2</v>
      </c>
      <c r="G46" s="53">
        <v>4.7124906981397159E-2</v>
      </c>
      <c r="H46" s="53">
        <v>4.7124906981397159E-2</v>
      </c>
      <c r="I46" s="53">
        <v>4.7124906981397159E-2</v>
      </c>
      <c r="J46" s="53">
        <v>4.7124906981397159E-2</v>
      </c>
      <c r="K46" s="53">
        <v>4.7124906981397159E-2</v>
      </c>
      <c r="L46" s="53">
        <v>4.7124906981397159E-2</v>
      </c>
      <c r="M46" s="53">
        <v>4.7124906981397159E-2</v>
      </c>
      <c r="N46" s="53">
        <v>4.7124906981397159E-2</v>
      </c>
      <c r="O46" s="53">
        <v>4.7124906981397159E-2</v>
      </c>
      <c r="P46" s="81">
        <v>4.7124906981397159E-2</v>
      </c>
      <c r="Q46" s="81">
        <v>4.8936054410685388E-2</v>
      </c>
      <c r="R46" s="81">
        <v>4.7124906981397159E-2</v>
      </c>
      <c r="S46" s="81">
        <v>4.8936054410685388E-2</v>
      </c>
      <c r="T46" s="53">
        <v>4.8936054410685388E-2</v>
      </c>
      <c r="U46" s="53">
        <v>4.8936054410685388E-2</v>
      </c>
      <c r="V46" s="53">
        <v>4.8936054410685388E-2</v>
      </c>
      <c r="W46" s="53">
        <v>4.8936054410685388E-2</v>
      </c>
      <c r="X46" s="53">
        <v>4.8936054410685388E-2</v>
      </c>
      <c r="Y46" s="53">
        <v>4.8936054410685388E-2</v>
      </c>
      <c r="Z46" s="53">
        <v>4.8936054410685388E-2</v>
      </c>
      <c r="AA46" s="53">
        <v>4.8936054410685388E-2</v>
      </c>
      <c r="AB46" s="53">
        <v>4.8936054410685388E-2</v>
      </c>
      <c r="AC46" s="53">
        <v>4.8936054410685388E-2</v>
      </c>
      <c r="AD46" s="53">
        <v>4.8936054410685388E-2</v>
      </c>
      <c r="AE46" s="53">
        <v>4.8936054410685388E-2</v>
      </c>
      <c r="AF46" s="53">
        <v>4.8936054410685388E-2</v>
      </c>
      <c r="AG46" s="53">
        <v>4.8936054410685388E-2</v>
      </c>
      <c r="AH46" s="53">
        <v>4.8936054410685388E-2</v>
      </c>
      <c r="AI46" s="53">
        <v>4.8936054410685388E-2</v>
      </c>
      <c r="AJ46" s="53">
        <v>4.8936054410685388E-2</v>
      </c>
      <c r="AK46" s="53">
        <v>4.8936054410685388E-2</v>
      </c>
      <c r="AL46" s="53">
        <v>4.8936054410685388E-2</v>
      </c>
      <c r="AM46" s="53">
        <v>4.8936054410685388E-2</v>
      </c>
      <c r="AN46" s="53">
        <v>4.8936054410685388E-2</v>
      </c>
      <c r="AO46" s="53">
        <v>4.8936054410685388E-2</v>
      </c>
      <c r="AP46" s="53">
        <v>4.8936054410685388E-2</v>
      </c>
      <c r="AQ46" s="53">
        <v>4.8936054410685388E-2</v>
      </c>
      <c r="AR46" s="53">
        <v>4.8936054410685388E-2</v>
      </c>
      <c r="AS46" s="53">
        <v>4.8936054410685388E-2</v>
      </c>
      <c r="AT46" s="53">
        <v>4.8936054410685388E-2</v>
      </c>
      <c r="AU46" s="53">
        <v>4.8936054410685388E-2</v>
      </c>
      <c r="AV46" s="53">
        <v>4.8936054410685388E-2</v>
      </c>
      <c r="AW46" s="53">
        <v>4.8936054410685388E-2</v>
      </c>
      <c r="AX46" s="53">
        <v>4.8936054410685388E-2</v>
      </c>
      <c r="AY46" s="53">
        <v>4.8936054410685388E-2</v>
      </c>
      <c r="AZ46" s="53">
        <v>4.8936054410685388E-2</v>
      </c>
      <c r="BA46" s="53">
        <v>4.8936054410685388E-2</v>
      </c>
      <c r="BB46" s="53">
        <v>4.8936054410685388E-2</v>
      </c>
      <c r="BC46" s="53">
        <v>4.8936054410685388E-2</v>
      </c>
      <c r="BD46" s="53">
        <v>4.8936054410685388E-2</v>
      </c>
      <c r="BE46" s="53">
        <v>4.8936054410685388E-2</v>
      </c>
      <c r="BF46" s="53">
        <v>4.8936054410685388E-2</v>
      </c>
      <c r="BG46" s="53">
        <v>4.8936054410685388E-2</v>
      </c>
      <c r="BH46" s="53">
        <v>4.8936054410685388E-2</v>
      </c>
      <c r="BI46" s="53">
        <v>4.8936054410685388E-2</v>
      </c>
      <c r="BJ46" s="53">
        <v>4.8936054410685388E-2</v>
      </c>
      <c r="BK46" s="53">
        <v>4.8936054410685388E-2</v>
      </c>
    </row>
    <row r="47" spans="1:63" s="11" customFormat="1" ht="15.75" customHeight="1">
      <c r="A47" s="10" t="s">
        <v>47</v>
      </c>
      <c r="B47" s="27" t="s">
        <v>51</v>
      </c>
      <c r="C47" s="12" t="s">
        <v>4</v>
      </c>
      <c r="D47" s="1" t="e">
        <f t="shared" ref="D47:M47" si="31">D45*D46</f>
        <v>#REF!</v>
      </c>
      <c r="E47" s="1" t="e">
        <f t="shared" si="31"/>
        <v>#REF!</v>
      </c>
      <c r="F47" s="1" t="e">
        <f t="shared" si="31"/>
        <v>#REF!</v>
      </c>
      <c r="G47" s="1" t="e">
        <f t="shared" si="31"/>
        <v>#REF!</v>
      </c>
      <c r="H47" s="1" t="e">
        <f t="shared" si="31"/>
        <v>#REF!</v>
      </c>
      <c r="I47" s="1" t="e">
        <f t="shared" si="31"/>
        <v>#REF!</v>
      </c>
      <c r="J47" s="1" t="e">
        <f t="shared" si="31"/>
        <v>#REF!</v>
      </c>
      <c r="K47" s="1" t="e">
        <f t="shared" si="31"/>
        <v>#REF!</v>
      </c>
      <c r="L47" s="1" t="e">
        <f t="shared" si="31"/>
        <v>#REF!</v>
      </c>
      <c r="M47" s="1" t="e">
        <f t="shared" si="31"/>
        <v>#REF!</v>
      </c>
      <c r="N47" s="1" t="e">
        <f t="shared" ref="N47:BK47" si="32">N45*N46</f>
        <v>#REF!</v>
      </c>
      <c r="O47" s="1" t="e">
        <f t="shared" si="32"/>
        <v>#REF!</v>
      </c>
      <c r="P47" s="1">
        <f t="shared" si="32"/>
        <v>2945922.5038935728</v>
      </c>
      <c r="Q47" s="1">
        <f t="shared" si="32"/>
        <v>661966.35084838083</v>
      </c>
      <c r="R47" s="1">
        <f t="shared" si="32"/>
        <v>396385.39426216227</v>
      </c>
      <c r="S47" s="1">
        <f t="shared" si="32"/>
        <v>3230434.8776035886</v>
      </c>
      <c r="T47" s="1" t="e">
        <f t="shared" si="32"/>
        <v>#REF!</v>
      </c>
      <c r="U47" s="1" t="e">
        <f t="shared" si="32"/>
        <v>#REF!</v>
      </c>
      <c r="V47" s="1" t="e">
        <f t="shared" si="32"/>
        <v>#REF!</v>
      </c>
      <c r="W47" s="1" t="e">
        <f t="shared" si="32"/>
        <v>#REF!</v>
      </c>
      <c r="X47" s="1" t="e">
        <f t="shared" si="32"/>
        <v>#REF!</v>
      </c>
      <c r="Y47" s="1" t="e">
        <f t="shared" si="32"/>
        <v>#REF!</v>
      </c>
      <c r="Z47" s="1" t="e">
        <f t="shared" si="32"/>
        <v>#REF!</v>
      </c>
      <c r="AA47" s="1" t="e">
        <f t="shared" si="32"/>
        <v>#REF!</v>
      </c>
      <c r="AB47" s="1" t="e">
        <f t="shared" si="32"/>
        <v>#REF!</v>
      </c>
      <c r="AC47" s="1" t="e">
        <f t="shared" si="32"/>
        <v>#REF!</v>
      </c>
      <c r="AD47" s="1" t="e">
        <f t="shared" si="32"/>
        <v>#REF!</v>
      </c>
      <c r="AE47" s="1" t="e">
        <f t="shared" si="32"/>
        <v>#REF!</v>
      </c>
      <c r="AF47" s="1" t="e">
        <f t="shared" si="32"/>
        <v>#REF!</v>
      </c>
      <c r="AG47" s="1" t="e">
        <f t="shared" si="32"/>
        <v>#REF!</v>
      </c>
      <c r="AH47" s="1" t="e">
        <f t="shared" si="32"/>
        <v>#REF!</v>
      </c>
      <c r="AI47" s="1" t="e">
        <f t="shared" si="32"/>
        <v>#REF!</v>
      </c>
      <c r="AJ47" s="1" t="e">
        <f t="shared" si="32"/>
        <v>#REF!</v>
      </c>
      <c r="AK47" s="1" t="e">
        <f t="shared" si="32"/>
        <v>#REF!</v>
      </c>
      <c r="AL47" s="1" t="e">
        <f t="shared" si="32"/>
        <v>#REF!</v>
      </c>
      <c r="AM47" s="1" t="e">
        <f t="shared" si="32"/>
        <v>#REF!</v>
      </c>
      <c r="AN47" s="1" t="e">
        <f t="shared" si="32"/>
        <v>#REF!</v>
      </c>
      <c r="AO47" s="1" t="e">
        <f t="shared" si="32"/>
        <v>#REF!</v>
      </c>
      <c r="AP47" s="1" t="e">
        <f t="shared" si="32"/>
        <v>#REF!</v>
      </c>
      <c r="AQ47" s="1">
        <f t="shared" si="32"/>
        <v>3679514.6545135812</v>
      </c>
      <c r="AR47" s="1">
        <f t="shared" si="32"/>
        <v>3701714.3977248799</v>
      </c>
      <c r="AS47" s="1">
        <f t="shared" si="32"/>
        <v>3844429.0110694277</v>
      </c>
      <c r="AT47" s="1" t="e">
        <f t="shared" si="32"/>
        <v>#REF!</v>
      </c>
      <c r="AU47" s="1" t="e">
        <f t="shared" si="32"/>
        <v>#REF!</v>
      </c>
      <c r="AV47" s="1" t="e">
        <f t="shared" si="32"/>
        <v>#REF!</v>
      </c>
      <c r="AW47" s="1" t="e">
        <f t="shared" si="32"/>
        <v>#REF!</v>
      </c>
      <c r="AX47" s="1" t="e">
        <f t="shared" si="32"/>
        <v>#REF!</v>
      </c>
      <c r="AY47" s="1" t="e">
        <f t="shared" si="32"/>
        <v>#REF!</v>
      </c>
      <c r="AZ47" s="1" t="e">
        <f t="shared" si="32"/>
        <v>#REF!</v>
      </c>
      <c r="BA47" s="1" t="e">
        <f t="shared" si="32"/>
        <v>#REF!</v>
      </c>
      <c r="BB47" s="1" t="e">
        <f t="shared" si="32"/>
        <v>#REF!</v>
      </c>
      <c r="BC47" s="1" t="e">
        <f t="shared" si="32"/>
        <v>#REF!</v>
      </c>
      <c r="BD47" s="1" t="e">
        <f t="shared" si="32"/>
        <v>#REF!</v>
      </c>
      <c r="BE47" s="1" t="e">
        <f t="shared" si="32"/>
        <v>#REF!</v>
      </c>
      <c r="BF47" s="1" t="e">
        <f t="shared" si="32"/>
        <v>#REF!</v>
      </c>
      <c r="BG47" s="1" t="e">
        <f t="shared" si="32"/>
        <v>#REF!</v>
      </c>
      <c r="BH47" s="1" t="e">
        <f t="shared" si="32"/>
        <v>#REF!</v>
      </c>
      <c r="BI47" s="1" t="e">
        <f t="shared" si="32"/>
        <v>#REF!</v>
      </c>
      <c r="BJ47" s="1" t="e">
        <f t="shared" si="32"/>
        <v>#REF!</v>
      </c>
      <c r="BK47" s="1" t="e">
        <f t="shared" si="32"/>
        <v>#REF!</v>
      </c>
    </row>
    <row r="48" spans="1:63" s="11" customFormat="1" ht="15.75" customHeight="1">
      <c r="A48" s="55" t="s">
        <v>47</v>
      </c>
      <c r="B48" s="58" t="s">
        <v>51</v>
      </c>
      <c r="C48" s="88" t="s">
        <v>63</v>
      </c>
      <c r="D48" s="89" t="e">
        <f t="shared" ref="D48:M48" si="33">D47-D44</f>
        <v>#REF!</v>
      </c>
      <c r="E48" s="89" t="e">
        <f t="shared" si="33"/>
        <v>#REF!</v>
      </c>
      <c r="F48" s="89" t="e">
        <f t="shared" si="33"/>
        <v>#REF!</v>
      </c>
      <c r="G48" s="89" t="e">
        <f t="shared" si="33"/>
        <v>#REF!</v>
      </c>
      <c r="H48" s="89" t="e">
        <f t="shared" si="33"/>
        <v>#REF!</v>
      </c>
      <c r="I48" s="89" t="e">
        <f t="shared" si="33"/>
        <v>#REF!</v>
      </c>
      <c r="J48" s="89" t="e">
        <f t="shared" si="33"/>
        <v>#REF!</v>
      </c>
      <c r="K48" s="89" t="e">
        <f t="shared" si="33"/>
        <v>#REF!</v>
      </c>
      <c r="L48" s="89" t="e">
        <f t="shared" si="33"/>
        <v>#REF!</v>
      </c>
      <c r="M48" s="89" t="e">
        <f t="shared" si="33"/>
        <v>#REF!</v>
      </c>
      <c r="N48" s="89" t="e">
        <f t="shared" ref="N48:BK48" si="34">N47-N44</f>
        <v>#REF!</v>
      </c>
      <c r="O48" s="89" t="e">
        <f t="shared" si="34"/>
        <v>#REF!</v>
      </c>
      <c r="P48" s="89">
        <f t="shared" si="34"/>
        <v>-123615.95271033701</v>
      </c>
      <c r="Q48" s="89">
        <f t="shared" si="34"/>
        <v>77784.748033633106</v>
      </c>
      <c r="R48" s="89">
        <f t="shared" si="34"/>
        <v>-63634.722813244094</v>
      </c>
      <c r="S48" s="89">
        <f t="shared" si="34"/>
        <v>-325803.79545508977</v>
      </c>
      <c r="T48" s="89" t="e">
        <f t="shared" si="34"/>
        <v>#REF!</v>
      </c>
      <c r="U48" s="89" t="e">
        <f t="shared" si="34"/>
        <v>#REF!</v>
      </c>
      <c r="V48" s="89" t="e">
        <f t="shared" si="34"/>
        <v>#REF!</v>
      </c>
      <c r="W48" s="89" t="e">
        <f t="shared" si="34"/>
        <v>#REF!</v>
      </c>
      <c r="X48" s="89" t="e">
        <f t="shared" si="34"/>
        <v>#REF!</v>
      </c>
      <c r="Y48" s="89" t="e">
        <f t="shared" si="34"/>
        <v>#REF!</v>
      </c>
      <c r="Z48" s="89" t="e">
        <f t="shared" si="34"/>
        <v>#REF!</v>
      </c>
      <c r="AA48" s="89" t="e">
        <f t="shared" si="34"/>
        <v>#REF!</v>
      </c>
      <c r="AB48" s="89" t="e">
        <f t="shared" si="34"/>
        <v>#REF!</v>
      </c>
      <c r="AC48" s="89" t="e">
        <f t="shared" si="34"/>
        <v>#REF!</v>
      </c>
      <c r="AD48" s="89" t="e">
        <f t="shared" si="34"/>
        <v>#REF!</v>
      </c>
      <c r="AE48" s="89" t="e">
        <f t="shared" si="34"/>
        <v>#REF!</v>
      </c>
      <c r="AF48" s="89" t="e">
        <f t="shared" si="34"/>
        <v>#REF!</v>
      </c>
      <c r="AG48" s="89" t="e">
        <f t="shared" si="34"/>
        <v>#REF!</v>
      </c>
      <c r="AH48" s="89" t="e">
        <f t="shared" si="34"/>
        <v>#REF!</v>
      </c>
      <c r="AI48" s="89" t="e">
        <f t="shared" si="34"/>
        <v>#REF!</v>
      </c>
      <c r="AJ48" s="89" t="e">
        <f t="shared" si="34"/>
        <v>#REF!</v>
      </c>
      <c r="AK48" s="89" t="e">
        <f t="shared" si="34"/>
        <v>#REF!</v>
      </c>
      <c r="AL48" s="89" t="e">
        <f t="shared" si="34"/>
        <v>#REF!</v>
      </c>
      <c r="AM48" s="89" t="e">
        <f t="shared" si="34"/>
        <v>#REF!</v>
      </c>
      <c r="AN48" s="89" t="e">
        <f t="shared" si="34"/>
        <v>#REF!</v>
      </c>
      <c r="AO48" s="89" t="e">
        <f t="shared" si="34"/>
        <v>#REF!</v>
      </c>
      <c r="AP48" s="89" t="e">
        <f t="shared" si="34"/>
        <v>#REF!</v>
      </c>
      <c r="AQ48" s="89">
        <f t="shared" si="34"/>
        <v>-332809.2023798516</v>
      </c>
      <c r="AR48" s="89">
        <f t="shared" si="34"/>
        <v>-104637.96840315871</v>
      </c>
      <c r="AS48" s="89">
        <f t="shared" si="34"/>
        <v>-109366.04034176981</v>
      </c>
      <c r="AT48" s="89" t="e">
        <f t="shared" si="34"/>
        <v>#REF!</v>
      </c>
      <c r="AU48" s="89" t="e">
        <f t="shared" si="34"/>
        <v>#REF!</v>
      </c>
      <c r="AV48" s="89" t="e">
        <f t="shared" si="34"/>
        <v>#REF!</v>
      </c>
      <c r="AW48" s="89" t="e">
        <f t="shared" si="34"/>
        <v>#REF!</v>
      </c>
      <c r="AX48" s="89" t="e">
        <f t="shared" si="34"/>
        <v>#REF!</v>
      </c>
      <c r="AY48" s="89" t="e">
        <f t="shared" si="34"/>
        <v>#REF!</v>
      </c>
      <c r="AZ48" s="89" t="e">
        <f t="shared" si="34"/>
        <v>#REF!</v>
      </c>
      <c r="BA48" s="89" t="e">
        <f t="shared" si="34"/>
        <v>#REF!</v>
      </c>
      <c r="BB48" s="89" t="e">
        <f t="shared" si="34"/>
        <v>#REF!</v>
      </c>
      <c r="BC48" s="89" t="e">
        <f t="shared" si="34"/>
        <v>#REF!</v>
      </c>
      <c r="BD48" s="89" t="e">
        <f t="shared" si="34"/>
        <v>#REF!</v>
      </c>
      <c r="BE48" s="89" t="e">
        <f t="shared" si="34"/>
        <v>#REF!</v>
      </c>
      <c r="BF48" s="89" t="e">
        <f t="shared" si="34"/>
        <v>#REF!</v>
      </c>
      <c r="BG48" s="89" t="e">
        <f t="shared" si="34"/>
        <v>#REF!</v>
      </c>
      <c r="BH48" s="89" t="e">
        <f t="shared" si="34"/>
        <v>#REF!</v>
      </c>
      <c r="BI48" s="89" t="e">
        <f t="shared" si="34"/>
        <v>#REF!</v>
      </c>
      <c r="BJ48" s="89" t="e">
        <f t="shared" si="34"/>
        <v>#REF!</v>
      </c>
      <c r="BK48" s="89" t="e">
        <f t="shared" si="34"/>
        <v>#REF!</v>
      </c>
    </row>
    <row r="49" spans="1:63" s="11" customFormat="1" ht="15.75" customHeight="1">
      <c r="B49" s="27"/>
      <c r="C49" s="28"/>
      <c r="D49" s="100"/>
      <c r="E49" s="100"/>
      <c r="F49" s="100"/>
      <c r="G49" s="100"/>
      <c r="H49" s="100"/>
      <c r="I49" s="100"/>
      <c r="J49" s="100"/>
      <c r="K49" s="100"/>
      <c r="L49" s="28"/>
      <c r="M49" s="28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</row>
    <row r="50" spans="1:63" s="11" customFormat="1" ht="15.75" customHeight="1">
      <c r="A50" s="10" t="s">
        <v>49</v>
      </c>
      <c r="B50" s="27" t="s">
        <v>51</v>
      </c>
      <c r="C50" s="22" t="s">
        <v>58</v>
      </c>
      <c r="D50" s="73" t="e">
        <f>D58*F50/F58</f>
        <v>#REF!</v>
      </c>
      <c r="E50" s="73" t="e">
        <f>E58*F50/F58</f>
        <v>#REF!</v>
      </c>
      <c r="F50" s="73" t="e">
        <f>SUM(SUMIFS(#REF!,#REF!,F$4,#REF!,"R",#REF!,"36",#REF!,{"IND"}))</f>
        <v>#REF!</v>
      </c>
      <c r="G50" s="73" t="e">
        <f>SUM(SUMIFS(#REF!,#REF!,G$4,#REF!,"R",#REF!,"36",#REF!,{"IND"}))</f>
        <v>#REF!</v>
      </c>
      <c r="H50" s="73" t="e">
        <f>SUM(SUMIFS(#REF!,#REF!,H$4,#REF!,"R",#REF!,"36",#REF!,{"IND"}))</f>
        <v>#REF!</v>
      </c>
      <c r="I50" s="73" t="e">
        <f>SUM(SUMIFS(#REF!,#REF!,I$4,#REF!,"R",#REF!,"36",#REF!,{"IND"}))</f>
        <v>#REF!</v>
      </c>
      <c r="J50" s="73" t="e">
        <f>SUM(SUMIFS(#REF!,#REF!,J$4,#REF!,"R",#REF!,"36",#REF!,{"IND"}))</f>
        <v>#REF!</v>
      </c>
      <c r="K50" s="73" t="e">
        <f>SUM(SUMIFS(#REF!,#REF!,K$4,#REF!,"R",#REF!,"36",#REF!,{"IND"}))</f>
        <v>#REF!</v>
      </c>
      <c r="L50" s="73" t="e">
        <f>SUM(SUMIFS(#REF!,#REF!,L$4,#REF!,"R",#REF!,"36",#REF!,{"IND"}))</f>
        <v>#REF!</v>
      </c>
      <c r="M50" s="73" t="e">
        <f>SUM(SUMIFS(#REF!,#REF!,M$4,#REF!,"R",#REF!,"36",#REF!,{"IND"}))</f>
        <v>#REF!</v>
      </c>
      <c r="N50" s="73" t="e">
        <f>SUM(SUMIFS(#REF!,#REF!,N$4,#REF!,"R",#REF!,"36",#REF!,{"IND"}))</f>
        <v>#REF!</v>
      </c>
      <c r="O50" s="73" t="e">
        <f>SUM(SUMIFS(#REF!,#REF!,O$4,#REF!,"R",#REF!,"36",#REF!,{"IND"}))</f>
        <v>#REF!</v>
      </c>
      <c r="P50" s="73">
        <v>88.736986301369839</v>
      </c>
      <c r="Q50" s="73">
        <v>16.263013698630132</v>
      </c>
      <c r="R50" s="73">
        <v>12.518187347931873</v>
      </c>
      <c r="S50" s="73">
        <v>93.191666666666677</v>
      </c>
      <c r="T50" s="73" t="e">
        <f>SUM(SUMIFS(#REF!,#REF!,T$4,#REF!,"R",#REF!,"36",#REF!,{"IND"}))</f>
        <v>#REF!</v>
      </c>
      <c r="U50" s="73" t="e">
        <f>SUM(SUMIFS(#REF!,#REF!,U$4,#REF!,"R",#REF!,"36",#REF!,{"IND"}))</f>
        <v>#REF!</v>
      </c>
      <c r="V50" s="73" t="e">
        <f>SUM(SUMIFS(#REF!,#REF!,V$4,#REF!,"R",#REF!,"36",#REF!,{"IND"}))</f>
        <v>#REF!</v>
      </c>
      <c r="W50" s="73" t="e">
        <f>SUM(SUMIFS(#REF!,#REF!,W$4,#REF!,"R",#REF!,"36",#REF!,{"IND"}))</f>
        <v>#REF!</v>
      </c>
      <c r="X50" s="73" t="e">
        <f>SUM(SUMIFS(#REF!,#REF!,X$4,#REF!,"R",#REF!,"36",#REF!,{"IND"}))</f>
        <v>#REF!</v>
      </c>
      <c r="Y50" s="73" t="e">
        <f>SUM(SUMIFS(#REF!,#REF!,Y$4,#REF!,"R",#REF!,"36",#REF!,{"IND"}))</f>
        <v>#REF!</v>
      </c>
      <c r="Z50" s="73" t="e">
        <f>SUM(SUMIFS(#REF!,#REF!,Z$4,#REF!,"R",#REF!,"36",#REF!,{"IND"}))</f>
        <v>#REF!</v>
      </c>
      <c r="AA50" s="73" t="e">
        <f>SUM(SUMIFS(#REF!,#REF!,AA$4,#REF!,"R",#REF!,"36",#REF!,{"IND"}))</f>
        <v>#REF!</v>
      </c>
      <c r="AB50" s="73" t="e">
        <f>SUM(SUMIFS(#REF!,#REF!,AB$4,#REF!,"R",#REF!,"36",#REF!,{"IND"}))</f>
        <v>#REF!</v>
      </c>
      <c r="AC50" s="73" t="e">
        <f>SUM(SUMIFS(#REF!,#REF!,AC$4,#REF!,"R",#REF!,"36",#REF!,{"IND"}))</f>
        <v>#REF!</v>
      </c>
      <c r="AD50" s="73" t="e">
        <f>SUM(SUMIFS(#REF!,#REF!,AD$4,#REF!,"R",#REF!,"36",#REF!,{"IND"}))</f>
        <v>#REF!</v>
      </c>
      <c r="AE50" s="73" t="e">
        <f>SUM(SUMIFS(#REF!,#REF!,AE$4,#REF!,"R",#REF!,"36",#REF!,{"IND"}))</f>
        <v>#REF!</v>
      </c>
      <c r="AF50" s="73" t="e">
        <f>SUM(SUMIFS(#REF!,#REF!,AF$4,#REF!,"R",#REF!,"36",#REF!,{"IND"}))</f>
        <v>#REF!</v>
      </c>
      <c r="AG50" s="73" t="e">
        <f>SUM(SUMIFS(#REF!,#REF!,AG$4,#REF!,"R",#REF!,"36",#REF!,{"IND"}))</f>
        <v>#REF!</v>
      </c>
      <c r="AH50" s="73" t="e">
        <f>SUM(SUMIFS(#REF!,#REF!,AH$4,#REF!,"R",#REF!,"36",#REF!,{"IND"}))</f>
        <v>#REF!</v>
      </c>
      <c r="AI50" s="73" t="e">
        <f>SUM(SUMIFS(#REF!,#REF!,AI$4,#REF!,"R",#REF!,"36",#REF!,{"IND"}))</f>
        <v>#REF!</v>
      </c>
      <c r="AJ50" s="73" t="e">
        <f>SUM(SUMIFS(#REF!,#REF!,AJ$4,#REF!,"R",#REF!,"36",#REF!,{"IND"}))</f>
        <v>#REF!</v>
      </c>
      <c r="AK50" s="73" t="e">
        <f>SUM(SUMIFS(#REF!,#REF!,AK$4,#REF!,"R",#REF!,"36",#REF!,{"IND"}))</f>
        <v>#REF!</v>
      </c>
      <c r="AL50" s="73" t="e">
        <f>SUM(SUMIFS(#REF!,#REF!,AL$4,#REF!,"R",#REF!,"36",#REF!,{"IND"}))</f>
        <v>#REF!</v>
      </c>
      <c r="AM50" s="73" t="e">
        <f>SUM(SUMIFS(#REF!,#REF!,AM$4,#REF!,"R",#REF!,"36",#REF!,{"IND"}))</f>
        <v>#REF!</v>
      </c>
      <c r="AN50" s="73" t="e">
        <f>SUM(SUMIFS(#REF!,#REF!,AN$4,#REF!,"R",#REF!,"36",#REF!,{"IND"}))</f>
        <v>#REF!</v>
      </c>
      <c r="AO50" s="73" t="e">
        <f>SUM(SUMIFS(#REF!,#REF!,AO$4,#REF!,"R",#REF!,"36",#REF!,{"IND"}))</f>
        <v>#REF!</v>
      </c>
      <c r="AP50" s="73" t="e">
        <f>SUM(SUMIFS(#REF!,#REF!,AP$4,#REF!,"R",#REF!,"36",#REF!,{"IND"}))</f>
        <v>#REF!</v>
      </c>
      <c r="AQ50" s="73">
        <v>105</v>
      </c>
      <c r="AR50" s="73">
        <v>107</v>
      </c>
      <c r="AS50" s="73">
        <v>106</v>
      </c>
      <c r="AT50" s="73" t="e">
        <f>SUM(SUMIFS(#REF!,#REF!,AT$4,#REF!,"R",#REF!,"36",#REF!,{"IND"}))</f>
        <v>#REF!</v>
      </c>
      <c r="AU50" s="73" t="e">
        <f>SUM(SUMIFS(#REF!,#REF!,AU$4,#REF!,"R",#REF!,"36",#REF!,{"IND"}))</f>
        <v>#REF!</v>
      </c>
      <c r="AV50" s="73" t="e">
        <f>SUM(SUMIFS(#REF!,#REF!,AV$4,#REF!,"R",#REF!,"36",#REF!,{"IND"}))</f>
        <v>#REF!</v>
      </c>
      <c r="AW50" s="73" t="e">
        <f>SUM(SUMIFS(#REF!,#REF!,AW$4,#REF!,"R",#REF!,"36",#REF!,{"IND"}))</f>
        <v>#REF!</v>
      </c>
      <c r="AX50" s="73" t="e">
        <f>SUM(SUMIFS(#REF!,#REF!,AX$4,#REF!,"R",#REF!,"36",#REF!,{"IND"}))</f>
        <v>#REF!</v>
      </c>
      <c r="AY50" s="73" t="e">
        <f>SUM(SUMIFS(#REF!,#REF!,AY$4,#REF!,"R",#REF!,"36",#REF!,{"IND"}))</f>
        <v>#REF!</v>
      </c>
      <c r="AZ50" s="73" t="e">
        <f>SUM(SUMIFS(#REF!,#REF!,AZ$4,#REF!,"R",#REF!,"36",#REF!,{"IND"}))</f>
        <v>#REF!</v>
      </c>
      <c r="BA50" s="73" t="e">
        <f>SUM(SUMIFS(#REF!,#REF!,BA$4,#REF!,"R",#REF!,"36",#REF!,{"IND"}))</f>
        <v>#REF!</v>
      </c>
      <c r="BB50" s="73" t="e">
        <f>SUM(SUMIFS(#REF!,#REF!,BB$4,#REF!,"R",#REF!,"36",#REF!,{"IND"}))</f>
        <v>#REF!</v>
      </c>
      <c r="BC50" s="73" t="e">
        <f>SUM(SUMIFS(#REF!,#REF!,BC$4,#REF!,"R",#REF!,"36",#REF!,{"IND"}))</f>
        <v>#REF!</v>
      </c>
      <c r="BD50" s="73" t="e">
        <f>SUM(SUMIFS(#REF!,#REF!,BD$4,#REF!,"R",#REF!,"36",#REF!,{"IND"}))</f>
        <v>#REF!</v>
      </c>
      <c r="BE50" s="73" t="e">
        <f>SUM(SUMIFS(#REF!,#REF!,BE$4,#REF!,"R",#REF!,"36",#REF!,{"IND"}))</f>
        <v>#REF!</v>
      </c>
      <c r="BF50" s="73" t="e">
        <f>SUM(SUMIFS(#REF!,#REF!,BF$4,#REF!,"R",#REF!,"36",#REF!,{"IND"}))</f>
        <v>#REF!</v>
      </c>
      <c r="BG50" s="73" t="e">
        <f>SUM(SUMIFS(#REF!,#REF!,BG$4,#REF!,"R",#REF!,"36",#REF!,{"IND"}))</f>
        <v>#REF!</v>
      </c>
      <c r="BH50" s="73" t="e">
        <f>SUM(SUMIFS(#REF!,#REF!,BH$4,#REF!,"R",#REF!,"36",#REF!,{"IND"}))</f>
        <v>#REF!</v>
      </c>
      <c r="BI50" s="73" t="e">
        <f>SUM(SUMIFS(#REF!,#REF!,BI$4,#REF!,"R",#REF!,"36",#REF!,{"IND"}))</f>
        <v>#REF!</v>
      </c>
      <c r="BJ50" s="73" t="e">
        <f>SUM(SUMIFS(#REF!,#REF!,BJ$4,#REF!,"R",#REF!,"36",#REF!,{"IND"}))</f>
        <v>#REF!</v>
      </c>
      <c r="BK50" s="73" t="e">
        <f>SUM(SUMIFS(#REF!,#REF!,BK$4,#REF!,"R",#REF!,"36",#REF!,{"IND"}))</f>
        <v>#REF!</v>
      </c>
    </row>
    <row r="51" spans="1:63" s="11" customFormat="1" ht="15.75" customHeight="1">
      <c r="A51" s="10" t="s">
        <v>49</v>
      </c>
      <c r="B51" s="27" t="s">
        <v>51</v>
      </c>
      <c r="C51" s="12" t="s">
        <v>5</v>
      </c>
      <c r="D51" s="52">
        <v>3668.7870819512195</v>
      </c>
      <c r="E51" s="52">
        <v>3934.649469050371</v>
      </c>
      <c r="F51" s="52">
        <v>3747.9318956696561</v>
      </c>
      <c r="G51" s="52">
        <v>3881.2060682846013</v>
      </c>
      <c r="H51" s="52">
        <v>3533.9079992974475</v>
      </c>
      <c r="I51" s="52">
        <v>3254.2176655309149</v>
      </c>
      <c r="J51" s="52">
        <v>3072.5551820493106</v>
      </c>
      <c r="K51" s="52">
        <v>2992.0837392333192</v>
      </c>
      <c r="L51" s="52">
        <v>2879.4954048397472</v>
      </c>
      <c r="M51" s="52">
        <v>3060.0781490404993</v>
      </c>
      <c r="N51" s="52">
        <v>2995.0761892015616</v>
      </c>
      <c r="O51" s="52">
        <v>3280.918367679596</v>
      </c>
      <c r="P51" s="80">
        <v>3668.7870819512195</v>
      </c>
      <c r="Q51" s="80">
        <v>3809.7892550633037</v>
      </c>
      <c r="R51" s="80">
        <v>3934.649469050371</v>
      </c>
      <c r="S51" s="80">
        <v>4085.869508038119</v>
      </c>
      <c r="T51" s="52">
        <v>3891.9758344867469</v>
      </c>
      <c r="U51" s="52">
        <v>4030.3721217239527</v>
      </c>
      <c r="V51" s="52">
        <v>3669.7263764200866</v>
      </c>
      <c r="W51" s="52">
        <v>3379.2867285127754</v>
      </c>
      <c r="X51" s="52">
        <v>3190.6424266885756</v>
      </c>
      <c r="Y51" s="52">
        <v>3107.0782319474752</v>
      </c>
      <c r="Z51" s="52">
        <v>2990.1627999431798</v>
      </c>
      <c r="AA51" s="52">
        <v>3177.6858649611618</v>
      </c>
      <c r="AB51" s="52">
        <v>3110.1856904836791</v>
      </c>
      <c r="AC51" s="52">
        <v>3407.013616412356</v>
      </c>
      <c r="AD51" s="52">
        <v>3809.7892550633037</v>
      </c>
      <c r="AE51" s="52">
        <v>4085.869508038119</v>
      </c>
      <c r="AF51" s="52">
        <v>3891.9758344867469</v>
      </c>
      <c r="AG51" s="52">
        <v>4030.3721217239527</v>
      </c>
      <c r="AH51" s="52">
        <v>3669.7263764200866</v>
      </c>
      <c r="AI51" s="52">
        <v>3379.2867285127754</v>
      </c>
      <c r="AJ51" s="52">
        <v>3190.6424266885756</v>
      </c>
      <c r="AK51" s="52">
        <v>3107.0782319474752</v>
      </c>
      <c r="AL51" s="52">
        <v>2990.1627999431798</v>
      </c>
      <c r="AM51" s="52">
        <v>3177.6858649611618</v>
      </c>
      <c r="AN51" s="52">
        <v>3110.1856904836791</v>
      </c>
      <c r="AO51" s="52">
        <v>3407.013616412356</v>
      </c>
      <c r="AP51" s="52">
        <v>3809.7892550633037</v>
      </c>
      <c r="AQ51" s="52">
        <v>4085.869508038119</v>
      </c>
      <c r="AR51" s="52">
        <v>3891.9758344867469</v>
      </c>
      <c r="AS51" s="52">
        <v>4030.3721217239527</v>
      </c>
      <c r="AT51" s="52">
        <v>3669.7263764200866</v>
      </c>
      <c r="AU51" s="52">
        <v>3379.2867285127754</v>
      </c>
      <c r="AV51" s="52">
        <v>3190.6424266885756</v>
      </c>
      <c r="AW51" s="52">
        <v>3107.0782319474752</v>
      </c>
      <c r="AX51" s="52">
        <v>2990.1627999431798</v>
      </c>
      <c r="AY51" s="52">
        <v>3177.6858649611618</v>
      </c>
      <c r="AZ51" s="52">
        <v>3110.1856904836791</v>
      </c>
      <c r="BA51" s="52">
        <v>3407.013616412356</v>
      </c>
      <c r="BB51" s="52">
        <v>3809.7892550633037</v>
      </c>
      <c r="BC51" s="52">
        <v>4085.869508038119</v>
      </c>
      <c r="BD51" s="52">
        <v>3891.9758344867469</v>
      </c>
      <c r="BE51" s="52">
        <v>4030.3721217239527</v>
      </c>
      <c r="BF51" s="52">
        <v>3669.7263764200866</v>
      </c>
      <c r="BG51" s="52">
        <v>3379.2867285127754</v>
      </c>
      <c r="BH51" s="52">
        <v>3190.6424266885756</v>
      </c>
      <c r="BI51" s="52">
        <v>3107.0782319474752</v>
      </c>
      <c r="BJ51" s="52">
        <v>2990.1627999431798</v>
      </c>
      <c r="BK51" s="52">
        <v>3177.6858649611618</v>
      </c>
    </row>
    <row r="52" spans="1:63" s="11" customFormat="1" ht="15.75" customHeight="1">
      <c r="A52" s="10" t="s">
        <v>49</v>
      </c>
      <c r="B52" s="27" t="s">
        <v>51</v>
      </c>
      <c r="C52" s="12" t="s">
        <v>3</v>
      </c>
      <c r="D52" s="1" t="e">
        <f t="shared" ref="D52:M52" si="35">D51*D50</f>
        <v>#REF!</v>
      </c>
      <c r="E52" s="1" t="e">
        <f t="shared" si="35"/>
        <v>#REF!</v>
      </c>
      <c r="F52" s="1" t="e">
        <f t="shared" si="35"/>
        <v>#REF!</v>
      </c>
      <c r="G52" s="1" t="e">
        <f t="shared" si="35"/>
        <v>#REF!</v>
      </c>
      <c r="H52" s="1" t="e">
        <f t="shared" si="35"/>
        <v>#REF!</v>
      </c>
      <c r="I52" s="1" t="e">
        <f t="shared" si="35"/>
        <v>#REF!</v>
      </c>
      <c r="J52" s="1" t="e">
        <f t="shared" si="35"/>
        <v>#REF!</v>
      </c>
      <c r="K52" s="1" t="e">
        <f t="shared" si="35"/>
        <v>#REF!</v>
      </c>
      <c r="L52" s="1" t="e">
        <f t="shared" si="35"/>
        <v>#REF!</v>
      </c>
      <c r="M52" s="1" t="e">
        <f t="shared" si="35"/>
        <v>#REF!</v>
      </c>
      <c r="N52" s="1" t="e">
        <f t="shared" ref="N52:BK52" si="36">N51*N50</f>
        <v>#REF!</v>
      </c>
      <c r="O52" s="1" t="e">
        <f t="shared" si="36"/>
        <v>#REF!</v>
      </c>
      <c r="P52" s="1">
        <f t="shared" si="36"/>
        <v>325557.10903374798</v>
      </c>
      <c r="Q52" s="1">
        <f t="shared" si="36"/>
        <v>61958.654843988392</v>
      </c>
      <c r="R52" s="1">
        <f t="shared" si="36"/>
        <v>49254.679202013212</v>
      </c>
      <c r="S52" s="1">
        <f t="shared" si="36"/>
        <v>380768.98923658574</v>
      </c>
      <c r="T52" s="1" t="e">
        <f t="shared" si="36"/>
        <v>#REF!</v>
      </c>
      <c r="U52" s="1" t="e">
        <f t="shared" si="36"/>
        <v>#REF!</v>
      </c>
      <c r="V52" s="1" t="e">
        <f t="shared" si="36"/>
        <v>#REF!</v>
      </c>
      <c r="W52" s="1" t="e">
        <f t="shared" si="36"/>
        <v>#REF!</v>
      </c>
      <c r="X52" s="1" t="e">
        <f t="shared" si="36"/>
        <v>#REF!</v>
      </c>
      <c r="Y52" s="1" t="e">
        <f t="shared" si="36"/>
        <v>#REF!</v>
      </c>
      <c r="Z52" s="1" t="e">
        <f t="shared" si="36"/>
        <v>#REF!</v>
      </c>
      <c r="AA52" s="1" t="e">
        <f t="shared" si="36"/>
        <v>#REF!</v>
      </c>
      <c r="AB52" s="1" t="e">
        <f t="shared" si="36"/>
        <v>#REF!</v>
      </c>
      <c r="AC52" s="1" t="e">
        <f t="shared" si="36"/>
        <v>#REF!</v>
      </c>
      <c r="AD52" s="1" t="e">
        <f t="shared" si="36"/>
        <v>#REF!</v>
      </c>
      <c r="AE52" s="1" t="e">
        <f t="shared" si="36"/>
        <v>#REF!</v>
      </c>
      <c r="AF52" s="1" t="e">
        <f t="shared" si="36"/>
        <v>#REF!</v>
      </c>
      <c r="AG52" s="1" t="e">
        <f t="shared" si="36"/>
        <v>#REF!</v>
      </c>
      <c r="AH52" s="1" t="e">
        <f t="shared" si="36"/>
        <v>#REF!</v>
      </c>
      <c r="AI52" s="1" t="e">
        <f t="shared" si="36"/>
        <v>#REF!</v>
      </c>
      <c r="AJ52" s="1" t="e">
        <f t="shared" si="36"/>
        <v>#REF!</v>
      </c>
      <c r="AK52" s="1" t="e">
        <f t="shared" si="36"/>
        <v>#REF!</v>
      </c>
      <c r="AL52" s="1" t="e">
        <f t="shared" si="36"/>
        <v>#REF!</v>
      </c>
      <c r="AM52" s="1" t="e">
        <f t="shared" si="36"/>
        <v>#REF!</v>
      </c>
      <c r="AN52" s="1" t="e">
        <f t="shared" si="36"/>
        <v>#REF!</v>
      </c>
      <c r="AO52" s="1" t="e">
        <f t="shared" si="36"/>
        <v>#REF!</v>
      </c>
      <c r="AP52" s="1" t="e">
        <f t="shared" si="36"/>
        <v>#REF!</v>
      </c>
      <c r="AQ52" s="1">
        <f t="shared" si="36"/>
        <v>429016.29834400251</v>
      </c>
      <c r="AR52" s="1">
        <f t="shared" si="36"/>
        <v>416441.41429008194</v>
      </c>
      <c r="AS52" s="1">
        <f t="shared" si="36"/>
        <v>427219.44490273896</v>
      </c>
      <c r="AT52" s="1" t="e">
        <f t="shared" si="36"/>
        <v>#REF!</v>
      </c>
      <c r="AU52" s="1" t="e">
        <f t="shared" si="36"/>
        <v>#REF!</v>
      </c>
      <c r="AV52" s="1" t="e">
        <f t="shared" si="36"/>
        <v>#REF!</v>
      </c>
      <c r="AW52" s="1" t="e">
        <f t="shared" si="36"/>
        <v>#REF!</v>
      </c>
      <c r="AX52" s="1" t="e">
        <f t="shared" si="36"/>
        <v>#REF!</v>
      </c>
      <c r="AY52" s="1" t="e">
        <f t="shared" si="36"/>
        <v>#REF!</v>
      </c>
      <c r="AZ52" s="1" t="e">
        <f t="shared" si="36"/>
        <v>#REF!</v>
      </c>
      <c r="BA52" s="1" t="e">
        <f t="shared" si="36"/>
        <v>#REF!</v>
      </c>
      <c r="BB52" s="1" t="e">
        <f t="shared" si="36"/>
        <v>#REF!</v>
      </c>
      <c r="BC52" s="1" t="e">
        <f t="shared" si="36"/>
        <v>#REF!</v>
      </c>
      <c r="BD52" s="1" t="e">
        <f t="shared" si="36"/>
        <v>#REF!</v>
      </c>
      <c r="BE52" s="1" t="e">
        <f t="shared" si="36"/>
        <v>#REF!</v>
      </c>
      <c r="BF52" s="1" t="e">
        <f t="shared" si="36"/>
        <v>#REF!</v>
      </c>
      <c r="BG52" s="1" t="e">
        <f t="shared" si="36"/>
        <v>#REF!</v>
      </c>
      <c r="BH52" s="1" t="e">
        <f t="shared" si="36"/>
        <v>#REF!</v>
      </c>
      <c r="BI52" s="1" t="e">
        <f t="shared" si="36"/>
        <v>#REF!</v>
      </c>
      <c r="BJ52" s="1" t="e">
        <f t="shared" si="36"/>
        <v>#REF!</v>
      </c>
      <c r="BK52" s="1" t="e">
        <f t="shared" si="36"/>
        <v>#REF!</v>
      </c>
    </row>
    <row r="53" spans="1:63" s="11" customFormat="1" ht="15.75" customHeight="1">
      <c r="A53" s="10" t="s">
        <v>49</v>
      </c>
      <c r="B53" s="27" t="s">
        <v>51</v>
      </c>
      <c r="C53" s="22" t="s">
        <v>39</v>
      </c>
      <c r="D53" s="73" t="e">
        <f>D61*F53/F61</f>
        <v>#REF!</v>
      </c>
      <c r="E53" s="73" t="e">
        <f>E61*F53/F61</f>
        <v>#REF!</v>
      </c>
      <c r="F53" s="73" t="e">
        <f>SUM(SUMIFS(#REF!,#REF!,F$4,#REF!,"R",#REF!,"36",#REF!,{"IND"}))</f>
        <v>#REF!</v>
      </c>
      <c r="G53" s="73" t="e">
        <f>SUM(SUMIFS(#REF!,#REF!,G$4,#REF!,"R",#REF!,"36",#REF!,{"IND"}))</f>
        <v>#REF!</v>
      </c>
      <c r="H53" s="73" t="e">
        <f>SUM(SUMIFS(#REF!,#REF!,H$4,#REF!,"R",#REF!,"36",#REF!,{"IND"}))</f>
        <v>#REF!</v>
      </c>
      <c r="I53" s="73" t="e">
        <f>SUM(SUMIFS(#REF!,#REF!,I$4,#REF!,"R",#REF!,"36",#REF!,{"IND"}))</f>
        <v>#REF!</v>
      </c>
      <c r="J53" s="73" t="e">
        <f>SUM(SUMIFS(#REF!,#REF!,J$4,#REF!,"R",#REF!,"36",#REF!,{"IND"}))</f>
        <v>#REF!</v>
      </c>
      <c r="K53" s="73" t="e">
        <f>SUM(SUMIFS(#REF!,#REF!,K$4,#REF!,"R",#REF!,"36",#REF!,{"IND"}))</f>
        <v>#REF!</v>
      </c>
      <c r="L53" s="73" t="e">
        <f>SUM(SUMIFS(#REF!,#REF!,L$4,#REF!,"R",#REF!,"36",#REF!,{"IND"}))</f>
        <v>#REF!</v>
      </c>
      <c r="M53" s="73" t="e">
        <f>SUM(SUMIFS(#REF!,#REF!,M$4,#REF!,"R",#REF!,"36",#REF!,{"IND"}))</f>
        <v>#REF!</v>
      </c>
      <c r="N53" s="73" t="e">
        <f>SUM(SUMIFS(#REF!,#REF!,N$4,#REF!,"R",#REF!,"36",#REF!,{"IND"}))</f>
        <v>#REF!</v>
      </c>
      <c r="O53" s="73" t="e">
        <f>SUM(SUMIFS(#REF!,#REF!,O$4,#REF!,"R",#REF!,"36",#REF!,{"IND"}))</f>
        <v>#REF!</v>
      </c>
      <c r="P53" s="73">
        <v>7843770.5660702055</v>
      </c>
      <c r="Q53" s="73">
        <v>1697309.4661477294</v>
      </c>
      <c r="R53" s="73">
        <v>1050823.3200006175</v>
      </c>
      <c r="S53" s="73">
        <v>8246973.6079456992</v>
      </c>
      <c r="T53" s="73" t="e">
        <f>SUM(SUMIFS(#REF!,#REF!,T$4,#REF!,"R",#REF!,"36",#REF!,{"IND"}))</f>
        <v>#REF!</v>
      </c>
      <c r="U53" s="73" t="e">
        <f>SUM(SUMIFS(#REF!,#REF!,U$4,#REF!,"R",#REF!,"36",#REF!,{"IND"}))</f>
        <v>#REF!</v>
      </c>
      <c r="V53" s="73" t="e">
        <f>SUM(SUMIFS(#REF!,#REF!,V$4,#REF!,"R",#REF!,"36",#REF!,{"IND"}))</f>
        <v>#REF!</v>
      </c>
      <c r="W53" s="73" t="e">
        <f>SUM(SUMIFS(#REF!,#REF!,W$4,#REF!,"R",#REF!,"36",#REF!,{"IND"}))</f>
        <v>#REF!</v>
      </c>
      <c r="X53" s="73" t="e">
        <f>SUM(SUMIFS(#REF!,#REF!,X$4,#REF!,"R",#REF!,"36",#REF!,{"IND"}))</f>
        <v>#REF!</v>
      </c>
      <c r="Y53" s="73" t="e">
        <f>SUM(SUMIFS(#REF!,#REF!,Y$4,#REF!,"R",#REF!,"36",#REF!,{"IND"}))</f>
        <v>#REF!</v>
      </c>
      <c r="Z53" s="73" t="e">
        <f>SUM(SUMIFS(#REF!,#REF!,Z$4,#REF!,"R",#REF!,"36",#REF!,{"IND"}))</f>
        <v>#REF!</v>
      </c>
      <c r="AA53" s="73" t="e">
        <f>SUM(SUMIFS(#REF!,#REF!,AA$4,#REF!,"R",#REF!,"36",#REF!,{"IND"}))</f>
        <v>#REF!</v>
      </c>
      <c r="AB53" s="73" t="e">
        <f>SUM(SUMIFS(#REF!,#REF!,AB$4,#REF!,"R",#REF!,"36",#REF!,{"IND"}))</f>
        <v>#REF!</v>
      </c>
      <c r="AC53" s="73" t="e">
        <f>SUM(SUMIFS(#REF!,#REF!,AC$4,#REF!,"R",#REF!,"36",#REF!,{"IND"}))</f>
        <v>#REF!</v>
      </c>
      <c r="AD53" s="73" t="e">
        <f>SUM(SUMIFS(#REF!,#REF!,AD$4,#REF!,"R",#REF!,"36",#REF!,{"IND"}))</f>
        <v>#REF!</v>
      </c>
      <c r="AE53" s="73" t="e">
        <f>SUM(SUMIFS(#REF!,#REF!,AE$4,#REF!,"R",#REF!,"36",#REF!,{"IND"}))</f>
        <v>#REF!</v>
      </c>
      <c r="AF53" s="73" t="e">
        <f>SUM(SUMIFS(#REF!,#REF!,AF$4,#REF!,"R",#REF!,"36",#REF!,{"IND"}))</f>
        <v>#REF!</v>
      </c>
      <c r="AG53" s="73" t="e">
        <f>SUM(SUMIFS(#REF!,#REF!,AG$4,#REF!,"R",#REF!,"36",#REF!,{"IND"}))</f>
        <v>#REF!</v>
      </c>
      <c r="AH53" s="73" t="e">
        <f>SUM(SUMIFS(#REF!,#REF!,AH$4,#REF!,"R",#REF!,"36",#REF!,{"IND"}))</f>
        <v>#REF!</v>
      </c>
      <c r="AI53" s="73" t="e">
        <f>SUM(SUMIFS(#REF!,#REF!,AI$4,#REF!,"R",#REF!,"36",#REF!,{"IND"}))</f>
        <v>#REF!</v>
      </c>
      <c r="AJ53" s="73" t="e">
        <f>SUM(SUMIFS(#REF!,#REF!,AJ$4,#REF!,"R",#REF!,"36",#REF!,{"IND"}))</f>
        <v>#REF!</v>
      </c>
      <c r="AK53" s="73" t="e">
        <f>SUM(SUMIFS(#REF!,#REF!,AK$4,#REF!,"R",#REF!,"36",#REF!,{"IND"}))</f>
        <v>#REF!</v>
      </c>
      <c r="AL53" s="73" t="e">
        <f>SUM(SUMIFS(#REF!,#REF!,AL$4,#REF!,"R",#REF!,"36",#REF!,{"IND"}))</f>
        <v>#REF!</v>
      </c>
      <c r="AM53" s="73" t="e">
        <f>SUM(SUMIFS(#REF!,#REF!,AM$4,#REF!,"R",#REF!,"36",#REF!,{"IND"}))</f>
        <v>#REF!</v>
      </c>
      <c r="AN53" s="73" t="e">
        <f>SUM(SUMIFS(#REF!,#REF!,AN$4,#REF!,"R",#REF!,"36",#REF!,{"IND"}))</f>
        <v>#REF!</v>
      </c>
      <c r="AO53" s="73" t="e">
        <f>SUM(SUMIFS(#REF!,#REF!,AO$4,#REF!,"R",#REF!,"36",#REF!,{"IND"}))</f>
        <v>#REF!</v>
      </c>
      <c r="AP53" s="73" t="e">
        <f>SUM(SUMIFS(#REF!,#REF!,AP$4,#REF!,"R",#REF!,"36",#REF!,{"IND"}))</f>
        <v>#REF!</v>
      </c>
      <c r="AQ53" s="73">
        <v>9902100</v>
      </c>
      <c r="AR53" s="73">
        <v>8783380</v>
      </c>
      <c r="AS53" s="73">
        <v>8629440</v>
      </c>
      <c r="AT53" s="73" t="e">
        <f>SUM(SUMIFS(#REF!,#REF!,AT$4,#REF!,"R",#REF!,"36",#REF!,{"IND"}))</f>
        <v>#REF!</v>
      </c>
      <c r="AU53" s="73" t="e">
        <f>SUM(SUMIFS(#REF!,#REF!,AU$4,#REF!,"R",#REF!,"36",#REF!,{"IND"}))</f>
        <v>#REF!</v>
      </c>
      <c r="AV53" s="73" t="e">
        <f>SUM(SUMIFS(#REF!,#REF!,AV$4,#REF!,"R",#REF!,"36",#REF!,{"IND"}))</f>
        <v>#REF!</v>
      </c>
      <c r="AW53" s="73" t="e">
        <f>SUM(SUMIFS(#REF!,#REF!,AW$4,#REF!,"R",#REF!,"36",#REF!,{"IND"}))</f>
        <v>#REF!</v>
      </c>
      <c r="AX53" s="73" t="e">
        <f>SUM(SUMIFS(#REF!,#REF!,AX$4,#REF!,"R",#REF!,"36",#REF!,{"IND"}))</f>
        <v>#REF!</v>
      </c>
      <c r="AY53" s="73" t="e">
        <f>SUM(SUMIFS(#REF!,#REF!,AY$4,#REF!,"R",#REF!,"36",#REF!,{"IND"}))</f>
        <v>#REF!</v>
      </c>
      <c r="AZ53" s="73" t="e">
        <f>SUM(SUMIFS(#REF!,#REF!,AZ$4,#REF!,"R",#REF!,"36",#REF!,{"IND"}))</f>
        <v>#REF!</v>
      </c>
      <c r="BA53" s="73" t="e">
        <f>SUM(SUMIFS(#REF!,#REF!,BA$4,#REF!,"R",#REF!,"36",#REF!,{"IND"}))</f>
        <v>#REF!</v>
      </c>
      <c r="BB53" s="73" t="e">
        <f>SUM(SUMIFS(#REF!,#REF!,BB$4,#REF!,"R",#REF!,"36",#REF!,{"IND"}))</f>
        <v>#REF!</v>
      </c>
      <c r="BC53" s="73" t="e">
        <f>SUM(SUMIFS(#REF!,#REF!,BC$4,#REF!,"R",#REF!,"36",#REF!,{"IND"}))</f>
        <v>#REF!</v>
      </c>
      <c r="BD53" s="73" t="e">
        <f>SUM(SUMIFS(#REF!,#REF!,BD$4,#REF!,"R",#REF!,"36",#REF!,{"IND"}))</f>
        <v>#REF!</v>
      </c>
      <c r="BE53" s="73" t="e">
        <f>SUM(SUMIFS(#REF!,#REF!,BE$4,#REF!,"R",#REF!,"36",#REF!,{"IND"}))</f>
        <v>#REF!</v>
      </c>
      <c r="BF53" s="73" t="e">
        <f>SUM(SUMIFS(#REF!,#REF!,BF$4,#REF!,"R",#REF!,"36",#REF!,{"IND"}))</f>
        <v>#REF!</v>
      </c>
      <c r="BG53" s="73" t="e">
        <f>SUM(SUMIFS(#REF!,#REF!,BG$4,#REF!,"R",#REF!,"36",#REF!,{"IND"}))</f>
        <v>#REF!</v>
      </c>
      <c r="BH53" s="73" t="e">
        <f>SUM(SUMIFS(#REF!,#REF!,BH$4,#REF!,"R",#REF!,"36",#REF!,{"IND"}))</f>
        <v>#REF!</v>
      </c>
      <c r="BI53" s="73" t="e">
        <f>SUM(SUMIFS(#REF!,#REF!,BI$4,#REF!,"R",#REF!,"36",#REF!,{"IND"}))</f>
        <v>#REF!</v>
      </c>
      <c r="BJ53" s="73" t="e">
        <f>SUM(SUMIFS(#REF!,#REF!,BJ$4,#REF!,"R",#REF!,"36",#REF!,{"IND"}))</f>
        <v>#REF!</v>
      </c>
      <c r="BK53" s="73" t="e">
        <f>SUM(SUMIFS(#REF!,#REF!,BK$4,#REF!,"R",#REF!,"36",#REF!,{"IND"}))</f>
        <v>#REF!</v>
      </c>
    </row>
    <row r="54" spans="1:63" s="11" customFormat="1" ht="15.75" customHeight="1">
      <c r="A54" s="10" t="s">
        <v>49</v>
      </c>
      <c r="B54" s="27" t="s">
        <v>51</v>
      </c>
      <c r="C54" s="12" t="s">
        <v>23</v>
      </c>
      <c r="D54" s="53">
        <v>4.7124906981397159E-2</v>
      </c>
      <c r="E54" s="53">
        <v>4.7124906981397159E-2</v>
      </c>
      <c r="F54" s="53">
        <v>4.7124906981397159E-2</v>
      </c>
      <c r="G54" s="53">
        <v>4.7124906981397159E-2</v>
      </c>
      <c r="H54" s="53">
        <v>4.7124906981397159E-2</v>
      </c>
      <c r="I54" s="53">
        <v>4.7124906981397159E-2</v>
      </c>
      <c r="J54" s="53">
        <v>4.7124906981397159E-2</v>
      </c>
      <c r="K54" s="53">
        <v>4.7124906981397159E-2</v>
      </c>
      <c r="L54" s="53">
        <v>4.7124906981397159E-2</v>
      </c>
      <c r="M54" s="53">
        <v>4.7124906981397159E-2</v>
      </c>
      <c r="N54" s="53">
        <v>4.7124906981397159E-2</v>
      </c>
      <c r="O54" s="53">
        <v>4.7124906981397159E-2</v>
      </c>
      <c r="P54" s="81">
        <v>4.7124906981397159E-2</v>
      </c>
      <c r="Q54" s="81">
        <v>4.8936054410685388E-2</v>
      </c>
      <c r="R54" s="81">
        <v>4.7124906981397159E-2</v>
      </c>
      <c r="S54" s="81">
        <v>4.8936054410685388E-2</v>
      </c>
      <c r="T54" s="53">
        <v>4.8936054410685388E-2</v>
      </c>
      <c r="U54" s="53">
        <v>4.8936054410685388E-2</v>
      </c>
      <c r="V54" s="53">
        <v>4.8936054410685388E-2</v>
      </c>
      <c r="W54" s="53">
        <v>4.8936054410685388E-2</v>
      </c>
      <c r="X54" s="53">
        <v>4.8936054410685388E-2</v>
      </c>
      <c r="Y54" s="53">
        <v>4.8936054410685388E-2</v>
      </c>
      <c r="Z54" s="53">
        <v>4.8936054410685388E-2</v>
      </c>
      <c r="AA54" s="53">
        <v>4.8936054410685388E-2</v>
      </c>
      <c r="AB54" s="53">
        <v>4.8936054410685388E-2</v>
      </c>
      <c r="AC54" s="53">
        <v>4.8936054410685388E-2</v>
      </c>
      <c r="AD54" s="53">
        <v>4.8936054410685388E-2</v>
      </c>
      <c r="AE54" s="53">
        <v>4.8936054410685388E-2</v>
      </c>
      <c r="AF54" s="53">
        <v>4.8936054410685388E-2</v>
      </c>
      <c r="AG54" s="53">
        <v>4.8936054410685388E-2</v>
      </c>
      <c r="AH54" s="53">
        <v>4.8936054410685388E-2</v>
      </c>
      <c r="AI54" s="53">
        <v>4.8936054410685388E-2</v>
      </c>
      <c r="AJ54" s="53">
        <v>4.8936054410685388E-2</v>
      </c>
      <c r="AK54" s="53">
        <v>4.8936054410685388E-2</v>
      </c>
      <c r="AL54" s="53">
        <v>4.8936054410685388E-2</v>
      </c>
      <c r="AM54" s="53">
        <v>4.8936054410685388E-2</v>
      </c>
      <c r="AN54" s="53">
        <v>4.8936054410685388E-2</v>
      </c>
      <c r="AO54" s="53">
        <v>4.8936054410685388E-2</v>
      </c>
      <c r="AP54" s="53">
        <v>4.8936054410685388E-2</v>
      </c>
      <c r="AQ54" s="53">
        <v>4.8936054410685388E-2</v>
      </c>
      <c r="AR54" s="53">
        <v>4.8936054410685388E-2</v>
      </c>
      <c r="AS54" s="53">
        <v>4.8936054410685388E-2</v>
      </c>
      <c r="AT54" s="53">
        <v>4.8936054410685388E-2</v>
      </c>
      <c r="AU54" s="53">
        <v>4.8936054410685388E-2</v>
      </c>
      <c r="AV54" s="53">
        <v>4.8936054410685388E-2</v>
      </c>
      <c r="AW54" s="53">
        <v>4.8936054410685388E-2</v>
      </c>
      <c r="AX54" s="53">
        <v>4.8936054410685388E-2</v>
      </c>
      <c r="AY54" s="53">
        <v>4.8936054410685388E-2</v>
      </c>
      <c r="AZ54" s="53">
        <v>4.8936054410685388E-2</v>
      </c>
      <c r="BA54" s="53">
        <v>4.8936054410685388E-2</v>
      </c>
      <c r="BB54" s="53">
        <v>4.8936054410685388E-2</v>
      </c>
      <c r="BC54" s="53">
        <v>4.8936054410685388E-2</v>
      </c>
      <c r="BD54" s="53">
        <v>4.8936054410685388E-2</v>
      </c>
      <c r="BE54" s="53">
        <v>4.8936054410685388E-2</v>
      </c>
      <c r="BF54" s="53">
        <v>4.8936054410685388E-2</v>
      </c>
      <c r="BG54" s="53">
        <v>4.8936054410685388E-2</v>
      </c>
      <c r="BH54" s="53">
        <v>4.8936054410685388E-2</v>
      </c>
      <c r="BI54" s="53">
        <v>4.8936054410685388E-2</v>
      </c>
      <c r="BJ54" s="53">
        <v>4.8936054410685388E-2</v>
      </c>
      <c r="BK54" s="53">
        <v>4.8936054410685388E-2</v>
      </c>
    </row>
    <row r="55" spans="1:63" s="11" customFormat="1" ht="15.75" customHeight="1">
      <c r="A55" s="10" t="s">
        <v>49</v>
      </c>
      <c r="B55" s="27" t="s">
        <v>51</v>
      </c>
      <c r="C55" s="12" t="s">
        <v>4</v>
      </c>
      <c r="D55" s="1" t="e">
        <f t="shared" ref="D55:M55" si="37">D53*D54</f>
        <v>#REF!</v>
      </c>
      <c r="E55" s="1" t="e">
        <f t="shared" si="37"/>
        <v>#REF!</v>
      </c>
      <c r="F55" s="1" t="e">
        <f t="shared" si="37"/>
        <v>#REF!</v>
      </c>
      <c r="G55" s="1" t="e">
        <f t="shared" si="37"/>
        <v>#REF!</v>
      </c>
      <c r="H55" s="1" t="e">
        <f t="shared" si="37"/>
        <v>#REF!</v>
      </c>
      <c r="I55" s="1" t="e">
        <f t="shared" si="37"/>
        <v>#REF!</v>
      </c>
      <c r="J55" s="1" t="e">
        <f t="shared" si="37"/>
        <v>#REF!</v>
      </c>
      <c r="K55" s="1" t="e">
        <f t="shared" si="37"/>
        <v>#REF!</v>
      </c>
      <c r="L55" s="1" t="e">
        <f t="shared" si="37"/>
        <v>#REF!</v>
      </c>
      <c r="M55" s="1" t="e">
        <f t="shared" si="37"/>
        <v>#REF!</v>
      </c>
      <c r="N55" s="1" t="e">
        <f t="shared" ref="N55:BK55" si="38">N53*N54</f>
        <v>#REF!</v>
      </c>
      <c r="O55" s="1" t="e">
        <f t="shared" si="38"/>
        <v>#REF!</v>
      </c>
      <c r="P55" s="1">
        <f t="shared" si="38"/>
        <v>369636.95830947935</v>
      </c>
      <c r="Q55" s="1">
        <f t="shared" si="38"/>
        <v>83059.62838717665</v>
      </c>
      <c r="R55" s="1">
        <f t="shared" si="38"/>
        <v>49519.95120891204</v>
      </c>
      <c r="S55" s="1">
        <f t="shared" si="38"/>
        <v>403574.34920191712</v>
      </c>
      <c r="T55" s="1" t="e">
        <f t="shared" si="38"/>
        <v>#REF!</v>
      </c>
      <c r="U55" s="1" t="e">
        <f t="shared" si="38"/>
        <v>#REF!</v>
      </c>
      <c r="V55" s="1" t="e">
        <f t="shared" si="38"/>
        <v>#REF!</v>
      </c>
      <c r="W55" s="1" t="e">
        <f t="shared" si="38"/>
        <v>#REF!</v>
      </c>
      <c r="X55" s="1" t="e">
        <f t="shared" si="38"/>
        <v>#REF!</v>
      </c>
      <c r="Y55" s="1" t="e">
        <f t="shared" si="38"/>
        <v>#REF!</v>
      </c>
      <c r="Z55" s="1" t="e">
        <f t="shared" si="38"/>
        <v>#REF!</v>
      </c>
      <c r="AA55" s="1" t="e">
        <f t="shared" si="38"/>
        <v>#REF!</v>
      </c>
      <c r="AB55" s="1" t="e">
        <f t="shared" si="38"/>
        <v>#REF!</v>
      </c>
      <c r="AC55" s="1" t="e">
        <f t="shared" si="38"/>
        <v>#REF!</v>
      </c>
      <c r="AD55" s="1" t="e">
        <f t="shared" si="38"/>
        <v>#REF!</v>
      </c>
      <c r="AE55" s="1" t="e">
        <f t="shared" si="38"/>
        <v>#REF!</v>
      </c>
      <c r="AF55" s="1" t="e">
        <f t="shared" si="38"/>
        <v>#REF!</v>
      </c>
      <c r="AG55" s="1" t="e">
        <f t="shared" si="38"/>
        <v>#REF!</v>
      </c>
      <c r="AH55" s="1" t="e">
        <f t="shared" si="38"/>
        <v>#REF!</v>
      </c>
      <c r="AI55" s="1" t="e">
        <f t="shared" si="38"/>
        <v>#REF!</v>
      </c>
      <c r="AJ55" s="1" t="e">
        <f t="shared" si="38"/>
        <v>#REF!</v>
      </c>
      <c r="AK55" s="1" t="e">
        <f t="shared" si="38"/>
        <v>#REF!</v>
      </c>
      <c r="AL55" s="1" t="e">
        <f t="shared" si="38"/>
        <v>#REF!</v>
      </c>
      <c r="AM55" s="1" t="e">
        <f t="shared" si="38"/>
        <v>#REF!</v>
      </c>
      <c r="AN55" s="1" t="e">
        <f t="shared" si="38"/>
        <v>#REF!</v>
      </c>
      <c r="AO55" s="1" t="e">
        <f t="shared" si="38"/>
        <v>#REF!</v>
      </c>
      <c r="AP55" s="1" t="e">
        <f t="shared" si="38"/>
        <v>#REF!</v>
      </c>
      <c r="AQ55" s="1">
        <f t="shared" si="38"/>
        <v>484569.7043800478</v>
      </c>
      <c r="AR55" s="1">
        <f t="shared" si="38"/>
        <v>429823.9615897258</v>
      </c>
      <c r="AS55" s="1">
        <f t="shared" si="38"/>
        <v>422290.74537374493</v>
      </c>
      <c r="AT55" s="1" t="e">
        <f t="shared" si="38"/>
        <v>#REF!</v>
      </c>
      <c r="AU55" s="1" t="e">
        <f t="shared" si="38"/>
        <v>#REF!</v>
      </c>
      <c r="AV55" s="1" t="e">
        <f t="shared" si="38"/>
        <v>#REF!</v>
      </c>
      <c r="AW55" s="1" t="e">
        <f t="shared" si="38"/>
        <v>#REF!</v>
      </c>
      <c r="AX55" s="1" t="e">
        <f t="shared" si="38"/>
        <v>#REF!</v>
      </c>
      <c r="AY55" s="1" t="e">
        <f t="shared" si="38"/>
        <v>#REF!</v>
      </c>
      <c r="AZ55" s="1" t="e">
        <f t="shared" si="38"/>
        <v>#REF!</v>
      </c>
      <c r="BA55" s="1" t="e">
        <f t="shared" si="38"/>
        <v>#REF!</v>
      </c>
      <c r="BB55" s="1" t="e">
        <f t="shared" si="38"/>
        <v>#REF!</v>
      </c>
      <c r="BC55" s="1" t="e">
        <f t="shared" si="38"/>
        <v>#REF!</v>
      </c>
      <c r="BD55" s="1" t="e">
        <f t="shared" si="38"/>
        <v>#REF!</v>
      </c>
      <c r="BE55" s="1" t="e">
        <f t="shared" si="38"/>
        <v>#REF!</v>
      </c>
      <c r="BF55" s="1" t="e">
        <f t="shared" si="38"/>
        <v>#REF!</v>
      </c>
      <c r="BG55" s="1" t="e">
        <f t="shared" si="38"/>
        <v>#REF!</v>
      </c>
      <c r="BH55" s="1" t="e">
        <f t="shared" si="38"/>
        <v>#REF!</v>
      </c>
      <c r="BI55" s="1" t="e">
        <f t="shared" si="38"/>
        <v>#REF!</v>
      </c>
      <c r="BJ55" s="1" t="e">
        <f t="shared" si="38"/>
        <v>#REF!</v>
      </c>
      <c r="BK55" s="1" t="e">
        <f t="shared" si="38"/>
        <v>#REF!</v>
      </c>
    </row>
    <row r="56" spans="1:63" s="11" customFormat="1" ht="15.75" customHeight="1">
      <c r="A56" s="55" t="s">
        <v>49</v>
      </c>
      <c r="B56" s="58" t="s">
        <v>51</v>
      </c>
      <c r="C56" s="88" t="s">
        <v>63</v>
      </c>
      <c r="D56" s="89" t="e">
        <f t="shared" ref="D56:M56" si="39">D55-D52</f>
        <v>#REF!</v>
      </c>
      <c r="E56" s="89" t="e">
        <f t="shared" si="39"/>
        <v>#REF!</v>
      </c>
      <c r="F56" s="89" t="e">
        <f t="shared" si="39"/>
        <v>#REF!</v>
      </c>
      <c r="G56" s="89" t="e">
        <f t="shared" si="39"/>
        <v>#REF!</v>
      </c>
      <c r="H56" s="89" t="e">
        <f t="shared" si="39"/>
        <v>#REF!</v>
      </c>
      <c r="I56" s="89" t="e">
        <f t="shared" si="39"/>
        <v>#REF!</v>
      </c>
      <c r="J56" s="89" t="e">
        <f t="shared" si="39"/>
        <v>#REF!</v>
      </c>
      <c r="K56" s="89" t="e">
        <f t="shared" si="39"/>
        <v>#REF!</v>
      </c>
      <c r="L56" s="89" t="e">
        <f t="shared" si="39"/>
        <v>#REF!</v>
      </c>
      <c r="M56" s="89" t="e">
        <f t="shared" si="39"/>
        <v>#REF!</v>
      </c>
      <c r="N56" s="89" t="e">
        <f t="shared" ref="N56:BK56" si="40">N55-N52</f>
        <v>#REF!</v>
      </c>
      <c r="O56" s="89" t="e">
        <f t="shared" si="40"/>
        <v>#REF!</v>
      </c>
      <c r="P56" s="89">
        <f t="shared" si="40"/>
        <v>44079.849275731365</v>
      </c>
      <c r="Q56" s="89">
        <f t="shared" si="40"/>
        <v>21100.973543188258</v>
      </c>
      <c r="R56" s="89">
        <f t="shared" si="40"/>
        <v>265.27200689882739</v>
      </c>
      <c r="S56" s="89">
        <f t="shared" si="40"/>
        <v>22805.359965331387</v>
      </c>
      <c r="T56" s="89" t="e">
        <f t="shared" si="40"/>
        <v>#REF!</v>
      </c>
      <c r="U56" s="89" t="e">
        <f t="shared" si="40"/>
        <v>#REF!</v>
      </c>
      <c r="V56" s="89" t="e">
        <f t="shared" si="40"/>
        <v>#REF!</v>
      </c>
      <c r="W56" s="89" t="e">
        <f t="shared" si="40"/>
        <v>#REF!</v>
      </c>
      <c r="X56" s="89" t="e">
        <f t="shared" si="40"/>
        <v>#REF!</v>
      </c>
      <c r="Y56" s="89" t="e">
        <f t="shared" si="40"/>
        <v>#REF!</v>
      </c>
      <c r="Z56" s="89" t="e">
        <f t="shared" si="40"/>
        <v>#REF!</v>
      </c>
      <c r="AA56" s="89" t="e">
        <f t="shared" si="40"/>
        <v>#REF!</v>
      </c>
      <c r="AB56" s="89" t="e">
        <f t="shared" si="40"/>
        <v>#REF!</v>
      </c>
      <c r="AC56" s="89" t="e">
        <f t="shared" si="40"/>
        <v>#REF!</v>
      </c>
      <c r="AD56" s="89" t="e">
        <f t="shared" si="40"/>
        <v>#REF!</v>
      </c>
      <c r="AE56" s="89" t="e">
        <f t="shared" si="40"/>
        <v>#REF!</v>
      </c>
      <c r="AF56" s="89" t="e">
        <f t="shared" si="40"/>
        <v>#REF!</v>
      </c>
      <c r="AG56" s="89" t="e">
        <f t="shared" si="40"/>
        <v>#REF!</v>
      </c>
      <c r="AH56" s="89" t="e">
        <f t="shared" si="40"/>
        <v>#REF!</v>
      </c>
      <c r="AI56" s="89" t="e">
        <f t="shared" si="40"/>
        <v>#REF!</v>
      </c>
      <c r="AJ56" s="89" t="e">
        <f t="shared" si="40"/>
        <v>#REF!</v>
      </c>
      <c r="AK56" s="89" t="e">
        <f t="shared" si="40"/>
        <v>#REF!</v>
      </c>
      <c r="AL56" s="89" t="e">
        <f t="shared" si="40"/>
        <v>#REF!</v>
      </c>
      <c r="AM56" s="89" t="e">
        <f t="shared" si="40"/>
        <v>#REF!</v>
      </c>
      <c r="AN56" s="89" t="e">
        <f t="shared" si="40"/>
        <v>#REF!</v>
      </c>
      <c r="AO56" s="89" t="e">
        <f t="shared" si="40"/>
        <v>#REF!</v>
      </c>
      <c r="AP56" s="89" t="e">
        <f t="shared" si="40"/>
        <v>#REF!</v>
      </c>
      <c r="AQ56" s="89">
        <f t="shared" si="40"/>
        <v>55553.406036045286</v>
      </c>
      <c r="AR56" s="89">
        <f t="shared" si="40"/>
        <v>13382.547299643862</v>
      </c>
      <c r="AS56" s="89">
        <f t="shared" si="40"/>
        <v>-4928.6995289940387</v>
      </c>
      <c r="AT56" s="89" t="e">
        <f t="shared" si="40"/>
        <v>#REF!</v>
      </c>
      <c r="AU56" s="89" t="e">
        <f t="shared" si="40"/>
        <v>#REF!</v>
      </c>
      <c r="AV56" s="89" t="e">
        <f t="shared" si="40"/>
        <v>#REF!</v>
      </c>
      <c r="AW56" s="89" t="e">
        <f t="shared" si="40"/>
        <v>#REF!</v>
      </c>
      <c r="AX56" s="89" t="e">
        <f t="shared" si="40"/>
        <v>#REF!</v>
      </c>
      <c r="AY56" s="89" t="e">
        <f t="shared" si="40"/>
        <v>#REF!</v>
      </c>
      <c r="AZ56" s="89" t="e">
        <f t="shared" si="40"/>
        <v>#REF!</v>
      </c>
      <c r="BA56" s="89" t="e">
        <f t="shared" si="40"/>
        <v>#REF!</v>
      </c>
      <c r="BB56" s="89" t="e">
        <f t="shared" si="40"/>
        <v>#REF!</v>
      </c>
      <c r="BC56" s="89" t="e">
        <f t="shared" si="40"/>
        <v>#REF!</v>
      </c>
      <c r="BD56" s="89" t="e">
        <f t="shared" si="40"/>
        <v>#REF!</v>
      </c>
      <c r="BE56" s="89" t="e">
        <f t="shared" si="40"/>
        <v>#REF!</v>
      </c>
      <c r="BF56" s="89" t="e">
        <f t="shared" si="40"/>
        <v>#REF!</v>
      </c>
      <c r="BG56" s="89" t="e">
        <f t="shared" si="40"/>
        <v>#REF!</v>
      </c>
      <c r="BH56" s="89" t="e">
        <f t="shared" si="40"/>
        <v>#REF!</v>
      </c>
      <c r="BI56" s="89" t="e">
        <f t="shared" si="40"/>
        <v>#REF!</v>
      </c>
      <c r="BJ56" s="89" t="e">
        <f t="shared" si="40"/>
        <v>#REF!</v>
      </c>
      <c r="BK56" s="89" t="e">
        <f t="shared" si="40"/>
        <v>#REF!</v>
      </c>
    </row>
    <row r="57" spans="1:63" s="11" customFormat="1" ht="15.75" customHeight="1">
      <c r="A57" s="10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63" s="11" customFormat="1" ht="15.75" customHeight="1">
      <c r="A58" s="10" t="s">
        <v>50</v>
      </c>
      <c r="B58" s="27" t="s">
        <v>51</v>
      </c>
      <c r="C58" s="22" t="s">
        <v>58</v>
      </c>
      <c r="D58" s="14">
        <v>158.75311699497746</v>
      </c>
      <c r="E58" s="14">
        <v>952.01788690476201</v>
      </c>
      <c r="F58" s="73" t="e">
        <f>SUM(SUMIFS(#REF!,#REF!,F$4,#REF!,"R",#REF!,{"36"}))</f>
        <v>#REF!</v>
      </c>
      <c r="G58" s="73" t="e">
        <f>SUM(SUMIFS(#REF!,#REF!,G$4,#REF!,"R",#REF!,{"36"}))</f>
        <v>#REF!</v>
      </c>
      <c r="H58" s="73" t="e">
        <f>SUM(SUMIFS(#REF!,#REF!,H$4,#REF!,"R",#REF!,{"36"}))</f>
        <v>#REF!</v>
      </c>
      <c r="I58" s="73" t="e">
        <f>SUM(SUMIFS(#REF!,#REF!,I$4,#REF!,"R",#REF!,{"36"}))</f>
        <v>#REF!</v>
      </c>
      <c r="J58" s="73" t="e">
        <f>SUM(SUMIFS(#REF!,#REF!,J$4,#REF!,"R",#REF!,{"36"}))</f>
        <v>#REF!</v>
      </c>
      <c r="K58" s="73" t="e">
        <f>SUM(SUMIFS(#REF!,#REF!,K$4,#REF!,"R",#REF!,{"36"}))</f>
        <v>#REF!</v>
      </c>
      <c r="L58" s="73" t="e">
        <f>SUM(SUMIFS(#REF!,#REF!,L$4,#REF!,"R",#REF!,{"36"}))</f>
        <v>#REF!</v>
      </c>
      <c r="M58" s="73" t="e">
        <f>SUM(SUMIFS(#REF!,#REF!,M$4,#REF!,"R",#REF!,{"36"}))</f>
        <v>#REF!</v>
      </c>
      <c r="N58" s="73" t="e">
        <f>SUM(SUMIFS(#REF!,#REF!,N$4,#REF!,"R",#REF!,{"36"}))</f>
        <v>#REF!</v>
      </c>
      <c r="O58" s="73" t="e">
        <f>SUM(SUMIFS(#REF!,#REF!,O$4,#REF!,"R",#REF!,{"36"}))</f>
        <v>#REF!</v>
      </c>
      <c r="P58" s="73">
        <v>925.39999999999986</v>
      </c>
      <c r="Q58" s="73">
        <v>169.59999999999997</v>
      </c>
      <c r="R58" s="73">
        <v>129.43333333333331</v>
      </c>
      <c r="S58" s="73">
        <v>963.56666666666672</v>
      </c>
      <c r="T58" s="73" t="e">
        <f>SUM(SUMIFS(#REF!,#REF!,T$4,#REF!,"R",#REF!,{"36"}))</f>
        <v>#REF!</v>
      </c>
      <c r="U58" s="73" t="e">
        <f>SUM(SUMIFS(#REF!,#REF!,U$4,#REF!,"R",#REF!,{"36"}))</f>
        <v>#REF!</v>
      </c>
      <c r="V58" s="73" t="e">
        <f>SUM(SUMIFS(#REF!,#REF!,V$4,#REF!,"R",#REF!,{"36"}))</f>
        <v>#REF!</v>
      </c>
      <c r="W58" s="73" t="e">
        <f>SUM(SUMIFS(#REF!,#REF!,W$4,#REF!,"R",#REF!,{"36"}))</f>
        <v>#REF!</v>
      </c>
      <c r="X58" s="73" t="e">
        <f>SUM(SUMIFS(#REF!,#REF!,X$4,#REF!,"R",#REF!,{"36"}))</f>
        <v>#REF!</v>
      </c>
      <c r="Y58" s="73" t="e">
        <f>SUM(SUMIFS(#REF!,#REF!,Y$4,#REF!,"R",#REF!,{"36"}))</f>
        <v>#REF!</v>
      </c>
      <c r="Z58" s="73" t="e">
        <f>SUM(SUMIFS(#REF!,#REF!,Z$4,#REF!,"R",#REF!,{"36"}))</f>
        <v>#REF!</v>
      </c>
      <c r="AA58" s="73" t="e">
        <f>SUM(SUMIFS(#REF!,#REF!,AA$4,#REF!,"R",#REF!,{"36"}))</f>
        <v>#REF!</v>
      </c>
      <c r="AB58" s="74" t="e">
        <f>SUM(SUMIFS(#REF!,#REF!,AB$4,#REF!,"R",#REF!,{"36"}))</f>
        <v>#REF!</v>
      </c>
      <c r="AC58" s="74" t="e">
        <f>SUM(SUMIFS(#REF!,#REF!,AC$4,#REF!,"R",#REF!,{"36"}))</f>
        <v>#REF!</v>
      </c>
      <c r="AD58" s="74" t="e">
        <f>SUM(SUMIFS(#REF!,#REF!,AD$4,#REF!,"R",#REF!,{"36"}))</f>
        <v>#REF!</v>
      </c>
      <c r="AE58" s="74" t="e">
        <f>SUM(SUMIFS(#REF!,#REF!,AE$4,#REF!,"R",#REF!,{"36"}))</f>
        <v>#REF!</v>
      </c>
      <c r="AF58" s="74" t="e">
        <f>SUM(SUMIFS(#REF!,#REF!,AF$4,#REF!,"R",#REF!,{"36"}))</f>
        <v>#REF!</v>
      </c>
      <c r="AG58" s="74" t="e">
        <f>SUM(SUMIFS(#REF!,#REF!,AG$4,#REF!,"R",#REF!,{"36"}))</f>
        <v>#REF!</v>
      </c>
      <c r="AH58" s="74" t="e">
        <f>SUM(SUMIFS(#REF!,#REF!,AH$4,#REF!,"R",#REF!,{"36"}))</f>
        <v>#REF!</v>
      </c>
      <c r="AI58" s="74" t="e">
        <f>SUM(SUMIFS(#REF!,#REF!,AI$4,#REF!,"R",#REF!,{"36"}))</f>
        <v>#REF!</v>
      </c>
      <c r="AJ58" s="74" t="e">
        <f>SUM(SUMIFS(#REF!,#REF!,AJ$4,#REF!,"R",#REF!,{"36"}))</f>
        <v>#REF!</v>
      </c>
      <c r="AK58" s="74" t="e">
        <f>SUM(SUMIFS(#REF!,#REF!,AK$4,#REF!,"R",#REF!,{"36"}))</f>
        <v>#REF!</v>
      </c>
      <c r="AL58" s="74" t="e">
        <f>SUM(SUMIFS(#REF!,#REF!,AL$4,#REF!,"R",#REF!,{"36"}))</f>
        <v>#REF!</v>
      </c>
      <c r="AM58" s="74" t="e">
        <f>SUM(SUMIFS(#REF!,#REF!,AM$4,#REF!,"R",#REF!,{"36"}))</f>
        <v>#REF!</v>
      </c>
      <c r="AN58" s="74" t="e">
        <f>SUM(SUMIFS(#REF!,#REF!,AN$4,#REF!,"R",#REF!,{"36"}))</f>
        <v>#REF!</v>
      </c>
      <c r="AO58" s="74" t="e">
        <f>SUM(SUMIFS(#REF!,#REF!,AO$4,#REF!,"R",#REF!,{"36"}))</f>
        <v>#REF!</v>
      </c>
      <c r="AP58" s="74" t="e">
        <f>SUM(SUMIFS(#REF!,#REF!,AP$4,#REF!,"R",#REF!,{"36"}))</f>
        <v>#REF!</v>
      </c>
      <c r="AQ58" s="74">
        <v>1087</v>
      </c>
      <c r="AR58" s="74">
        <v>1085</v>
      </c>
      <c r="AS58" s="74">
        <v>1087</v>
      </c>
      <c r="AT58" s="74" t="e">
        <f>SUM(SUMIFS(#REF!,#REF!,AT$4,#REF!,"R",#REF!,{"36"}))</f>
        <v>#REF!</v>
      </c>
      <c r="AU58" s="74" t="e">
        <f>SUM(SUMIFS(#REF!,#REF!,AU$4,#REF!,"R",#REF!,{"36"}))</f>
        <v>#REF!</v>
      </c>
      <c r="AV58" s="74" t="e">
        <f>SUM(SUMIFS(#REF!,#REF!,AV$4,#REF!,"R",#REF!,{"36"}))</f>
        <v>#REF!</v>
      </c>
      <c r="AW58" s="74" t="e">
        <f>SUM(SUMIFS(#REF!,#REF!,AW$4,#REF!,"R",#REF!,{"36"}))</f>
        <v>#REF!</v>
      </c>
      <c r="AX58" s="74" t="e">
        <f>SUM(SUMIFS(#REF!,#REF!,AX$4,#REF!,"R",#REF!,{"36"}))</f>
        <v>#REF!</v>
      </c>
      <c r="AY58" s="74" t="e">
        <f>SUM(SUMIFS(#REF!,#REF!,AY$4,#REF!,"R",#REF!,{"36"}))</f>
        <v>#REF!</v>
      </c>
      <c r="AZ58" s="74" t="e">
        <f>SUM(SUMIFS(#REF!,#REF!,AZ$4,#REF!,"R",#REF!,{"36"}))</f>
        <v>#REF!</v>
      </c>
      <c r="BA58" s="74" t="e">
        <f>SUM(SUMIFS(#REF!,#REF!,BA$4,#REF!,"R",#REF!,{"36"}))</f>
        <v>#REF!</v>
      </c>
      <c r="BB58" s="74" t="e">
        <f>SUM(SUMIFS(#REF!,#REF!,BB$4,#REF!,"R",#REF!,{"36"}))</f>
        <v>#REF!</v>
      </c>
      <c r="BC58" s="74" t="e">
        <f>SUM(SUMIFS(#REF!,#REF!,BC$4,#REF!,"R",#REF!,{"36"}))</f>
        <v>#REF!</v>
      </c>
      <c r="BD58" s="74" t="e">
        <f>SUM(SUMIFS(#REF!,#REF!,BD$4,#REF!,"R",#REF!,{"36"}))</f>
        <v>#REF!</v>
      </c>
      <c r="BE58" s="74" t="e">
        <f>SUM(SUMIFS(#REF!,#REF!,BE$4,#REF!,"R",#REF!,{"36"}))</f>
        <v>#REF!</v>
      </c>
      <c r="BF58" s="74" t="e">
        <f>SUM(SUMIFS(#REF!,#REF!,BF$4,#REF!,"R",#REF!,{"36"}))</f>
        <v>#REF!</v>
      </c>
      <c r="BG58" s="74" t="e">
        <f>SUM(SUMIFS(#REF!,#REF!,BG$4,#REF!,"R",#REF!,{"36"}))</f>
        <v>#REF!</v>
      </c>
      <c r="BH58" s="74" t="e">
        <f>SUM(SUMIFS(#REF!,#REF!,BH$4,#REF!,"R",#REF!,{"36"}))</f>
        <v>#REF!</v>
      </c>
      <c r="BI58" s="74" t="e">
        <f>SUM(SUMIFS(#REF!,#REF!,BI$4,#REF!,"R",#REF!,{"36"}))</f>
        <v>#REF!</v>
      </c>
      <c r="BJ58" s="74" t="e">
        <f>SUM(SUMIFS(#REF!,#REF!,BJ$4,#REF!,"R",#REF!,{"36"}))</f>
        <v>#REF!</v>
      </c>
      <c r="BK58" s="74" t="e">
        <f>SUM(SUMIFS(#REF!,#REF!,BK$4,#REF!,"R",#REF!,{"36"}))</f>
        <v>#REF!</v>
      </c>
    </row>
    <row r="59" spans="1:63" s="11" customFormat="1" ht="15.75" customHeight="1">
      <c r="A59" s="10" t="s">
        <v>50</v>
      </c>
      <c r="B59" s="27" t="s">
        <v>51</v>
      </c>
      <c r="C59" s="12" t="s">
        <v>5</v>
      </c>
      <c r="D59" s="52">
        <v>3668.7870819512195</v>
      </c>
      <c r="E59" s="52">
        <v>3934.649469050371</v>
      </c>
      <c r="F59" s="52">
        <v>3747.9318956696561</v>
      </c>
      <c r="G59" s="52">
        <v>3881.2060682846013</v>
      </c>
      <c r="H59" s="52">
        <v>3533.9079992974475</v>
      </c>
      <c r="I59" s="52">
        <v>3254.2176655309149</v>
      </c>
      <c r="J59" s="52">
        <v>3072.5551820493106</v>
      </c>
      <c r="K59" s="52">
        <v>2992.0837392333192</v>
      </c>
      <c r="L59" s="52">
        <v>2879.4954048397472</v>
      </c>
      <c r="M59" s="52">
        <v>3060.0781490404993</v>
      </c>
      <c r="N59" s="52">
        <v>2995.0761892015616</v>
      </c>
      <c r="O59" s="52">
        <v>3280.918367679596</v>
      </c>
      <c r="P59" s="80">
        <v>3668.7870819512195</v>
      </c>
      <c r="Q59" s="80">
        <v>3809.7892550633037</v>
      </c>
      <c r="R59" s="80">
        <v>3934.649469050371</v>
      </c>
      <c r="S59" s="80">
        <v>4085.869508038119</v>
      </c>
      <c r="T59" s="52">
        <v>3891.9758344867469</v>
      </c>
      <c r="U59" s="52">
        <v>4030.3721217239527</v>
      </c>
      <c r="V59" s="52">
        <v>3669.7263764200866</v>
      </c>
      <c r="W59" s="52">
        <v>3379.2867285127754</v>
      </c>
      <c r="X59" s="52">
        <v>3190.6424266885756</v>
      </c>
      <c r="Y59" s="52">
        <v>3107.0782319474752</v>
      </c>
      <c r="Z59" s="52">
        <v>2990.1627999431798</v>
      </c>
      <c r="AA59" s="52">
        <v>3177.6858649611618</v>
      </c>
      <c r="AB59" s="52">
        <v>3110.1856904836791</v>
      </c>
      <c r="AC59" s="52">
        <v>3407.013616412356</v>
      </c>
      <c r="AD59" s="52">
        <v>3809.7892550633037</v>
      </c>
      <c r="AE59" s="52">
        <v>4085.869508038119</v>
      </c>
      <c r="AF59" s="52">
        <v>3891.9758344867469</v>
      </c>
      <c r="AG59" s="52">
        <v>4030.3721217239527</v>
      </c>
      <c r="AH59" s="52">
        <v>3669.7263764200866</v>
      </c>
      <c r="AI59" s="52">
        <v>3379.2867285127754</v>
      </c>
      <c r="AJ59" s="52">
        <v>3190.6424266885756</v>
      </c>
      <c r="AK59" s="52">
        <v>3107.0782319474752</v>
      </c>
      <c r="AL59" s="52">
        <v>2990.1627999431798</v>
      </c>
      <c r="AM59" s="52">
        <v>3177.6858649611618</v>
      </c>
      <c r="AN59" s="52">
        <v>3110.1856904836791</v>
      </c>
      <c r="AO59" s="52">
        <v>3407.013616412356</v>
      </c>
      <c r="AP59" s="52">
        <v>3809.7892550633037</v>
      </c>
      <c r="AQ59" s="52">
        <v>4085.869508038119</v>
      </c>
      <c r="AR59" s="52">
        <v>3891.9758344867469</v>
      </c>
      <c r="AS59" s="52">
        <v>4030.3721217239527</v>
      </c>
      <c r="AT59" s="52">
        <v>3669.7263764200866</v>
      </c>
      <c r="AU59" s="52">
        <v>3379.2867285127754</v>
      </c>
      <c r="AV59" s="52">
        <v>3190.6424266885756</v>
      </c>
      <c r="AW59" s="52">
        <v>3107.0782319474752</v>
      </c>
      <c r="AX59" s="52">
        <v>2990.1627999431798</v>
      </c>
      <c r="AY59" s="52">
        <v>3177.6858649611618</v>
      </c>
      <c r="AZ59" s="52">
        <v>3110.1856904836791</v>
      </c>
      <c r="BA59" s="52">
        <v>3407.013616412356</v>
      </c>
      <c r="BB59" s="52">
        <v>3809.7892550633037</v>
      </c>
      <c r="BC59" s="52">
        <v>4085.869508038119</v>
      </c>
      <c r="BD59" s="52">
        <v>3891.9758344867469</v>
      </c>
      <c r="BE59" s="52">
        <v>4030.3721217239527</v>
      </c>
      <c r="BF59" s="52">
        <v>3669.7263764200866</v>
      </c>
      <c r="BG59" s="52">
        <v>3379.2867285127754</v>
      </c>
      <c r="BH59" s="52">
        <v>3190.6424266885756</v>
      </c>
      <c r="BI59" s="52">
        <v>3107.0782319474752</v>
      </c>
      <c r="BJ59" s="52">
        <v>2990.1627999431798</v>
      </c>
      <c r="BK59" s="52">
        <v>3177.6858649611618</v>
      </c>
    </row>
    <row r="60" spans="1:63" s="11" customFormat="1" ht="15.75" customHeight="1">
      <c r="A60" s="10" t="s">
        <v>50</v>
      </c>
      <c r="B60" s="27" t="s">
        <v>51</v>
      </c>
      <c r="C60" s="12" t="s">
        <v>3</v>
      </c>
      <c r="D60" s="1">
        <f t="shared" ref="D60:M60" si="41">D59*D58</f>
        <v>582431.38485066395</v>
      </c>
      <c r="E60" s="1">
        <f t="shared" si="41"/>
        <v>3745856.6732362779</v>
      </c>
      <c r="F60" s="1" t="e">
        <f t="shared" si="41"/>
        <v>#REF!</v>
      </c>
      <c r="G60" s="1" t="e">
        <f t="shared" si="41"/>
        <v>#REF!</v>
      </c>
      <c r="H60" s="1" t="e">
        <f t="shared" si="41"/>
        <v>#REF!</v>
      </c>
      <c r="I60" s="1" t="e">
        <f t="shared" si="41"/>
        <v>#REF!</v>
      </c>
      <c r="J60" s="1" t="e">
        <f t="shared" si="41"/>
        <v>#REF!</v>
      </c>
      <c r="K60" s="1" t="e">
        <f t="shared" si="41"/>
        <v>#REF!</v>
      </c>
      <c r="L60" s="1" t="e">
        <f t="shared" si="41"/>
        <v>#REF!</v>
      </c>
      <c r="M60" s="1" t="e">
        <f t="shared" si="41"/>
        <v>#REF!</v>
      </c>
      <c r="N60" s="1" t="e">
        <f t="shared" ref="N60:BK60" si="42">N59*N58</f>
        <v>#REF!</v>
      </c>
      <c r="O60" s="1" t="e">
        <f t="shared" si="42"/>
        <v>#REF!</v>
      </c>
      <c r="P60" s="1">
        <f t="shared" si="42"/>
        <v>3395095.5656376579</v>
      </c>
      <c r="Q60" s="1">
        <f t="shared" si="42"/>
        <v>646140.2576587362</v>
      </c>
      <c r="R60" s="1">
        <f t="shared" si="42"/>
        <v>509274.79627741961</v>
      </c>
      <c r="S60" s="1">
        <f t="shared" si="42"/>
        <v>3937007.6622952637</v>
      </c>
      <c r="T60" s="1" t="e">
        <f t="shared" si="42"/>
        <v>#REF!</v>
      </c>
      <c r="U60" s="1" t="e">
        <f t="shared" si="42"/>
        <v>#REF!</v>
      </c>
      <c r="V60" s="1" t="e">
        <f t="shared" si="42"/>
        <v>#REF!</v>
      </c>
      <c r="W60" s="1" t="e">
        <f t="shared" si="42"/>
        <v>#REF!</v>
      </c>
      <c r="X60" s="1" t="e">
        <f t="shared" si="42"/>
        <v>#REF!</v>
      </c>
      <c r="Y60" s="1" t="e">
        <f t="shared" si="42"/>
        <v>#REF!</v>
      </c>
      <c r="Z60" s="1" t="e">
        <f t="shared" si="42"/>
        <v>#REF!</v>
      </c>
      <c r="AA60" s="1" t="e">
        <f t="shared" si="42"/>
        <v>#REF!</v>
      </c>
      <c r="AB60" s="1" t="e">
        <f t="shared" si="42"/>
        <v>#REF!</v>
      </c>
      <c r="AC60" s="1" t="e">
        <f t="shared" si="42"/>
        <v>#REF!</v>
      </c>
      <c r="AD60" s="1" t="e">
        <f t="shared" si="42"/>
        <v>#REF!</v>
      </c>
      <c r="AE60" s="1" t="e">
        <f t="shared" si="42"/>
        <v>#REF!</v>
      </c>
      <c r="AF60" s="1" t="e">
        <f t="shared" si="42"/>
        <v>#REF!</v>
      </c>
      <c r="AG60" s="1" t="e">
        <f t="shared" si="42"/>
        <v>#REF!</v>
      </c>
      <c r="AH60" s="1" t="e">
        <f t="shared" si="42"/>
        <v>#REF!</v>
      </c>
      <c r="AI60" s="1" t="e">
        <f t="shared" si="42"/>
        <v>#REF!</v>
      </c>
      <c r="AJ60" s="1" t="e">
        <f t="shared" si="42"/>
        <v>#REF!</v>
      </c>
      <c r="AK60" s="1" t="e">
        <f t="shared" si="42"/>
        <v>#REF!</v>
      </c>
      <c r="AL60" s="1" t="e">
        <f t="shared" si="42"/>
        <v>#REF!</v>
      </c>
      <c r="AM60" s="1" t="e">
        <f t="shared" si="42"/>
        <v>#REF!</v>
      </c>
      <c r="AN60" s="1" t="e">
        <f t="shared" si="42"/>
        <v>#REF!</v>
      </c>
      <c r="AO60" s="1" t="e">
        <f t="shared" si="42"/>
        <v>#REF!</v>
      </c>
      <c r="AP60" s="1" t="e">
        <f t="shared" si="42"/>
        <v>#REF!</v>
      </c>
      <c r="AQ60" s="1">
        <f t="shared" si="42"/>
        <v>4441340.1552374354</v>
      </c>
      <c r="AR60" s="1">
        <f t="shared" si="42"/>
        <v>4222793.7804181203</v>
      </c>
      <c r="AS60" s="1">
        <f t="shared" si="42"/>
        <v>4381014.4963139361</v>
      </c>
      <c r="AT60" s="1" t="e">
        <f t="shared" si="42"/>
        <v>#REF!</v>
      </c>
      <c r="AU60" s="1" t="e">
        <f t="shared" si="42"/>
        <v>#REF!</v>
      </c>
      <c r="AV60" s="1" t="e">
        <f t="shared" si="42"/>
        <v>#REF!</v>
      </c>
      <c r="AW60" s="1" t="e">
        <f t="shared" si="42"/>
        <v>#REF!</v>
      </c>
      <c r="AX60" s="1" t="e">
        <f t="shared" si="42"/>
        <v>#REF!</v>
      </c>
      <c r="AY60" s="1" t="e">
        <f t="shared" si="42"/>
        <v>#REF!</v>
      </c>
      <c r="AZ60" s="1" t="e">
        <f t="shared" si="42"/>
        <v>#REF!</v>
      </c>
      <c r="BA60" s="1" t="e">
        <f t="shared" si="42"/>
        <v>#REF!</v>
      </c>
      <c r="BB60" s="1" t="e">
        <f t="shared" si="42"/>
        <v>#REF!</v>
      </c>
      <c r="BC60" s="1" t="e">
        <f t="shared" si="42"/>
        <v>#REF!</v>
      </c>
      <c r="BD60" s="1" t="e">
        <f t="shared" si="42"/>
        <v>#REF!</v>
      </c>
      <c r="BE60" s="1" t="e">
        <f t="shared" si="42"/>
        <v>#REF!</v>
      </c>
      <c r="BF60" s="1" t="e">
        <f t="shared" si="42"/>
        <v>#REF!</v>
      </c>
      <c r="BG60" s="1" t="e">
        <f t="shared" si="42"/>
        <v>#REF!</v>
      </c>
      <c r="BH60" s="1" t="e">
        <f t="shared" si="42"/>
        <v>#REF!</v>
      </c>
      <c r="BI60" s="1" t="e">
        <f t="shared" si="42"/>
        <v>#REF!</v>
      </c>
      <c r="BJ60" s="1" t="e">
        <f t="shared" si="42"/>
        <v>#REF!</v>
      </c>
      <c r="BK60" s="1" t="e">
        <f t="shared" si="42"/>
        <v>#REF!</v>
      </c>
    </row>
    <row r="61" spans="1:63" s="11" customFormat="1" ht="15.75" customHeight="1">
      <c r="A61" s="10" t="s">
        <v>50</v>
      </c>
      <c r="B61" s="27" t="s">
        <v>51</v>
      </c>
      <c r="C61" s="22" t="s">
        <v>39</v>
      </c>
      <c r="D61" s="14">
        <v>13597004.6</v>
      </c>
      <c r="E61" s="14">
        <v>77026972.766666651</v>
      </c>
      <c r="F61" s="73" t="e">
        <f>SUM(SUMIFS(#REF!,#REF!,F$4,#REF!,"R",#REF!,{"36"}))</f>
        <v>#REF!</v>
      </c>
      <c r="G61" s="73" t="e">
        <f>SUM(SUMIFS(#REF!,#REF!,G$4,#REF!,"R",#REF!,{"36"}))</f>
        <v>#REF!</v>
      </c>
      <c r="H61" s="73" t="e">
        <f>SUM(SUMIFS(#REF!,#REF!,H$4,#REF!,"R",#REF!,{"36"}))</f>
        <v>#REF!</v>
      </c>
      <c r="I61" s="73" t="e">
        <f>SUM(SUMIFS(#REF!,#REF!,I$4,#REF!,"R",#REF!,{"36"}))</f>
        <v>#REF!</v>
      </c>
      <c r="J61" s="73" t="e">
        <f>SUM(SUMIFS(#REF!,#REF!,J$4,#REF!,"R",#REF!,{"36"}))</f>
        <v>#REF!</v>
      </c>
      <c r="K61" s="73" t="e">
        <f>SUM(SUMIFS(#REF!,#REF!,K$4,#REF!,"R",#REF!,{"36"}))</f>
        <v>#REF!</v>
      </c>
      <c r="L61" s="73" t="e">
        <f>SUM(SUMIFS(#REF!,#REF!,L$4,#REF!,"R",#REF!,{"36"}))</f>
        <v>#REF!</v>
      </c>
      <c r="M61" s="73" t="e">
        <f>SUM(SUMIFS(#REF!,#REF!,M$4,#REF!,"R",#REF!,{"36"}))</f>
        <v>#REF!</v>
      </c>
      <c r="N61" s="73" t="e">
        <f>SUM(SUMIFS(#REF!,#REF!,N$4,#REF!,"R",#REF!,{"36"}))</f>
        <v>#REF!</v>
      </c>
      <c r="O61" s="73" t="e">
        <f>SUM(SUMIFS(#REF!,#REF!,O$4,#REF!,"R",#REF!,{"36"}))</f>
        <v>#REF!</v>
      </c>
      <c r="P61" s="73">
        <v>70356838.33841601</v>
      </c>
      <c r="Q61" s="73">
        <v>15224479.950571535</v>
      </c>
      <c r="R61" s="73">
        <v>9462201.074414812</v>
      </c>
      <c r="S61" s="73">
        <v>74260364.276773512</v>
      </c>
      <c r="T61" s="73" t="e">
        <f>SUM(SUMIFS(#REF!,#REF!,T$4,#REF!,"R",#REF!,{"36"}))</f>
        <v>#REF!</v>
      </c>
      <c r="U61" s="73" t="e">
        <f>SUM(SUMIFS(#REF!,#REF!,U$4,#REF!,"R",#REF!,{"36"}))</f>
        <v>#REF!</v>
      </c>
      <c r="V61" s="73" t="e">
        <f>SUM(SUMIFS(#REF!,#REF!,V$4,#REF!,"R",#REF!,{"36"}))</f>
        <v>#REF!</v>
      </c>
      <c r="W61" s="73" t="e">
        <f>SUM(SUMIFS(#REF!,#REF!,W$4,#REF!,"R",#REF!,{"36"}))</f>
        <v>#REF!</v>
      </c>
      <c r="X61" s="73" t="e">
        <f>SUM(SUMIFS(#REF!,#REF!,X$4,#REF!,"R",#REF!,{"36"}))</f>
        <v>#REF!</v>
      </c>
      <c r="Y61" s="73" t="e">
        <f>SUM(SUMIFS(#REF!,#REF!,Y$4,#REF!,"R",#REF!,{"36"}))</f>
        <v>#REF!</v>
      </c>
      <c r="Z61" s="73" t="e">
        <f>SUM(SUMIFS(#REF!,#REF!,Z$4,#REF!,"R",#REF!,{"36"}))</f>
        <v>#REF!</v>
      </c>
      <c r="AA61" s="73" t="e">
        <f>SUM(SUMIFS(#REF!,#REF!,AA$4,#REF!,"R",#REF!,{"36"}))</f>
        <v>#REF!</v>
      </c>
      <c r="AB61" s="74" t="e">
        <f>SUM(SUMIFS(#REF!,#REF!,AB$4,#REF!,"R",#REF!,{"36"}))</f>
        <v>#REF!</v>
      </c>
      <c r="AC61" s="74" t="e">
        <f>SUM(SUMIFS(#REF!,#REF!,AC$4,#REF!,"R",#REF!,{"36"}))</f>
        <v>#REF!</v>
      </c>
      <c r="AD61" s="74" t="e">
        <f>SUM(SUMIFS(#REF!,#REF!,AD$4,#REF!,"R",#REF!,{"36"}))</f>
        <v>#REF!</v>
      </c>
      <c r="AE61" s="74" t="e">
        <f>SUM(SUMIFS(#REF!,#REF!,AE$4,#REF!,"R",#REF!,{"36"}))</f>
        <v>#REF!</v>
      </c>
      <c r="AF61" s="74" t="e">
        <f>SUM(SUMIFS(#REF!,#REF!,AF$4,#REF!,"R",#REF!,{"36"}))</f>
        <v>#REF!</v>
      </c>
      <c r="AG61" s="74" t="e">
        <f>SUM(SUMIFS(#REF!,#REF!,AG$4,#REF!,"R",#REF!,{"36"}))</f>
        <v>#REF!</v>
      </c>
      <c r="AH61" s="74" t="e">
        <f>SUM(SUMIFS(#REF!,#REF!,AH$4,#REF!,"R",#REF!,{"36"}))</f>
        <v>#REF!</v>
      </c>
      <c r="AI61" s="74" t="e">
        <f>SUM(SUMIFS(#REF!,#REF!,AI$4,#REF!,"R",#REF!,{"36"}))</f>
        <v>#REF!</v>
      </c>
      <c r="AJ61" s="74" t="e">
        <f>SUM(SUMIFS(#REF!,#REF!,AJ$4,#REF!,"R",#REF!,{"36"}))</f>
        <v>#REF!</v>
      </c>
      <c r="AK61" s="74" t="e">
        <f>SUM(SUMIFS(#REF!,#REF!,AK$4,#REF!,"R",#REF!,{"36"}))</f>
        <v>#REF!</v>
      </c>
      <c r="AL61" s="74" t="e">
        <f>SUM(SUMIFS(#REF!,#REF!,AL$4,#REF!,"R",#REF!,{"36"}))</f>
        <v>#REF!</v>
      </c>
      <c r="AM61" s="74" t="e">
        <f>SUM(SUMIFS(#REF!,#REF!,AM$4,#REF!,"R",#REF!,{"36"}))</f>
        <v>#REF!</v>
      </c>
      <c r="AN61" s="74" t="e">
        <f>SUM(SUMIFS(#REF!,#REF!,AN$4,#REF!,"R",#REF!,{"36"}))</f>
        <v>#REF!</v>
      </c>
      <c r="AO61" s="74" t="e">
        <f>SUM(SUMIFS(#REF!,#REF!,AO$4,#REF!,"R",#REF!,{"36"}))</f>
        <v>#REF!</v>
      </c>
      <c r="AP61" s="74" t="e">
        <f>SUM(SUMIFS(#REF!,#REF!,AP$4,#REF!,"R",#REF!,{"36"}))</f>
        <v>#REF!</v>
      </c>
      <c r="AQ61" s="74">
        <v>85092360</v>
      </c>
      <c r="AR61" s="74">
        <v>84427288</v>
      </c>
      <c r="AS61" s="74">
        <v>87189697</v>
      </c>
      <c r="AT61" s="74" t="e">
        <f>SUM(SUMIFS(#REF!,#REF!,AT$4,#REF!,"R",#REF!,{"36"}))</f>
        <v>#REF!</v>
      </c>
      <c r="AU61" s="74" t="e">
        <f>SUM(SUMIFS(#REF!,#REF!,AU$4,#REF!,"R",#REF!,{"36"}))</f>
        <v>#REF!</v>
      </c>
      <c r="AV61" s="74" t="e">
        <f>SUM(SUMIFS(#REF!,#REF!,AV$4,#REF!,"R",#REF!,{"36"}))</f>
        <v>#REF!</v>
      </c>
      <c r="AW61" s="74" t="e">
        <f>SUM(SUMIFS(#REF!,#REF!,AW$4,#REF!,"R",#REF!,{"36"}))</f>
        <v>#REF!</v>
      </c>
      <c r="AX61" s="74" t="e">
        <f>SUM(SUMIFS(#REF!,#REF!,AX$4,#REF!,"R",#REF!,{"36"}))</f>
        <v>#REF!</v>
      </c>
      <c r="AY61" s="74" t="e">
        <f>SUM(SUMIFS(#REF!,#REF!,AY$4,#REF!,"R",#REF!,{"36"}))</f>
        <v>#REF!</v>
      </c>
      <c r="AZ61" s="74" t="e">
        <f>SUM(SUMIFS(#REF!,#REF!,AZ$4,#REF!,"R",#REF!,{"36"}))</f>
        <v>#REF!</v>
      </c>
      <c r="BA61" s="74" t="e">
        <f>SUM(SUMIFS(#REF!,#REF!,BA$4,#REF!,"R",#REF!,{"36"}))</f>
        <v>#REF!</v>
      </c>
      <c r="BB61" s="74" t="e">
        <f>SUM(SUMIFS(#REF!,#REF!,BB$4,#REF!,"R",#REF!,{"36"}))</f>
        <v>#REF!</v>
      </c>
      <c r="BC61" s="74" t="e">
        <f>SUM(SUMIFS(#REF!,#REF!,BC$4,#REF!,"R",#REF!,{"36"}))</f>
        <v>#REF!</v>
      </c>
      <c r="BD61" s="74" t="e">
        <f>SUM(SUMIFS(#REF!,#REF!,BD$4,#REF!,"R",#REF!,{"36"}))</f>
        <v>#REF!</v>
      </c>
      <c r="BE61" s="74" t="e">
        <f>SUM(SUMIFS(#REF!,#REF!,BE$4,#REF!,"R",#REF!,{"36"}))</f>
        <v>#REF!</v>
      </c>
      <c r="BF61" s="74" t="e">
        <f>SUM(SUMIFS(#REF!,#REF!,BF$4,#REF!,"R",#REF!,{"36"}))</f>
        <v>#REF!</v>
      </c>
      <c r="BG61" s="74" t="e">
        <f>SUM(SUMIFS(#REF!,#REF!,BG$4,#REF!,"R",#REF!,{"36"}))</f>
        <v>#REF!</v>
      </c>
      <c r="BH61" s="74" t="e">
        <f>SUM(SUMIFS(#REF!,#REF!,BH$4,#REF!,"R",#REF!,{"36"}))</f>
        <v>#REF!</v>
      </c>
      <c r="BI61" s="74" t="e">
        <f>SUM(SUMIFS(#REF!,#REF!,BI$4,#REF!,"R",#REF!,{"36"}))</f>
        <v>#REF!</v>
      </c>
      <c r="BJ61" s="74" t="e">
        <f>SUM(SUMIFS(#REF!,#REF!,BJ$4,#REF!,"R",#REF!,{"36"}))</f>
        <v>#REF!</v>
      </c>
      <c r="BK61" s="74" t="e">
        <f>SUM(SUMIFS(#REF!,#REF!,BK$4,#REF!,"R",#REF!,{"36"}))</f>
        <v>#REF!</v>
      </c>
    </row>
    <row r="62" spans="1:63" s="11" customFormat="1" ht="15.75" customHeight="1">
      <c r="A62" s="10" t="s">
        <v>50</v>
      </c>
      <c r="B62" s="27" t="s">
        <v>51</v>
      </c>
      <c r="C62" s="12" t="s">
        <v>23</v>
      </c>
      <c r="D62" s="53">
        <v>4.7124906981397159E-2</v>
      </c>
      <c r="E62" s="53">
        <v>4.7124906981397159E-2</v>
      </c>
      <c r="F62" s="53">
        <v>4.7124906981397159E-2</v>
      </c>
      <c r="G62" s="53">
        <v>4.7124906981397159E-2</v>
      </c>
      <c r="H62" s="53">
        <v>4.7124906981397159E-2</v>
      </c>
      <c r="I62" s="53">
        <v>4.7124906981397159E-2</v>
      </c>
      <c r="J62" s="53">
        <v>4.7124906981397159E-2</v>
      </c>
      <c r="K62" s="53">
        <v>4.7124906981397159E-2</v>
      </c>
      <c r="L62" s="53">
        <v>4.7124906981397159E-2</v>
      </c>
      <c r="M62" s="53">
        <v>4.7124906981397159E-2</v>
      </c>
      <c r="N62" s="53">
        <v>4.7124906981397159E-2</v>
      </c>
      <c r="O62" s="53">
        <v>4.7124906981397159E-2</v>
      </c>
      <c r="P62" s="81">
        <v>4.7124906981397159E-2</v>
      </c>
      <c r="Q62" s="81">
        <v>4.8936054410685388E-2</v>
      </c>
      <c r="R62" s="81">
        <v>4.7124906981397159E-2</v>
      </c>
      <c r="S62" s="81">
        <v>4.8936054410685388E-2</v>
      </c>
      <c r="T62" s="53">
        <v>4.8936054410685388E-2</v>
      </c>
      <c r="U62" s="53">
        <v>4.8936054410685388E-2</v>
      </c>
      <c r="V62" s="53">
        <v>4.8936054410685388E-2</v>
      </c>
      <c r="W62" s="53">
        <v>4.8936054410685388E-2</v>
      </c>
      <c r="X62" s="53">
        <v>4.8936054410685388E-2</v>
      </c>
      <c r="Y62" s="53">
        <v>4.8936054410685388E-2</v>
      </c>
      <c r="Z62" s="53">
        <v>4.8936054410685388E-2</v>
      </c>
      <c r="AA62" s="53">
        <v>4.8936054410685388E-2</v>
      </c>
      <c r="AB62" s="53">
        <v>4.8936054410685388E-2</v>
      </c>
      <c r="AC62" s="53">
        <v>4.8936054410685388E-2</v>
      </c>
      <c r="AD62" s="53">
        <v>4.8936054410685388E-2</v>
      </c>
      <c r="AE62" s="53">
        <v>4.8936054410685388E-2</v>
      </c>
      <c r="AF62" s="53">
        <v>4.8936054410685388E-2</v>
      </c>
      <c r="AG62" s="53">
        <v>4.8936054410685388E-2</v>
      </c>
      <c r="AH62" s="53">
        <v>4.8936054410685388E-2</v>
      </c>
      <c r="AI62" s="53">
        <v>4.8936054410685388E-2</v>
      </c>
      <c r="AJ62" s="53">
        <v>4.8936054410685388E-2</v>
      </c>
      <c r="AK62" s="53">
        <v>4.8936054410685388E-2</v>
      </c>
      <c r="AL62" s="53">
        <v>4.8936054410685388E-2</v>
      </c>
      <c r="AM62" s="53">
        <v>4.8936054410685388E-2</v>
      </c>
      <c r="AN62" s="53">
        <v>4.8936054410685388E-2</v>
      </c>
      <c r="AO62" s="53">
        <v>4.8936054410685388E-2</v>
      </c>
      <c r="AP62" s="53">
        <v>4.8936054410685388E-2</v>
      </c>
      <c r="AQ62" s="53">
        <v>4.8936054410685388E-2</v>
      </c>
      <c r="AR62" s="53">
        <v>4.8936054410685388E-2</v>
      </c>
      <c r="AS62" s="53">
        <v>4.8936054410685388E-2</v>
      </c>
      <c r="AT62" s="53">
        <v>4.8936054410685388E-2</v>
      </c>
      <c r="AU62" s="53">
        <v>4.8936054410685388E-2</v>
      </c>
      <c r="AV62" s="53">
        <v>4.8936054410685388E-2</v>
      </c>
      <c r="AW62" s="53">
        <v>4.8936054410685388E-2</v>
      </c>
      <c r="AX62" s="53">
        <v>4.8936054410685388E-2</v>
      </c>
      <c r="AY62" s="53">
        <v>4.8936054410685388E-2</v>
      </c>
      <c r="AZ62" s="53">
        <v>4.8936054410685388E-2</v>
      </c>
      <c r="BA62" s="53">
        <v>4.8936054410685388E-2</v>
      </c>
      <c r="BB62" s="53">
        <v>4.8936054410685388E-2</v>
      </c>
      <c r="BC62" s="53">
        <v>4.8936054410685388E-2</v>
      </c>
      <c r="BD62" s="53">
        <v>4.8936054410685388E-2</v>
      </c>
      <c r="BE62" s="53">
        <v>4.8936054410685388E-2</v>
      </c>
      <c r="BF62" s="53">
        <v>4.8936054410685388E-2</v>
      </c>
      <c r="BG62" s="53">
        <v>4.8936054410685388E-2</v>
      </c>
      <c r="BH62" s="53">
        <v>4.8936054410685388E-2</v>
      </c>
      <c r="BI62" s="53">
        <v>4.8936054410685388E-2</v>
      </c>
      <c r="BJ62" s="53">
        <v>4.8936054410685388E-2</v>
      </c>
      <c r="BK62" s="53">
        <v>4.8936054410685388E-2</v>
      </c>
    </row>
    <row r="63" spans="1:63" s="11" customFormat="1" ht="15.75" customHeight="1">
      <c r="A63" s="10" t="s">
        <v>50</v>
      </c>
      <c r="B63" s="27" t="s">
        <v>51</v>
      </c>
      <c r="C63" s="12" t="s">
        <v>4</v>
      </c>
      <c r="D63" s="1">
        <f t="shared" ref="D63:M63" si="43">D61*D62</f>
        <v>640757.57700062927</v>
      </c>
      <c r="E63" s="1">
        <f t="shared" si="43"/>
        <v>3629888.926687778</v>
      </c>
      <c r="F63" s="1" t="e">
        <f t="shared" si="43"/>
        <v>#REF!</v>
      </c>
      <c r="G63" s="1" t="e">
        <f t="shared" si="43"/>
        <v>#REF!</v>
      </c>
      <c r="H63" s="1" t="e">
        <f t="shared" si="43"/>
        <v>#REF!</v>
      </c>
      <c r="I63" s="1" t="e">
        <f t="shared" si="43"/>
        <v>#REF!</v>
      </c>
      <c r="J63" s="1" t="e">
        <f t="shared" si="43"/>
        <v>#REF!</v>
      </c>
      <c r="K63" s="1" t="e">
        <f t="shared" si="43"/>
        <v>#REF!</v>
      </c>
      <c r="L63" s="1" t="e">
        <f t="shared" si="43"/>
        <v>#REF!</v>
      </c>
      <c r="M63" s="1" t="e">
        <f t="shared" si="43"/>
        <v>#REF!</v>
      </c>
      <c r="N63" s="1" t="e">
        <f t="shared" ref="N63:BK63" si="44">N61*N62</f>
        <v>#REF!</v>
      </c>
      <c r="O63" s="1" t="e">
        <f t="shared" si="44"/>
        <v>#REF!</v>
      </c>
      <c r="P63" s="1">
        <f t="shared" si="44"/>
        <v>3315559.4622030519</v>
      </c>
      <c r="Q63" s="1">
        <f t="shared" si="44"/>
        <v>745025.97923555749</v>
      </c>
      <c r="R63" s="1">
        <f t="shared" si="44"/>
        <v>445905.34547107428</v>
      </c>
      <c r="S63" s="1">
        <f t="shared" si="44"/>
        <v>3634009.2268055063</v>
      </c>
      <c r="T63" s="1" t="e">
        <f t="shared" si="44"/>
        <v>#REF!</v>
      </c>
      <c r="U63" s="1" t="e">
        <f t="shared" si="44"/>
        <v>#REF!</v>
      </c>
      <c r="V63" s="1" t="e">
        <f t="shared" si="44"/>
        <v>#REF!</v>
      </c>
      <c r="W63" s="1" t="e">
        <f t="shared" si="44"/>
        <v>#REF!</v>
      </c>
      <c r="X63" s="1" t="e">
        <f t="shared" si="44"/>
        <v>#REF!</v>
      </c>
      <c r="Y63" s="1" t="e">
        <f t="shared" si="44"/>
        <v>#REF!</v>
      </c>
      <c r="Z63" s="1" t="e">
        <f t="shared" si="44"/>
        <v>#REF!</v>
      </c>
      <c r="AA63" s="1" t="e">
        <f t="shared" si="44"/>
        <v>#REF!</v>
      </c>
      <c r="AB63" s="1" t="e">
        <f t="shared" si="44"/>
        <v>#REF!</v>
      </c>
      <c r="AC63" s="1" t="e">
        <f t="shared" si="44"/>
        <v>#REF!</v>
      </c>
      <c r="AD63" s="1" t="e">
        <f t="shared" si="44"/>
        <v>#REF!</v>
      </c>
      <c r="AE63" s="1" t="e">
        <f t="shared" si="44"/>
        <v>#REF!</v>
      </c>
      <c r="AF63" s="1" t="e">
        <f t="shared" si="44"/>
        <v>#REF!</v>
      </c>
      <c r="AG63" s="1" t="e">
        <f t="shared" si="44"/>
        <v>#REF!</v>
      </c>
      <c r="AH63" s="1" t="e">
        <f t="shared" si="44"/>
        <v>#REF!</v>
      </c>
      <c r="AI63" s="1" t="e">
        <f t="shared" si="44"/>
        <v>#REF!</v>
      </c>
      <c r="AJ63" s="1" t="e">
        <f t="shared" si="44"/>
        <v>#REF!</v>
      </c>
      <c r="AK63" s="1" t="e">
        <f t="shared" si="44"/>
        <v>#REF!</v>
      </c>
      <c r="AL63" s="1" t="e">
        <f t="shared" si="44"/>
        <v>#REF!</v>
      </c>
      <c r="AM63" s="1" t="e">
        <f t="shared" si="44"/>
        <v>#REF!</v>
      </c>
      <c r="AN63" s="1" t="e">
        <f t="shared" si="44"/>
        <v>#REF!</v>
      </c>
      <c r="AO63" s="1" t="e">
        <f t="shared" si="44"/>
        <v>#REF!</v>
      </c>
      <c r="AP63" s="1" t="e">
        <f t="shared" si="44"/>
        <v>#REF!</v>
      </c>
      <c r="AQ63" s="1">
        <f t="shared" si="44"/>
        <v>4164084.3588936287</v>
      </c>
      <c r="AR63" s="1">
        <f t="shared" si="44"/>
        <v>4131538.3593146056</v>
      </c>
      <c r="AS63" s="1">
        <f t="shared" si="44"/>
        <v>4266719.7564431727</v>
      </c>
      <c r="AT63" s="1" t="e">
        <f t="shared" si="44"/>
        <v>#REF!</v>
      </c>
      <c r="AU63" s="1" t="e">
        <f t="shared" si="44"/>
        <v>#REF!</v>
      </c>
      <c r="AV63" s="1" t="e">
        <f t="shared" si="44"/>
        <v>#REF!</v>
      </c>
      <c r="AW63" s="1" t="e">
        <f t="shared" si="44"/>
        <v>#REF!</v>
      </c>
      <c r="AX63" s="1" t="e">
        <f t="shared" si="44"/>
        <v>#REF!</v>
      </c>
      <c r="AY63" s="1" t="e">
        <f t="shared" si="44"/>
        <v>#REF!</v>
      </c>
      <c r="AZ63" s="1" t="e">
        <f t="shared" si="44"/>
        <v>#REF!</v>
      </c>
      <c r="BA63" s="1" t="e">
        <f t="shared" si="44"/>
        <v>#REF!</v>
      </c>
      <c r="BB63" s="1" t="e">
        <f t="shared" si="44"/>
        <v>#REF!</v>
      </c>
      <c r="BC63" s="1" t="e">
        <f t="shared" si="44"/>
        <v>#REF!</v>
      </c>
      <c r="BD63" s="1" t="e">
        <f t="shared" si="44"/>
        <v>#REF!</v>
      </c>
      <c r="BE63" s="1" t="e">
        <f t="shared" si="44"/>
        <v>#REF!</v>
      </c>
      <c r="BF63" s="1" t="e">
        <f t="shared" si="44"/>
        <v>#REF!</v>
      </c>
      <c r="BG63" s="1" t="e">
        <f t="shared" si="44"/>
        <v>#REF!</v>
      </c>
      <c r="BH63" s="1" t="e">
        <f t="shared" si="44"/>
        <v>#REF!</v>
      </c>
      <c r="BI63" s="1" t="e">
        <f t="shared" si="44"/>
        <v>#REF!</v>
      </c>
      <c r="BJ63" s="1" t="e">
        <f t="shared" si="44"/>
        <v>#REF!</v>
      </c>
      <c r="BK63" s="1" t="e">
        <f t="shared" si="44"/>
        <v>#REF!</v>
      </c>
    </row>
    <row r="64" spans="1:63" s="11" customFormat="1" ht="15.75" customHeight="1">
      <c r="A64" s="55" t="s">
        <v>50</v>
      </c>
      <c r="B64" s="58" t="s">
        <v>51</v>
      </c>
      <c r="C64" s="88" t="s">
        <v>63</v>
      </c>
      <c r="D64" s="89">
        <f t="shared" ref="D64:M64" si="45">D63-D60</f>
        <v>58326.192149965325</v>
      </c>
      <c r="E64" s="89">
        <f t="shared" si="45"/>
        <v>-115967.74654849991</v>
      </c>
      <c r="F64" s="89" t="e">
        <f t="shared" si="45"/>
        <v>#REF!</v>
      </c>
      <c r="G64" s="89" t="e">
        <f t="shared" si="45"/>
        <v>#REF!</v>
      </c>
      <c r="H64" s="89" t="e">
        <f t="shared" si="45"/>
        <v>#REF!</v>
      </c>
      <c r="I64" s="89" t="e">
        <f t="shared" si="45"/>
        <v>#REF!</v>
      </c>
      <c r="J64" s="89" t="e">
        <f t="shared" si="45"/>
        <v>#REF!</v>
      </c>
      <c r="K64" s="89" t="e">
        <f t="shared" si="45"/>
        <v>#REF!</v>
      </c>
      <c r="L64" s="89" t="e">
        <f t="shared" si="45"/>
        <v>#REF!</v>
      </c>
      <c r="M64" s="89" t="e">
        <f t="shared" si="45"/>
        <v>#REF!</v>
      </c>
      <c r="N64" s="89" t="e">
        <f t="shared" ref="N64:BK64" si="46">N63-N60</f>
        <v>#REF!</v>
      </c>
      <c r="O64" s="89" t="e">
        <f t="shared" si="46"/>
        <v>#REF!</v>
      </c>
      <c r="P64" s="89">
        <f t="shared" si="46"/>
        <v>-79536.10343460599</v>
      </c>
      <c r="Q64" s="89">
        <f t="shared" si="46"/>
        <v>98885.721576821292</v>
      </c>
      <c r="R64" s="89">
        <f t="shared" si="46"/>
        <v>-63369.450806345325</v>
      </c>
      <c r="S64" s="89">
        <f t="shared" si="46"/>
        <v>-302998.43548975745</v>
      </c>
      <c r="T64" s="89" t="e">
        <f t="shared" si="46"/>
        <v>#REF!</v>
      </c>
      <c r="U64" s="89" t="e">
        <f t="shared" si="46"/>
        <v>#REF!</v>
      </c>
      <c r="V64" s="89" t="e">
        <f t="shared" si="46"/>
        <v>#REF!</v>
      </c>
      <c r="W64" s="89" t="e">
        <f t="shared" si="46"/>
        <v>#REF!</v>
      </c>
      <c r="X64" s="89" t="e">
        <f t="shared" si="46"/>
        <v>#REF!</v>
      </c>
      <c r="Y64" s="89" t="e">
        <f t="shared" si="46"/>
        <v>#REF!</v>
      </c>
      <c r="Z64" s="89" t="e">
        <f t="shared" si="46"/>
        <v>#REF!</v>
      </c>
      <c r="AA64" s="89" t="e">
        <f t="shared" si="46"/>
        <v>#REF!</v>
      </c>
      <c r="AB64" s="89" t="e">
        <f t="shared" si="46"/>
        <v>#REF!</v>
      </c>
      <c r="AC64" s="89" t="e">
        <f t="shared" si="46"/>
        <v>#REF!</v>
      </c>
      <c r="AD64" s="89" t="e">
        <f t="shared" si="46"/>
        <v>#REF!</v>
      </c>
      <c r="AE64" s="89" t="e">
        <f t="shared" si="46"/>
        <v>#REF!</v>
      </c>
      <c r="AF64" s="89" t="e">
        <f t="shared" si="46"/>
        <v>#REF!</v>
      </c>
      <c r="AG64" s="89" t="e">
        <f t="shared" si="46"/>
        <v>#REF!</v>
      </c>
      <c r="AH64" s="89" t="e">
        <f t="shared" si="46"/>
        <v>#REF!</v>
      </c>
      <c r="AI64" s="89" t="e">
        <f t="shared" si="46"/>
        <v>#REF!</v>
      </c>
      <c r="AJ64" s="89" t="e">
        <f t="shared" si="46"/>
        <v>#REF!</v>
      </c>
      <c r="AK64" s="89" t="e">
        <f t="shared" si="46"/>
        <v>#REF!</v>
      </c>
      <c r="AL64" s="89" t="e">
        <f t="shared" si="46"/>
        <v>#REF!</v>
      </c>
      <c r="AM64" s="89" t="e">
        <f t="shared" si="46"/>
        <v>#REF!</v>
      </c>
      <c r="AN64" s="89" t="e">
        <f t="shared" si="46"/>
        <v>#REF!</v>
      </c>
      <c r="AO64" s="89" t="e">
        <f t="shared" si="46"/>
        <v>#REF!</v>
      </c>
      <c r="AP64" s="89" t="e">
        <f t="shared" si="46"/>
        <v>#REF!</v>
      </c>
      <c r="AQ64" s="89">
        <f t="shared" si="46"/>
        <v>-277255.79634380667</v>
      </c>
      <c r="AR64" s="89">
        <f t="shared" si="46"/>
        <v>-91255.421103514731</v>
      </c>
      <c r="AS64" s="89">
        <f t="shared" si="46"/>
        <v>-114294.73987076338</v>
      </c>
      <c r="AT64" s="89" t="e">
        <f t="shared" si="46"/>
        <v>#REF!</v>
      </c>
      <c r="AU64" s="89" t="e">
        <f t="shared" si="46"/>
        <v>#REF!</v>
      </c>
      <c r="AV64" s="89" t="e">
        <f t="shared" si="46"/>
        <v>#REF!</v>
      </c>
      <c r="AW64" s="89" t="e">
        <f t="shared" si="46"/>
        <v>#REF!</v>
      </c>
      <c r="AX64" s="89" t="e">
        <f t="shared" si="46"/>
        <v>#REF!</v>
      </c>
      <c r="AY64" s="89" t="e">
        <f t="shared" si="46"/>
        <v>#REF!</v>
      </c>
      <c r="AZ64" s="89" t="e">
        <f t="shared" si="46"/>
        <v>#REF!</v>
      </c>
      <c r="BA64" s="89" t="e">
        <f t="shared" si="46"/>
        <v>#REF!</v>
      </c>
      <c r="BB64" s="89" t="e">
        <f t="shared" si="46"/>
        <v>#REF!</v>
      </c>
      <c r="BC64" s="89" t="e">
        <f t="shared" si="46"/>
        <v>#REF!</v>
      </c>
      <c r="BD64" s="89" t="e">
        <f t="shared" si="46"/>
        <v>#REF!</v>
      </c>
      <c r="BE64" s="89" t="e">
        <f t="shared" si="46"/>
        <v>#REF!</v>
      </c>
      <c r="BF64" s="89" t="e">
        <f t="shared" si="46"/>
        <v>#REF!</v>
      </c>
      <c r="BG64" s="89" t="e">
        <f t="shared" si="46"/>
        <v>#REF!</v>
      </c>
      <c r="BH64" s="89" t="e">
        <f t="shared" si="46"/>
        <v>#REF!</v>
      </c>
      <c r="BI64" s="89" t="e">
        <f t="shared" si="46"/>
        <v>#REF!</v>
      </c>
      <c r="BJ64" s="89" t="e">
        <f t="shared" si="46"/>
        <v>#REF!</v>
      </c>
      <c r="BK64" s="89" t="e">
        <f t="shared" si="46"/>
        <v>#REF!</v>
      </c>
    </row>
    <row r="65" spans="1:63" s="11" customFormat="1" ht="15.75" customHeight="1">
      <c r="C65" s="9"/>
      <c r="D65" s="98"/>
      <c r="E65" s="98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9"/>
      <c r="U65" s="9"/>
      <c r="V65" s="9"/>
      <c r="W65" s="9"/>
      <c r="X65" s="9"/>
      <c r="Y65" s="9"/>
      <c r="Z65" s="9"/>
      <c r="AA65" s="9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63" s="11" customFormat="1" ht="15.75" customHeight="1">
      <c r="A66" s="10" t="s">
        <v>54</v>
      </c>
      <c r="B66" s="10" t="s">
        <v>52</v>
      </c>
      <c r="C66" s="22" t="s">
        <v>58</v>
      </c>
      <c r="D66" s="14">
        <v>694.40306806172043</v>
      </c>
      <c r="E66" s="14">
        <v>4467.7867496819063</v>
      </c>
      <c r="F66" s="73" t="e">
        <f>SUM(SUMIFS(#REF!,#REF!,F$4,#REF!,"R",#REF!,{"40"}))</f>
        <v>#REF!</v>
      </c>
      <c r="G66" s="73" t="e">
        <f>SUM(SUMIFS(#REF!,#REF!,G$4,#REF!,"R",#REF!,{"40"}))</f>
        <v>#REF!</v>
      </c>
      <c r="H66" s="73" t="e">
        <f>SUM(SUMIFS(#REF!,#REF!,H$4,#REF!,"R",#REF!,{"40"}))</f>
        <v>#REF!</v>
      </c>
      <c r="I66" s="73" t="e">
        <f>SUM(SUMIFS(#REF!,#REF!,I$4,#REF!,"R",#REF!,{"40"}))</f>
        <v>#REF!</v>
      </c>
      <c r="J66" s="73" t="e">
        <f>SUM(SUMIFS(#REF!,#REF!,J$4,#REF!,"R",#REF!,{"40"}))</f>
        <v>#REF!</v>
      </c>
      <c r="K66" s="73" t="e">
        <f>SUM(SUMIFS(#REF!,#REF!,K$4,#REF!,"R",#REF!,{"40"}))</f>
        <v>#REF!</v>
      </c>
      <c r="L66" s="73" t="e">
        <f>SUM(SUMIFS(#REF!,#REF!,L$4,#REF!,"R",#REF!,{"40"}))</f>
        <v>#REF!</v>
      </c>
      <c r="M66" s="73" t="e">
        <f>SUM(SUMIFS(#REF!,#REF!,M$4,#REF!,"R",#REF!,{"40"}))</f>
        <v>#REF!</v>
      </c>
      <c r="N66" s="73" t="e">
        <f>SUM(SUMIFS(#REF!,#REF!,N$4,#REF!,"R",#REF!,{"40"}))</f>
        <v>#REF!</v>
      </c>
      <c r="O66" s="73" t="e">
        <f>SUM(SUMIFS(#REF!,#REF!,O$4,#REF!,"R",#REF!,{"40"}))</f>
        <v>#REF!</v>
      </c>
      <c r="P66" s="73">
        <v>4265.7000000000016</v>
      </c>
      <c r="Q66" s="73">
        <v>914.30000000000007</v>
      </c>
      <c r="R66" s="73">
        <v>488.23333333333335</v>
      </c>
      <c r="S66" s="73">
        <v>4689.7666666666673</v>
      </c>
      <c r="T66" s="73" t="e">
        <f>SUM(SUMIFS(#REF!,#REF!,T$4,#REF!,"R",#REF!,{"40"}))</f>
        <v>#REF!</v>
      </c>
      <c r="U66" s="73" t="e">
        <f>SUM(SUMIFS(#REF!,#REF!,U$4,#REF!,"R",#REF!,{"40"}))</f>
        <v>#REF!</v>
      </c>
      <c r="V66" s="73" t="e">
        <f>SUM(SUMIFS(#REF!,#REF!,V$4,#REF!,"R",#REF!,{"40"}))</f>
        <v>#REF!</v>
      </c>
      <c r="W66" s="73" t="e">
        <f>SUM(SUMIFS(#REF!,#REF!,W$4,#REF!,"R",#REF!,{"40"}))</f>
        <v>#REF!</v>
      </c>
      <c r="X66" s="73" t="e">
        <f>SUM(SUMIFS(#REF!,#REF!,X$4,#REF!,"R",#REF!,{"40"}))</f>
        <v>#REF!</v>
      </c>
      <c r="Y66" s="73" t="e">
        <f>SUM(SUMIFS(#REF!,#REF!,Y$4,#REF!,"R",#REF!,{"40"}))</f>
        <v>#REF!</v>
      </c>
      <c r="Z66" s="73" t="e">
        <f>SUM(SUMIFS(#REF!,#REF!,Z$4,#REF!,"R",#REF!,{"40"}))</f>
        <v>#REF!</v>
      </c>
      <c r="AA66" s="73" t="e">
        <f>SUM(SUMIFS(#REF!,#REF!,AA$4,#REF!,"R",#REF!,{"40"}))</f>
        <v>#REF!</v>
      </c>
      <c r="AB66" s="73" t="e">
        <f>SUM(SUMIFS(#REF!,#REF!,AB$4,#REF!,"R",#REF!,{"40"}))</f>
        <v>#REF!</v>
      </c>
      <c r="AC66" s="73" t="e">
        <f>SUM(SUMIFS(#REF!,#REF!,AC$4,#REF!,"R",#REF!,{"40"}))</f>
        <v>#REF!</v>
      </c>
      <c r="AD66" s="73" t="e">
        <f>SUM(SUMIFS(#REF!,#REF!,AD$4,#REF!,"R",#REF!,{"40"}))</f>
        <v>#REF!</v>
      </c>
      <c r="AE66" s="73" t="e">
        <f>SUM(SUMIFS(#REF!,#REF!,AE$4,#REF!,"R",#REF!,{"40"}))</f>
        <v>#REF!</v>
      </c>
      <c r="AF66" s="73" t="e">
        <f>SUM(SUMIFS(#REF!,#REF!,AF$4,#REF!,"R",#REF!,{"40"}))</f>
        <v>#REF!</v>
      </c>
      <c r="AG66" s="73" t="e">
        <f>SUM(SUMIFS(#REF!,#REF!,AG$4,#REF!,"R",#REF!,{"40"}))</f>
        <v>#REF!</v>
      </c>
      <c r="AH66" s="73" t="e">
        <f>SUM(SUMIFS(#REF!,#REF!,AH$4,#REF!,"R",#REF!,{"40"}))</f>
        <v>#REF!</v>
      </c>
      <c r="AI66" s="73" t="e">
        <f>SUM(SUMIFS(#REF!,#REF!,AI$4,#REF!,"R",#REF!,{"40"}))</f>
        <v>#REF!</v>
      </c>
      <c r="AJ66" s="73" t="e">
        <f>SUM(SUMIFS(#REF!,#REF!,AJ$4,#REF!,"R",#REF!,{"40"}))</f>
        <v>#REF!</v>
      </c>
      <c r="AK66" s="73" t="e">
        <f>SUM(SUMIFS(#REF!,#REF!,AK$4,#REF!,"R",#REF!,{"40"}))</f>
        <v>#REF!</v>
      </c>
      <c r="AL66" s="73" t="e">
        <f>SUM(SUMIFS(#REF!,#REF!,AL$4,#REF!,"R",#REF!,{"40"}))</f>
        <v>#REF!</v>
      </c>
      <c r="AM66" s="73" t="e">
        <f>SUM(SUMIFS(#REF!,#REF!,AM$4,#REF!,"R",#REF!,{"40"}))</f>
        <v>#REF!</v>
      </c>
      <c r="AN66" s="73" t="e">
        <f>SUM(SUMIFS(#REF!,#REF!,AN$4,#REF!,"R",#REF!,{"40"}))</f>
        <v>#REF!</v>
      </c>
      <c r="AO66" s="73" t="e">
        <f>SUM(SUMIFS(#REF!,#REF!,AO$4,#REF!,"R",#REF!,{"40"}))</f>
        <v>#REF!</v>
      </c>
      <c r="AP66" s="73" t="e">
        <f>SUM(SUMIFS(#REF!,#REF!,AP$4,#REF!,"R",#REF!,{"40"}))</f>
        <v>#REF!</v>
      </c>
      <c r="AQ66" s="73">
        <v>5183</v>
      </c>
      <c r="AR66" s="73">
        <v>5165</v>
      </c>
      <c r="AS66" s="73">
        <v>5155</v>
      </c>
      <c r="AT66" s="73" t="e">
        <f>SUM(SUMIFS(#REF!,#REF!,AT$4,#REF!,"R",#REF!,{"40"}))</f>
        <v>#REF!</v>
      </c>
      <c r="AU66" s="73" t="e">
        <f>SUM(SUMIFS(#REF!,#REF!,AU$4,#REF!,"R",#REF!,{"40"}))</f>
        <v>#REF!</v>
      </c>
      <c r="AV66" s="73" t="e">
        <f>SUM(SUMIFS(#REF!,#REF!,AV$4,#REF!,"R",#REF!,{"40"}))</f>
        <v>#REF!</v>
      </c>
      <c r="AW66" s="73" t="e">
        <f>SUM(SUMIFS(#REF!,#REF!,AW$4,#REF!,"R",#REF!,{"40"}))</f>
        <v>#REF!</v>
      </c>
      <c r="AX66" s="73" t="e">
        <f>SUM(SUMIFS(#REF!,#REF!,AX$4,#REF!,"R",#REF!,{"40"}))</f>
        <v>#REF!</v>
      </c>
      <c r="AY66" s="73" t="e">
        <f>SUM(SUMIFS(#REF!,#REF!,AY$4,#REF!,"R",#REF!,{"40"}))</f>
        <v>#REF!</v>
      </c>
      <c r="AZ66" s="73" t="e">
        <f>SUM(SUMIFS(#REF!,#REF!,AZ$4,#REF!,"R",#REF!,{"40"}))</f>
        <v>#REF!</v>
      </c>
      <c r="BA66" s="73" t="e">
        <f>SUM(SUMIFS(#REF!,#REF!,BA$4,#REF!,"R",#REF!,{"40"}))</f>
        <v>#REF!</v>
      </c>
      <c r="BB66" s="73" t="e">
        <f>SUM(SUMIFS(#REF!,#REF!,BB$4,#REF!,"R",#REF!,{"40"}))</f>
        <v>#REF!</v>
      </c>
      <c r="BC66" s="73" t="e">
        <f>SUM(SUMIFS(#REF!,#REF!,BC$4,#REF!,"R",#REF!,{"40"}))</f>
        <v>#REF!</v>
      </c>
      <c r="BD66" s="73" t="e">
        <f>SUM(SUMIFS(#REF!,#REF!,BD$4,#REF!,"R",#REF!,{"40"}))</f>
        <v>#REF!</v>
      </c>
      <c r="BE66" s="73" t="e">
        <f>SUM(SUMIFS(#REF!,#REF!,BE$4,#REF!,"R",#REF!,{"40"}))</f>
        <v>#REF!</v>
      </c>
      <c r="BF66" s="73" t="e">
        <f>SUM(SUMIFS(#REF!,#REF!,BF$4,#REF!,"R",#REF!,{"40"}))</f>
        <v>#REF!</v>
      </c>
      <c r="BG66" s="73" t="e">
        <f>SUM(SUMIFS(#REF!,#REF!,BG$4,#REF!,"R",#REF!,{"40"}))</f>
        <v>#REF!</v>
      </c>
      <c r="BH66" s="73" t="e">
        <f>SUM(SUMIFS(#REF!,#REF!,BH$4,#REF!,"R",#REF!,{"40"}))</f>
        <v>#REF!</v>
      </c>
      <c r="BI66" s="73" t="e">
        <f>SUM(SUMIFS(#REF!,#REF!,BI$4,#REF!,"R",#REF!,{"40"}))</f>
        <v>#REF!</v>
      </c>
      <c r="BJ66" s="73" t="e">
        <f>SUM(SUMIFS(#REF!,#REF!,BJ$4,#REF!,"R",#REF!,{"40"}))</f>
        <v>#REF!</v>
      </c>
      <c r="BK66" s="73" t="e">
        <f>SUM(SUMIFS(#REF!,#REF!,BK$4,#REF!,"R",#REF!,{"40"}))</f>
        <v>#REF!</v>
      </c>
    </row>
    <row r="67" spans="1:63" s="11" customFormat="1" ht="15.75" customHeight="1">
      <c r="A67" s="10" t="s">
        <v>54</v>
      </c>
      <c r="B67" s="10" t="s">
        <v>52</v>
      </c>
      <c r="C67" s="12" t="s">
        <v>5</v>
      </c>
      <c r="D67" s="52">
        <v>293.4171499789382</v>
      </c>
      <c r="E67" s="52">
        <v>174.2232124872142</v>
      </c>
      <c r="F67" s="52">
        <v>51.74640476709579</v>
      </c>
      <c r="G67" s="52">
        <v>8.183581022995952</v>
      </c>
      <c r="H67" s="52">
        <v>4.636318422978384</v>
      </c>
      <c r="I67" s="52">
        <v>4.7966947679853629</v>
      </c>
      <c r="J67" s="52">
        <v>34.819905873686309</v>
      </c>
      <c r="K67" s="52">
        <v>112.01083089819562</v>
      </c>
      <c r="L67" s="52">
        <v>171.53173124953875</v>
      </c>
      <c r="M67" s="52">
        <v>200.34066120069264</v>
      </c>
      <c r="N67" s="52">
        <v>319.50285188877984</v>
      </c>
      <c r="O67" s="52">
        <v>360.98468600977503</v>
      </c>
      <c r="P67" s="80">
        <v>293.4171499789382</v>
      </c>
      <c r="Q67" s="80">
        <v>303.7711350720304</v>
      </c>
      <c r="R67" s="80">
        <v>174.2232124872142</v>
      </c>
      <c r="S67" s="80">
        <v>180.37113037508388</v>
      </c>
      <c r="T67" s="52">
        <v>53.572410859848326</v>
      </c>
      <c r="U67" s="52">
        <v>8.4723599029158709</v>
      </c>
      <c r="V67" s="52">
        <v>4.7999229424885517</v>
      </c>
      <c r="W67" s="52">
        <v>4.9659585827535144</v>
      </c>
      <c r="X67" s="52">
        <v>36.048616555338356</v>
      </c>
      <c r="Y67" s="52">
        <v>115.96342355839984</v>
      </c>
      <c r="Z67" s="52">
        <v>177.58467324177579</v>
      </c>
      <c r="AA67" s="52">
        <v>207.41020100012534</v>
      </c>
      <c r="AB67" s="52">
        <v>330.77733862513577</v>
      </c>
      <c r="AC67" s="52">
        <v>373.72296684321674</v>
      </c>
      <c r="AD67" s="52">
        <v>303.7711350720304</v>
      </c>
      <c r="AE67" s="52">
        <v>180.37113037508388</v>
      </c>
      <c r="AF67" s="52">
        <v>53.572410859848326</v>
      </c>
      <c r="AG67" s="52">
        <v>8.4723599029158709</v>
      </c>
      <c r="AH67" s="52">
        <v>4.7999229424885517</v>
      </c>
      <c r="AI67" s="52">
        <v>4.9659585827535144</v>
      </c>
      <c r="AJ67" s="52">
        <v>36.048616555338356</v>
      </c>
      <c r="AK67" s="52">
        <v>115.96342355839984</v>
      </c>
      <c r="AL67" s="52">
        <v>177.58467324177579</v>
      </c>
      <c r="AM67" s="52">
        <v>207.41020100012534</v>
      </c>
      <c r="AN67" s="52">
        <v>330.77733862513577</v>
      </c>
      <c r="AO67" s="52">
        <v>373.72296684321674</v>
      </c>
      <c r="AP67" s="52">
        <v>303.7711350720304</v>
      </c>
      <c r="AQ67" s="52">
        <v>180.37113037508388</v>
      </c>
      <c r="AR67" s="52">
        <v>53.572410859848326</v>
      </c>
      <c r="AS67" s="52">
        <v>8.4723599029158709</v>
      </c>
      <c r="AT67" s="52">
        <v>4.7999229424885517</v>
      </c>
      <c r="AU67" s="52">
        <v>4.9659585827535144</v>
      </c>
      <c r="AV67" s="52">
        <v>36.048616555338356</v>
      </c>
      <c r="AW67" s="52">
        <v>115.96342355839984</v>
      </c>
      <c r="AX67" s="52">
        <v>177.58467324177579</v>
      </c>
      <c r="AY67" s="52">
        <v>207.41020100012534</v>
      </c>
      <c r="AZ67" s="52">
        <v>330.77733862513577</v>
      </c>
      <c r="BA67" s="52">
        <v>373.72296684321674</v>
      </c>
      <c r="BB67" s="52">
        <v>303.7711350720304</v>
      </c>
      <c r="BC67" s="52">
        <v>180.37113037508388</v>
      </c>
      <c r="BD67" s="52">
        <v>53.572410859848326</v>
      </c>
      <c r="BE67" s="52">
        <v>8.4723599029158709</v>
      </c>
      <c r="BF67" s="52">
        <v>4.7999229424885517</v>
      </c>
      <c r="BG67" s="52">
        <v>4.9659585827535144</v>
      </c>
      <c r="BH67" s="52">
        <v>36.048616555338356</v>
      </c>
      <c r="BI67" s="52">
        <v>115.96342355839984</v>
      </c>
      <c r="BJ67" s="52">
        <v>177.58467324177579</v>
      </c>
      <c r="BK67" s="52">
        <v>207.41020100012534</v>
      </c>
    </row>
    <row r="68" spans="1:63" s="11" customFormat="1" ht="15.75" customHeight="1">
      <c r="A68" s="10" t="s">
        <v>54</v>
      </c>
      <c r="B68" s="10" t="s">
        <v>52</v>
      </c>
      <c r="C68" s="12" t="s">
        <v>3</v>
      </c>
      <c r="D68" s="1">
        <f t="shared" ref="D68:M68" si="47">D67*D66</f>
        <v>203749.76916730066</v>
      </c>
      <c r="E68" s="1">
        <f t="shared" si="47"/>
        <v>778392.16023739078</v>
      </c>
      <c r="F68" s="1" t="e">
        <f t="shared" si="47"/>
        <v>#REF!</v>
      </c>
      <c r="G68" s="1" t="e">
        <f t="shared" si="47"/>
        <v>#REF!</v>
      </c>
      <c r="H68" s="1" t="e">
        <f t="shared" si="47"/>
        <v>#REF!</v>
      </c>
      <c r="I68" s="1" t="e">
        <f t="shared" si="47"/>
        <v>#REF!</v>
      </c>
      <c r="J68" s="1" t="e">
        <f t="shared" si="47"/>
        <v>#REF!</v>
      </c>
      <c r="K68" s="1" t="e">
        <f t="shared" si="47"/>
        <v>#REF!</v>
      </c>
      <c r="L68" s="1" t="e">
        <f t="shared" si="47"/>
        <v>#REF!</v>
      </c>
      <c r="M68" s="1" t="e">
        <f t="shared" si="47"/>
        <v>#REF!</v>
      </c>
      <c r="N68" s="1" t="e">
        <f t="shared" ref="N68:BK68" si="48">N67*N66</f>
        <v>#REF!</v>
      </c>
      <c r="O68" s="1" t="e">
        <f t="shared" si="48"/>
        <v>#REF!</v>
      </c>
      <c r="P68" s="1">
        <f t="shared" si="48"/>
        <v>1251629.5366651572</v>
      </c>
      <c r="Q68" s="1">
        <f t="shared" si="48"/>
        <v>277737.94879635744</v>
      </c>
      <c r="R68" s="1">
        <f t="shared" si="48"/>
        <v>85061.579776674218</v>
      </c>
      <c r="S68" s="1">
        <f t="shared" si="48"/>
        <v>845898.51486205601</v>
      </c>
      <c r="T68" s="1" t="e">
        <f t="shared" si="48"/>
        <v>#REF!</v>
      </c>
      <c r="U68" s="1" t="e">
        <f t="shared" si="48"/>
        <v>#REF!</v>
      </c>
      <c r="V68" s="1" t="e">
        <f t="shared" si="48"/>
        <v>#REF!</v>
      </c>
      <c r="W68" s="1" t="e">
        <f t="shared" si="48"/>
        <v>#REF!</v>
      </c>
      <c r="X68" s="1" t="e">
        <f t="shared" si="48"/>
        <v>#REF!</v>
      </c>
      <c r="Y68" s="1" t="e">
        <f t="shared" si="48"/>
        <v>#REF!</v>
      </c>
      <c r="Z68" s="1" t="e">
        <f t="shared" si="48"/>
        <v>#REF!</v>
      </c>
      <c r="AA68" s="1" t="e">
        <f t="shared" si="48"/>
        <v>#REF!</v>
      </c>
      <c r="AB68" s="1" t="e">
        <f t="shared" si="48"/>
        <v>#REF!</v>
      </c>
      <c r="AC68" s="1" t="e">
        <f t="shared" si="48"/>
        <v>#REF!</v>
      </c>
      <c r="AD68" s="1" t="e">
        <f t="shared" si="48"/>
        <v>#REF!</v>
      </c>
      <c r="AE68" s="1" t="e">
        <f t="shared" si="48"/>
        <v>#REF!</v>
      </c>
      <c r="AF68" s="1" t="e">
        <f t="shared" si="48"/>
        <v>#REF!</v>
      </c>
      <c r="AG68" s="1" t="e">
        <f t="shared" si="48"/>
        <v>#REF!</v>
      </c>
      <c r="AH68" s="1" t="e">
        <f t="shared" si="48"/>
        <v>#REF!</v>
      </c>
      <c r="AI68" s="1" t="e">
        <f t="shared" si="48"/>
        <v>#REF!</v>
      </c>
      <c r="AJ68" s="1" t="e">
        <f t="shared" si="48"/>
        <v>#REF!</v>
      </c>
      <c r="AK68" s="1" t="e">
        <f t="shared" si="48"/>
        <v>#REF!</v>
      </c>
      <c r="AL68" s="1" t="e">
        <f t="shared" si="48"/>
        <v>#REF!</v>
      </c>
      <c r="AM68" s="1" t="e">
        <f t="shared" si="48"/>
        <v>#REF!</v>
      </c>
      <c r="AN68" s="1" t="e">
        <f t="shared" si="48"/>
        <v>#REF!</v>
      </c>
      <c r="AO68" s="1" t="e">
        <f t="shared" si="48"/>
        <v>#REF!</v>
      </c>
      <c r="AP68" s="1" t="e">
        <f t="shared" si="48"/>
        <v>#REF!</v>
      </c>
      <c r="AQ68" s="1">
        <f t="shared" si="48"/>
        <v>934863.56873405969</v>
      </c>
      <c r="AR68" s="1">
        <f t="shared" si="48"/>
        <v>276701.50209111662</v>
      </c>
      <c r="AS68" s="1">
        <f t="shared" si="48"/>
        <v>43675.015299531311</v>
      </c>
      <c r="AT68" s="1" t="e">
        <f t="shared" si="48"/>
        <v>#REF!</v>
      </c>
      <c r="AU68" s="1" t="e">
        <f t="shared" si="48"/>
        <v>#REF!</v>
      </c>
      <c r="AV68" s="1" t="e">
        <f t="shared" si="48"/>
        <v>#REF!</v>
      </c>
      <c r="AW68" s="1" t="e">
        <f t="shared" si="48"/>
        <v>#REF!</v>
      </c>
      <c r="AX68" s="1" t="e">
        <f t="shared" si="48"/>
        <v>#REF!</v>
      </c>
      <c r="AY68" s="1" t="e">
        <f t="shared" si="48"/>
        <v>#REF!</v>
      </c>
      <c r="AZ68" s="1" t="e">
        <f t="shared" si="48"/>
        <v>#REF!</v>
      </c>
      <c r="BA68" s="1" t="e">
        <f t="shared" si="48"/>
        <v>#REF!</v>
      </c>
      <c r="BB68" s="1" t="e">
        <f t="shared" si="48"/>
        <v>#REF!</v>
      </c>
      <c r="BC68" s="1" t="e">
        <f t="shared" si="48"/>
        <v>#REF!</v>
      </c>
      <c r="BD68" s="1" t="e">
        <f t="shared" si="48"/>
        <v>#REF!</v>
      </c>
      <c r="BE68" s="1" t="e">
        <f t="shared" si="48"/>
        <v>#REF!</v>
      </c>
      <c r="BF68" s="1" t="e">
        <f t="shared" si="48"/>
        <v>#REF!</v>
      </c>
      <c r="BG68" s="1" t="e">
        <f t="shared" si="48"/>
        <v>#REF!</v>
      </c>
      <c r="BH68" s="1" t="e">
        <f t="shared" si="48"/>
        <v>#REF!</v>
      </c>
      <c r="BI68" s="1" t="e">
        <f t="shared" si="48"/>
        <v>#REF!</v>
      </c>
      <c r="BJ68" s="1" t="e">
        <f t="shared" si="48"/>
        <v>#REF!</v>
      </c>
      <c r="BK68" s="1" t="e">
        <f t="shared" si="48"/>
        <v>#REF!</v>
      </c>
    </row>
    <row r="69" spans="1:63" s="11" customFormat="1" ht="15.75" customHeight="1">
      <c r="A69" s="10" t="s">
        <v>54</v>
      </c>
      <c r="B69" s="10" t="s">
        <v>52</v>
      </c>
      <c r="C69" s="22" t="s">
        <v>39</v>
      </c>
      <c r="D69" s="14">
        <v>4498887.8</v>
      </c>
      <c r="E69" s="14">
        <v>15202879.999999998</v>
      </c>
      <c r="F69" s="73" t="e">
        <f>SUM(SUMIFS(#REF!,#REF!,F$4,#REF!,"R",#REF!,{"40"}))</f>
        <v>#REF!</v>
      </c>
      <c r="G69" s="73" t="e">
        <f>SUM(SUMIFS(#REF!,#REF!,G$4,#REF!,"R",#REF!,{"40"}))</f>
        <v>#REF!</v>
      </c>
      <c r="H69" s="73" t="e">
        <f>SUM(SUMIFS(#REF!,#REF!,H$4,#REF!,"R",#REF!,{"40"}))</f>
        <v>#REF!</v>
      </c>
      <c r="I69" s="73" t="e">
        <f>SUM(SUMIFS(#REF!,#REF!,I$4,#REF!,"R",#REF!,{"40"}))</f>
        <v>#REF!</v>
      </c>
      <c r="J69" s="73" t="e">
        <f>SUM(SUMIFS(#REF!,#REF!,J$4,#REF!,"R",#REF!,{"40"}))</f>
        <v>#REF!</v>
      </c>
      <c r="K69" s="73" t="e">
        <f>SUM(SUMIFS(#REF!,#REF!,K$4,#REF!,"R",#REF!,{"40"}))</f>
        <v>#REF!</v>
      </c>
      <c r="L69" s="73" t="e">
        <f>SUM(SUMIFS(#REF!,#REF!,L$4,#REF!,"R",#REF!,{"40"}))</f>
        <v>#REF!</v>
      </c>
      <c r="M69" s="73" t="e">
        <f>SUM(SUMIFS(#REF!,#REF!,M$4,#REF!,"R",#REF!,{"40"}))</f>
        <v>#REF!</v>
      </c>
      <c r="N69" s="73" t="e">
        <f>SUM(SUMIFS(#REF!,#REF!,N$4,#REF!,"R",#REF!,{"40"}))</f>
        <v>#REF!</v>
      </c>
      <c r="O69" s="73" t="e">
        <f>SUM(SUMIFS(#REF!,#REF!,O$4,#REF!,"R",#REF!,{"40"}))</f>
        <v>#REF!</v>
      </c>
      <c r="P69" s="73">
        <v>23267490.850545812</v>
      </c>
      <c r="Q69" s="73">
        <v>7205570.8793226173</v>
      </c>
      <c r="R69" s="73">
        <v>1124030.1128839722</v>
      </c>
      <c r="S69" s="73">
        <v>14032001.107915206</v>
      </c>
      <c r="T69" s="73" t="e">
        <f>SUM(SUMIFS(#REF!,#REF!,T$4,#REF!,"R",#REF!,{"40"}))</f>
        <v>#REF!</v>
      </c>
      <c r="U69" s="73" t="e">
        <f>SUM(SUMIFS(#REF!,#REF!,U$4,#REF!,"R",#REF!,{"40"}))</f>
        <v>#REF!</v>
      </c>
      <c r="V69" s="73" t="e">
        <f>SUM(SUMIFS(#REF!,#REF!,V$4,#REF!,"R",#REF!,{"40"}))</f>
        <v>#REF!</v>
      </c>
      <c r="W69" s="73" t="e">
        <f>SUM(SUMIFS(#REF!,#REF!,W$4,#REF!,"R",#REF!,{"40"}))</f>
        <v>#REF!</v>
      </c>
      <c r="X69" s="73" t="e">
        <f>SUM(SUMIFS(#REF!,#REF!,X$4,#REF!,"R",#REF!,{"40"}))</f>
        <v>#REF!</v>
      </c>
      <c r="Y69" s="73" t="e">
        <f>SUM(SUMIFS(#REF!,#REF!,Y$4,#REF!,"R",#REF!,{"40"}))</f>
        <v>#REF!</v>
      </c>
      <c r="Z69" s="73" t="e">
        <f>SUM(SUMIFS(#REF!,#REF!,Z$4,#REF!,"R",#REF!,{"40"}))</f>
        <v>#REF!</v>
      </c>
      <c r="AA69" s="73" t="e">
        <f>SUM(SUMIFS(#REF!,#REF!,AA$4,#REF!,"R",#REF!,{"40"}))</f>
        <v>#REF!</v>
      </c>
      <c r="AB69" s="73" t="e">
        <f>SUM(SUMIFS(#REF!,#REF!,AB$4,#REF!,"R",#REF!,{"40"}))</f>
        <v>#REF!</v>
      </c>
      <c r="AC69" s="73" t="e">
        <f>SUM(SUMIFS(#REF!,#REF!,AC$4,#REF!,"R",#REF!,{"40"}))</f>
        <v>#REF!</v>
      </c>
      <c r="AD69" s="73" t="e">
        <f>SUM(SUMIFS(#REF!,#REF!,AD$4,#REF!,"R",#REF!,{"40"}))</f>
        <v>#REF!</v>
      </c>
      <c r="AE69" s="73" t="e">
        <f>SUM(SUMIFS(#REF!,#REF!,AE$4,#REF!,"R",#REF!,{"40"}))</f>
        <v>#REF!</v>
      </c>
      <c r="AF69" s="73" t="e">
        <f>SUM(SUMIFS(#REF!,#REF!,AF$4,#REF!,"R",#REF!,{"40"}))</f>
        <v>#REF!</v>
      </c>
      <c r="AG69" s="73" t="e">
        <f>SUM(SUMIFS(#REF!,#REF!,AG$4,#REF!,"R",#REF!,{"40"}))</f>
        <v>#REF!</v>
      </c>
      <c r="AH69" s="73" t="e">
        <f>SUM(SUMIFS(#REF!,#REF!,AH$4,#REF!,"R",#REF!,{"40"}))</f>
        <v>#REF!</v>
      </c>
      <c r="AI69" s="73" t="e">
        <f>SUM(SUMIFS(#REF!,#REF!,AI$4,#REF!,"R",#REF!,{"40"}))</f>
        <v>#REF!</v>
      </c>
      <c r="AJ69" s="73" t="e">
        <f>SUM(SUMIFS(#REF!,#REF!,AJ$4,#REF!,"R",#REF!,{"40"}))</f>
        <v>#REF!</v>
      </c>
      <c r="AK69" s="73" t="e">
        <f>SUM(SUMIFS(#REF!,#REF!,AK$4,#REF!,"R",#REF!,{"40"}))</f>
        <v>#REF!</v>
      </c>
      <c r="AL69" s="73" t="e">
        <f>SUM(SUMIFS(#REF!,#REF!,AL$4,#REF!,"R",#REF!,{"40"}))</f>
        <v>#REF!</v>
      </c>
      <c r="AM69" s="73" t="e">
        <f>SUM(SUMIFS(#REF!,#REF!,AM$4,#REF!,"R",#REF!,{"40"}))</f>
        <v>#REF!</v>
      </c>
      <c r="AN69" s="73" t="e">
        <f>SUM(SUMIFS(#REF!,#REF!,AN$4,#REF!,"R",#REF!,{"40"}))</f>
        <v>#REF!</v>
      </c>
      <c r="AO69" s="73" t="e">
        <f>SUM(SUMIFS(#REF!,#REF!,AO$4,#REF!,"R",#REF!,{"40"}))</f>
        <v>#REF!</v>
      </c>
      <c r="AP69" s="73" t="e">
        <f>SUM(SUMIFS(#REF!,#REF!,AP$4,#REF!,"R",#REF!,{"40"}))</f>
        <v>#REF!</v>
      </c>
      <c r="AQ69" s="73">
        <v>13987606</v>
      </c>
      <c r="AR69" s="73">
        <v>7123051</v>
      </c>
      <c r="AS69" s="73">
        <v>1696289</v>
      </c>
      <c r="AT69" s="73" t="e">
        <f>SUM(SUMIFS(#REF!,#REF!,AT$4,#REF!,"R",#REF!,{"40"}))</f>
        <v>#REF!</v>
      </c>
      <c r="AU69" s="73" t="e">
        <f>SUM(SUMIFS(#REF!,#REF!,AU$4,#REF!,"R",#REF!,{"40"}))</f>
        <v>#REF!</v>
      </c>
      <c r="AV69" s="73" t="e">
        <f>SUM(SUMIFS(#REF!,#REF!,AV$4,#REF!,"R",#REF!,{"40"}))</f>
        <v>#REF!</v>
      </c>
      <c r="AW69" s="73" t="e">
        <f>SUM(SUMIFS(#REF!,#REF!,AW$4,#REF!,"R",#REF!,{"40"}))</f>
        <v>#REF!</v>
      </c>
      <c r="AX69" s="73" t="e">
        <f>SUM(SUMIFS(#REF!,#REF!,AX$4,#REF!,"R",#REF!,{"40"}))</f>
        <v>#REF!</v>
      </c>
      <c r="AY69" s="73" t="e">
        <f>SUM(SUMIFS(#REF!,#REF!,AY$4,#REF!,"R",#REF!,{"40"}))</f>
        <v>#REF!</v>
      </c>
      <c r="AZ69" s="73" t="e">
        <f>SUM(SUMIFS(#REF!,#REF!,AZ$4,#REF!,"R",#REF!,{"40"}))</f>
        <v>#REF!</v>
      </c>
      <c r="BA69" s="73" t="e">
        <f>SUM(SUMIFS(#REF!,#REF!,BA$4,#REF!,"R",#REF!,{"40"}))</f>
        <v>#REF!</v>
      </c>
      <c r="BB69" s="73" t="e">
        <f>SUM(SUMIFS(#REF!,#REF!,BB$4,#REF!,"R",#REF!,{"40"}))</f>
        <v>#REF!</v>
      </c>
      <c r="BC69" s="73" t="e">
        <f>SUM(SUMIFS(#REF!,#REF!,BC$4,#REF!,"R",#REF!,{"40"}))</f>
        <v>#REF!</v>
      </c>
      <c r="BD69" s="73" t="e">
        <f>SUM(SUMIFS(#REF!,#REF!,BD$4,#REF!,"R",#REF!,{"40"}))</f>
        <v>#REF!</v>
      </c>
      <c r="BE69" s="73" t="e">
        <f>SUM(SUMIFS(#REF!,#REF!,BE$4,#REF!,"R",#REF!,{"40"}))</f>
        <v>#REF!</v>
      </c>
      <c r="BF69" s="73" t="e">
        <f>SUM(SUMIFS(#REF!,#REF!,BF$4,#REF!,"R",#REF!,{"40"}))</f>
        <v>#REF!</v>
      </c>
      <c r="BG69" s="73" t="e">
        <f>SUM(SUMIFS(#REF!,#REF!,BG$4,#REF!,"R",#REF!,{"40"}))</f>
        <v>#REF!</v>
      </c>
      <c r="BH69" s="73" t="e">
        <f>SUM(SUMIFS(#REF!,#REF!,BH$4,#REF!,"R",#REF!,{"40"}))</f>
        <v>#REF!</v>
      </c>
      <c r="BI69" s="73" t="e">
        <f>SUM(SUMIFS(#REF!,#REF!,BI$4,#REF!,"R",#REF!,{"40"}))</f>
        <v>#REF!</v>
      </c>
      <c r="BJ69" s="73" t="e">
        <f>SUM(SUMIFS(#REF!,#REF!,BJ$4,#REF!,"R",#REF!,{"40"}))</f>
        <v>#REF!</v>
      </c>
      <c r="BK69" s="73" t="e">
        <f>SUM(SUMIFS(#REF!,#REF!,BK$4,#REF!,"R",#REF!,{"40"}))</f>
        <v>#REF!</v>
      </c>
    </row>
    <row r="70" spans="1:63" s="11" customFormat="1" ht="15.75" customHeight="1">
      <c r="A70" s="10" t="s">
        <v>54</v>
      </c>
      <c r="B70" s="10" t="s">
        <v>52</v>
      </c>
      <c r="C70" s="12" t="s">
        <v>23</v>
      </c>
      <c r="D70" s="53">
        <v>5.638847416433021E-2</v>
      </c>
      <c r="E70" s="53">
        <v>5.638847416433021E-2</v>
      </c>
      <c r="F70" s="53">
        <v>5.638847416433021E-2</v>
      </c>
      <c r="G70" s="53">
        <v>5.638847416433021E-2</v>
      </c>
      <c r="H70" s="53">
        <v>5.638847416433021E-2</v>
      </c>
      <c r="I70" s="53">
        <v>5.638847416433021E-2</v>
      </c>
      <c r="J70" s="53">
        <v>5.638847416433021E-2</v>
      </c>
      <c r="K70" s="53">
        <v>5.638847416433021E-2</v>
      </c>
      <c r="L70" s="53">
        <v>5.638847416433021E-2</v>
      </c>
      <c r="M70" s="53">
        <v>5.638847416433021E-2</v>
      </c>
      <c r="N70" s="53">
        <v>5.638847416433021E-2</v>
      </c>
      <c r="O70" s="53">
        <v>5.638847416433021E-2</v>
      </c>
      <c r="P70" s="81">
        <v>5.638847416433021E-2</v>
      </c>
      <c r="Q70" s="81">
        <v>5.8378287714634276E-2</v>
      </c>
      <c r="R70" s="81">
        <v>5.638847416433021E-2</v>
      </c>
      <c r="S70" s="81">
        <v>5.8378287714634276E-2</v>
      </c>
      <c r="T70" s="53">
        <v>5.8378287714634276E-2</v>
      </c>
      <c r="U70" s="53">
        <v>5.8378287714634276E-2</v>
      </c>
      <c r="V70" s="53">
        <v>5.8378287714634276E-2</v>
      </c>
      <c r="W70" s="53">
        <v>5.8378287714634276E-2</v>
      </c>
      <c r="X70" s="53">
        <v>5.8378287714634276E-2</v>
      </c>
      <c r="Y70" s="53">
        <v>5.8378287714634276E-2</v>
      </c>
      <c r="Z70" s="53">
        <v>5.8378287714634276E-2</v>
      </c>
      <c r="AA70" s="53">
        <v>5.8378287714634276E-2</v>
      </c>
      <c r="AB70" s="53">
        <v>5.8378287714634276E-2</v>
      </c>
      <c r="AC70" s="53">
        <f>$AB$70</f>
        <v>5.8378287714634276E-2</v>
      </c>
      <c r="AD70" s="53">
        <f t="shared" ref="AD70:BK70" si="49">$AB$70</f>
        <v>5.8378287714634276E-2</v>
      </c>
      <c r="AE70" s="53">
        <f t="shared" si="49"/>
        <v>5.8378287714634276E-2</v>
      </c>
      <c r="AF70" s="53">
        <f t="shared" si="49"/>
        <v>5.8378287714634276E-2</v>
      </c>
      <c r="AG70" s="53">
        <f t="shared" si="49"/>
        <v>5.8378287714634276E-2</v>
      </c>
      <c r="AH70" s="53">
        <f t="shared" si="49"/>
        <v>5.8378287714634276E-2</v>
      </c>
      <c r="AI70" s="53">
        <f t="shared" si="49"/>
        <v>5.8378287714634276E-2</v>
      </c>
      <c r="AJ70" s="53">
        <f t="shared" si="49"/>
        <v>5.8378287714634276E-2</v>
      </c>
      <c r="AK70" s="53">
        <f t="shared" si="49"/>
        <v>5.8378287714634276E-2</v>
      </c>
      <c r="AL70" s="53">
        <f t="shared" si="49"/>
        <v>5.8378287714634276E-2</v>
      </c>
      <c r="AM70" s="53">
        <f t="shared" si="49"/>
        <v>5.8378287714634276E-2</v>
      </c>
      <c r="AN70" s="53">
        <f t="shared" si="49"/>
        <v>5.8378287714634276E-2</v>
      </c>
      <c r="AO70" s="53">
        <f t="shared" si="49"/>
        <v>5.8378287714634276E-2</v>
      </c>
      <c r="AP70" s="53">
        <f t="shared" si="49"/>
        <v>5.8378287714634276E-2</v>
      </c>
      <c r="AQ70" s="53">
        <f t="shared" si="49"/>
        <v>5.8378287714634276E-2</v>
      </c>
      <c r="AR70" s="53">
        <f t="shared" si="49"/>
        <v>5.8378287714634276E-2</v>
      </c>
      <c r="AS70" s="53">
        <f t="shared" si="49"/>
        <v>5.8378287714634276E-2</v>
      </c>
      <c r="AT70" s="53">
        <f t="shared" si="49"/>
        <v>5.8378287714634276E-2</v>
      </c>
      <c r="AU70" s="53">
        <f t="shared" si="49"/>
        <v>5.8378287714634276E-2</v>
      </c>
      <c r="AV70" s="53">
        <f t="shared" si="49"/>
        <v>5.8378287714634276E-2</v>
      </c>
      <c r="AW70" s="53">
        <f t="shared" si="49"/>
        <v>5.8378287714634276E-2</v>
      </c>
      <c r="AX70" s="53">
        <f t="shared" si="49"/>
        <v>5.8378287714634276E-2</v>
      </c>
      <c r="AY70" s="53">
        <f t="shared" si="49"/>
        <v>5.8378287714634276E-2</v>
      </c>
      <c r="AZ70" s="53">
        <f t="shared" si="49"/>
        <v>5.8378287714634276E-2</v>
      </c>
      <c r="BA70" s="53">
        <f t="shared" si="49"/>
        <v>5.8378287714634276E-2</v>
      </c>
      <c r="BB70" s="53">
        <f t="shared" si="49"/>
        <v>5.8378287714634276E-2</v>
      </c>
      <c r="BC70" s="53">
        <f t="shared" si="49"/>
        <v>5.8378287714634276E-2</v>
      </c>
      <c r="BD70" s="53">
        <f t="shared" si="49"/>
        <v>5.8378287714634276E-2</v>
      </c>
      <c r="BE70" s="53">
        <f t="shared" si="49"/>
        <v>5.8378287714634276E-2</v>
      </c>
      <c r="BF70" s="53">
        <f t="shared" si="49"/>
        <v>5.8378287714634276E-2</v>
      </c>
      <c r="BG70" s="53">
        <f t="shared" si="49"/>
        <v>5.8378287714634276E-2</v>
      </c>
      <c r="BH70" s="53">
        <f t="shared" si="49"/>
        <v>5.8378287714634276E-2</v>
      </c>
      <c r="BI70" s="53">
        <f t="shared" si="49"/>
        <v>5.8378287714634276E-2</v>
      </c>
      <c r="BJ70" s="53">
        <f t="shared" si="49"/>
        <v>5.8378287714634276E-2</v>
      </c>
      <c r="BK70" s="53">
        <f t="shared" si="49"/>
        <v>5.8378287714634276E-2</v>
      </c>
    </row>
    <row r="71" spans="1:63" s="11" customFormat="1" ht="15.75" customHeight="1">
      <c r="A71" s="10" t="s">
        <v>54</v>
      </c>
      <c r="B71" s="10" t="s">
        <v>52</v>
      </c>
      <c r="C71" s="12" t="s">
        <v>4</v>
      </c>
      <c r="D71" s="1">
        <f t="shared" ref="D71:M71" si="50">D69*D70</f>
        <v>253685.41847852035</v>
      </c>
      <c r="E71" s="1">
        <f t="shared" si="50"/>
        <v>857267.20610341232</v>
      </c>
      <c r="F71" s="1" t="e">
        <f t="shared" si="50"/>
        <v>#REF!</v>
      </c>
      <c r="G71" s="1" t="e">
        <f t="shared" si="50"/>
        <v>#REF!</v>
      </c>
      <c r="H71" s="1" t="e">
        <f t="shared" si="50"/>
        <v>#REF!</v>
      </c>
      <c r="I71" s="1" t="e">
        <f t="shared" si="50"/>
        <v>#REF!</v>
      </c>
      <c r="J71" s="1" t="e">
        <f t="shared" si="50"/>
        <v>#REF!</v>
      </c>
      <c r="K71" s="1" t="e">
        <f t="shared" si="50"/>
        <v>#REF!</v>
      </c>
      <c r="L71" s="1" t="e">
        <f t="shared" si="50"/>
        <v>#REF!</v>
      </c>
      <c r="M71" s="1" t="e">
        <f t="shared" si="50"/>
        <v>#REF!</v>
      </c>
      <c r="N71" s="1" t="e">
        <f t="shared" ref="N71:BK71" si="51">N69*N70</f>
        <v>#REF!</v>
      </c>
      <c r="O71" s="1" t="e">
        <f t="shared" si="51"/>
        <v>#REF!</v>
      </c>
      <c r="P71" s="1">
        <f t="shared" si="51"/>
        <v>1312018.3066947921</v>
      </c>
      <c r="Q71" s="1">
        <f t="shared" si="51"/>
        <v>420648.88994128606</v>
      </c>
      <c r="R71" s="1">
        <f t="shared" si="51"/>
        <v>63382.342980287038</v>
      </c>
      <c r="S71" s="1">
        <f t="shared" si="51"/>
        <v>819164.19788994081</v>
      </c>
      <c r="T71" s="1" t="e">
        <f t="shared" si="51"/>
        <v>#REF!</v>
      </c>
      <c r="U71" s="1" t="e">
        <f t="shared" si="51"/>
        <v>#REF!</v>
      </c>
      <c r="V71" s="1" t="e">
        <f t="shared" si="51"/>
        <v>#REF!</v>
      </c>
      <c r="W71" s="1" t="e">
        <f t="shared" si="51"/>
        <v>#REF!</v>
      </c>
      <c r="X71" s="1" t="e">
        <f t="shared" si="51"/>
        <v>#REF!</v>
      </c>
      <c r="Y71" s="1" t="e">
        <f t="shared" si="51"/>
        <v>#REF!</v>
      </c>
      <c r="Z71" s="1" t="e">
        <f t="shared" si="51"/>
        <v>#REF!</v>
      </c>
      <c r="AA71" s="1" t="e">
        <f t="shared" si="51"/>
        <v>#REF!</v>
      </c>
      <c r="AB71" s="1" t="e">
        <f t="shared" si="51"/>
        <v>#REF!</v>
      </c>
      <c r="AC71" s="1" t="e">
        <f t="shared" si="51"/>
        <v>#REF!</v>
      </c>
      <c r="AD71" s="1" t="e">
        <f t="shared" si="51"/>
        <v>#REF!</v>
      </c>
      <c r="AE71" s="1" t="e">
        <f t="shared" si="51"/>
        <v>#REF!</v>
      </c>
      <c r="AF71" s="1" t="e">
        <f t="shared" si="51"/>
        <v>#REF!</v>
      </c>
      <c r="AG71" s="1" t="e">
        <f t="shared" si="51"/>
        <v>#REF!</v>
      </c>
      <c r="AH71" s="1" t="e">
        <f t="shared" si="51"/>
        <v>#REF!</v>
      </c>
      <c r="AI71" s="1" t="e">
        <f t="shared" si="51"/>
        <v>#REF!</v>
      </c>
      <c r="AJ71" s="1" t="e">
        <f t="shared" si="51"/>
        <v>#REF!</v>
      </c>
      <c r="AK71" s="1" t="e">
        <f t="shared" si="51"/>
        <v>#REF!</v>
      </c>
      <c r="AL71" s="1" t="e">
        <f t="shared" si="51"/>
        <v>#REF!</v>
      </c>
      <c r="AM71" s="1" t="e">
        <f t="shared" si="51"/>
        <v>#REF!</v>
      </c>
      <c r="AN71" s="1" t="e">
        <f t="shared" si="51"/>
        <v>#REF!</v>
      </c>
      <c r="AO71" s="1" t="e">
        <f t="shared" si="51"/>
        <v>#REF!</v>
      </c>
      <c r="AP71" s="1" t="e">
        <f t="shared" si="51"/>
        <v>#REF!</v>
      </c>
      <c r="AQ71" s="1">
        <f t="shared" si="51"/>
        <v>816572.48750694469</v>
      </c>
      <c r="AR71" s="1">
        <f t="shared" si="51"/>
        <v>415831.52068401338</v>
      </c>
      <c r="AS71" s="1">
        <f t="shared" si="51"/>
        <v>99026.447289169257</v>
      </c>
      <c r="AT71" s="1" t="e">
        <f t="shared" si="51"/>
        <v>#REF!</v>
      </c>
      <c r="AU71" s="1" t="e">
        <f t="shared" si="51"/>
        <v>#REF!</v>
      </c>
      <c r="AV71" s="1" t="e">
        <f t="shared" si="51"/>
        <v>#REF!</v>
      </c>
      <c r="AW71" s="1" t="e">
        <f t="shared" si="51"/>
        <v>#REF!</v>
      </c>
      <c r="AX71" s="1" t="e">
        <f t="shared" si="51"/>
        <v>#REF!</v>
      </c>
      <c r="AY71" s="1" t="e">
        <f t="shared" si="51"/>
        <v>#REF!</v>
      </c>
      <c r="AZ71" s="1" t="e">
        <f t="shared" si="51"/>
        <v>#REF!</v>
      </c>
      <c r="BA71" s="1" t="e">
        <f t="shared" si="51"/>
        <v>#REF!</v>
      </c>
      <c r="BB71" s="1" t="e">
        <f t="shared" si="51"/>
        <v>#REF!</v>
      </c>
      <c r="BC71" s="1" t="e">
        <f t="shared" si="51"/>
        <v>#REF!</v>
      </c>
      <c r="BD71" s="1" t="e">
        <f t="shared" si="51"/>
        <v>#REF!</v>
      </c>
      <c r="BE71" s="1" t="e">
        <f t="shared" si="51"/>
        <v>#REF!</v>
      </c>
      <c r="BF71" s="1" t="e">
        <f t="shared" si="51"/>
        <v>#REF!</v>
      </c>
      <c r="BG71" s="1" t="e">
        <f t="shared" si="51"/>
        <v>#REF!</v>
      </c>
      <c r="BH71" s="1" t="e">
        <f t="shared" si="51"/>
        <v>#REF!</v>
      </c>
      <c r="BI71" s="1" t="e">
        <f t="shared" si="51"/>
        <v>#REF!</v>
      </c>
      <c r="BJ71" s="1" t="e">
        <f t="shared" si="51"/>
        <v>#REF!</v>
      </c>
      <c r="BK71" s="1" t="e">
        <f t="shared" si="51"/>
        <v>#REF!</v>
      </c>
    </row>
    <row r="72" spans="1:63" s="11" customFormat="1" ht="15.75" customHeight="1">
      <c r="A72" s="55" t="s">
        <v>54</v>
      </c>
      <c r="B72" s="58" t="s">
        <v>52</v>
      </c>
      <c r="C72" s="88" t="s">
        <v>63</v>
      </c>
      <c r="D72" s="89">
        <f t="shared" ref="D72:M72" si="52">D71-D68</f>
        <v>49935.649311219691</v>
      </c>
      <c r="E72" s="89">
        <f t="shared" si="52"/>
        <v>78875.045866021537</v>
      </c>
      <c r="F72" s="89" t="e">
        <f t="shared" si="52"/>
        <v>#REF!</v>
      </c>
      <c r="G72" s="89" t="e">
        <f t="shared" si="52"/>
        <v>#REF!</v>
      </c>
      <c r="H72" s="89" t="e">
        <f t="shared" si="52"/>
        <v>#REF!</v>
      </c>
      <c r="I72" s="89" t="e">
        <f t="shared" si="52"/>
        <v>#REF!</v>
      </c>
      <c r="J72" s="89" t="e">
        <f t="shared" si="52"/>
        <v>#REF!</v>
      </c>
      <c r="K72" s="89" t="e">
        <f t="shared" si="52"/>
        <v>#REF!</v>
      </c>
      <c r="L72" s="89" t="e">
        <f t="shared" si="52"/>
        <v>#REF!</v>
      </c>
      <c r="M72" s="89" t="e">
        <f t="shared" si="52"/>
        <v>#REF!</v>
      </c>
      <c r="N72" s="89" t="e">
        <f t="shared" ref="N72:BK72" si="53">N71-N68</f>
        <v>#REF!</v>
      </c>
      <c r="O72" s="89" t="e">
        <f t="shared" si="53"/>
        <v>#REF!</v>
      </c>
      <c r="P72" s="89">
        <f t="shared" si="53"/>
        <v>60388.770029634936</v>
      </c>
      <c r="Q72" s="89">
        <f t="shared" si="53"/>
        <v>142910.94114492863</v>
      </c>
      <c r="R72" s="89">
        <f t="shared" si="53"/>
        <v>-21679.23679638718</v>
      </c>
      <c r="S72" s="89">
        <f t="shared" si="53"/>
        <v>-26734.316972115193</v>
      </c>
      <c r="T72" s="89" t="e">
        <f t="shared" si="53"/>
        <v>#REF!</v>
      </c>
      <c r="U72" s="89" t="e">
        <f t="shared" si="53"/>
        <v>#REF!</v>
      </c>
      <c r="V72" s="89" t="e">
        <f t="shared" si="53"/>
        <v>#REF!</v>
      </c>
      <c r="W72" s="89" t="e">
        <f t="shared" si="53"/>
        <v>#REF!</v>
      </c>
      <c r="X72" s="89" t="e">
        <f t="shared" si="53"/>
        <v>#REF!</v>
      </c>
      <c r="Y72" s="89" t="e">
        <f t="shared" si="53"/>
        <v>#REF!</v>
      </c>
      <c r="Z72" s="89" t="e">
        <f t="shared" si="53"/>
        <v>#REF!</v>
      </c>
      <c r="AA72" s="89" t="e">
        <f t="shared" si="53"/>
        <v>#REF!</v>
      </c>
      <c r="AB72" s="89" t="e">
        <f t="shared" si="53"/>
        <v>#REF!</v>
      </c>
      <c r="AC72" s="89" t="e">
        <f t="shared" si="53"/>
        <v>#REF!</v>
      </c>
      <c r="AD72" s="89" t="e">
        <f t="shared" si="53"/>
        <v>#REF!</v>
      </c>
      <c r="AE72" s="89" t="e">
        <f t="shared" si="53"/>
        <v>#REF!</v>
      </c>
      <c r="AF72" s="89" t="e">
        <f t="shared" si="53"/>
        <v>#REF!</v>
      </c>
      <c r="AG72" s="89" t="e">
        <f t="shared" si="53"/>
        <v>#REF!</v>
      </c>
      <c r="AH72" s="89" t="e">
        <f t="shared" si="53"/>
        <v>#REF!</v>
      </c>
      <c r="AI72" s="89" t="e">
        <f t="shared" si="53"/>
        <v>#REF!</v>
      </c>
      <c r="AJ72" s="89" t="e">
        <f t="shared" si="53"/>
        <v>#REF!</v>
      </c>
      <c r="AK72" s="89" t="e">
        <f t="shared" si="53"/>
        <v>#REF!</v>
      </c>
      <c r="AL72" s="89" t="e">
        <f t="shared" si="53"/>
        <v>#REF!</v>
      </c>
      <c r="AM72" s="89" t="e">
        <f t="shared" si="53"/>
        <v>#REF!</v>
      </c>
      <c r="AN72" s="89" t="e">
        <f t="shared" si="53"/>
        <v>#REF!</v>
      </c>
      <c r="AO72" s="89" t="e">
        <f t="shared" si="53"/>
        <v>#REF!</v>
      </c>
      <c r="AP72" s="89" t="e">
        <f t="shared" si="53"/>
        <v>#REF!</v>
      </c>
      <c r="AQ72" s="89">
        <f t="shared" si="53"/>
        <v>-118291.08122711501</v>
      </c>
      <c r="AR72" s="89">
        <f t="shared" si="53"/>
        <v>139130.01859289675</v>
      </c>
      <c r="AS72" s="89">
        <f t="shared" si="53"/>
        <v>55351.431989637946</v>
      </c>
      <c r="AT72" s="89" t="e">
        <f t="shared" si="53"/>
        <v>#REF!</v>
      </c>
      <c r="AU72" s="89" t="e">
        <f t="shared" si="53"/>
        <v>#REF!</v>
      </c>
      <c r="AV72" s="89" t="e">
        <f t="shared" si="53"/>
        <v>#REF!</v>
      </c>
      <c r="AW72" s="89" t="e">
        <f t="shared" si="53"/>
        <v>#REF!</v>
      </c>
      <c r="AX72" s="89" t="e">
        <f t="shared" si="53"/>
        <v>#REF!</v>
      </c>
      <c r="AY72" s="89" t="e">
        <f t="shared" si="53"/>
        <v>#REF!</v>
      </c>
      <c r="AZ72" s="89" t="e">
        <f t="shared" si="53"/>
        <v>#REF!</v>
      </c>
      <c r="BA72" s="89" t="e">
        <f t="shared" si="53"/>
        <v>#REF!</v>
      </c>
      <c r="BB72" s="89" t="e">
        <f t="shared" si="53"/>
        <v>#REF!</v>
      </c>
      <c r="BC72" s="89" t="e">
        <f t="shared" si="53"/>
        <v>#REF!</v>
      </c>
      <c r="BD72" s="89" t="e">
        <f t="shared" si="53"/>
        <v>#REF!</v>
      </c>
      <c r="BE72" s="89" t="e">
        <f t="shared" si="53"/>
        <v>#REF!</v>
      </c>
      <c r="BF72" s="89" t="e">
        <f t="shared" si="53"/>
        <v>#REF!</v>
      </c>
      <c r="BG72" s="89" t="e">
        <f t="shared" si="53"/>
        <v>#REF!</v>
      </c>
      <c r="BH72" s="89" t="e">
        <f t="shared" si="53"/>
        <v>#REF!</v>
      </c>
      <c r="BI72" s="89" t="e">
        <f t="shared" si="53"/>
        <v>#REF!</v>
      </c>
      <c r="BJ72" s="89" t="e">
        <f t="shared" si="53"/>
        <v>#REF!</v>
      </c>
      <c r="BK72" s="89" t="e">
        <f t="shared" si="53"/>
        <v>#REF!</v>
      </c>
    </row>
    <row r="73" spans="1:63" s="11" customFormat="1" ht="15.75" customHeight="1"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9"/>
      <c r="U73" s="9"/>
      <c r="V73" s="9"/>
      <c r="W73" s="9"/>
      <c r="X73" s="9"/>
      <c r="Y73" s="9"/>
      <c r="Z73" s="9"/>
      <c r="AA73" s="9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63" s="11" customFormat="1" ht="15.75" customHeight="1">
      <c r="A74" s="55" t="s">
        <v>0</v>
      </c>
      <c r="B74" s="58" t="s">
        <v>0</v>
      </c>
      <c r="C74" s="88" t="s">
        <v>63</v>
      </c>
      <c r="D74" s="89">
        <f t="shared" ref="D74:M74" si="54">D16+D40+D64+D72</f>
        <v>-51562.651048091706</v>
      </c>
      <c r="E74" s="89">
        <f t="shared" si="54"/>
        <v>-1002184.6210022873</v>
      </c>
      <c r="F74" s="89" t="e">
        <f t="shared" si="54"/>
        <v>#REF!</v>
      </c>
      <c r="G74" s="89" t="e">
        <f t="shared" si="54"/>
        <v>#REF!</v>
      </c>
      <c r="H74" s="89" t="e">
        <f t="shared" si="54"/>
        <v>#REF!</v>
      </c>
      <c r="I74" s="89" t="e">
        <f t="shared" si="54"/>
        <v>#REF!</v>
      </c>
      <c r="J74" s="89" t="e">
        <f t="shared" si="54"/>
        <v>#REF!</v>
      </c>
      <c r="K74" s="89" t="e">
        <f t="shared" si="54"/>
        <v>#REF!</v>
      </c>
      <c r="L74" s="89" t="e">
        <f t="shared" si="54"/>
        <v>#REF!</v>
      </c>
      <c r="M74" s="89" t="e">
        <f t="shared" si="54"/>
        <v>#REF!</v>
      </c>
      <c r="N74" s="89" t="e">
        <f>N16+N40+N64+N72</f>
        <v>#REF!</v>
      </c>
      <c r="O74" s="89" t="e">
        <f t="shared" ref="O74:BK74" si="55">O16+O40+O64+O72</f>
        <v>#REF!</v>
      </c>
      <c r="P74" s="89">
        <f t="shared" si="55"/>
        <v>78531.696924263379</v>
      </c>
      <c r="Q74" s="89">
        <f t="shared" si="55"/>
        <v>161565.73973205854</v>
      </c>
      <c r="R74" s="89">
        <f t="shared" si="55"/>
        <v>-156608.51017859631</v>
      </c>
      <c r="S74" s="89">
        <f t="shared" si="55"/>
        <v>-1220816.4637672072</v>
      </c>
      <c r="T74" s="89" t="e">
        <f t="shared" si="55"/>
        <v>#REF!</v>
      </c>
      <c r="U74" s="89" t="e">
        <f t="shared" si="55"/>
        <v>#REF!</v>
      </c>
      <c r="V74" s="89" t="e">
        <f t="shared" si="55"/>
        <v>#REF!</v>
      </c>
      <c r="W74" s="89" t="e">
        <f t="shared" si="55"/>
        <v>#REF!</v>
      </c>
      <c r="X74" s="89" t="e">
        <f t="shared" si="55"/>
        <v>#REF!</v>
      </c>
      <c r="Y74" s="89" t="e">
        <f t="shared" si="55"/>
        <v>#REF!</v>
      </c>
      <c r="Z74" s="89" t="e">
        <f t="shared" si="55"/>
        <v>#REF!</v>
      </c>
      <c r="AA74" s="89" t="e">
        <f t="shared" si="55"/>
        <v>#REF!</v>
      </c>
      <c r="AB74" s="89" t="e">
        <f t="shared" si="55"/>
        <v>#REF!</v>
      </c>
      <c r="AC74" s="89" t="e">
        <f t="shared" si="55"/>
        <v>#REF!</v>
      </c>
      <c r="AD74" s="89" t="e">
        <f t="shared" si="55"/>
        <v>#REF!</v>
      </c>
      <c r="AE74" s="89" t="e">
        <f t="shared" si="55"/>
        <v>#REF!</v>
      </c>
      <c r="AF74" s="89" t="e">
        <f t="shared" si="55"/>
        <v>#REF!</v>
      </c>
      <c r="AG74" s="89" t="e">
        <f t="shared" si="55"/>
        <v>#REF!</v>
      </c>
      <c r="AH74" s="89" t="e">
        <f t="shared" si="55"/>
        <v>#REF!</v>
      </c>
      <c r="AI74" s="89" t="e">
        <f t="shared" si="55"/>
        <v>#REF!</v>
      </c>
      <c r="AJ74" s="89" t="e">
        <f t="shared" si="55"/>
        <v>#REF!</v>
      </c>
      <c r="AK74" s="89" t="e">
        <f t="shared" si="55"/>
        <v>#REF!</v>
      </c>
      <c r="AL74" s="89" t="e">
        <f t="shared" si="55"/>
        <v>#REF!</v>
      </c>
      <c r="AM74" s="89" t="e">
        <f t="shared" si="55"/>
        <v>#REF!</v>
      </c>
      <c r="AN74" s="89" t="e">
        <f t="shared" si="55"/>
        <v>#REF!</v>
      </c>
      <c r="AO74" s="89" t="e">
        <f t="shared" si="55"/>
        <v>#REF!</v>
      </c>
      <c r="AP74" s="89" t="e">
        <f t="shared" si="55"/>
        <v>#REF!</v>
      </c>
      <c r="AQ74" s="89">
        <f>AQ16+AQ40+AQ64+AQ72</f>
        <v>-1356794.7470330782</v>
      </c>
      <c r="AR74" s="89">
        <f t="shared" si="55"/>
        <v>804038.52402742242</v>
      </c>
      <c r="AS74" s="89">
        <f t="shared" si="55"/>
        <v>-1829334.6279811321</v>
      </c>
      <c r="AT74" s="89" t="e">
        <f t="shared" si="55"/>
        <v>#REF!</v>
      </c>
      <c r="AU74" s="89" t="e">
        <f t="shared" si="55"/>
        <v>#REF!</v>
      </c>
      <c r="AV74" s="89" t="e">
        <f t="shared" si="55"/>
        <v>#REF!</v>
      </c>
      <c r="AW74" s="89" t="e">
        <f t="shared" si="55"/>
        <v>#REF!</v>
      </c>
      <c r="AX74" s="89" t="e">
        <f t="shared" si="55"/>
        <v>#REF!</v>
      </c>
      <c r="AY74" s="89" t="e">
        <f t="shared" si="55"/>
        <v>#REF!</v>
      </c>
      <c r="AZ74" s="89" t="e">
        <f t="shared" si="55"/>
        <v>#REF!</v>
      </c>
      <c r="BA74" s="89" t="e">
        <f t="shared" si="55"/>
        <v>#REF!</v>
      </c>
      <c r="BB74" s="89" t="e">
        <f t="shared" si="55"/>
        <v>#REF!</v>
      </c>
      <c r="BC74" s="89" t="e">
        <f t="shared" si="55"/>
        <v>#REF!</v>
      </c>
      <c r="BD74" s="89" t="e">
        <f t="shared" si="55"/>
        <v>#REF!</v>
      </c>
      <c r="BE74" s="89" t="e">
        <f t="shared" si="55"/>
        <v>#REF!</v>
      </c>
      <c r="BF74" s="89" t="e">
        <f t="shared" si="55"/>
        <v>#REF!</v>
      </c>
      <c r="BG74" s="89" t="e">
        <f t="shared" si="55"/>
        <v>#REF!</v>
      </c>
      <c r="BH74" s="89" t="e">
        <f t="shared" si="55"/>
        <v>#REF!</v>
      </c>
      <c r="BI74" s="89" t="e">
        <f t="shared" si="55"/>
        <v>#REF!</v>
      </c>
      <c r="BJ74" s="89" t="e">
        <f t="shared" si="55"/>
        <v>#REF!</v>
      </c>
      <c r="BK74" s="89" t="e">
        <f t="shared" si="55"/>
        <v>#REF!</v>
      </c>
    </row>
    <row r="75" spans="1:63" s="11" customFormat="1" ht="15.75" customHeight="1">
      <c r="A75" s="10"/>
      <c r="B75" s="1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9"/>
      <c r="O75" s="9"/>
      <c r="P75" s="6"/>
      <c r="Q75" s="6"/>
      <c r="R75" s="6"/>
      <c r="S75" s="6"/>
      <c r="T75" s="9"/>
      <c r="U75" s="9"/>
      <c r="V75" s="9"/>
      <c r="W75" s="9"/>
      <c r="X75" s="9"/>
      <c r="Y75" s="9"/>
      <c r="Z75" s="9"/>
      <c r="AA75" s="9"/>
      <c r="AD75" s="15"/>
      <c r="AE75" s="15"/>
    </row>
    <row r="76" spans="1:63" s="11" customFormat="1" ht="15.75" customHeight="1"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9"/>
      <c r="U76" s="9"/>
      <c r="V76" s="9"/>
      <c r="W76" s="9"/>
      <c r="X76" s="9"/>
      <c r="Y76" s="9"/>
      <c r="Z76" s="9"/>
      <c r="AA76" s="9"/>
      <c r="AD76" s="15"/>
      <c r="AE76" s="15"/>
    </row>
    <row r="77" spans="1:63" ht="15.75" customHeight="1">
      <c r="AD77" s="18"/>
    </row>
    <row r="78" spans="1:63" ht="15.75" customHeight="1">
      <c r="AD78" s="18"/>
    </row>
    <row r="79" spans="1:63" ht="15.75" customHeight="1"/>
    <row r="80" spans="1:63" ht="15.75" customHeight="1"/>
    <row r="81" spans="29:63" ht="15.75" customHeight="1"/>
    <row r="82" spans="29:63" ht="15.75" customHeight="1"/>
    <row r="83" spans="29:63" ht="15.75" customHeight="1">
      <c r="AC83" s="2" t="s">
        <v>1</v>
      </c>
    </row>
    <row r="84" spans="29:63" ht="15.75" customHeight="1"/>
    <row r="85" spans="29:63" ht="15.75" customHeight="1"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29:63" ht="15.75" customHeight="1"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</row>
    <row r="87" spans="29:63" ht="15.75" customHeight="1"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9:63" ht="15.75" customHeight="1"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29:63" ht="15.75" customHeight="1"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29:63" ht="15.75" customHeight="1">
      <c r="AF90" s="2" t="s">
        <v>1</v>
      </c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9:63" ht="15.75" customHeight="1"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9:63" ht="15.75" customHeight="1"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</row>
    <row r="93" spans="29:63" ht="15.75" customHeight="1"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</row>
    <row r="94" spans="29:63" ht="15.75" customHeight="1"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</row>
    <row r="95" spans="29:63" ht="15.75" customHeight="1"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29:63" ht="15.75" customHeight="1"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</row>
    <row r="97" spans="44:63" ht="15.75" customHeight="1"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44:63" ht="15.75" customHeight="1"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44:63" ht="15.75" customHeight="1"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44:63" ht="15.75" customHeight="1"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</row>
    <row r="101" spans="44:63" ht="15.75" customHeight="1"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</row>
    <row r="102" spans="44:63" ht="15.75" customHeight="1"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</row>
    <row r="103" spans="44:63" ht="15.75" customHeight="1"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44:63" ht="15.75" customHeight="1"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</row>
    <row r="105" spans="44:63" ht="15.75" customHeight="1"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</row>
    <row r="106" spans="44:63" ht="15.75" customHeight="1"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44:63" ht="15.75" customHeight="1"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44:63" ht="15.75" customHeight="1"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44:63" ht="15.75" customHeight="1"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</row>
    <row r="110" spans="44:63" ht="15.75" customHeight="1"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</row>
    <row r="111" spans="44:63" ht="15.75" customHeight="1"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44:63" ht="15.75" customHeight="1"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</row>
    <row r="113" spans="44:63" ht="15.75" customHeight="1"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</row>
    <row r="114" spans="44:63" ht="15.75" customHeight="1"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44:63" ht="15.75" customHeight="1"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44:63" ht="15.75" customHeight="1"/>
    <row r="117" spans="44:63" ht="15.75" customHeight="1"/>
    <row r="118" spans="44:63" ht="15.75" customHeight="1"/>
    <row r="119" spans="44:63" ht="15.75" customHeight="1"/>
    <row r="120" spans="44:63" ht="15.75" customHeight="1"/>
    <row r="121" spans="44:63" ht="15.75" customHeight="1"/>
    <row r="122" spans="44:63" ht="15.75" customHeight="1"/>
    <row r="123" spans="44:63" ht="15.75" customHeight="1"/>
    <row r="124" spans="44:63" ht="15.75" customHeight="1"/>
    <row r="125" spans="44:63" ht="15.75" customHeight="1"/>
    <row r="126" spans="44:63" ht="15.75" customHeight="1"/>
    <row r="127" spans="44:63" ht="15.75" customHeight="1"/>
    <row r="128" spans="44:6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</sheetData>
  <conditionalFormatting sqref="AD75:AE76 AD77:AD78">
    <cfRule type="cellIs" dxfId="86" priority="149" operator="lessThan">
      <formula>0</formula>
    </cfRule>
  </conditionalFormatting>
  <conditionalFormatting sqref="N10:AQ10">
    <cfRule type="cellIs" dxfId="85" priority="33" operator="lessThan">
      <formula>0</formula>
    </cfRule>
  </conditionalFormatting>
  <conditionalFormatting sqref="N13:O13">
    <cfRule type="cellIs" dxfId="84" priority="32" operator="lessThan">
      <formula>0</formula>
    </cfRule>
  </conditionalFormatting>
  <conditionalFormatting sqref="P13:S13">
    <cfRule type="cellIs" dxfId="83" priority="31" operator="lessThan">
      <formula>0</formula>
    </cfRule>
  </conditionalFormatting>
  <conditionalFormatting sqref="T13:AQ13">
    <cfRule type="cellIs" dxfId="82" priority="30" operator="lessThan">
      <formula>0</formula>
    </cfRule>
  </conditionalFormatting>
  <conditionalFormatting sqref="D18:AA18">
    <cfRule type="cellIs" dxfId="81" priority="27" operator="lessThan">
      <formula>0</formula>
    </cfRule>
  </conditionalFormatting>
  <conditionalFormatting sqref="D21:O21">
    <cfRule type="cellIs" dxfId="80" priority="26" operator="lessThan">
      <formula>0</formula>
    </cfRule>
  </conditionalFormatting>
  <conditionalFormatting sqref="P21:S21">
    <cfRule type="cellIs" dxfId="79" priority="25" operator="lessThan">
      <formula>0</formula>
    </cfRule>
  </conditionalFormatting>
  <conditionalFormatting sqref="T21:AA21">
    <cfRule type="cellIs" dxfId="78" priority="24" operator="lessThan">
      <formula>0</formula>
    </cfRule>
  </conditionalFormatting>
  <conditionalFormatting sqref="AR10:BK10 AR85:BK85">
    <cfRule type="cellIs" dxfId="77" priority="23" operator="lessThan">
      <formula>0</formula>
    </cfRule>
  </conditionalFormatting>
  <conditionalFormatting sqref="AR13:BK13 AR88:BK88">
    <cfRule type="cellIs" dxfId="76" priority="22" operator="lessThan">
      <formula>0</formula>
    </cfRule>
  </conditionalFormatting>
  <conditionalFormatting sqref="D10:M10">
    <cfRule type="cellIs" dxfId="75" priority="18" operator="lessThan">
      <formula>0</formula>
    </cfRule>
  </conditionalFormatting>
  <conditionalFormatting sqref="D13:M13">
    <cfRule type="cellIs" dxfId="74" priority="17" operator="lessThan">
      <formula>0</formula>
    </cfRule>
  </conditionalFormatting>
  <conditionalFormatting sqref="D37:E37">
    <cfRule type="cellIs" dxfId="73" priority="11" operator="lessThan">
      <formula>0</formula>
    </cfRule>
  </conditionalFormatting>
  <conditionalFormatting sqref="D34:E34">
    <cfRule type="cellIs" dxfId="72" priority="12" operator="lessThan">
      <formula>0</formula>
    </cfRule>
  </conditionalFormatting>
  <conditionalFormatting sqref="D58:E58">
    <cfRule type="cellIs" dxfId="71" priority="6" operator="lessThan">
      <formula>0</formula>
    </cfRule>
  </conditionalFormatting>
  <conditionalFormatting sqref="D61:E61">
    <cfRule type="cellIs" dxfId="70" priority="5" operator="lessThan">
      <formula>0</formula>
    </cfRule>
  </conditionalFormatting>
  <conditionalFormatting sqref="D66:E66">
    <cfRule type="cellIs" dxfId="69" priority="4" operator="lessThan">
      <formula>0</formula>
    </cfRule>
  </conditionalFormatting>
  <conditionalFormatting sqref="D69:E69">
    <cfRule type="cellIs" dxfId="68" priority="3" operator="lessThan">
      <formula>0</formula>
    </cfRule>
  </conditionalFormatting>
  <printOptions horizontalCentered="1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16"/>
  <sheetViews>
    <sheetView zoomScale="70" zoomScaleNormal="70" workbookViewId="0">
      <pane xSplit="4" ySplit="8" topLeftCell="AF9" activePane="bottomRight" state="frozen"/>
      <selection pane="topRight"/>
      <selection pane="bottomLeft"/>
      <selection pane="bottomRight"/>
    </sheetView>
  </sheetViews>
  <sheetFormatPr defaultColWidth="9.140625" defaultRowHeight="15.75"/>
  <cols>
    <col min="1" max="1" width="15.28515625" style="2" customWidth="1"/>
    <col min="2" max="2" width="15.28515625" style="49" customWidth="1"/>
    <col min="3" max="3" width="15.28515625" style="17" customWidth="1"/>
    <col min="4" max="4" width="41.7109375" style="17" customWidth="1"/>
    <col min="5" max="25" width="15.28515625" style="17" hidden="1" customWidth="1"/>
    <col min="26" max="41" width="15.28515625" style="2" hidden="1" customWidth="1"/>
    <col min="42" max="44" width="15.28515625" style="2" customWidth="1"/>
    <col min="45" max="60" width="15.28515625" style="2" hidden="1" customWidth="1"/>
    <col min="61" max="61" width="15.28515625" style="1" hidden="1" customWidth="1"/>
    <col min="62" max="62" width="15.28515625" style="2" hidden="1" customWidth="1"/>
    <col min="63" max="63" width="15.28515625" style="11" hidden="1" customWidth="1"/>
    <col min="64" max="80" width="15.28515625" style="2" hidden="1" customWidth="1"/>
    <col min="81" max="81" width="15.28515625" style="2" customWidth="1"/>
    <col min="82" max="16384" width="9.140625" style="2"/>
  </cols>
  <sheetData>
    <row r="1" spans="1:80" ht="15.75" customHeight="1">
      <c r="A1" s="24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80" ht="15.75" customHeight="1">
      <c r="A2" s="24" t="s">
        <v>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80" ht="15.75" customHeight="1">
      <c r="A3" s="25" t="s">
        <v>38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80" ht="15.75" customHeight="1">
      <c r="A4" s="26" t="s">
        <v>46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1:80" ht="15.75" customHeight="1" thickBot="1"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80" s="7" customFormat="1" ht="15.75" customHeight="1">
      <c r="B6" s="50"/>
      <c r="C6" s="5"/>
      <c r="D6" s="68"/>
      <c r="E6" s="111">
        <v>2016</v>
      </c>
      <c r="F6" s="112">
        <v>2016</v>
      </c>
      <c r="G6" s="112">
        <v>2016</v>
      </c>
      <c r="H6" s="109">
        <v>2016</v>
      </c>
      <c r="I6" s="103">
        <v>2017</v>
      </c>
      <c r="J6" s="103">
        <v>2017</v>
      </c>
      <c r="K6" s="103">
        <v>2017</v>
      </c>
      <c r="L6" s="103">
        <v>2017</v>
      </c>
      <c r="M6" s="103">
        <v>2017</v>
      </c>
      <c r="N6" s="103">
        <v>2017</v>
      </c>
      <c r="O6" s="103">
        <v>2017</v>
      </c>
      <c r="P6" s="103">
        <v>2017</v>
      </c>
      <c r="Q6" s="103">
        <v>2017</v>
      </c>
      <c r="R6" s="103">
        <v>2017</v>
      </c>
      <c r="S6" s="103">
        <v>2017</v>
      </c>
      <c r="T6" s="110">
        <v>2017</v>
      </c>
      <c r="U6" s="41">
        <v>2018</v>
      </c>
      <c r="V6" s="103">
        <v>2018</v>
      </c>
      <c r="W6" s="103">
        <v>2018</v>
      </c>
      <c r="X6" s="103">
        <v>2018</v>
      </c>
      <c r="Y6" s="103">
        <v>2018</v>
      </c>
      <c r="Z6" s="103">
        <v>2018</v>
      </c>
      <c r="AA6" s="103">
        <v>2018</v>
      </c>
      <c r="AB6" s="103">
        <v>2018</v>
      </c>
      <c r="AC6" s="103">
        <v>2018</v>
      </c>
      <c r="AD6" s="103">
        <v>2018</v>
      </c>
      <c r="AE6" s="103">
        <v>2018</v>
      </c>
      <c r="AF6" s="43">
        <v>2018</v>
      </c>
      <c r="AG6" s="42">
        <v>2019</v>
      </c>
      <c r="AH6" s="42">
        <v>2019</v>
      </c>
      <c r="AI6" s="42">
        <v>2019</v>
      </c>
      <c r="AJ6" s="42">
        <v>2019</v>
      </c>
      <c r="AK6" s="42">
        <v>2019</v>
      </c>
      <c r="AL6" s="42">
        <v>2019</v>
      </c>
      <c r="AM6" s="42">
        <v>2019</v>
      </c>
      <c r="AN6" s="42">
        <v>2019</v>
      </c>
      <c r="AO6" s="42">
        <v>2019</v>
      </c>
      <c r="AP6" s="42">
        <v>2019</v>
      </c>
      <c r="AQ6" s="42">
        <v>2019</v>
      </c>
      <c r="AR6" s="43">
        <v>2019</v>
      </c>
      <c r="AS6" s="44">
        <v>2020</v>
      </c>
      <c r="AT6" s="42">
        <v>2020</v>
      </c>
      <c r="AU6" s="42">
        <v>2020</v>
      </c>
      <c r="AV6" s="42">
        <v>2020</v>
      </c>
      <c r="AW6" s="42">
        <v>2020</v>
      </c>
      <c r="AX6" s="42">
        <v>2020</v>
      </c>
      <c r="AY6" s="42">
        <v>2020</v>
      </c>
      <c r="AZ6" s="42">
        <v>2020</v>
      </c>
      <c r="BA6" s="42">
        <v>2020</v>
      </c>
      <c r="BB6" s="42">
        <v>2020</v>
      </c>
      <c r="BC6" s="42">
        <v>2020</v>
      </c>
      <c r="BD6" s="43">
        <v>2020</v>
      </c>
      <c r="BE6" s="44">
        <v>2021</v>
      </c>
      <c r="BF6" s="42">
        <v>2021</v>
      </c>
      <c r="BG6" s="42">
        <v>2021</v>
      </c>
      <c r="BH6" s="42">
        <v>2021</v>
      </c>
      <c r="BI6" s="42">
        <v>2021</v>
      </c>
      <c r="BJ6" s="42">
        <v>2021</v>
      </c>
      <c r="BK6" s="42">
        <v>2021</v>
      </c>
      <c r="BL6" s="42">
        <v>2021</v>
      </c>
      <c r="BM6" s="42">
        <v>2021</v>
      </c>
      <c r="BN6" s="42">
        <v>2021</v>
      </c>
      <c r="BO6" s="42">
        <v>2021</v>
      </c>
      <c r="BP6" s="42">
        <v>2021</v>
      </c>
      <c r="BQ6" s="44">
        <v>2022</v>
      </c>
      <c r="BR6" s="42">
        <v>2022</v>
      </c>
      <c r="BS6" s="42">
        <v>2022</v>
      </c>
      <c r="BT6" s="42">
        <v>2022</v>
      </c>
      <c r="BU6" s="42">
        <v>2022</v>
      </c>
      <c r="BV6" s="42">
        <v>2022</v>
      </c>
      <c r="BW6" s="42">
        <v>2022</v>
      </c>
      <c r="BX6" s="42">
        <v>2022</v>
      </c>
      <c r="BY6" s="42">
        <v>2022</v>
      </c>
      <c r="BZ6" s="42">
        <v>2022</v>
      </c>
      <c r="CA6" s="42">
        <v>2022</v>
      </c>
      <c r="CB6" s="45">
        <v>2022</v>
      </c>
    </row>
    <row r="7" spans="1:80" s="11" customFormat="1" ht="15.75" customHeight="1" thickBot="1">
      <c r="A7" s="10" t="s">
        <v>60</v>
      </c>
      <c r="B7" s="10" t="s">
        <v>59</v>
      </c>
      <c r="C7" s="8"/>
      <c r="D7" s="69" t="s">
        <v>1</v>
      </c>
      <c r="E7" s="113" t="s">
        <v>12</v>
      </c>
      <c r="F7" s="32" t="s">
        <v>13</v>
      </c>
      <c r="G7" s="32" t="s">
        <v>14</v>
      </c>
      <c r="H7" s="46" t="s">
        <v>15</v>
      </c>
      <c r="I7" s="32" t="s">
        <v>16</v>
      </c>
      <c r="J7" s="32" t="s">
        <v>17</v>
      </c>
      <c r="K7" s="32" t="s">
        <v>18</v>
      </c>
      <c r="L7" s="32" t="s">
        <v>19</v>
      </c>
      <c r="M7" s="32" t="s">
        <v>2</v>
      </c>
      <c r="N7" s="32" t="s">
        <v>20</v>
      </c>
      <c r="O7" s="32" t="s">
        <v>10</v>
      </c>
      <c r="P7" s="32" t="s">
        <v>11</v>
      </c>
      <c r="Q7" s="33" t="s">
        <v>12</v>
      </c>
      <c r="R7" s="32" t="s">
        <v>13</v>
      </c>
      <c r="S7" s="32" t="s">
        <v>14</v>
      </c>
      <c r="T7" s="46" t="s">
        <v>15</v>
      </c>
      <c r="U7" s="47" t="s">
        <v>16</v>
      </c>
      <c r="V7" s="32" t="s">
        <v>17</v>
      </c>
      <c r="W7" s="32" t="s">
        <v>18</v>
      </c>
      <c r="X7" s="32" t="s">
        <v>19</v>
      </c>
      <c r="Y7" s="32" t="s">
        <v>2</v>
      </c>
      <c r="Z7" s="32" t="s">
        <v>20</v>
      </c>
      <c r="AA7" s="32" t="s">
        <v>10</v>
      </c>
      <c r="AB7" s="32" t="s">
        <v>11</v>
      </c>
      <c r="AC7" s="33" t="s">
        <v>12</v>
      </c>
      <c r="AD7" s="32" t="s">
        <v>13</v>
      </c>
      <c r="AE7" s="32" t="s">
        <v>14</v>
      </c>
      <c r="AF7" s="46" t="s">
        <v>15</v>
      </c>
      <c r="AG7" s="32" t="s">
        <v>16</v>
      </c>
      <c r="AH7" s="32" t="s">
        <v>17</v>
      </c>
      <c r="AI7" s="32" t="s">
        <v>18</v>
      </c>
      <c r="AJ7" s="32" t="s">
        <v>19</v>
      </c>
      <c r="AK7" s="32" t="s">
        <v>2</v>
      </c>
      <c r="AL7" s="32" t="s">
        <v>20</v>
      </c>
      <c r="AM7" s="32" t="s">
        <v>10</v>
      </c>
      <c r="AN7" s="32" t="s">
        <v>11</v>
      </c>
      <c r="AO7" s="33" t="s">
        <v>12</v>
      </c>
      <c r="AP7" s="32" t="s">
        <v>13</v>
      </c>
      <c r="AQ7" s="32" t="s">
        <v>14</v>
      </c>
      <c r="AR7" s="46" t="s">
        <v>15</v>
      </c>
      <c r="AS7" s="47" t="s">
        <v>16</v>
      </c>
      <c r="AT7" s="32" t="s">
        <v>17</v>
      </c>
      <c r="AU7" s="32" t="s">
        <v>18</v>
      </c>
      <c r="AV7" s="32" t="s">
        <v>19</v>
      </c>
      <c r="AW7" s="32" t="s">
        <v>2</v>
      </c>
      <c r="AX7" s="32" t="s">
        <v>20</v>
      </c>
      <c r="AY7" s="32" t="s">
        <v>10</v>
      </c>
      <c r="AZ7" s="32" t="s">
        <v>11</v>
      </c>
      <c r="BA7" s="33" t="s">
        <v>12</v>
      </c>
      <c r="BB7" s="32" t="s">
        <v>13</v>
      </c>
      <c r="BC7" s="32" t="s">
        <v>14</v>
      </c>
      <c r="BD7" s="46" t="s">
        <v>15</v>
      </c>
      <c r="BE7" s="47" t="s">
        <v>16</v>
      </c>
      <c r="BF7" s="32" t="s">
        <v>17</v>
      </c>
      <c r="BG7" s="32" t="s">
        <v>18</v>
      </c>
      <c r="BH7" s="32" t="s">
        <v>19</v>
      </c>
      <c r="BI7" s="32" t="s">
        <v>2</v>
      </c>
      <c r="BJ7" s="32" t="s">
        <v>20</v>
      </c>
      <c r="BK7" s="32" t="s">
        <v>10</v>
      </c>
      <c r="BL7" s="32" t="s">
        <v>11</v>
      </c>
      <c r="BM7" s="33" t="s">
        <v>12</v>
      </c>
      <c r="BN7" s="32" t="s">
        <v>13</v>
      </c>
      <c r="BO7" s="32" t="s">
        <v>14</v>
      </c>
      <c r="BP7" s="46" t="s">
        <v>15</v>
      </c>
      <c r="BQ7" s="47" t="s">
        <v>16</v>
      </c>
      <c r="BR7" s="32" t="s">
        <v>17</v>
      </c>
      <c r="BS7" s="32" t="s">
        <v>18</v>
      </c>
      <c r="BT7" s="32" t="s">
        <v>19</v>
      </c>
      <c r="BU7" s="32" t="s">
        <v>2</v>
      </c>
      <c r="BV7" s="32" t="s">
        <v>20</v>
      </c>
      <c r="BW7" s="32" t="s">
        <v>10</v>
      </c>
      <c r="BX7" s="32" t="s">
        <v>11</v>
      </c>
      <c r="BY7" s="33" t="s">
        <v>12</v>
      </c>
      <c r="BZ7" s="32" t="s">
        <v>13</v>
      </c>
      <c r="CA7" s="32" t="s">
        <v>14</v>
      </c>
      <c r="CB7" s="34" t="s">
        <v>15</v>
      </c>
    </row>
    <row r="8" spans="1:80" s="11" customFormat="1" ht="15.75" customHeight="1" thickBot="1">
      <c r="A8" s="10" t="s">
        <v>8</v>
      </c>
      <c r="B8" s="10" t="s">
        <v>8</v>
      </c>
      <c r="C8" s="27" t="s">
        <v>30</v>
      </c>
      <c r="D8" s="70" t="s">
        <v>9</v>
      </c>
      <c r="E8" s="104" t="s">
        <v>64</v>
      </c>
      <c r="F8" s="104"/>
      <c r="G8" s="104"/>
      <c r="H8" s="104"/>
      <c r="I8" s="104"/>
      <c r="J8" s="104"/>
      <c r="K8" s="104"/>
      <c r="L8" s="104"/>
      <c r="M8" s="104"/>
      <c r="N8" s="105"/>
      <c r="O8" s="66" t="s">
        <v>24</v>
      </c>
      <c r="P8" s="35"/>
      <c r="Q8" s="35"/>
      <c r="R8" s="35"/>
      <c r="S8" s="35"/>
      <c r="T8" s="35"/>
      <c r="U8" s="35"/>
      <c r="V8" s="35"/>
      <c r="W8" s="36"/>
      <c r="X8" s="35"/>
      <c r="Y8" s="35"/>
      <c r="Z8" s="48"/>
      <c r="AA8" s="37" t="s">
        <v>25</v>
      </c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1"/>
      <c r="AM8" s="37" t="s">
        <v>26</v>
      </c>
      <c r="AN8" s="37"/>
      <c r="AO8" s="37"/>
      <c r="AP8" s="37"/>
      <c r="AQ8" s="37"/>
      <c r="AR8" s="37"/>
      <c r="AS8" s="38"/>
      <c r="AT8" s="37"/>
      <c r="AU8" s="37"/>
      <c r="AV8" s="37"/>
      <c r="AW8" s="37"/>
      <c r="AX8" s="31"/>
      <c r="AY8" s="37" t="s">
        <v>27</v>
      </c>
      <c r="AZ8" s="37"/>
      <c r="BA8" s="37"/>
      <c r="BB8" s="37"/>
      <c r="BC8" s="37"/>
      <c r="BD8" s="37"/>
      <c r="BE8" s="37"/>
      <c r="BF8" s="37"/>
      <c r="BG8" s="37"/>
      <c r="BH8" s="37"/>
      <c r="BI8" s="39"/>
      <c r="BJ8" s="40"/>
      <c r="BK8" s="30"/>
    </row>
    <row r="9" spans="1:80" s="11" customFormat="1" ht="15.75" hidden="1" customHeight="1">
      <c r="B9" s="1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1:80" s="11" customFormat="1" ht="15.75" hidden="1" customHeight="1">
      <c r="A10" s="27" t="s">
        <v>31</v>
      </c>
      <c r="B10" s="27" t="s">
        <v>53</v>
      </c>
      <c r="C10" s="27">
        <v>1</v>
      </c>
      <c r="D10" s="28" t="s">
        <v>63</v>
      </c>
      <c r="E10" s="86">
        <f>Deferral!D16</f>
        <v>-123991.4815506232</v>
      </c>
      <c r="F10" s="86">
        <f>Deferral!E16</f>
        <v>-877299.31697726436</v>
      </c>
      <c r="G10" s="86" t="e">
        <f>Deferral!F16</f>
        <v>#REF!</v>
      </c>
      <c r="H10" s="86" t="e">
        <f>Deferral!G16</f>
        <v>#REF!</v>
      </c>
      <c r="I10" s="86" t="e">
        <f>Deferral!H16</f>
        <v>#REF!</v>
      </c>
      <c r="J10" s="86" t="e">
        <f>Deferral!I16</f>
        <v>#REF!</v>
      </c>
      <c r="K10" s="86" t="e">
        <f>Deferral!J16</f>
        <v>#REF!</v>
      </c>
      <c r="L10" s="86" t="e">
        <f>Deferral!K16</f>
        <v>#REF!</v>
      </c>
      <c r="M10" s="86" t="e">
        <f>Deferral!L16</f>
        <v>#REF!</v>
      </c>
      <c r="N10" s="86" t="e">
        <f>Deferral!M16</f>
        <v>#REF!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s="11" customFormat="1" ht="15.75" hidden="1" customHeight="1">
      <c r="A11" s="27" t="s">
        <v>31</v>
      </c>
      <c r="B11" s="27" t="s">
        <v>53</v>
      </c>
      <c r="C11" s="27">
        <v>1</v>
      </c>
      <c r="D11" s="12" t="s">
        <v>22</v>
      </c>
      <c r="E11" s="86">
        <f>E10/2*E$302</f>
        <v>-180.82091059465884</v>
      </c>
      <c r="F11" s="86">
        <f>(E12+F10/2)*F$302</f>
        <v>-1641.5640527703961</v>
      </c>
      <c r="G11" s="86" t="e">
        <f t="shared" ref="G11:N11" si="0">(F12+G10/2)*G$302</f>
        <v>#REF!</v>
      </c>
      <c r="H11" s="86" t="e">
        <f t="shared" si="0"/>
        <v>#REF!</v>
      </c>
      <c r="I11" s="86" t="e">
        <f t="shared" si="0"/>
        <v>#REF!</v>
      </c>
      <c r="J11" s="86" t="e">
        <f t="shared" si="0"/>
        <v>#REF!</v>
      </c>
      <c r="K11" s="86" t="e">
        <f t="shared" si="0"/>
        <v>#REF!</v>
      </c>
      <c r="L11" s="86" t="e">
        <f t="shared" si="0"/>
        <v>#REF!</v>
      </c>
      <c r="M11" s="86" t="e">
        <f t="shared" si="0"/>
        <v>#REF!</v>
      </c>
      <c r="N11" s="86" t="e">
        <f t="shared" si="0"/>
        <v>#REF!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11" customFormat="1" ht="15.75" hidden="1" customHeight="1">
      <c r="A12" s="27" t="s">
        <v>31</v>
      </c>
      <c r="B12" s="27" t="s">
        <v>53</v>
      </c>
      <c r="C12" s="27">
        <v>1</v>
      </c>
      <c r="D12" s="28" t="s">
        <v>62</v>
      </c>
      <c r="E12" s="86">
        <f>E10+E11</f>
        <v>-124172.30246121786</v>
      </c>
      <c r="F12" s="86">
        <f>E12+SUM(F10:F11)</f>
        <v>-1003113.1834912526</v>
      </c>
      <c r="G12" s="86" t="e">
        <f t="shared" ref="G12:N12" si="1">F12+SUM(G10:G11)</f>
        <v>#REF!</v>
      </c>
      <c r="H12" s="86" t="e">
        <f t="shared" si="1"/>
        <v>#REF!</v>
      </c>
      <c r="I12" s="86" t="e">
        <f t="shared" si="1"/>
        <v>#REF!</v>
      </c>
      <c r="J12" s="86" t="e">
        <f t="shared" si="1"/>
        <v>#REF!</v>
      </c>
      <c r="K12" s="86" t="e">
        <f t="shared" si="1"/>
        <v>#REF!</v>
      </c>
      <c r="L12" s="86" t="e">
        <f t="shared" si="1"/>
        <v>#REF!</v>
      </c>
      <c r="M12" s="86" t="e">
        <f t="shared" si="1"/>
        <v>#REF!</v>
      </c>
      <c r="N12" s="86" t="e">
        <f t="shared" si="1"/>
        <v>#REF!</v>
      </c>
      <c r="O12" s="14" t="e">
        <f>N12</f>
        <v>#REF!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s="11" customFormat="1" ht="15.75" hidden="1" customHeight="1">
      <c r="A13" s="27" t="s">
        <v>31</v>
      </c>
      <c r="B13" s="27" t="s">
        <v>53</v>
      </c>
      <c r="C13" s="27">
        <v>1</v>
      </c>
      <c r="D13" s="12" t="s">
        <v>28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51">
        <f>O307</f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s="11" customFormat="1" ht="15.75" hidden="1" customHeight="1">
      <c r="A14" s="27" t="s">
        <v>31</v>
      </c>
      <c r="B14" s="27" t="s">
        <v>53</v>
      </c>
      <c r="C14" s="27">
        <v>1</v>
      </c>
      <c r="D14" s="12" t="s">
        <v>36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 t="e">
        <f>SUM(O12:O13)</f>
        <v>#REF!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s="11" customFormat="1" ht="15.75" hidden="1" customHeight="1">
      <c r="A15" s="10"/>
      <c r="B15" s="10"/>
      <c r="C15" s="27"/>
      <c r="D15" s="1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s="11" customFormat="1" ht="15.75" hidden="1" customHeight="1">
      <c r="A16" s="27" t="s">
        <v>31</v>
      </c>
      <c r="B16" s="27" t="s">
        <v>53</v>
      </c>
      <c r="C16" s="27">
        <v>2</v>
      </c>
      <c r="D16" s="28" t="s">
        <v>63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14" t="e">
        <f>Deferral!N16</f>
        <v>#REF!</v>
      </c>
      <c r="P16" s="14" t="e">
        <f>Deferral!O16</f>
        <v>#REF!</v>
      </c>
      <c r="Q16" s="14">
        <f>Deferral!P16+Deferral!Q16</f>
        <v>-53686.67996861774</v>
      </c>
      <c r="R16" s="14">
        <f>Deferral!R16+Deferral!S16</f>
        <v>-850749.66143790877</v>
      </c>
      <c r="S16" s="14" t="e">
        <f>Deferral!T16</f>
        <v>#REF!</v>
      </c>
      <c r="T16" s="14" t="e">
        <f>Deferral!U16</f>
        <v>#REF!</v>
      </c>
      <c r="U16" s="14" t="e">
        <f>Deferral!V16</f>
        <v>#REF!</v>
      </c>
      <c r="V16" s="14" t="e">
        <f>Deferral!W16</f>
        <v>#REF!</v>
      </c>
      <c r="W16" s="14" t="e">
        <f>Deferral!X16</f>
        <v>#REF!</v>
      </c>
      <c r="X16" s="14" t="e">
        <f>Deferral!Y16</f>
        <v>#REF!</v>
      </c>
      <c r="Y16" s="14" t="e">
        <f>Deferral!Z16</f>
        <v>#REF!</v>
      </c>
      <c r="Z16" s="14" t="e">
        <f>Deferral!AA16</f>
        <v>#REF!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s="11" customFormat="1" ht="15.75" hidden="1" customHeight="1">
      <c r="A17" s="27" t="s">
        <v>31</v>
      </c>
      <c r="B17" s="27" t="s">
        <v>53</v>
      </c>
      <c r="C17" s="27">
        <v>2</v>
      </c>
      <c r="D17" s="12" t="s">
        <v>22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4" t="e">
        <f>O16/2*O$302</f>
        <v>#REF!</v>
      </c>
      <c r="P17" s="14" t="e">
        <f t="shared" ref="P17:Z17" si="2">(O18+P16/2)*P$302</f>
        <v>#REF!</v>
      </c>
      <c r="Q17" s="14" t="e">
        <f t="shared" si="2"/>
        <v>#REF!</v>
      </c>
      <c r="R17" s="14" t="e">
        <f t="shared" si="2"/>
        <v>#REF!</v>
      </c>
      <c r="S17" s="14" t="e">
        <f t="shared" si="2"/>
        <v>#REF!</v>
      </c>
      <c r="T17" s="14" t="e">
        <f t="shared" si="2"/>
        <v>#REF!</v>
      </c>
      <c r="U17" s="14" t="e">
        <f t="shared" si="2"/>
        <v>#REF!</v>
      </c>
      <c r="V17" s="14" t="e">
        <f t="shared" si="2"/>
        <v>#REF!</v>
      </c>
      <c r="W17" s="14" t="e">
        <f t="shared" si="2"/>
        <v>#REF!</v>
      </c>
      <c r="X17" s="14" t="e">
        <f t="shared" si="2"/>
        <v>#REF!</v>
      </c>
      <c r="Y17" s="14" t="e">
        <f t="shared" si="2"/>
        <v>#REF!</v>
      </c>
      <c r="Z17" s="14" t="e">
        <f t="shared" si="2"/>
        <v>#REF!</v>
      </c>
      <c r="AA17" s="14" t="e">
        <f t="shared" ref="AA17:AG17" si="3">Z18*AA$302</f>
        <v>#REF!</v>
      </c>
      <c r="AB17" s="14" t="e">
        <f t="shared" si="3"/>
        <v>#REF!</v>
      </c>
      <c r="AC17" s="14" t="e">
        <f t="shared" si="3"/>
        <v>#REF!</v>
      </c>
      <c r="AD17" s="14" t="e">
        <f t="shared" si="3"/>
        <v>#REF!</v>
      </c>
      <c r="AE17" s="14" t="e">
        <f t="shared" si="3"/>
        <v>#REF!</v>
      </c>
      <c r="AF17" s="14" t="e">
        <f t="shared" si="3"/>
        <v>#REF!</v>
      </c>
      <c r="AG17" s="14" t="e">
        <f t="shared" si="3"/>
        <v>#REF!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s="11" customFormat="1" ht="15.75" hidden="1" customHeight="1">
      <c r="A18" s="27" t="s">
        <v>31</v>
      </c>
      <c r="B18" s="27" t="s">
        <v>53</v>
      </c>
      <c r="C18" s="27">
        <v>2</v>
      </c>
      <c r="D18" s="28" t="s">
        <v>62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4" t="e">
        <f>SUM(O16:O17)</f>
        <v>#REF!</v>
      </c>
      <c r="P18" s="14" t="e">
        <f>O18+SUM(P16:P17)</f>
        <v>#REF!</v>
      </c>
      <c r="Q18" s="14" t="e">
        <f t="shared" ref="Q18:Z18" si="4">P18+SUM(Q16:Q17)</f>
        <v>#REF!</v>
      </c>
      <c r="R18" s="14" t="e">
        <f t="shared" si="4"/>
        <v>#REF!</v>
      </c>
      <c r="S18" s="14" t="e">
        <f t="shared" si="4"/>
        <v>#REF!</v>
      </c>
      <c r="T18" s="14" t="e">
        <f t="shared" si="4"/>
        <v>#REF!</v>
      </c>
      <c r="U18" s="14" t="e">
        <f t="shared" si="4"/>
        <v>#REF!</v>
      </c>
      <c r="V18" s="14" t="e">
        <f t="shared" si="4"/>
        <v>#REF!</v>
      </c>
      <c r="W18" s="14" t="e">
        <f t="shared" si="4"/>
        <v>#REF!</v>
      </c>
      <c r="X18" s="14" t="e">
        <f t="shared" si="4"/>
        <v>#REF!</v>
      </c>
      <c r="Y18" s="14" t="e">
        <f t="shared" si="4"/>
        <v>#REF!</v>
      </c>
      <c r="Z18" s="14" t="e">
        <f t="shared" si="4"/>
        <v>#REF!</v>
      </c>
      <c r="AA18" s="14" t="e">
        <f>Z18+AA17</f>
        <v>#REF!</v>
      </c>
      <c r="AB18" s="14" t="e">
        <f t="shared" ref="AB18:AE18" si="5">AA18+AB17</f>
        <v>#REF!</v>
      </c>
      <c r="AC18" s="14" t="e">
        <f t="shared" si="5"/>
        <v>#REF!</v>
      </c>
      <c r="AD18" s="14" t="e">
        <f t="shared" si="5"/>
        <v>#REF!</v>
      </c>
      <c r="AE18" s="14" t="e">
        <f t="shared" si="5"/>
        <v>#REF!</v>
      </c>
      <c r="AF18" s="14" t="e">
        <f>AE18+AF17</f>
        <v>#REF!</v>
      </c>
      <c r="AG18" s="14" t="e">
        <f>AF18+AG17</f>
        <v>#REF!</v>
      </c>
      <c r="AH18" s="14" t="e">
        <f>AG18</f>
        <v>#REF!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s="11" customFormat="1" ht="15.75" hidden="1" customHeight="1">
      <c r="A19" s="27" t="s">
        <v>31</v>
      </c>
      <c r="B19" s="27" t="s">
        <v>53</v>
      </c>
      <c r="C19" s="27">
        <v>2</v>
      </c>
      <c r="D19" s="12" t="s">
        <v>28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51">
        <f>AH315</f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80" s="11" customFormat="1" ht="15.75" hidden="1" customHeight="1">
      <c r="A20" s="27" t="s">
        <v>31</v>
      </c>
      <c r="B20" s="27" t="s">
        <v>53</v>
      </c>
      <c r="C20" s="27">
        <v>2</v>
      </c>
      <c r="D20" s="12" t="s">
        <v>32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e">
        <f>SUM(AH18:AH19)</f>
        <v>#REF!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s="11" customFormat="1" ht="15.75" hidden="1" customHeight="1">
      <c r="A21" s="10"/>
      <c r="B21" s="10"/>
      <c r="C21" s="12"/>
      <c r="D21" s="12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11" customFormat="1" ht="15.75" hidden="1" customHeight="1">
      <c r="A22" s="10" t="s">
        <v>31</v>
      </c>
      <c r="B22" s="27" t="s">
        <v>53</v>
      </c>
      <c r="C22" s="27">
        <v>3</v>
      </c>
      <c r="D22" s="28" t="s">
        <v>63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 t="s">
        <v>1</v>
      </c>
      <c r="AA22" s="14" t="e">
        <f>Deferral!AB16</f>
        <v>#REF!</v>
      </c>
      <c r="AB22" s="14" t="e">
        <f>Deferral!AC16</f>
        <v>#REF!</v>
      </c>
      <c r="AC22" s="14" t="e">
        <f>Deferral!AD16</f>
        <v>#REF!</v>
      </c>
      <c r="AD22" s="14" t="e">
        <f>Deferral!AE16</f>
        <v>#REF!</v>
      </c>
      <c r="AE22" s="14" t="e">
        <f>Deferral!AF16</f>
        <v>#REF!</v>
      </c>
      <c r="AF22" s="14" t="e">
        <f>Deferral!AG16</f>
        <v>#REF!</v>
      </c>
      <c r="AG22" s="14" t="e">
        <f>Deferral!AH16</f>
        <v>#REF!</v>
      </c>
      <c r="AH22" s="14" t="e">
        <f>Deferral!AI16</f>
        <v>#REF!</v>
      </c>
      <c r="AI22" s="14" t="e">
        <f>Deferral!AJ16</f>
        <v>#REF!</v>
      </c>
      <c r="AJ22" s="14" t="e">
        <f>Deferral!AK16</f>
        <v>#REF!</v>
      </c>
      <c r="AK22" s="14" t="e">
        <f>Deferral!AL16</f>
        <v>#REF!</v>
      </c>
      <c r="AL22" s="14" t="e">
        <f>Deferral!AM16</f>
        <v>#REF!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s="11" customFormat="1" ht="15.75" hidden="1" customHeight="1">
      <c r="A23" s="10" t="s">
        <v>31</v>
      </c>
      <c r="B23" s="27" t="s">
        <v>53</v>
      </c>
      <c r="C23" s="27">
        <v>3</v>
      </c>
      <c r="D23" s="12" t="s">
        <v>22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 t="e">
        <f>AA22/2*AA$302</f>
        <v>#REF!</v>
      </c>
      <c r="AB23" s="14" t="e">
        <f t="shared" ref="AB23:AL23" si="6">(AA24+AB22/2)*AB$302</f>
        <v>#REF!</v>
      </c>
      <c r="AC23" s="14" t="e">
        <f t="shared" si="6"/>
        <v>#REF!</v>
      </c>
      <c r="AD23" s="14" t="e">
        <f t="shared" si="6"/>
        <v>#REF!</v>
      </c>
      <c r="AE23" s="14" t="e">
        <f t="shared" si="6"/>
        <v>#REF!</v>
      </c>
      <c r="AF23" s="14" t="e">
        <f t="shared" si="6"/>
        <v>#REF!</v>
      </c>
      <c r="AG23" s="14" t="e">
        <f t="shared" si="6"/>
        <v>#REF!</v>
      </c>
      <c r="AH23" s="14" t="e">
        <f t="shared" si="6"/>
        <v>#REF!</v>
      </c>
      <c r="AI23" s="14" t="e">
        <f t="shared" si="6"/>
        <v>#REF!</v>
      </c>
      <c r="AJ23" s="14" t="e">
        <f t="shared" si="6"/>
        <v>#REF!</v>
      </c>
      <c r="AK23" s="14" t="e">
        <f t="shared" si="6"/>
        <v>#REF!</v>
      </c>
      <c r="AL23" s="14" t="e">
        <f t="shared" si="6"/>
        <v>#REF!</v>
      </c>
      <c r="AM23" s="14" t="e">
        <f t="shared" ref="AM23:AS23" si="7">AL24*AM$302</f>
        <v>#REF!</v>
      </c>
      <c r="AN23" s="14" t="e">
        <f t="shared" si="7"/>
        <v>#REF!</v>
      </c>
      <c r="AO23" s="14" t="e">
        <f t="shared" si="7"/>
        <v>#REF!</v>
      </c>
      <c r="AP23" s="14">
        <v>-1661.6555974767557</v>
      </c>
      <c r="AQ23" s="14">
        <v>-1633.0100998941673</v>
      </c>
      <c r="AR23" s="14">
        <v>-1676.811059684662</v>
      </c>
      <c r="AS23" s="14">
        <f t="shared" si="7"/>
        <v>-1538.0440087714539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11" customFormat="1" ht="15.75" hidden="1" customHeight="1">
      <c r="A24" s="10" t="s">
        <v>31</v>
      </c>
      <c r="B24" s="27" t="s">
        <v>53</v>
      </c>
      <c r="C24" s="27">
        <v>3</v>
      </c>
      <c r="D24" s="28" t="s">
        <v>62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 t="e">
        <f>SUM(AA22:AA23)</f>
        <v>#REF!</v>
      </c>
      <c r="AB24" s="14" t="e">
        <f>AA24+SUM(AB22:AB23)</f>
        <v>#REF!</v>
      </c>
      <c r="AC24" s="14" t="e">
        <f>AB24+SUM(AC22:AC23)</f>
        <v>#REF!</v>
      </c>
      <c r="AD24" s="14" t="e">
        <f>AC24+SUM(AD22:AD23)</f>
        <v>#REF!</v>
      </c>
      <c r="AE24" s="14" t="e">
        <f t="shared" ref="AE24" si="8">AD24+SUM(AE22:AE23)</f>
        <v>#REF!</v>
      </c>
      <c r="AF24" s="14" t="e">
        <f t="shared" ref="AF24" si="9">AE24+SUM(AF22:AF23)</f>
        <v>#REF!</v>
      </c>
      <c r="AG24" s="14" t="e">
        <f t="shared" ref="AG24" si="10">AF24+SUM(AG22:AG23)</f>
        <v>#REF!</v>
      </c>
      <c r="AH24" s="14" t="e">
        <f t="shared" ref="AH24" si="11">AG24+SUM(AH22:AH23)</f>
        <v>#REF!</v>
      </c>
      <c r="AI24" s="14" t="e">
        <f t="shared" ref="AI24" si="12">AH24+SUM(AI22:AI23)</f>
        <v>#REF!</v>
      </c>
      <c r="AJ24" s="14" t="e">
        <f t="shared" ref="AJ24" si="13">AI24+SUM(AJ22:AJ23)</f>
        <v>#REF!</v>
      </c>
      <c r="AK24" s="14" t="e">
        <f t="shared" ref="AK24" si="14">AJ24+SUM(AK22:AK23)</f>
        <v>#REF!</v>
      </c>
      <c r="AL24" s="14" t="e">
        <f t="shared" ref="AL24" si="15">AK24+SUM(AL22:AL23)</f>
        <v>#REF!</v>
      </c>
      <c r="AM24" s="14" t="e">
        <f>AL24+AM23</f>
        <v>#REF!</v>
      </c>
      <c r="AN24" s="14" t="e">
        <f t="shared" ref="AN24" si="16">AM24+AN23</f>
        <v>#REF!</v>
      </c>
      <c r="AO24" s="14" t="e">
        <f t="shared" ref="AO24" si="17">AN24+AO23</f>
        <v>#REF!</v>
      </c>
      <c r="AP24" s="14">
        <v>-362891.13330981496</v>
      </c>
      <c r="AQ24" s="14">
        <v>-364524.14340970916</v>
      </c>
      <c r="AR24" s="14">
        <v>-366200.95446939382</v>
      </c>
      <c r="AS24" s="14">
        <f>AR24+AS23</f>
        <v>-367738.9984781653</v>
      </c>
      <c r="AT24" s="14">
        <f>AS24</f>
        <v>-367738.9984781653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11" customFormat="1" ht="15.75" hidden="1" customHeight="1">
      <c r="A25" s="10" t="s">
        <v>31</v>
      </c>
      <c r="B25" s="27" t="s">
        <v>53</v>
      </c>
      <c r="C25" s="27">
        <v>3</v>
      </c>
      <c r="D25" s="12" t="s">
        <v>28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51">
        <f>AT323</f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11" customFormat="1" ht="15.75" hidden="1" customHeight="1">
      <c r="A26" s="10" t="s">
        <v>31</v>
      </c>
      <c r="B26" s="27" t="s">
        <v>53</v>
      </c>
      <c r="C26" s="27">
        <v>3</v>
      </c>
      <c r="D26" s="12" t="s">
        <v>33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>
        <f>SUM(AT24:AT25)</f>
        <v>-367738.9984781653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1:80" s="11" customFormat="1" ht="15.75" hidden="1" customHeight="1">
      <c r="A27" s="10"/>
      <c r="B27" s="10"/>
      <c r="C27" s="12"/>
      <c r="D27" s="12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11" customFormat="1" ht="15.75" customHeight="1">
      <c r="A28" s="10" t="s">
        <v>31</v>
      </c>
      <c r="B28" s="27" t="s">
        <v>53</v>
      </c>
      <c r="C28" s="27">
        <v>4</v>
      </c>
      <c r="D28" s="28" t="s">
        <v>63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 t="e">
        <f>Deferral!AN16</f>
        <v>#REF!</v>
      </c>
      <c r="AN28" s="14" t="e">
        <f>Deferral!AO16</f>
        <v>#REF!</v>
      </c>
      <c r="AO28" s="14" t="e">
        <f>Deferral!AP16</f>
        <v>#REF!</v>
      </c>
      <c r="AP28" s="14">
        <v>-756086.22781182826</v>
      </c>
      <c r="AQ28" s="14">
        <v>808152.6822936656</v>
      </c>
      <c r="AR28" s="14">
        <v>-1521552.6317594945</v>
      </c>
      <c r="AS28" s="14" t="e">
        <f>Deferral!AT16</f>
        <v>#REF!</v>
      </c>
      <c r="AT28" s="14" t="e">
        <f>Deferral!AU16</f>
        <v>#REF!</v>
      </c>
      <c r="AU28" s="14" t="e">
        <f>Deferral!AV16</f>
        <v>#REF!</v>
      </c>
      <c r="AV28" s="14" t="e">
        <f>Deferral!AW16</f>
        <v>#REF!</v>
      </c>
      <c r="AW28" s="14" t="e">
        <f>Deferral!AX16</f>
        <v>#REF!</v>
      </c>
      <c r="AX28" s="14" t="e">
        <f>Deferral!AY16</f>
        <v>#REF!</v>
      </c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11" customFormat="1" ht="15.75" customHeight="1">
      <c r="A29" s="10" t="s">
        <v>31</v>
      </c>
      <c r="B29" s="27" t="s">
        <v>53</v>
      </c>
      <c r="C29" s="27">
        <v>4</v>
      </c>
      <c r="D29" s="12" t="s">
        <v>22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 t="e">
        <f>AM28/2*AM$302</f>
        <v>#REF!</v>
      </c>
      <c r="AN29" s="14" t="e">
        <f t="shared" ref="AN29:AX29" si="18">(AM30+AN28/2)*AN$302</f>
        <v>#REF!</v>
      </c>
      <c r="AO29" s="14" t="e">
        <f t="shared" si="18"/>
        <v>#REF!</v>
      </c>
      <c r="AP29" s="14">
        <v>-2201.621003256319</v>
      </c>
      <c r="AQ29" s="14">
        <v>-2046.5174490290917</v>
      </c>
      <c r="AR29" s="14">
        <v>-3742.229478600012</v>
      </c>
      <c r="AS29" s="14" t="e">
        <f t="shared" si="18"/>
        <v>#REF!</v>
      </c>
      <c r="AT29" s="14" t="e">
        <f t="shared" si="18"/>
        <v>#REF!</v>
      </c>
      <c r="AU29" s="14" t="e">
        <f t="shared" si="18"/>
        <v>#REF!</v>
      </c>
      <c r="AV29" s="14" t="e">
        <f t="shared" si="18"/>
        <v>#REF!</v>
      </c>
      <c r="AW29" s="14" t="e">
        <f t="shared" si="18"/>
        <v>#REF!</v>
      </c>
      <c r="AX29" s="14" t="e">
        <f t="shared" si="18"/>
        <v>#REF!</v>
      </c>
      <c r="AY29" s="14" t="e">
        <f t="shared" ref="AY29:BE29" si="19">AX30*AY$302</f>
        <v>#REF!</v>
      </c>
      <c r="AZ29" s="14" t="e">
        <f t="shared" si="19"/>
        <v>#REF!</v>
      </c>
      <c r="BA29" s="14" t="e">
        <f t="shared" si="19"/>
        <v>#REF!</v>
      </c>
      <c r="BB29" s="14" t="e">
        <f t="shared" si="19"/>
        <v>#REF!</v>
      </c>
      <c r="BC29" s="14" t="e">
        <f t="shared" si="19"/>
        <v>#REF!</v>
      </c>
      <c r="BD29" s="14" t="e">
        <f t="shared" si="19"/>
        <v>#REF!</v>
      </c>
      <c r="BE29" s="14" t="e">
        <f t="shared" si="19"/>
        <v>#REF!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11" customFormat="1" ht="15.75" customHeight="1">
      <c r="A30" s="10" t="s">
        <v>31</v>
      </c>
      <c r="B30" s="27" t="s">
        <v>53</v>
      </c>
      <c r="C30" s="27">
        <v>4</v>
      </c>
      <c r="D30" s="28" t="s">
        <v>62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 t="e">
        <f>SUM(AM28:AM29)</f>
        <v>#REF!</v>
      </c>
      <c r="AN30" s="14" t="e">
        <f>AM30+SUM(AN28:AN29)</f>
        <v>#REF!</v>
      </c>
      <c r="AO30" s="14" t="e">
        <f t="shared" ref="AO30" si="20">AN30+SUM(AO28:AO29)</f>
        <v>#REF!</v>
      </c>
      <c r="AP30" s="14">
        <v>-858857.99648663099</v>
      </c>
      <c r="AQ30" s="14">
        <v>-52751.831641994533</v>
      </c>
      <c r="AR30" s="14">
        <v>-1578046.6928800889</v>
      </c>
      <c r="AS30" s="14" t="e">
        <f t="shared" ref="AS30" si="21">AR30+SUM(AS28:AS29)</f>
        <v>#REF!</v>
      </c>
      <c r="AT30" s="14" t="e">
        <f t="shared" ref="AT30" si="22">AS30+SUM(AT28:AT29)</f>
        <v>#REF!</v>
      </c>
      <c r="AU30" s="14" t="e">
        <f t="shared" ref="AU30" si="23">AT30+SUM(AU28:AU29)</f>
        <v>#REF!</v>
      </c>
      <c r="AV30" s="14" t="e">
        <f t="shared" ref="AV30" si="24">AU30+SUM(AV28:AV29)</f>
        <v>#REF!</v>
      </c>
      <c r="AW30" s="14" t="e">
        <f t="shared" ref="AW30" si="25">AV30+SUM(AW28:AW29)</f>
        <v>#REF!</v>
      </c>
      <c r="AX30" s="14" t="e">
        <f t="shared" ref="AX30" si="26">AW30+SUM(AX28:AX29)</f>
        <v>#REF!</v>
      </c>
      <c r="AY30" s="14" t="e">
        <f>AX30+AY29</f>
        <v>#REF!</v>
      </c>
      <c r="AZ30" s="14" t="e">
        <f t="shared" ref="AZ30" si="27">AY30+AZ29</f>
        <v>#REF!</v>
      </c>
      <c r="BA30" s="14" t="e">
        <f t="shared" ref="BA30" si="28">AZ30+BA29</f>
        <v>#REF!</v>
      </c>
      <c r="BB30" s="14" t="e">
        <f t="shared" ref="BB30" si="29">BA30+BB29</f>
        <v>#REF!</v>
      </c>
      <c r="BC30" s="14" t="e">
        <f t="shared" ref="BC30" si="30">BB30+BC29</f>
        <v>#REF!</v>
      </c>
      <c r="BD30" s="14" t="e">
        <f>BC30+BD29</f>
        <v>#REF!</v>
      </c>
      <c r="BE30" s="14" t="e">
        <f>BD30+BE29</f>
        <v>#REF!</v>
      </c>
      <c r="BF30" s="14" t="e">
        <f>BE30</f>
        <v>#REF!</v>
      </c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s="11" customFormat="1" ht="15.75" hidden="1" customHeight="1">
      <c r="A31" s="10" t="s">
        <v>31</v>
      </c>
      <c r="B31" s="27" t="s">
        <v>53</v>
      </c>
      <c r="C31" s="27">
        <v>4</v>
      </c>
      <c r="D31" s="12" t="s">
        <v>28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51">
        <f>BF331</f>
        <v>0</v>
      </c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11" customFormat="1" ht="15.75" hidden="1" customHeight="1">
      <c r="A32" s="10" t="s">
        <v>31</v>
      </c>
      <c r="B32" s="27" t="s">
        <v>53</v>
      </c>
      <c r="C32" s="27">
        <v>4</v>
      </c>
      <c r="D32" s="12" t="s">
        <v>34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 t="e">
        <f>SUM(BF30:BF31)</f>
        <v>#REF!</v>
      </c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1" customFormat="1" ht="15.75" hidden="1" customHeight="1">
      <c r="A33" s="10"/>
      <c r="B33" s="10"/>
      <c r="C33" s="12"/>
      <c r="D33" s="12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1" customFormat="1" ht="15.75" hidden="1" customHeight="1">
      <c r="A34" s="10" t="s">
        <v>31</v>
      </c>
      <c r="B34" s="27" t="s">
        <v>53</v>
      </c>
      <c r="C34" s="27">
        <v>5</v>
      </c>
      <c r="D34" s="28" t="s">
        <v>63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e">
        <f>Deferral!AZ16</f>
        <v>#REF!</v>
      </c>
      <c r="AZ34" s="14" t="e">
        <f>Deferral!BA16</f>
        <v>#REF!</v>
      </c>
      <c r="BA34" s="14" t="e">
        <f>Deferral!BB16</f>
        <v>#REF!</v>
      </c>
      <c r="BB34" s="14" t="e">
        <f>Deferral!BC16</f>
        <v>#REF!</v>
      </c>
      <c r="BC34" s="14" t="e">
        <f>Deferral!BD16</f>
        <v>#REF!</v>
      </c>
      <c r="BD34" s="14" t="e">
        <f>Deferral!BE16</f>
        <v>#REF!</v>
      </c>
      <c r="BE34" s="14" t="e">
        <f>Deferral!BF16</f>
        <v>#REF!</v>
      </c>
      <c r="BF34" s="14" t="e">
        <f>Deferral!BG16</f>
        <v>#REF!</v>
      </c>
      <c r="BG34" s="14" t="e">
        <f>Deferral!BH16</f>
        <v>#REF!</v>
      </c>
      <c r="BH34" s="14" t="e">
        <f>Deferral!BI16</f>
        <v>#REF!</v>
      </c>
      <c r="BI34" s="14" t="e">
        <f>Deferral!BJ16</f>
        <v>#REF!</v>
      </c>
      <c r="BJ34" s="14" t="e">
        <f>Deferral!BK16</f>
        <v>#REF!</v>
      </c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1" customFormat="1" ht="15.75" hidden="1" customHeight="1">
      <c r="A35" s="10" t="s">
        <v>31</v>
      </c>
      <c r="B35" s="27" t="s">
        <v>53</v>
      </c>
      <c r="C35" s="27">
        <v>5</v>
      </c>
      <c r="D35" s="12" t="s">
        <v>22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 t="e">
        <f>AY34/2*AY$302</f>
        <v>#REF!</v>
      </c>
      <c r="AZ35" s="14" t="e">
        <f t="shared" ref="AZ35:BJ35" si="31">(AY36+AZ34/2)*AZ$302</f>
        <v>#REF!</v>
      </c>
      <c r="BA35" s="14" t="e">
        <f t="shared" si="31"/>
        <v>#REF!</v>
      </c>
      <c r="BB35" s="14" t="e">
        <f t="shared" si="31"/>
        <v>#REF!</v>
      </c>
      <c r="BC35" s="14" t="e">
        <f t="shared" si="31"/>
        <v>#REF!</v>
      </c>
      <c r="BD35" s="14" t="e">
        <f t="shared" si="31"/>
        <v>#REF!</v>
      </c>
      <c r="BE35" s="14" t="e">
        <f t="shared" si="31"/>
        <v>#REF!</v>
      </c>
      <c r="BF35" s="14" t="e">
        <f t="shared" si="31"/>
        <v>#REF!</v>
      </c>
      <c r="BG35" s="14" t="e">
        <f t="shared" si="31"/>
        <v>#REF!</v>
      </c>
      <c r="BH35" s="14" t="e">
        <f t="shared" si="31"/>
        <v>#REF!</v>
      </c>
      <c r="BI35" s="14" t="e">
        <f t="shared" si="31"/>
        <v>#REF!</v>
      </c>
      <c r="BJ35" s="14" t="e">
        <f t="shared" si="31"/>
        <v>#REF!</v>
      </c>
      <c r="BK35" s="14" t="e">
        <f t="shared" ref="BK35:BQ35" si="32">BJ36*BK$302</f>
        <v>#REF!</v>
      </c>
      <c r="BL35" s="14" t="e">
        <f t="shared" si="32"/>
        <v>#REF!</v>
      </c>
      <c r="BM35" s="14" t="e">
        <f t="shared" si="32"/>
        <v>#REF!</v>
      </c>
      <c r="BN35" s="14" t="e">
        <f t="shared" si="32"/>
        <v>#REF!</v>
      </c>
      <c r="BO35" s="14" t="e">
        <f t="shared" si="32"/>
        <v>#REF!</v>
      </c>
      <c r="BP35" s="14" t="e">
        <f t="shared" si="32"/>
        <v>#REF!</v>
      </c>
      <c r="BQ35" s="14" t="e">
        <f t="shared" si="32"/>
        <v>#REF!</v>
      </c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1" customFormat="1" ht="15.75" hidden="1" customHeight="1">
      <c r="A36" s="10" t="s">
        <v>31</v>
      </c>
      <c r="B36" s="27" t="s">
        <v>53</v>
      </c>
      <c r="C36" s="27">
        <v>5</v>
      </c>
      <c r="D36" s="28" t="s">
        <v>62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 t="e">
        <f>SUM(AY34:AY35)</f>
        <v>#REF!</v>
      </c>
      <c r="AZ36" s="14" t="e">
        <f>AY36+SUM(AZ34:AZ35)</f>
        <v>#REF!</v>
      </c>
      <c r="BA36" s="14" t="e">
        <f t="shared" ref="BA36" si="33">AZ36+SUM(BA34:BA35)</f>
        <v>#REF!</v>
      </c>
      <c r="BB36" s="14" t="e">
        <f t="shared" ref="BB36" si="34">BA36+SUM(BB34:BB35)</f>
        <v>#REF!</v>
      </c>
      <c r="BC36" s="14" t="e">
        <f t="shared" ref="BC36" si="35">BB36+SUM(BC34:BC35)</f>
        <v>#REF!</v>
      </c>
      <c r="BD36" s="14" t="e">
        <f t="shared" ref="BD36" si="36">BC36+SUM(BD34:BD35)</f>
        <v>#REF!</v>
      </c>
      <c r="BE36" s="14" t="e">
        <f t="shared" ref="BE36" si="37">BD36+SUM(BE34:BE35)</f>
        <v>#REF!</v>
      </c>
      <c r="BF36" s="14" t="e">
        <f t="shared" ref="BF36" si="38">BE36+SUM(BF34:BF35)</f>
        <v>#REF!</v>
      </c>
      <c r="BG36" s="14" t="e">
        <f t="shared" ref="BG36" si="39">BF36+SUM(BG34:BG35)</f>
        <v>#REF!</v>
      </c>
      <c r="BH36" s="14" t="e">
        <f t="shared" ref="BH36" si="40">BG36+SUM(BH34:BH35)</f>
        <v>#REF!</v>
      </c>
      <c r="BI36" s="14" t="e">
        <f t="shared" ref="BI36" si="41">BH36+SUM(BI34:BI35)</f>
        <v>#REF!</v>
      </c>
      <c r="BJ36" s="14" t="e">
        <f t="shared" ref="BJ36" si="42">BI36+SUM(BJ34:BJ35)</f>
        <v>#REF!</v>
      </c>
      <c r="BK36" s="14" t="e">
        <f>BJ36+BK35</f>
        <v>#REF!</v>
      </c>
      <c r="BL36" s="14" t="e">
        <f t="shared" ref="BL36" si="43">BK36+BL35</f>
        <v>#REF!</v>
      </c>
      <c r="BM36" s="14" t="e">
        <f t="shared" ref="BM36" si="44">BL36+BM35</f>
        <v>#REF!</v>
      </c>
      <c r="BN36" s="14" t="e">
        <f t="shared" ref="BN36" si="45">BM36+BN35</f>
        <v>#REF!</v>
      </c>
      <c r="BO36" s="14" t="e">
        <f t="shared" ref="BO36" si="46">BN36+BO35</f>
        <v>#REF!</v>
      </c>
      <c r="BP36" s="14" t="e">
        <f>BO36+BP35</f>
        <v>#REF!</v>
      </c>
      <c r="BQ36" s="14" t="e">
        <f>BP36+BQ35</f>
        <v>#REF!</v>
      </c>
      <c r="BR36" s="14" t="e">
        <f>BQ36</f>
        <v>#REF!</v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11" customFormat="1" ht="15.75" hidden="1" customHeight="1">
      <c r="A37" s="10" t="s">
        <v>31</v>
      </c>
      <c r="B37" s="27" t="s">
        <v>53</v>
      </c>
      <c r="C37" s="27">
        <v>5</v>
      </c>
      <c r="D37" s="12" t="s">
        <v>28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51">
        <f>BR339</f>
        <v>0</v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11" customFormat="1" ht="15.75" hidden="1" customHeight="1">
      <c r="A38" s="10" t="s">
        <v>31</v>
      </c>
      <c r="B38" s="27" t="s">
        <v>53</v>
      </c>
      <c r="C38" s="27">
        <v>5</v>
      </c>
      <c r="D38" s="12" t="s">
        <v>35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 t="e">
        <f>SUM(BR36:BR37)</f>
        <v>#REF!</v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11" customFormat="1" ht="15.75" hidden="1" customHeight="1">
      <c r="A39" s="10"/>
      <c r="B39" s="10"/>
      <c r="C39" s="12"/>
      <c r="D39" s="12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11" customFormat="1" ht="15.75" customHeight="1">
      <c r="A40" s="10"/>
      <c r="B40" s="10"/>
      <c r="C40" s="12"/>
      <c r="D40" s="12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11" customFormat="1" ht="15.75" customHeight="1">
      <c r="A41" s="10" t="s">
        <v>31</v>
      </c>
      <c r="B41" s="27" t="s">
        <v>53</v>
      </c>
      <c r="C41" s="54"/>
      <c r="D41" s="12" t="s">
        <v>57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-108467</v>
      </c>
      <c r="Y41" s="14">
        <v>-204458</v>
      </c>
      <c r="Z41" s="14">
        <v>-205061</v>
      </c>
      <c r="AA41" s="14">
        <v>-242034</v>
      </c>
      <c r="AB41" s="14">
        <v>-291430</v>
      </c>
      <c r="AC41" s="14">
        <v>-221602</v>
      </c>
      <c r="AD41" s="14">
        <v>-190028</v>
      </c>
      <c r="AE41" s="14">
        <v>-261659.66981000002</v>
      </c>
      <c r="AF41" s="14">
        <v>-396344.51513999997</v>
      </c>
      <c r="AG41" s="14">
        <v>-400658.81148999999</v>
      </c>
      <c r="AH41" s="14">
        <v>-196070</v>
      </c>
      <c r="AI41" s="14">
        <v>-304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</row>
    <row r="42" spans="1:80" s="11" customFormat="1" ht="15.75" customHeight="1">
      <c r="A42" s="10" t="s">
        <v>31</v>
      </c>
      <c r="B42" s="27" t="s">
        <v>53</v>
      </c>
      <c r="C42" s="54"/>
      <c r="D42" s="12" t="s">
        <v>40</v>
      </c>
      <c r="E42" s="14">
        <v>0</v>
      </c>
      <c r="F42" s="14">
        <f>(E43+F14+F20+F26+F32+F38+F41/2)*F$302</f>
        <v>0</v>
      </c>
      <c r="G42" s="14">
        <f t="shared" ref="G42" si="47">(F43+G14+G20+G26+G32+G38+G41/2)*G$302</f>
        <v>0</v>
      </c>
      <c r="H42" s="14">
        <f t="shared" ref="H42" si="48">(G43+H14+H20+H26+H32+H38+H41/2)*H$302</f>
        <v>0</v>
      </c>
      <c r="I42" s="14">
        <f t="shared" ref="I42" si="49">(H43+I14+I20+I26+I32+I38+I41/2)*I$302</f>
        <v>0</v>
      </c>
      <c r="J42" s="14">
        <f t="shared" ref="J42" si="50">(I43+J14+J20+J26+J32+J38+J41/2)*J$302</f>
        <v>0</v>
      </c>
      <c r="K42" s="14">
        <f t="shared" ref="K42" si="51">(J43+K14+K20+K26+K32+K38+K41/2)*K$302</f>
        <v>0</v>
      </c>
      <c r="L42" s="14">
        <f t="shared" ref="L42" si="52">(K43+L14+L20+L26+L32+L38+L41/2)*L$302</f>
        <v>0</v>
      </c>
      <c r="M42" s="14">
        <f t="shared" ref="M42" si="53">(L43+M14+M20+M26+M32+M38+M41/2)*M$302</f>
        <v>0</v>
      </c>
      <c r="N42" s="14">
        <f t="shared" ref="N42" si="54">(M43+N14+N20+N26+N32+N38+N41/2)*N$302</f>
        <v>0</v>
      </c>
      <c r="O42" s="14" t="e">
        <f>(N43+O14+O20+O26+O32+O38+O41/2)*O$302</f>
        <v>#REF!</v>
      </c>
      <c r="P42" s="14" t="e">
        <f>(O43+P14+P20+P26+P32+P38+P41/2)*P$302</f>
        <v>#REF!</v>
      </c>
      <c r="Q42" s="14" t="e">
        <f t="shared" ref="Q42" si="55">(P43+Q14+Q20+Q26+Q32+Q38+Q41/2)*Q$302</f>
        <v>#REF!</v>
      </c>
      <c r="R42" s="14" t="e">
        <f t="shared" ref="R42" si="56">(Q43+R14+R20+R26+R32+R38+R41/2)*R$302</f>
        <v>#REF!</v>
      </c>
      <c r="S42" s="14" t="e">
        <f t="shared" ref="S42" si="57">(R43+S14+S20+S26+S32+S38+S41/2)*S$302</f>
        <v>#REF!</v>
      </c>
      <c r="T42" s="14" t="e">
        <f t="shared" ref="T42" si="58">(S43+T14+T20+T26+T32+T38+T41/2)*T$302</f>
        <v>#REF!</v>
      </c>
      <c r="U42" s="14" t="e">
        <f t="shared" ref="U42" si="59">(T43+U14+U20+U26+U32+U38+U41/2)*U$302</f>
        <v>#REF!</v>
      </c>
      <c r="V42" s="14" t="e">
        <f t="shared" ref="V42" si="60">(U43+V14+V20+V26+V32+V38+V41/2)*V$302</f>
        <v>#REF!</v>
      </c>
      <c r="W42" s="14" t="e">
        <f t="shared" ref="W42" si="61">(V43+W14+W20+W26+W32+W38+W41/2)*W$302</f>
        <v>#REF!</v>
      </c>
      <c r="X42" s="14" t="e">
        <f t="shared" ref="X42" si="62">(W43+X14+X20+X26+X32+X38+X41/2)*X$302</f>
        <v>#REF!</v>
      </c>
      <c r="Y42" s="14" t="e">
        <f t="shared" ref="Y42" si="63">(X43+Y14+Y20+Y26+Y32+Y38+Y41/2)*Y$302</f>
        <v>#REF!</v>
      </c>
      <c r="Z42" s="14" t="e">
        <f t="shared" ref="Z42" si="64">(Y43+Z14+Z20+Z26+Z32+Z38+Z41/2)*Z$302</f>
        <v>#REF!</v>
      </c>
      <c r="AA42" s="14" t="e">
        <f t="shared" ref="AA42" si="65">(Z43+AA14+AA20+AA26+AA32+AA38+AA41/2)*AA$302</f>
        <v>#REF!</v>
      </c>
      <c r="AB42" s="14" t="e">
        <f t="shared" ref="AB42" si="66">(AA43+AB14+AB20+AB26+AB32+AB38+AB41/2)*AB$302</f>
        <v>#REF!</v>
      </c>
      <c r="AC42" s="14" t="e">
        <f t="shared" ref="AC42" si="67">(AB43+AC14+AC20+AC26+AC32+AC38+AC41/2)*AC$302</f>
        <v>#REF!</v>
      </c>
      <c r="AD42" s="14" t="e">
        <f t="shared" ref="AD42" si="68">(AC43+AD14+AD20+AD26+AD32+AD38+AD41/2)*AD$302</f>
        <v>#REF!</v>
      </c>
      <c r="AE42" s="14" t="e">
        <f t="shared" ref="AE42" si="69">(AD43+AE14+AE20+AE26+AE32+AE38+AE41/2)*AE$302</f>
        <v>#REF!</v>
      </c>
      <c r="AF42" s="14" t="e">
        <f t="shared" ref="AF42" si="70">(AE43+AF14+AF20+AF26+AF32+AF38+AF41/2)*AF$302</f>
        <v>#REF!</v>
      </c>
      <c r="AG42" s="14" t="e">
        <f t="shared" ref="AG42" si="71">(AF43+AG14+AG20+AG26+AG32+AG38+AG41/2)*AG$302</f>
        <v>#REF!</v>
      </c>
      <c r="AH42" s="14" t="e">
        <f t="shared" ref="AH42" si="72">(AG43+AH14+AH20+AH26+AH32+AH38+AH41/2)*AH$302</f>
        <v>#REF!</v>
      </c>
      <c r="AI42" s="14" t="e">
        <f t="shared" ref="AI42" si="73">(AH43+AI14+AI20+AI26+AI32+AI38+AI41/2)*AI$302</f>
        <v>#REF!</v>
      </c>
      <c r="AJ42" s="14" t="e">
        <f t="shared" ref="AJ42" si="74">(AI43+AJ14+AJ20+AJ26+AJ32+AJ38+AJ41/2)*AJ$302</f>
        <v>#REF!</v>
      </c>
      <c r="AK42" s="14" t="e">
        <f t="shared" ref="AK42" si="75">(AJ43+AK14+AK20+AK26+AK32+AK38+AK41/2)*AK$302</f>
        <v>#REF!</v>
      </c>
      <c r="AL42" s="14" t="e">
        <f t="shared" ref="AL42" si="76">(AK43+AL14+AL20+AL26+AL32+AL38+AL41/2)*AL$302</f>
        <v>#REF!</v>
      </c>
      <c r="AM42" s="14" t="e">
        <f t="shared" ref="AM42" si="77">(AL43+AM14+AM20+AM26+AM32+AM38+AM41/2)*AM$302</f>
        <v>#REF!</v>
      </c>
      <c r="AN42" s="14" t="e">
        <f t="shared" ref="AN42" si="78">(AM43+AN14+AN20+AN26+AN32+AN38+AN41/2)*AN$302</f>
        <v>#REF!</v>
      </c>
      <c r="AO42" s="14" t="e">
        <f t="shared" ref="AO42" si="79">(AN43+AO14+AO20+AO26+AO32+AO38+AO41/2)*AO$302</f>
        <v>#REF!</v>
      </c>
      <c r="AP42" s="14">
        <v>-2280.5459880737349</v>
      </c>
      <c r="AQ42" s="14">
        <v>-2241.2313583228115</v>
      </c>
      <c r="AR42" s="14">
        <v>-2301.3461638671592</v>
      </c>
      <c r="AS42" s="14">
        <f t="shared" ref="AS42" si="80">(AR43+AS14+AS20+AS26+AS32+AS38+AS41/2)*AS$302</f>
        <v>-2110.894760027822</v>
      </c>
      <c r="AT42" s="14">
        <f t="shared" ref="AT42" si="81">(AS43+AT14+AT20+AT26+AT32+AT38+AT41/2)*AT$302</f>
        <v>-3402.5311465119307</v>
      </c>
      <c r="AU42" s="14">
        <f t="shared" ref="AU42" si="82">(AT43+AU14+AU20+AU26+AU32+AU38+AU41/2)*AU$302</f>
        <v>-3678.5549424435831</v>
      </c>
      <c r="AV42" s="14">
        <f t="shared" ref="AV42" si="83">(AU43+AV14+AV20+AV26+AV32+AV38+AV41/2)*AV$302</f>
        <v>0</v>
      </c>
      <c r="AW42" s="14">
        <f t="shared" ref="AW42" si="84">(AV43+AW14+AW20+AW26+AW32+AW38+AW41/2)*AW$302</f>
        <v>0</v>
      </c>
      <c r="AX42" s="14">
        <f t="shared" ref="AX42" si="85">(AW43+AX14+AX20+AX26+AX32+AX38+AX41/2)*AX$302</f>
        <v>0</v>
      </c>
      <c r="AY42" s="14">
        <f t="shared" ref="AY42" si="86">(AX43+AY14+AY20+AY26+AY32+AY38+AY41/2)*AY$302</f>
        <v>0</v>
      </c>
      <c r="AZ42" s="14">
        <f t="shared" ref="AZ42" si="87">(AY43+AZ14+AZ20+AZ26+AZ32+AZ38+AZ41/2)*AZ$302</f>
        <v>0</v>
      </c>
      <c r="BA42" s="14">
        <f t="shared" ref="BA42" si="88">(AZ43+BA14+BA20+BA26+BA32+BA38+BA41/2)*BA$302</f>
        <v>0</v>
      </c>
      <c r="BB42" s="14">
        <f t="shared" ref="BB42" si="89">(BA43+BB14+BB20+BB26+BB32+BB38+BB41/2)*BB$302</f>
        <v>0</v>
      </c>
      <c r="BC42" s="14">
        <f t="shared" ref="BC42" si="90">(BB43+BC14+BC20+BC26+BC32+BC38+BC41/2)*BC$302</f>
        <v>0</v>
      </c>
      <c r="BD42" s="14">
        <f t="shared" ref="BD42" si="91">(BC43+BD14+BD20+BD26+BD32+BD38+BD41/2)*BD$302</f>
        <v>0</v>
      </c>
      <c r="BE42" s="14">
        <f t="shared" ref="BE42" si="92">(BD43+BE14+BE20+BE26+BE32+BE38+BE41/2)*BE$302</f>
        <v>0</v>
      </c>
      <c r="BF42" s="14" t="e">
        <f t="shared" ref="BF42" si="93">(BE43+BF14+BF20+BF26+BF32+BF38+BF41/2)*BF$302</f>
        <v>#REF!</v>
      </c>
      <c r="BG42" s="14" t="e">
        <f t="shared" ref="BG42" si="94">(BF43+BG14+BG20+BG26+BG32+BG38+BG41/2)*BG$302</f>
        <v>#REF!</v>
      </c>
      <c r="BH42" s="14" t="e">
        <f t="shared" ref="BH42" si="95">(BG43+BH14+BH20+BH26+BH32+BH38+BH41/2)*BH$302</f>
        <v>#REF!</v>
      </c>
      <c r="BI42" s="14" t="e">
        <f t="shared" ref="BI42" si="96">(BH43+BI14+BI20+BI26+BI32+BI38+BI41/2)*BI$302</f>
        <v>#REF!</v>
      </c>
      <c r="BJ42" s="14" t="e">
        <f t="shared" ref="BJ42" si="97">(BI43+BJ14+BJ20+BJ26+BJ32+BJ38+BJ41/2)*BJ$302</f>
        <v>#REF!</v>
      </c>
      <c r="BK42" s="14" t="e">
        <f t="shared" ref="BK42" si="98">(BJ43+BK14+BK20+BK26+BK32+BK38+BK41/2)*BK$302</f>
        <v>#REF!</v>
      </c>
      <c r="BL42" s="14" t="e">
        <f t="shared" ref="BL42" si="99">(BK43+BL14+BL20+BL26+BL32+BL38+BL41/2)*BL$302</f>
        <v>#REF!</v>
      </c>
      <c r="BM42" s="14" t="e">
        <f t="shared" ref="BM42" si="100">(BL43+BM14+BM20+BM26+BM32+BM38+BM41/2)*BM$302</f>
        <v>#REF!</v>
      </c>
      <c r="BN42" s="14" t="e">
        <f t="shared" ref="BN42" si="101">(BM43+BN14+BN20+BN26+BN32+BN38+BN41/2)*BN$302</f>
        <v>#REF!</v>
      </c>
      <c r="BO42" s="14" t="e">
        <f t="shared" ref="BO42" si="102">(BN43+BO14+BO20+BO26+BO32+BO38+BO41/2)*BO$302</f>
        <v>#REF!</v>
      </c>
      <c r="BP42" s="14" t="e">
        <f t="shared" ref="BP42" si="103">(BO43+BP14+BP20+BP26+BP32+BP38+BP41/2)*BP$302</f>
        <v>#REF!</v>
      </c>
      <c r="BQ42" s="14" t="e">
        <f t="shared" ref="BQ42" si="104">(BP43+BQ14+BQ20+BQ26+BQ32+BQ38+BQ41/2)*BQ$302</f>
        <v>#REF!</v>
      </c>
      <c r="BR42" s="14" t="e">
        <f t="shared" ref="BR42" si="105">(BQ43+BR14+BR20+BR26+BR32+BR38+BR41/2)*BR$302</f>
        <v>#REF!</v>
      </c>
      <c r="BS42" s="14" t="e">
        <f t="shared" ref="BS42" si="106">(BR43+BS14+BS20+BS26+BS32+BS38+BS41/2)*BS$302</f>
        <v>#REF!</v>
      </c>
      <c r="BT42" s="14" t="e">
        <f t="shared" ref="BT42" si="107">(BS43+BT14+BT20+BT26+BT32+BT38+BT41/2)*BT$302</f>
        <v>#REF!</v>
      </c>
      <c r="BU42" s="14" t="e">
        <f t="shared" ref="BU42" si="108">(BT43+BU14+BU20+BU26+BU32+BU38+BU41/2)*BU$302</f>
        <v>#REF!</v>
      </c>
      <c r="BV42" s="14" t="e">
        <f t="shared" ref="BV42" si="109">(BU43+BV14+BV20+BV26+BV32+BV38+BV41/2)*BV$302</f>
        <v>#REF!</v>
      </c>
      <c r="BW42" s="14" t="e">
        <f t="shared" ref="BW42" si="110">(BV43+BW14+BW20+BW26+BW32+BW38+BW41/2)*BW$302</f>
        <v>#REF!</v>
      </c>
      <c r="BX42" s="14" t="e">
        <f t="shared" ref="BX42" si="111">(BW43+BX14+BX20+BX26+BX32+BX38+BX41/2)*BX$302</f>
        <v>#REF!</v>
      </c>
      <c r="BY42" s="14" t="e">
        <f t="shared" ref="BY42" si="112">(BX43+BY14+BY20+BY26+BY32+BY38+BY41/2)*BY$302</f>
        <v>#REF!</v>
      </c>
      <c r="BZ42" s="14" t="e">
        <f t="shared" ref="BZ42" si="113">(BY43+BZ14+BZ20+BZ26+BZ32+BZ38+BZ41/2)*BZ$302</f>
        <v>#REF!</v>
      </c>
      <c r="CA42" s="14" t="e">
        <f t="shared" ref="CA42" si="114">(BZ43+CA14+CA20+CA26+CA32+CA38+CA41/2)*CA$302</f>
        <v>#REF!</v>
      </c>
      <c r="CB42" s="14" t="e">
        <f t="shared" ref="CB42" si="115">(CA43+CB14+CB20+CB26+CB32+CB38+CB41/2)*CB$302</f>
        <v>#REF!</v>
      </c>
    </row>
    <row r="43" spans="1:80" s="11" customFormat="1" ht="15.75" customHeight="1">
      <c r="A43" s="55" t="s">
        <v>31</v>
      </c>
      <c r="B43" s="58" t="s">
        <v>53</v>
      </c>
      <c r="C43" s="56"/>
      <c r="D43" s="57" t="s">
        <v>41</v>
      </c>
      <c r="E43" s="51">
        <v>0</v>
      </c>
      <c r="F43" s="51">
        <f>E43+F14+F20+F26+F32+F38+F41+F42</f>
        <v>0</v>
      </c>
      <c r="G43" s="51">
        <f t="shared" ref="G43" si="116">F43+G14+G20+G26+G32+G38+G41+G42</f>
        <v>0</v>
      </c>
      <c r="H43" s="51">
        <f t="shared" ref="H43" si="117">G43+H14+H20+H26+H32+H38+H41+H42</f>
        <v>0</v>
      </c>
      <c r="I43" s="51">
        <f t="shared" ref="I43" si="118">H43+I14+I20+I26+I32+I38+I41+I42</f>
        <v>0</v>
      </c>
      <c r="J43" s="51">
        <f t="shared" ref="J43" si="119">I43+J14+J20+J26+J32+J38+J41+J42</f>
        <v>0</v>
      </c>
      <c r="K43" s="51">
        <f t="shared" ref="K43" si="120">J43+K14+K20+K26+K32+K38+K41+K42</f>
        <v>0</v>
      </c>
      <c r="L43" s="51">
        <f t="shared" ref="L43" si="121">K43+L14+L20+L26+L32+L38+L41+L42</f>
        <v>0</v>
      </c>
      <c r="M43" s="51">
        <f t="shared" ref="M43" si="122">L43+M14+M20+M26+M32+M38+M41+M42</f>
        <v>0</v>
      </c>
      <c r="N43" s="51">
        <f t="shared" ref="N43" si="123">M43+N14+N20+N26+N32+N38+N41+N42</f>
        <v>0</v>
      </c>
      <c r="O43" s="51" t="e">
        <f>N43+O14+O20+O26+O32+O38+O41+O42</f>
        <v>#REF!</v>
      </c>
      <c r="P43" s="51" t="e">
        <f>O43+P14+P20+P26+P32+P38+P41+P42</f>
        <v>#REF!</v>
      </c>
      <c r="Q43" s="51" t="e">
        <f t="shared" ref="Q43" si="124">P43+Q14+Q20+Q26+Q32+Q38+Q41+Q42</f>
        <v>#REF!</v>
      </c>
      <c r="R43" s="51" t="e">
        <f t="shared" ref="R43" si="125">Q43+R14+R20+R26+R32+R38+R41+R42</f>
        <v>#REF!</v>
      </c>
      <c r="S43" s="51" t="e">
        <f t="shared" ref="S43" si="126">R43+S14+S20+S26+S32+S38+S41+S42</f>
        <v>#REF!</v>
      </c>
      <c r="T43" s="51" t="e">
        <f t="shared" ref="T43" si="127">S43+T14+T20+T26+T32+T38+T41+T42</f>
        <v>#REF!</v>
      </c>
      <c r="U43" s="51" t="e">
        <f t="shared" ref="U43" si="128">T43+U14+U20+U26+U32+U38+U41+U42</f>
        <v>#REF!</v>
      </c>
      <c r="V43" s="51" t="e">
        <f t="shared" ref="V43" si="129">U43+V14+V20+V26+V32+V38+V41+V42</f>
        <v>#REF!</v>
      </c>
      <c r="W43" s="51" t="e">
        <f t="shared" ref="W43" si="130">V43+W14+W20+W26+W32+W38+W41+W42</f>
        <v>#REF!</v>
      </c>
      <c r="X43" s="51" t="e">
        <f t="shared" ref="X43" si="131">W43+X14+X20+X26+X32+X38+X41+X42</f>
        <v>#REF!</v>
      </c>
      <c r="Y43" s="51" t="e">
        <f t="shared" ref="Y43" si="132">X43+Y14+Y20+Y26+Y32+Y38+Y41+Y42</f>
        <v>#REF!</v>
      </c>
      <c r="Z43" s="51" t="e">
        <f t="shared" ref="Z43" si="133">Y43+Z14+Z20+Z26+Z32+Z38+Z41+Z42</f>
        <v>#REF!</v>
      </c>
      <c r="AA43" s="51" t="e">
        <f t="shared" ref="AA43" si="134">Z43+AA14+AA20+AA26+AA32+AA38+AA41+AA42</f>
        <v>#REF!</v>
      </c>
      <c r="AB43" s="51" t="e">
        <f t="shared" ref="AB43" si="135">AA43+AB14+AB20+AB26+AB32+AB38+AB41+AB42</f>
        <v>#REF!</v>
      </c>
      <c r="AC43" s="51" t="e">
        <f t="shared" ref="AC43" si="136">AB43+AC14+AC20+AC26+AC32+AC38+AC41+AC42</f>
        <v>#REF!</v>
      </c>
      <c r="AD43" s="51" t="e">
        <f t="shared" ref="AD43" si="137">AC43+AD14+AD20+AD26+AD32+AD38+AD41+AD42</f>
        <v>#REF!</v>
      </c>
      <c r="AE43" s="51" t="e">
        <f t="shared" ref="AE43" si="138">AD43+AE14+AE20+AE26+AE32+AE38+AE41+AE42</f>
        <v>#REF!</v>
      </c>
      <c r="AF43" s="51" t="e">
        <f t="shared" ref="AF43" si="139">AE43+AF14+AF20+AF26+AF32+AF38+AF41+AF42</f>
        <v>#REF!</v>
      </c>
      <c r="AG43" s="51" t="e">
        <f t="shared" ref="AG43" si="140">AF43+AG14+AG20+AG26+AG32+AG38+AG41+AG42</f>
        <v>#REF!</v>
      </c>
      <c r="AH43" s="51" t="e">
        <f t="shared" ref="AH43" si="141">AG43+AH14+AH20+AH26+AH32+AH38+AH41+AH42</f>
        <v>#REF!</v>
      </c>
      <c r="AI43" s="51" t="e">
        <f t="shared" ref="AI43" si="142">AH43+AI14+AI20+AI26+AI32+AI38+AI41+AI42</f>
        <v>#REF!</v>
      </c>
      <c r="AJ43" s="51" t="e">
        <f t="shared" ref="AJ43" si="143">AI43+AJ14+AJ20+AJ26+AJ32+AJ38+AJ41+AJ42</f>
        <v>#REF!</v>
      </c>
      <c r="AK43" s="51" t="e">
        <f t="shared" ref="AK43" si="144">AJ43+AK14+AK20+AK26+AK32+AK38+AK41+AK42</f>
        <v>#REF!</v>
      </c>
      <c r="AL43" s="51" t="e">
        <f t="shared" ref="AL43" si="145">AK43+AL14+AL20+AL26+AL32+AL38+AL41+AL42</f>
        <v>#REF!</v>
      </c>
      <c r="AM43" s="51" t="e">
        <f t="shared" ref="AM43" si="146">AL43+AM14+AM20+AM26+AM32+AM38+AM41+AM42</f>
        <v>#REF!</v>
      </c>
      <c r="AN43" s="51" t="e">
        <f t="shared" ref="AN43" si="147">AM43+AN14+AN20+AN26+AN32+AN38+AN41+AN42</f>
        <v>#REF!</v>
      </c>
      <c r="AO43" s="51" t="e">
        <f t="shared" ref="AO43" si="148">AN43+AO14+AO20+AO26+AO32+AO38+AO41+AO42</f>
        <v>#REF!</v>
      </c>
      <c r="AP43" s="51">
        <v>-498051.41296062485</v>
      </c>
      <c r="AQ43" s="51">
        <v>-500292.64431894768</v>
      </c>
      <c r="AR43" s="51">
        <v>-502593.99048281484</v>
      </c>
      <c r="AS43" s="51">
        <f t="shared" ref="AS43" si="149">AR43+AS14+AS20+AS26+AS32+AS38+AS41+AS42</f>
        <v>-504704.88524284266</v>
      </c>
      <c r="AT43" s="51">
        <f t="shared" ref="AT43" si="150">AS43+AT14+AT20+AT26+AT32+AT38+AT41+AT42</f>
        <v>-875846.41486751987</v>
      </c>
      <c r="AU43" s="51">
        <f t="shared" ref="AU43" si="151">AT43+AU14+AU20+AU26+AU32+AU38+AU41+AU42</f>
        <v>-879524.96980996348</v>
      </c>
      <c r="AV43" s="51">
        <f t="shared" ref="AV43" si="152">AU43+AV14+AV20+AV26+AV32+AV38+AV41+AV42</f>
        <v>-879524.96980996348</v>
      </c>
      <c r="AW43" s="51">
        <f t="shared" ref="AW43" si="153">AV43+AW14+AW20+AW26+AW32+AW38+AW41+AW42</f>
        <v>-879524.96980996348</v>
      </c>
      <c r="AX43" s="51">
        <f t="shared" ref="AX43" si="154">AW43+AX14+AX20+AX26+AX32+AX38+AX41+AX42</f>
        <v>-879524.96980996348</v>
      </c>
      <c r="AY43" s="51">
        <f t="shared" ref="AY43" si="155">AX43+AY14+AY20+AY26+AY32+AY38+AY41+AY42</f>
        <v>-879524.96980996348</v>
      </c>
      <c r="AZ43" s="51">
        <f t="shared" ref="AZ43" si="156">AY43+AZ14+AZ20+AZ26+AZ32+AZ38+AZ41+AZ42</f>
        <v>-879524.96980996348</v>
      </c>
      <c r="BA43" s="51">
        <f t="shared" ref="BA43" si="157">AZ43+BA14+BA20+BA26+BA32+BA38+BA41+BA42</f>
        <v>-879524.96980996348</v>
      </c>
      <c r="BB43" s="51">
        <f t="shared" ref="BB43" si="158">BA43+BB14+BB20+BB26+BB32+BB38+BB41+BB42</f>
        <v>-879524.96980996348</v>
      </c>
      <c r="BC43" s="51">
        <f t="shared" ref="BC43" si="159">BB43+BC14+BC20+BC26+BC32+BC38+BC41+BC42</f>
        <v>-879524.96980996348</v>
      </c>
      <c r="BD43" s="51">
        <f t="shared" ref="BD43" si="160">BC43+BD14+BD20+BD26+BD32+BD38+BD41+BD42</f>
        <v>-879524.96980996348</v>
      </c>
      <c r="BE43" s="51">
        <f t="shared" ref="BE43" si="161">BD43+BE14+BE20+BE26+BE32+BE38+BE41+BE42</f>
        <v>-879524.96980996348</v>
      </c>
      <c r="BF43" s="51" t="e">
        <f t="shared" ref="BF43" si="162">BE43+BF14+BF20+BF26+BF32+BF38+BF41+BF42</f>
        <v>#REF!</v>
      </c>
      <c r="BG43" s="51" t="e">
        <f t="shared" ref="BG43" si="163">BF43+BG14+BG20+BG26+BG32+BG38+BG41+BG42</f>
        <v>#REF!</v>
      </c>
      <c r="BH43" s="51" t="e">
        <f t="shared" ref="BH43" si="164">BG43+BH14+BH20+BH26+BH32+BH38+BH41+BH42</f>
        <v>#REF!</v>
      </c>
      <c r="BI43" s="51" t="e">
        <f t="shared" ref="BI43" si="165">BH43+BI14+BI20+BI26+BI32+BI38+BI41+BI42</f>
        <v>#REF!</v>
      </c>
      <c r="BJ43" s="51" t="e">
        <f t="shared" ref="BJ43" si="166">BI43+BJ14+BJ20+BJ26+BJ32+BJ38+BJ41+BJ42</f>
        <v>#REF!</v>
      </c>
      <c r="BK43" s="51" t="e">
        <f t="shared" ref="BK43" si="167">BJ43+BK14+BK20+BK26+BK32+BK38+BK41+BK42</f>
        <v>#REF!</v>
      </c>
      <c r="BL43" s="51" t="e">
        <f t="shared" ref="BL43" si="168">BK43+BL14+BL20+BL26+BL32+BL38+BL41+BL42</f>
        <v>#REF!</v>
      </c>
      <c r="BM43" s="51" t="e">
        <f t="shared" ref="BM43" si="169">BL43+BM14+BM20+BM26+BM32+BM38+BM41+BM42</f>
        <v>#REF!</v>
      </c>
      <c r="BN43" s="51" t="e">
        <f t="shared" ref="BN43" si="170">BM43+BN14+BN20+BN26+BN32+BN38+BN41+BN42</f>
        <v>#REF!</v>
      </c>
      <c r="BO43" s="51" t="e">
        <f t="shared" ref="BO43" si="171">BN43+BO14+BO20+BO26+BO32+BO38+BO41+BO42</f>
        <v>#REF!</v>
      </c>
      <c r="BP43" s="51" t="e">
        <f t="shared" ref="BP43" si="172">BO43+BP14+BP20+BP26+BP32+BP38+BP41+BP42</f>
        <v>#REF!</v>
      </c>
      <c r="BQ43" s="51" t="e">
        <f t="shared" ref="BQ43" si="173">BP43+BQ14+BQ20+BQ26+BQ32+BQ38+BQ41+BQ42</f>
        <v>#REF!</v>
      </c>
      <c r="BR43" s="51" t="e">
        <f t="shared" ref="BR43" si="174">BQ43+BR14+BR20+BR26+BR32+BR38+BR41+BR42</f>
        <v>#REF!</v>
      </c>
      <c r="BS43" s="51" t="e">
        <f t="shared" ref="BS43" si="175">BR43+BS14+BS20+BS26+BS32+BS38+BS41+BS42</f>
        <v>#REF!</v>
      </c>
      <c r="BT43" s="51" t="e">
        <f t="shared" ref="BT43" si="176">BS43+BT14+BT20+BT26+BT32+BT38+BT41+BT42</f>
        <v>#REF!</v>
      </c>
      <c r="BU43" s="51" t="e">
        <f t="shared" ref="BU43" si="177">BT43+BU14+BU20+BU26+BU32+BU38+BU41+BU42</f>
        <v>#REF!</v>
      </c>
      <c r="BV43" s="51" t="e">
        <f t="shared" ref="BV43" si="178">BU43+BV14+BV20+BV26+BV32+BV38+BV41+BV42</f>
        <v>#REF!</v>
      </c>
      <c r="BW43" s="51" t="e">
        <f t="shared" ref="BW43" si="179">BV43+BW14+BW20+BW26+BW32+BW38+BW41+BW42</f>
        <v>#REF!</v>
      </c>
      <c r="BX43" s="51" t="e">
        <f t="shared" ref="BX43" si="180">BW43+BX14+BX20+BX26+BX32+BX38+BX41+BX42</f>
        <v>#REF!</v>
      </c>
      <c r="BY43" s="51" t="e">
        <f t="shared" ref="BY43" si="181">BX43+BY14+BY20+BY26+BY32+BY38+BY41+BY42</f>
        <v>#REF!</v>
      </c>
      <c r="BZ43" s="51" t="e">
        <f t="shared" ref="BZ43" si="182">BY43+BZ14+BZ20+BZ26+BZ32+BZ38+BZ41+BZ42</f>
        <v>#REF!</v>
      </c>
      <c r="CA43" s="51" t="e">
        <f t="shared" ref="CA43" si="183">BZ43+CA14+CA20+CA26+CA32+CA38+CA41+CA42</f>
        <v>#REF!</v>
      </c>
      <c r="CB43" s="51" t="e">
        <f t="shared" ref="CB43" si="184">CA43+CB14+CB20+CB26+CB32+CB38+CB41+CB42</f>
        <v>#REF!</v>
      </c>
    </row>
    <row r="44" spans="1:80" s="11" customFormat="1" ht="15.75" hidden="1" customHeight="1">
      <c r="B44" s="10"/>
      <c r="C44" s="8"/>
      <c r="D44" s="12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1:80" s="11" customFormat="1" ht="15.75" hidden="1" customHeight="1">
      <c r="A45" s="27" t="s">
        <v>47</v>
      </c>
      <c r="B45" s="27" t="s">
        <v>48</v>
      </c>
      <c r="C45" s="27">
        <v>1</v>
      </c>
      <c r="D45" s="28" t="s">
        <v>63</v>
      </c>
      <c r="E45" s="14" t="e">
        <f>Deferral!D24</f>
        <v>#REF!</v>
      </c>
      <c r="F45" s="14" t="e">
        <f>Deferral!E24</f>
        <v>#REF!</v>
      </c>
      <c r="G45" s="14" t="e">
        <f>Deferral!F24</f>
        <v>#REF!</v>
      </c>
      <c r="H45" s="14" t="e">
        <f>Deferral!G24</f>
        <v>#REF!</v>
      </c>
      <c r="I45" s="14" t="e">
        <f>Deferral!H24</f>
        <v>#REF!</v>
      </c>
      <c r="J45" s="14" t="e">
        <f>Deferral!I24</f>
        <v>#REF!</v>
      </c>
      <c r="K45" s="14" t="e">
        <f>Deferral!J24</f>
        <v>#REF!</v>
      </c>
      <c r="L45" s="14" t="e">
        <f>Deferral!K24</f>
        <v>#REF!</v>
      </c>
      <c r="M45" s="14" t="e">
        <f>Deferral!L24</f>
        <v>#REF!</v>
      </c>
      <c r="N45" s="14" t="e">
        <f>Deferral!M24</f>
        <v>#REF!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11" customFormat="1" ht="15.75" hidden="1" customHeight="1">
      <c r="A46" s="27" t="s">
        <v>47</v>
      </c>
      <c r="B46" s="27" t="s">
        <v>48</v>
      </c>
      <c r="C46" s="27">
        <v>1</v>
      </c>
      <c r="D46" s="12" t="s">
        <v>22</v>
      </c>
      <c r="E46" s="86" t="e">
        <f>E45/2*E$302</f>
        <v>#REF!</v>
      </c>
      <c r="F46" s="86" t="e">
        <f>(E47+F45/2)*F$302</f>
        <v>#REF!</v>
      </c>
      <c r="G46" s="86" t="e">
        <f t="shared" ref="G46" si="185">(F47+G45/2)*G$302</f>
        <v>#REF!</v>
      </c>
      <c r="H46" s="86" t="e">
        <f t="shared" ref="H46" si="186">(G47+H45/2)*H$302</f>
        <v>#REF!</v>
      </c>
      <c r="I46" s="86" t="e">
        <f t="shared" ref="I46" si="187">(H47+I45/2)*I$302</f>
        <v>#REF!</v>
      </c>
      <c r="J46" s="86" t="e">
        <f t="shared" ref="J46" si="188">(I47+J45/2)*J$302</f>
        <v>#REF!</v>
      </c>
      <c r="K46" s="86" t="e">
        <f t="shared" ref="K46" si="189">(J47+K45/2)*K$302</f>
        <v>#REF!</v>
      </c>
      <c r="L46" s="86" t="e">
        <f t="shared" ref="L46" si="190">(K47+L45/2)*L$302</f>
        <v>#REF!</v>
      </c>
      <c r="M46" s="86" t="e">
        <f t="shared" ref="M46" si="191">(L47+M45/2)*M$302</f>
        <v>#REF!</v>
      </c>
      <c r="N46" s="86" t="e">
        <f t="shared" ref="N46" si="192">(M47+N45/2)*N$302</f>
        <v>#REF!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11" customFormat="1" ht="15.75" hidden="1" customHeight="1">
      <c r="A47" s="27" t="s">
        <v>47</v>
      </c>
      <c r="B47" s="27" t="s">
        <v>48</v>
      </c>
      <c r="C47" s="27">
        <v>1</v>
      </c>
      <c r="D47" s="28" t="s">
        <v>62</v>
      </c>
      <c r="E47" s="86" t="e">
        <f>E45+E46</f>
        <v>#REF!</v>
      </c>
      <c r="F47" s="86" t="e">
        <f>E47+SUM(F45:F46)</f>
        <v>#REF!</v>
      </c>
      <c r="G47" s="86" t="e">
        <f t="shared" ref="G47" si="193">F47+SUM(G45:G46)</f>
        <v>#REF!</v>
      </c>
      <c r="H47" s="86" t="e">
        <f t="shared" ref="H47" si="194">G47+SUM(H45:H46)</f>
        <v>#REF!</v>
      </c>
      <c r="I47" s="86" t="e">
        <f t="shared" ref="I47" si="195">H47+SUM(I45:I46)</f>
        <v>#REF!</v>
      </c>
      <c r="J47" s="86" t="e">
        <f t="shared" ref="J47" si="196">I47+SUM(J45:J46)</f>
        <v>#REF!</v>
      </c>
      <c r="K47" s="86" t="e">
        <f t="shared" ref="K47" si="197">J47+SUM(K45:K46)</f>
        <v>#REF!</v>
      </c>
      <c r="L47" s="86" t="e">
        <f t="shared" ref="L47" si="198">K47+SUM(L45:L46)</f>
        <v>#REF!</v>
      </c>
      <c r="M47" s="86" t="e">
        <f t="shared" ref="M47" si="199">L47+SUM(M45:M46)</f>
        <v>#REF!</v>
      </c>
      <c r="N47" s="86" t="e">
        <f t="shared" ref="N47" si="200">M47+SUM(N45:N46)</f>
        <v>#REF!</v>
      </c>
      <c r="O47" s="14" t="e">
        <f>N47</f>
        <v>#REF!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11" customFormat="1" ht="15.75" hidden="1" customHeight="1">
      <c r="A48" s="27" t="s">
        <v>47</v>
      </c>
      <c r="B48" s="27" t="s">
        <v>48</v>
      </c>
      <c r="C48" s="27">
        <v>1</v>
      </c>
      <c r="D48" s="12" t="s">
        <v>28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51">
        <f>O308</f>
        <v>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11" customFormat="1" ht="15.75" hidden="1" customHeight="1">
      <c r="A49" s="27" t="s">
        <v>47</v>
      </c>
      <c r="B49" s="27" t="s">
        <v>48</v>
      </c>
      <c r="C49" s="27">
        <v>1</v>
      </c>
      <c r="D49" s="12" t="s">
        <v>36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14" t="e">
        <f>SUM(O47:O48)</f>
        <v>#REF!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11" customFormat="1" ht="15.75" hidden="1" customHeight="1">
      <c r="A50" s="27"/>
      <c r="B50" s="27"/>
      <c r="C50" s="27"/>
      <c r="D50" s="12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11" customFormat="1" ht="15.75" hidden="1" customHeight="1">
      <c r="A51" s="27" t="s">
        <v>47</v>
      </c>
      <c r="B51" s="27" t="s">
        <v>48</v>
      </c>
      <c r="C51" s="27">
        <v>2</v>
      </c>
      <c r="D51" s="28" t="s">
        <v>63</v>
      </c>
      <c r="E51" s="86"/>
      <c r="F51" s="86"/>
      <c r="G51" s="86"/>
      <c r="H51" s="86"/>
      <c r="I51" s="86"/>
      <c r="J51" s="86"/>
      <c r="K51" s="86"/>
      <c r="L51" s="86"/>
      <c r="M51" s="86"/>
      <c r="O51" s="14" t="e">
        <f>Deferral!N24</f>
        <v>#REF!</v>
      </c>
      <c r="P51" s="14" t="e">
        <f>Deferral!O24</f>
        <v>#REF!</v>
      </c>
      <c r="Q51" s="14">
        <f>Deferral!P24+Deferral!Q24</f>
        <v>42725.958767082251</v>
      </c>
      <c r="R51" s="14">
        <f>Deferral!R24+Deferral!S24</f>
        <v>-142355.14938579738</v>
      </c>
      <c r="S51" s="14" t="e">
        <f>Deferral!T24</f>
        <v>#REF!</v>
      </c>
      <c r="T51" s="14" t="e">
        <f>Deferral!U24</f>
        <v>#REF!</v>
      </c>
      <c r="U51" s="14" t="e">
        <f>Deferral!V24</f>
        <v>#REF!</v>
      </c>
      <c r="V51" s="14" t="e">
        <f>Deferral!W24</f>
        <v>#REF!</v>
      </c>
      <c r="W51" s="14" t="e">
        <f>Deferral!X24</f>
        <v>#REF!</v>
      </c>
      <c r="X51" s="14" t="e">
        <f>Deferral!Y24</f>
        <v>#REF!</v>
      </c>
      <c r="Y51" s="14" t="e">
        <f>Deferral!Z24</f>
        <v>#REF!</v>
      </c>
      <c r="Z51" s="14" t="e">
        <f>Deferral!AA24</f>
        <v>#REF!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11" customFormat="1" ht="15.75" hidden="1" customHeight="1">
      <c r="A52" s="27" t="s">
        <v>47</v>
      </c>
      <c r="B52" s="27" t="s">
        <v>48</v>
      </c>
      <c r="C52" s="27">
        <v>2</v>
      </c>
      <c r="D52" s="12" t="s">
        <v>22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14" t="e">
        <f>O51/2*O$302</f>
        <v>#REF!</v>
      </c>
      <c r="P52" s="14" t="e">
        <f t="shared" ref="P52:Z52" si="201">(O53+P51/2)*P$302</f>
        <v>#REF!</v>
      </c>
      <c r="Q52" s="14" t="e">
        <f t="shared" si="201"/>
        <v>#REF!</v>
      </c>
      <c r="R52" s="14" t="e">
        <f t="shared" si="201"/>
        <v>#REF!</v>
      </c>
      <c r="S52" s="14" t="e">
        <f t="shared" si="201"/>
        <v>#REF!</v>
      </c>
      <c r="T52" s="14" t="e">
        <f t="shared" si="201"/>
        <v>#REF!</v>
      </c>
      <c r="U52" s="14" t="e">
        <f t="shared" si="201"/>
        <v>#REF!</v>
      </c>
      <c r="V52" s="14" t="e">
        <f t="shared" si="201"/>
        <v>#REF!</v>
      </c>
      <c r="W52" s="14" t="e">
        <f t="shared" si="201"/>
        <v>#REF!</v>
      </c>
      <c r="X52" s="14" t="e">
        <f t="shared" si="201"/>
        <v>#REF!</v>
      </c>
      <c r="Y52" s="14" t="e">
        <f t="shared" si="201"/>
        <v>#REF!</v>
      </c>
      <c r="Z52" s="14" t="e">
        <f t="shared" si="201"/>
        <v>#REF!</v>
      </c>
      <c r="AA52" s="14" t="e">
        <f t="shared" ref="AA52:AG52" si="202">Z53*AA$302</f>
        <v>#REF!</v>
      </c>
      <c r="AB52" s="14" t="e">
        <f t="shared" si="202"/>
        <v>#REF!</v>
      </c>
      <c r="AC52" s="14" t="e">
        <f t="shared" si="202"/>
        <v>#REF!</v>
      </c>
      <c r="AD52" s="14" t="e">
        <f t="shared" si="202"/>
        <v>#REF!</v>
      </c>
      <c r="AE52" s="14" t="e">
        <f t="shared" si="202"/>
        <v>#REF!</v>
      </c>
      <c r="AF52" s="14" t="e">
        <f t="shared" si="202"/>
        <v>#REF!</v>
      </c>
      <c r="AG52" s="14" t="e">
        <f t="shared" si="202"/>
        <v>#REF!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11" customFormat="1" ht="15.75" hidden="1" customHeight="1">
      <c r="A53" s="27" t="s">
        <v>47</v>
      </c>
      <c r="B53" s="27" t="s">
        <v>48</v>
      </c>
      <c r="C53" s="27">
        <v>2</v>
      </c>
      <c r="D53" s="28" t="s">
        <v>62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14" t="e">
        <f>SUM(O51:O52)</f>
        <v>#REF!</v>
      </c>
      <c r="P53" s="14" t="e">
        <f>O53+SUM(P51:P52)</f>
        <v>#REF!</v>
      </c>
      <c r="Q53" s="14" t="e">
        <f t="shared" ref="Q53" si="203">P53+SUM(Q51:Q52)</f>
        <v>#REF!</v>
      </c>
      <c r="R53" s="14" t="e">
        <f t="shared" ref="R53" si="204">Q53+SUM(R51:R52)</f>
        <v>#REF!</v>
      </c>
      <c r="S53" s="14" t="e">
        <f t="shared" ref="S53" si="205">R53+SUM(S51:S52)</f>
        <v>#REF!</v>
      </c>
      <c r="T53" s="14" t="e">
        <f t="shared" ref="T53" si="206">S53+SUM(T51:T52)</f>
        <v>#REF!</v>
      </c>
      <c r="U53" s="14" t="e">
        <f t="shared" ref="U53" si="207">T53+SUM(U51:U52)</f>
        <v>#REF!</v>
      </c>
      <c r="V53" s="14" t="e">
        <f t="shared" ref="V53" si="208">U53+SUM(V51:V52)</f>
        <v>#REF!</v>
      </c>
      <c r="W53" s="14" t="e">
        <f t="shared" ref="W53" si="209">V53+SUM(W51:W52)</f>
        <v>#REF!</v>
      </c>
      <c r="X53" s="14" t="e">
        <f t="shared" ref="X53" si="210">W53+SUM(X51:X52)</f>
        <v>#REF!</v>
      </c>
      <c r="Y53" s="14" t="e">
        <f t="shared" ref="Y53" si="211">X53+SUM(Y51:Y52)</f>
        <v>#REF!</v>
      </c>
      <c r="Z53" s="14" t="e">
        <f t="shared" ref="Z53" si="212">Y53+SUM(Z51:Z52)</f>
        <v>#REF!</v>
      </c>
      <c r="AA53" s="14" t="e">
        <f>Z53+AA52</f>
        <v>#REF!</v>
      </c>
      <c r="AB53" s="14" t="e">
        <f t="shared" ref="AB53" si="213">AA53+AB52</f>
        <v>#REF!</v>
      </c>
      <c r="AC53" s="14" t="e">
        <f t="shared" ref="AC53" si="214">AB53+AC52</f>
        <v>#REF!</v>
      </c>
      <c r="AD53" s="14" t="e">
        <f t="shared" ref="AD53" si="215">AC53+AD52</f>
        <v>#REF!</v>
      </c>
      <c r="AE53" s="14" t="e">
        <f t="shared" ref="AE53" si="216">AD53+AE52</f>
        <v>#REF!</v>
      </c>
      <c r="AF53" s="14" t="e">
        <f>AE53+AF52</f>
        <v>#REF!</v>
      </c>
      <c r="AG53" s="14" t="e">
        <f>AF53+AG52</f>
        <v>#REF!</v>
      </c>
      <c r="AH53" s="14" t="e">
        <f>AG53</f>
        <v>#REF!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11" customFormat="1" ht="15.75" hidden="1" customHeight="1">
      <c r="A54" s="27" t="s">
        <v>47</v>
      </c>
      <c r="B54" s="27" t="s">
        <v>48</v>
      </c>
      <c r="C54" s="27">
        <v>2</v>
      </c>
      <c r="D54" s="12" t="s">
        <v>28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51">
        <f>AH316</f>
        <v>0</v>
      </c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11" customFormat="1" ht="15.75" hidden="1" customHeight="1">
      <c r="A55" s="27" t="s">
        <v>47</v>
      </c>
      <c r="B55" s="27" t="s">
        <v>48</v>
      </c>
      <c r="C55" s="27">
        <v>2</v>
      </c>
      <c r="D55" s="12" t="s">
        <v>32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 t="e">
        <f>SUM(AH53:AH54)</f>
        <v>#REF!</v>
      </c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11" customFormat="1" ht="15.75" hidden="1" customHeight="1">
      <c r="A56" s="27"/>
      <c r="B56" s="27"/>
      <c r="C56" s="12"/>
      <c r="D56" s="12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s="11" customFormat="1" ht="15.75" hidden="1" customHeight="1">
      <c r="A57" s="27" t="s">
        <v>47</v>
      </c>
      <c r="B57" s="27" t="s">
        <v>48</v>
      </c>
      <c r="C57" s="27">
        <v>3</v>
      </c>
      <c r="D57" s="28" t="s">
        <v>63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 t="e">
        <f>Deferral!AB24</f>
        <v>#REF!</v>
      </c>
      <c r="AB57" s="14" t="e">
        <f>Deferral!AC24</f>
        <v>#REF!</v>
      </c>
      <c r="AC57" s="14" t="e">
        <f>Deferral!AD24</f>
        <v>#REF!</v>
      </c>
      <c r="AD57" s="14" t="e">
        <f>Deferral!AE24</f>
        <v>#REF!</v>
      </c>
      <c r="AE57" s="14" t="e">
        <f>Deferral!AF24</f>
        <v>#REF!</v>
      </c>
      <c r="AF57" s="14" t="e">
        <f>Deferral!AG24</f>
        <v>#REF!</v>
      </c>
      <c r="AG57" s="14" t="e">
        <f>Deferral!AH24</f>
        <v>#REF!</v>
      </c>
      <c r="AH57" s="14" t="e">
        <f>Deferral!AI24</f>
        <v>#REF!</v>
      </c>
      <c r="AI57" s="14" t="e">
        <f>Deferral!AJ24</f>
        <v>#REF!</v>
      </c>
      <c r="AJ57" s="14" t="e">
        <f>Deferral!AK24</f>
        <v>#REF!</v>
      </c>
      <c r="AK57" s="14" t="e">
        <f>Deferral!AL24</f>
        <v>#REF!</v>
      </c>
      <c r="AL57" s="14" t="e">
        <f>Deferral!AM24</f>
        <v>#REF!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0" s="11" customFormat="1" ht="15.75" hidden="1" customHeight="1">
      <c r="A58" s="27" t="s">
        <v>47</v>
      </c>
      <c r="B58" s="27" t="s">
        <v>48</v>
      </c>
      <c r="C58" s="27">
        <v>3</v>
      </c>
      <c r="D58" s="12" t="s">
        <v>22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 t="e">
        <f>AA57/2*AA$302</f>
        <v>#REF!</v>
      </c>
      <c r="AB58" s="14" t="e">
        <f t="shared" ref="AB58:AL58" si="217">(AA59+AB57/2)*AB$302</f>
        <v>#REF!</v>
      </c>
      <c r="AC58" s="14" t="e">
        <f t="shared" si="217"/>
        <v>#REF!</v>
      </c>
      <c r="AD58" s="14" t="e">
        <f t="shared" si="217"/>
        <v>#REF!</v>
      </c>
      <c r="AE58" s="14" t="e">
        <f t="shared" si="217"/>
        <v>#REF!</v>
      </c>
      <c r="AF58" s="14" t="e">
        <f t="shared" si="217"/>
        <v>#REF!</v>
      </c>
      <c r="AG58" s="14" t="e">
        <f t="shared" si="217"/>
        <v>#REF!</v>
      </c>
      <c r="AH58" s="14" t="e">
        <f t="shared" si="217"/>
        <v>#REF!</v>
      </c>
      <c r="AI58" s="14" t="e">
        <f t="shared" si="217"/>
        <v>#REF!</v>
      </c>
      <c r="AJ58" s="14" t="e">
        <f t="shared" si="217"/>
        <v>#REF!</v>
      </c>
      <c r="AK58" s="14" t="e">
        <f t="shared" si="217"/>
        <v>#REF!</v>
      </c>
      <c r="AL58" s="14" t="e">
        <f t="shared" si="217"/>
        <v>#REF!</v>
      </c>
      <c r="AM58" s="14" t="e">
        <f t="shared" ref="AM58:AS58" si="218">AL59*AM$302</f>
        <v>#REF!</v>
      </c>
      <c r="AN58" s="14" t="e">
        <f t="shared" si="218"/>
        <v>#REF!</v>
      </c>
      <c r="AO58" s="14" t="e">
        <f t="shared" si="218"/>
        <v>#REF!</v>
      </c>
      <c r="AP58" s="14">
        <v>-3523.9146617940542</v>
      </c>
      <c r="AQ58" s="14">
        <v>-3463.1654372983435</v>
      </c>
      <c r="AR58" s="14">
        <v>-3556.0552302498791</v>
      </c>
      <c r="AS58" s="14">
        <f t="shared" si="218"/>
        <v>-3261.7684682821564</v>
      </c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11" customFormat="1" ht="15.75" hidden="1" customHeight="1">
      <c r="A59" s="27" t="s">
        <v>47</v>
      </c>
      <c r="B59" s="27" t="s">
        <v>48</v>
      </c>
      <c r="C59" s="27">
        <v>3</v>
      </c>
      <c r="D59" s="28" t="s">
        <v>62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 t="e">
        <f>SUM(AA57:AA58)</f>
        <v>#REF!</v>
      </c>
      <c r="AB59" s="14" t="e">
        <f>AA59+SUM(AB57:AB58)</f>
        <v>#REF!</v>
      </c>
      <c r="AC59" s="14" t="e">
        <f t="shared" ref="AC59" si="219">AB59+SUM(AC57:AC58)</f>
        <v>#REF!</v>
      </c>
      <c r="AD59" s="14" t="e">
        <f t="shared" ref="AD59" si="220">AC59+SUM(AD57:AD58)</f>
        <v>#REF!</v>
      </c>
      <c r="AE59" s="14" t="e">
        <f t="shared" ref="AE59" si="221">AD59+SUM(AE57:AE58)</f>
        <v>#REF!</v>
      </c>
      <c r="AF59" s="14" t="e">
        <f t="shared" ref="AF59" si="222">AE59+SUM(AF57:AF58)</f>
        <v>#REF!</v>
      </c>
      <c r="AG59" s="14" t="e">
        <f t="shared" ref="AG59" si="223">AF59+SUM(AG57:AG58)</f>
        <v>#REF!</v>
      </c>
      <c r="AH59" s="14" t="e">
        <f t="shared" ref="AH59" si="224">AG59+SUM(AH57:AH58)</f>
        <v>#REF!</v>
      </c>
      <c r="AI59" s="14" t="e">
        <f t="shared" ref="AI59" si="225">AH59+SUM(AI57:AI58)</f>
        <v>#REF!</v>
      </c>
      <c r="AJ59" s="14" t="e">
        <f t="shared" ref="AJ59" si="226">AI59+SUM(AJ57:AJ58)</f>
        <v>#REF!</v>
      </c>
      <c r="AK59" s="14" t="e">
        <f t="shared" ref="AK59" si="227">AJ59+SUM(AK57:AK58)</f>
        <v>#REF!</v>
      </c>
      <c r="AL59" s="14" t="e">
        <f t="shared" ref="AL59" si="228">AK59+SUM(AL57:AL58)</f>
        <v>#REF!</v>
      </c>
      <c r="AM59" s="14" t="e">
        <f>AL59+AM58</f>
        <v>#REF!</v>
      </c>
      <c r="AN59" s="14" t="e">
        <f t="shared" ref="AN59" si="229">AM59+AN58</f>
        <v>#REF!</v>
      </c>
      <c r="AO59" s="14" t="e">
        <f t="shared" ref="AO59" si="230">AN59+AO58</f>
        <v>#REF!</v>
      </c>
      <c r="AP59" s="14">
        <v>-769592.31939963193</v>
      </c>
      <c r="AQ59" s="14">
        <v>-773055.48483693029</v>
      </c>
      <c r="AR59" s="14">
        <v>-776611.54006718018</v>
      </c>
      <c r="AS59" s="14">
        <f>AR59+AS58</f>
        <v>-779873.30853546236</v>
      </c>
      <c r="AT59" s="14">
        <f>AS59</f>
        <v>-779873.30853546236</v>
      </c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0" s="11" customFormat="1" ht="15.75" hidden="1" customHeight="1">
      <c r="A60" s="27" t="s">
        <v>47</v>
      </c>
      <c r="B60" s="27" t="s">
        <v>48</v>
      </c>
      <c r="C60" s="27">
        <v>3</v>
      </c>
      <c r="D60" s="12" t="s">
        <v>28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51">
        <f>AT324</f>
        <v>0</v>
      </c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0" s="11" customFormat="1" ht="15.75" hidden="1" customHeight="1">
      <c r="A61" s="27" t="s">
        <v>47</v>
      </c>
      <c r="B61" s="27" t="s">
        <v>48</v>
      </c>
      <c r="C61" s="27">
        <v>3</v>
      </c>
      <c r="D61" s="12" t="s">
        <v>33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>
        <f>SUM(AT59:AT60)</f>
        <v>-779873.30853546236</v>
      </c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</row>
    <row r="62" spans="1:80" s="11" customFormat="1" ht="15.75" hidden="1" customHeight="1">
      <c r="A62" s="27"/>
      <c r="B62" s="27"/>
      <c r="C62" s="12"/>
      <c r="D62" s="12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s="11" customFormat="1" ht="15.75" customHeight="1">
      <c r="A63" s="27" t="s">
        <v>47</v>
      </c>
      <c r="B63" s="27" t="s">
        <v>48</v>
      </c>
      <c r="C63" s="27">
        <v>4</v>
      </c>
      <c r="D63" s="28" t="s">
        <v>63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 t="e">
        <f>Deferral!AN24</f>
        <v>#REF!</v>
      </c>
      <c r="AN63" s="14" t="e">
        <f>Deferral!AO24</f>
        <v>#REF!</v>
      </c>
      <c r="AO63" s="14" t="e">
        <f>Deferral!AP24</f>
        <v>#REF!</v>
      </c>
      <c r="AP63" s="14">
        <v>-227888.32982733753</v>
      </c>
      <c r="AQ63" s="14">
        <v>-78526.747040156275</v>
      </c>
      <c r="AR63" s="14">
        <v>-271012.96898199199</v>
      </c>
      <c r="AS63" s="14" t="e">
        <f>Deferral!AT24</f>
        <v>#REF!</v>
      </c>
      <c r="AT63" s="14" t="e">
        <f>Deferral!AU24</f>
        <v>#REF!</v>
      </c>
      <c r="AU63" s="14" t="e">
        <f>Deferral!AV24</f>
        <v>#REF!</v>
      </c>
      <c r="AV63" s="14" t="e">
        <f>Deferral!AW24</f>
        <v>#REF!</v>
      </c>
      <c r="AW63" s="14" t="e">
        <f>Deferral!AX24</f>
        <v>#REF!</v>
      </c>
      <c r="AX63" s="14" t="e">
        <f>Deferral!AY24</f>
        <v>#REF!</v>
      </c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0" s="11" customFormat="1" ht="15.75" customHeight="1">
      <c r="A64" s="27" t="s">
        <v>47</v>
      </c>
      <c r="B64" s="27" t="s">
        <v>48</v>
      </c>
      <c r="C64" s="27">
        <v>4</v>
      </c>
      <c r="D64" s="12" t="s">
        <v>22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 t="e">
        <f>AM63/2*AM$302</f>
        <v>#REF!</v>
      </c>
      <c r="AN64" s="14" t="e">
        <f t="shared" ref="AN64:AX64" si="231">(AM65+AN63/2)*AN$302</f>
        <v>#REF!</v>
      </c>
      <c r="AO64" s="14" t="e">
        <f t="shared" si="231"/>
        <v>#REF!</v>
      </c>
      <c r="AP64" s="14">
        <v>-1811.3780361552631</v>
      </c>
      <c r="AQ64" s="14">
        <v>-2469.5853768751426</v>
      </c>
      <c r="AR64" s="14">
        <v>-3339.7664915013797</v>
      </c>
      <c r="AS64" s="14" t="e">
        <f t="shared" si="231"/>
        <v>#REF!</v>
      </c>
      <c r="AT64" s="14" t="e">
        <f t="shared" si="231"/>
        <v>#REF!</v>
      </c>
      <c r="AU64" s="14" t="e">
        <f t="shared" si="231"/>
        <v>#REF!</v>
      </c>
      <c r="AV64" s="14" t="e">
        <f t="shared" si="231"/>
        <v>#REF!</v>
      </c>
      <c r="AW64" s="14" t="e">
        <f t="shared" si="231"/>
        <v>#REF!</v>
      </c>
      <c r="AX64" s="14" t="e">
        <f t="shared" si="231"/>
        <v>#REF!</v>
      </c>
      <c r="AY64" s="14" t="e">
        <f t="shared" ref="AY64:BE64" si="232">AX65*AY$302</f>
        <v>#REF!</v>
      </c>
      <c r="AZ64" s="14" t="e">
        <f t="shared" si="232"/>
        <v>#REF!</v>
      </c>
      <c r="BA64" s="14" t="e">
        <f t="shared" si="232"/>
        <v>#REF!</v>
      </c>
      <c r="BB64" s="14" t="e">
        <f t="shared" si="232"/>
        <v>#REF!</v>
      </c>
      <c r="BC64" s="14" t="e">
        <f t="shared" si="232"/>
        <v>#REF!</v>
      </c>
      <c r="BD64" s="14" t="e">
        <f t="shared" si="232"/>
        <v>#REF!</v>
      </c>
      <c r="BE64" s="14" t="e">
        <f t="shared" si="232"/>
        <v>#REF!</v>
      </c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s="11" customFormat="1" ht="15.75" customHeight="1">
      <c r="A65" s="27" t="s">
        <v>47</v>
      </c>
      <c r="B65" s="27" t="s">
        <v>48</v>
      </c>
      <c r="C65" s="27">
        <v>4</v>
      </c>
      <c r="D65" s="28" t="s">
        <v>62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 t="e">
        <f>SUM(AM63:AM64)</f>
        <v>#REF!</v>
      </c>
      <c r="AN65" s="14" t="e">
        <f>AM65+SUM(AN63:AN64)</f>
        <v>#REF!</v>
      </c>
      <c r="AO65" s="14" t="e">
        <f t="shared" ref="AO65" si="233">AN65+SUM(AO63:AO64)</f>
        <v>#REF!</v>
      </c>
      <c r="AP65" s="14">
        <v>-509533.37689662032</v>
      </c>
      <c r="AQ65" s="14">
        <v>-590529.70931365178</v>
      </c>
      <c r="AR65" s="14">
        <v>-864882.44478714513</v>
      </c>
      <c r="AS65" s="14" t="e">
        <f t="shared" ref="AS65" si="234">AR65+SUM(AS63:AS64)</f>
        <v>#REF!</v>
      </c>
      <c r="AT65" s="14" t="e">
        <f t="shared" ref="AT65" si="235">AS65+SUM(AT63:AT64)</f>
        <v>#REF!</v>
      </c>
      <c r="AU65" s="14" t="e">
        <f t="shared" ref="AU65" si="236">AT65+SUM(AU63:AU64)</f>
        <v>#REF!</v>
      </c>
      <c r="AV65" s="14" t="e">
        <f t="shared" ref="AV65" si="237">AU65+SUM(AV63:AV64)</f>
        <v>#REF!</v>
      </c>
      <c r="AW65" s="14" t="e">
        <f t="shared" ref="AW65" si="238">AV65+SUM(AW63:AW64)</f>
        <v>#REF!</v>
      </c>
      <c r="AX65" s="14" t="e">
        <f t="shared" ref="AX65" si="239">AW65+SUM(AX63:AX64)</f>
        <v>#REF!</v>
      </c>
      <c r="AY65" s="14" t="e">
        <f>AX65+AY64</f>
        <v>#REF!</v>
      </c>
      <c r="AZ65" s="14" t="e">
        <f t="shared" ref="AZ65" si="240">AY65+AZ64</f>
        <v>#REF!</v>
      </c>
      <c r="BA65" s="14" t="e">
        <f t="shared" ref="BA65" si="241">AZ65+BA64</f>
        <v>#REF!</v>
      </c>
      <c r="BB65" s="14" t="e">
        <f t="shared" ref="BB65" si="242">BA65+BB64</f>
        <v>#REF!</v>
      </c>
      <c r="BC65" s="14" t="e">
        <f t="shared" ref="BC65" si="243">BB65+BC64</f>
        <v>#REF!</v>
      </c>
      <c r="BD65" s="14" t="e">
        <f>BC65+BD64</f>
        <v>#REF!</v>
      </c>
      <c r="BE65" s="14" t="e">
        <f>BD65+BE64</f>
        <v>#REF!</v>
      </c>
      <c r="BF65" s="14" t="e">
        <f>BE65</f>
        <v>#REF!</v>
      </c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s="11" customFormat="1" ht="15.75" hidden="1" customHeight="1">
      <c r="A66" s="27" t="s">
        <v>47</v>
      </c>
      <c r="B66" s="27" t="s">
        <v>48</v>
      </c>
      <c r="C66" s="27">
        <v>4</v>
      </c>
      <c r="D66" s="12" t="s">
        <v>28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51">
        <f>BF332</f>
        <v>0</v>
      </c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s="11" customFormat="1" ht="15.75" hidden="1" customHeight="1">
      <c r="A67" s="27" t="s">
        <v>47</v>
      </c>
      <c r="B67" s="27" t="s">
        <v>48</v>
      </c>
      <c r="C67" s="27">
        <v>4</v>
      </c>
      <c r="D67" s="12" t="s">
        <v>34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 t="e">
        <f>SUM(BF65:BF66)</f>
        <v>#REF!</v>
      </c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11" customFormat="1" ht="15.75" hidden="1" customHeight="1">
      <c r="A68" s="27"/>
      <c r="B68" s="27"/>
      <c r="C68" s="12"/>
      <c r="D68" s="12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</row>
    <row r="69" spans="1:80" s="11" customFormat="1" ht="15.75" hidden="1" customHeight="1">
      <c r="A69" s="27" t="s">
        <v>47</v>
      </c>
      <c r="B69" s="27" t="s">
        <v>48</v>
      </c>
      <c r="C69" s="27">
        <v>5</v>
      </c>
      <c r="D69" s="28" t="s">
        <v>63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 t="e">
        <f>Deferral!AZ24</f>
        <v>#REF!</v>
      </c>
      <c r="AZ69" s="14" t="e">
        <f>Deferral!BA24</f>
        <v>#REF!</v>
      </c>
      <c r="BA69" s="14" t="e">
        <f>Deferral!BB24</f>
        <v>#REF!</v>
      </c>
      <c r="BB69" s="14" t="e">
        <f>Deferral!BC24</f>
        <v>#REF!</v>
      </c>
      <c r="BC69" s="14" t="e">
        <f>Deferral!BD24</f>
        <v>#REF!</v>
      </c>
      <c r="BD69" s="14" t="e">
        <f>Deferral!BE24</f>
        <v>#REF!</v>
      </c>
      <c r="BE69" s="14" t="e">
        <f>Deferral!BF24</f>
        <v>#REF!</v>
      </c>
      <c r="BF69" s="14" t="e">
        <f>Deferral!BG24</f>
        <v>#REF!</v>
      </c>
      <c r="BG69" s="14" t="e">
        <f>Deferral!BH24</f>
        <v>#REF!</v>
      </c>
      <c r="BH69" s="14" t="e">
        <f>Deferral!BI24</f>
        <v>#REF!</v>
      </c>
      <c r="BI69" s="14" t="e">
        <f>Deferral!BJ24</f>
        <v>#REF!</v>
      </c>
      <c r="BJ69" s="14" t="e">
        <f>Deferral!BK24</f>
        <v>#REF!</v>
      </c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s="11" customFormat="1" ht="15.75" hidden="1" customHeight="1">
      <c r="A70" s="27" t="s">
        <v>47</v>
      </c>
      <c r="B70" s="27" t="s">
        <v>48</v>
      </c>
      <c r="C70" s="27">
        <v>5</v>
      </c>
      <c r="D70" s="12" t="s">
        <v>22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 t="e">
        <f>AY69/2*AY$302</f>
        <v>#REF!</v>
      </c>
      <c r="AZ70" s="14" t="e">
        <f t="shared" ref="AZ70:BJ70" si="244">(AY71+AZ69/2)*AZ$302</f>
        <v>#REF!</v>
      </c>
      <c r="BA70" s="14" t="e">
        <f t="shared" si="244"/>
        <v>#REF!</v>
      </c>
      <c r="BB70" s="14" t="e">
        <f t="shared" si="244"/>
        <v>#REF!</v>
      </c>
      <c r="BC70" s="14" t="e">
        <f t="shared" si="244"/>
        <v>#REF!</v>
      </c>
      <c r="BD70" s="14" t="e">
        <f t="shared" si="244"/>
        <v>#REF!</v>
      </c>
      <c r="BE70" s="14" t="e">
        <f t="shared" si="244"/>
        <v>#REF!</v>
      </c>
      <c r="BF70" s="14" t="e">
        <f t="shared" si="244"/>
        <v>#REF!</v>
      </c>
      <c r="BG70" s="14" t="e">
        <f t="shared" si="244"/>
        <v>#REF!</v>
      </c>
      <c r="BH70" s="14" t="e">
        <f t="shared" si="244"/>
        <v>#REF!</v>
      </c>
      <c r="BI70" s="14" t="e">
        <f t="shared" si="244"/>
        <v>#REF!</v>
      </c>
      <c r="BJ70" s="14" t="e">
        <f t="shared" si="244"/>
        <v>#REF!</v>
      </c>
      <c r="BK70" s="14" t="e">
        <f t="shared" ref="BK70:BQ70" si="245">BJ71*BK$302</f>
        <v>#REF!</v>
      </c>
      <c r="BL70" s="14" t="e">
        <f t="shared" si="245"/>
        <v>#REF!</v>
      </c>
      <c r="BM70" s="14" t="e">
        <f t="shared" si="245"/>
        <v>#REF!</v>
      </c>
      <c r="BN70" s="14" t="e">
        <f t="shared" si="245"/>
        <v>#REF!</v>
      </c>
      <c r="BO70" s="14" t="e">
        <f t="shared" si="245"/>
        <v>#REF!</v>
      </c>
      <c r="BP70" s="14" t="e">
        <f t="shared" si="245"/>
        <v>#REF!</v>
      </c>
      <c r="BQ70" s="14" t="e">
        <f t="shared" si="245"/>
        <v>#REF!</v>
      </c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s="11" customFormat="1" ht="15.75" hidden="1" customHeight="1">
      <c r="A71" s="27" t="s">
        <v>47</v>
      </c>
      <c r="B71" s="27" t="s">
        <v>48</v>
      </c>
      <c r="C71" s="27">
        <v>5</v>
      </c>
      <c r="D71" s="28" t="s">
        <v>62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 t="e">
        <f>SUM(AY69:AY70)</f>
        <v>#REF!</v>
      </c>
      <c r="AZ71" s="14" t="e">
        <f>AY71+SUM(AZ69:AZ70)</f>
        <v>#REF!</v>
      </c>
      <c r="BA71" s="14" t="e">
        <f t="shared" ref="BA71" si="246">AZ71+SUM(BA69:BA70)</f>
        <v>#REF!</v>
      </c>
      <c r="BB71" s="14" t="e">
        <f t="shared" ref="BB71" si="247">BA71+SUM(BB69:BB70)</f>
        <v>#REF!</v>
      </c>
      <c r="BC71" s="14" t="e">
        <f t="shared" ref="BC71" si="248">BB71+SUM(BC69:BC70)</f>
        <v>#REF!</v>
      </c>
      <c r="BD71" s="14" t="e">
        <f t="shared" ref="BD71" si="249">BC71+SUM(BD69:BD70)</f>
        <v>#REF!</v>
      </c>
      <c r="BE71" s="14" t="e">
        <f t="shared" ref="BE71" si="250">BD71+SUM(BE69:BE70)</f>
        <v>#REF!</v>
      </c>
      <c r="BF71" s="14" t="e">
        <f t="shared" ref="BF71" si="251">BE71+SUM(BF69:BF70)</f>
        <v>#REF!</v>
      </c>
      <c r="BG71" s="14" t="e">
        <f t="shared" ref="BG71" si="252">BF71+SUM(BG69:BG70)</f>
        <v>#REF!</v>
      </c>
      <c r="BH71" s="14" t="e">
        <f t="shared" ref="BH71" si="253">BG71+SUM(BH69:BH70)</f>
        <v>#REF!</v>
      </c>
      <c r="BI71" s="14" t="e">
        <f t="shared" ref="BI71" si="254">BH71+SUM(BI69:BI70)</f>
        <v>#REF!</v>
      </c>
      <c r="BJ71" s="14" t="e">
        <f t="shared" ref="BJ71" si="255">BI71+SUM(BJ69:BJ70)</f>
        <v>#REF!</v>
      </c>
      <c r="BK71" s="14" t="e">
        <f>BJ71+BK70</f>
        <v>#REF!</v>
      </c>
      <c r="BL71" s="14" t="e">
        <f t="shared" ref="BL71" si="256">BK71+BL70</f>
        <v>#REF!</v>
      </c>
      <c r="BM71" s="14" t="e">
        <f t="shared" ref="BM71" si="257">BL71+BM70</f>
        <v>#REF!</v>
      </c>
      <c r="BN71" s="14" t="e">
        <f t="shared" ref="BN71" si="258">BM71+BN70</f>
        <v>#REF!</v>
      </c>
      <c r="BO71" s="14" t="e">
        <f t="shared" ref="BO71" si="259">BN71+BO70</f>
        <v>#REF!</v>
      </c>
      <c r="BP71" s="14" t="e">
        <f>BO71+BP70</f>
        <v>#REF!</v>
      </c>
      <c r="BQ71" s="14" t="e">
        <f>BP71+BQ70</f>
        <v>#REF!</v>
      </c>
      <c r="BR71" s="14" t="e">
        <f>BQ71</f>
        <v>#REF!</v>
      </c>
      <c r="BS71" s="14"/>
      <c r="BT71" s="14"/>
      <c r="BU71" s="14"/>
      <c r="BV71" s="14"/>
      <c r="BW71" s="14"/>
      <c r="BX71" s="14"/>
      <c r="BY71" s="14"/>
      <c r="BZ71" s="14"/>
      <c r="CA71" s="14"/>
      <c r="CB71" s="14"/>
    </row>
    <row r="72" spans="1:80" s="11" customFormat="1" ht="15.75" hidden="1" customHeight="1">
      <c r="A72" s="27" t="s">
        <v>47</v>
      </c>
      <c r="B72" s="27" t="s">
        <v>48</v>
      </c>
      <c r="C72" s="27">
        <v>5</v>
      </c>
      <c r="D72" s="12" t="s">
        <v>28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51">
        <f>BR340</f>
        <v>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s="11" customFormat="1" ht="15.75" hidden="1" customHeight="1">
      <c r="A73" s="27" t="s">
        <v>47</v>
      </c>
      <c r="B73" s="27" t="s">
        <v>48</v>
      </c>
      <c r="C73" s="27">
        <v>5</v>
      </c>
      <c r="D73" s="12" t="s">
        <v>35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 t="e">
        <f>SUM(BR71:BR72)</f>
        <v>#REF!</v>
      </c>
      <c r="BS73" s="14"/>
      <c r="BT73" s="14"/>
      <c r="BU73" s="14"/>
      <c r="BV73" s="14"/>
      <c r="BW73" s="14"/>
      <c r="BX73" s="14"/>
      <c r="BY73" s="14"/>
      <c r="BZ73" s="14"/>
      <c r="CA73" s="14"/>
      <c r="CB73" s="14"/>
    </row>
    <row r="74" spans="1:80" s="11" customFormat="1" ht="15.75" hidden="1" customHeight="1">
      <c r="A74" s="27"/>
      <c r="B74" s="27"/>
      <c r="C74" s="12"/>
      <c r="D74" s="12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s="11" customFormat="1" ht="15.75" customHeight="1">
      <c r="A75" s="27"/>
      <c r="B75" s="27"/>
      <c r="C75" s="12"/>
      <c r="D75" s="12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s="11" customFormat="1" ht="15.75" customHeight="1">
      <c r="A76" s="27" t="s">
        <v>47</v>
      </c>
      <c r="B76" s="27" t="s">
        <v>48</v>
      </c>
      <c r="C76" s="54"/>
      <c r="D76" s="12" t="s">
        <v>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-40221.307225017285</v>
      </c>
      <c r="AI76" s="14">
        <v>-92695.999704687274</v>
      </c>
      <c r="AJ76" s="14">
        <v>-74374.995079999993</v>
      </c>
      <c r="AK76" s="14">
        <v>-71817.804950000005</v>
      </c>
      <c r="AL76" s="14">
        <v>-79347.899730000005</v>
      </c>
      <c r="AM76" s="14">
        <v>-86359.173569999999</v>
      </c>
      <c r="AN76" s="14">
        <v>-92935.009430000006</v>
      </c>
      <c r="AO76" s="14">
        <v>-91545.121530000004</v>
      </c>
      <c r="AP76" s="14">
        <v>-76707.672350000008</v>
      </c>
      <c r="AQ76" s="14">
        <v>-79444.784480000002</v>
      </c>
      <c r="AR76" s="14">
        <v>-96809.354659999997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</row>
    <row r="77" spans="1:80" s="11" customFormat="1" ht="15.75" customHeight="1">
      <c r="A77" s="27" t="s">
        <v>47</v>
      </c>
      <c r="B77" s="27" t="s">
        <v>48</v>
      </c>
      <c r="C77" s="54"/>
      <c r="D77" s="12" t="s">
        <v>40</v>
      </c>
      <c r="E77" s="14">
        <v>0</v>
      </c>
      <c r="F77" s="14">
        <f>(E78+F49+F55+F61+F67+F73+F76/2)*F$302</f>
        <v>0</v>
      </c>
      <c r="G77" s="14">
        <f t="shared" ref="G77" si="260">(F78+G49+G55+G61+G67+G73+G76/2)*G$302</f>
        <v>0</v>
      </c>
      <c r="H77" s="14">
        <f t="shared" ref="H77" si="261">(G78+H49+H55+H61+H67+H73+H76/2)*H$302</f>
        <v>0</v>
      </c>
      <c r="I77" s="14">
        <f t="shared" ref="I77" si="262">(H78+I49+I55+I61+I67+I73+I76/2)*I$302</f>
        <v>0</v>
      </c>
      <c r="J77" s="14">
        <f t="shared" ref="J77" si="263">(I78+J49+J55+J61+J67+J73+J76/2)*J$302</f>
        <v>0</v>
      </c>
      <c r="K77" s="14">
        <f t="shared" ref="K77" si="264">(J78+K49+K55+K61+K67+K73+K76/2)*K$302</f>
        <v>0</v>
      </c>
      <c r="L77" s="14">
        <f t="shared" ref="L77" si="265">(K78+L49+L55+L61+L67+L73+L76/2)*L$302</f>
        <v>0</v>
      </c>
      <c r="M77" s="14">
        <f t="shared" ref="M77" si="266">(L78+M49+M55+M61+M67+M73+M76/2)*M$302</f>
        <v>0</v>
      </c>
      <c r="N77" s="14">
        <f t="shared" ref="N77" si="267">(M78+N49+N55+N61+N67+N73+N76/2)*N$302</f>
        <v>0</v>
      </c>
      <c r="O77" s="14" t="e">
        <f>(N78+O49+O55+O61+O67+O73+O76/2)*O$302</f>
        <v>#REF!</v>
      </c>
      <c r="P77" s="14" t="e">
        <f>(O78+P49+P55+P61+P67+P73+P76/2)*P$302</f>
        <v>#REF!</v>
      </c>
      <c r="Q77" s="14" t="e">
        <f t="shared" ref="Q77" si="268">(P78+Q49+Q55+Q61+Q67+Q73+Q76/2)*Q$302</f>
        <v>#REF!</v>
      </c>
      <c r="R77" s="14" t="e">
        <f t="shared" ref="R77" si="269">(Q78+R49+R55+R61+R67+R73+R76/2)*R$302</f>
        <v>#REF!</v>
      </c>
      <c r="S77" s="14" t="e">
        <f t="shared" ref="S77" si="270">(R78+S49+S55+S61+S67+S73+S76/2)*S$302</f>
        <v>#REF!</v>
      </c>
      <c r="T77" s="14" t="e">
        <f t="shared" ref="T77" si="271">(S78+T49+T55+T61+T67+T73+T76/2)*T$302</f>
        <v>#REF!</v>
      </c>
      <c r="U77" s="14" t="e">
        <f t="shared" ref="U77" si="272">(T78+U49+U55+U61+U67+U73+U76/2)*U$302</f>
        <v>#REF!</v>
      </c>
      <c r="V77" s="14" t="e">
        <f t="shared" ref="V77" si="273">(U78+V49+V55+V61+V67+V73+V76/2)*V$302</f>
        <v>#REF!</v>
      </c>
      <c r="W77" s="14" t="e">
        <f t="shared" ref="W77" si="274">(V78+W49+W55+W61+W67+W73+W76/2)*W$302</f>
        <v>#REF!</v>
      </c>
      <c r="X77" s="14" t="e">
        <f t="shared" ref="X77" si="275">(W78+X49+X55+X61+X67+X73+X76/2)*X$302</f>
        <v>#REF!</v>
      </c>
      <c r="Y77" s="14" t="e">
        <f t="shared" ref="Y77" si="276">(X78+Y49+Y55+Y61+Y67+Y73+Y76/2)*Y$302</f>
        <v>#REF!</v>
      </c>
      <c r="Z77" s="14" t="e">
        <f t="shared" ref="Z77" si="277">(Y78+Z49+Z55+Z61+Z67+Z73+Z76/2)*Z$302</f>
        <v>#REF!</v>
      </c>
      <c r="AA77" s="14" t="e">
        <f t="shared" ref="AA77" si="278">(Z78+AA49+AA55+AA61+AA67+AA73+AA76/2)*AA$302</f>
        <v>#REF!</v>
      </c>
      <c r="AB77" s="14" t="e">
        <f t="shared" ref="AB77" si="279">(AA78+AB49+AB55+AB61+AB67+AB73+AB76/2)*AB$302</f>
        <v>#REF!</v>
      </c>
      <c r="AC77" s="14" t="e">
        <f t="shared" ref="AC77" si="280">(AB78+AC49+AC55+AC61+AC67+AC73+AC76/2)*AC$302</f>
        <v>#REF!</v>
      </c>
      <c r="AD77" s="14" t="e">
        <f t="shared" ref="AD77" si="281">(AC78+AD49+AD55+AD61+AD67+AD73+AD76/2)*AD$302</f>
        <v>#REF!</v>
      </c>
      <c r="AE77" s="14" t="e">
        <f t="shared" ref="AE77" si="282">(AD78+AE49+AE55+AE61+AE67+AE73+AE76/2)*AE$302</f>
        <v>#REF!</v>
      </c>
      <c r="AF77" s="14" t="e">
        <f t="shared" ref="AF77" si="283">(AE78+AF49+AF55+AF61+AF67+AF73+AF76/2)*AF$302</f>
        <v>#REF!</v>
      </c>
      <c r="AG77" s="14" t="e">
        <f t="shared" ref="AG77" si="284">(AF78+AG49+AG55+AG61+AG67+AG73+AG76/2)*AG$302</f>
        <v>#REF!</v>
      </c>
      <c r="AH77" s="14" t="e">
        <f t="shared" ref="AH77" si="285">(AG78+AH49+AH55+AH61+AH67+AH73+AH76/2)*AH$302</f>
        <v>#REF!</v>
      </c>
      <c r="AI77" s="14" t="e">
        <f t="shared" ref="AI77" si="286">(AH78+AI49+AI55+AI61+AI67+AI73+AI76/2)*AI$302</f>
        <v>#REF!</v>
      </c>
      <c r="AJ77" s="14" t="e">
        <f t="shared" ref="AJ77" si="287">(AI78+AJ49+AJ55+AJ61+AJ67+AJ73+AJ76/2)*AJ$302</f>
        <v>#REF!</v>
      </c>
      <c r="AK77" s="14" t="e">
        <f t="shared" ref="AK77" si="288">(AJ78+AK49+AK55+AK61+AK67+AK73+AK76/2)*AK$302</f>
        <v>#REF!</v>
      </c>
      <c r="AL77" s="14" t="e">
        <f t="shared" ref="AL77" si="289">(AK78+AL49+AL55+AL61+AL67+AL73+AL76/2)*AL$302</f>
        <v>#REF!</v>
      </c>
      <c r="AM77" s="14" t="e">
        <f t="shared" ref="AM77" si="290">(AL78+AM49+AM55+AM61+AM67+AM73+AM76/2)*AM$302</f>
        <v>#REF!</v>
      </c>
      <c r="AN77" s="14" t="e">
        <f t="shared" ref="AN77" si="291">(AM78+AN49+AN55+AN61+AN67+AN73+AN76/2)*AN$302</f>
        <v>#REF!</v>
      </c>
      <c r="AO77" s="14" t="e">
        <f t="shared" ref="AO77" si="292">(AN78+AO49+AO55+AO61+AO67+AO73+AO76/2)*AO$302</f>
        <v>#REF!</v>
      </c>
      <c r="AP77" s="14">
        <v>-5495.7716759615369</v>
      </c>
      <c r="AQ77" s="14">
        <v>-5752.3723790673503</v>
      </c>
      <c r="AR77" s="14">
        <v>-6312.0483093456687</v>
      </c>
      <c r="AS77" s="14">
        <f t="shared" ref="AS77" si="293">(AR78+AS49+AS55+AS61+AS67+AS73+AS76/2)*AS$302</f>
        <v>-5992.9847910008621</v>
      </c>
      <c r="AT77" s="14">
        <f t="shared" ref="AT77" si="294">(AS78+AT49+AT55+AT61+AT67+AT73+AT76/2)*AT$302</f>
        <v>-8629.7929927597215</v>
      </c>
      <c r="AU77" s="14">
        <f t="shared" ref="AU77" si="295">(AT78+AU49+AU55+AU61+AU67+AU73+AU76/2)*AU$302</f>
        <v>-9329.8683535415967</v>
      </c>
      <c r="AV77" s="14">
        <f t="shared" ref="AV77" si="296">(AU78+AV49+AV55+AV61+AV67+AV73+AV76/2)*AV$302</f>
        <v>0</v>
      </c>
      <c r="AW77" s="14">
        <f t="shared" ref="AW77" si="297">(AV78+AW49+AW55+AW61+AW67+AW73+AW76/2)*AW$302</f>
        <v>0</v>
      </c>
      <c r="AX77" s="14">
        <f t="shared" ref="AX77" si="298">(AW78+AX49+AX55+AX61+AX67+AX73+AX76/2)*AX$302</f>
        <v>0</v>
      </c>
      <c r="AY77" s="14">
        <f t="shared" ref="AY77" si="299">(AX78+AY49+AY55+AY61+AY67+AY73+AY76/2)*AY$302</f>
        <v>0</v>
      </c>
      <c r="AZ77" s="14">
        <f t="shared" ref="AZ77" si="300">(AY78+AZ49+AZ55+AZ61+AZ67+AZ73+AZ76/2)*AZ$302</f>
        <v>0</v>
      </c>
      <c r="BA77" s="14">
        <f t="shared" ref="BA77" si="301">(AZ78+BA49+BA55+BA61+BA67+BA73+BA76/2)*BA$302</f>
        <v>0</v>
      </c>
      <c r="BB77" s="14">
        <f t="shared" ref="BB77" si="302">(BA78+BB49+BB55+BB61+BB67+BB73+BB76/2)*BB$302</f>
        <v>0</v>
      </c>
      <c r="BC77" s="14">
        <f t="shared" ref="BC77" si="303">(BB78+BC49+BC55+BC61+BC67+BC73+BC76/2)*BC$302</f>
        <v>0</v>
      </c>
      <c r="BD77" s="14">
        <f t="shared" ref="BD77" si="304">(BC78+BD49+BD55+BD61+BD67+BD73+BD76/2)*BD$302</f>
        <v>0</v>
      </c>
      <c r="BE77" s="14">
        <f t="shared" ref="BE77" si="305">(BD78+BE49+BE55+BE61+BE67+BE73+BE76/2)*BE$302</f>
        <v>0</v>
      </c>
      <c r="BF77" s="14" t="e">
        <f t="shared" ref="BF77" si="306">(BE78+BF49+BF55+BF61+BF67+BF73+BF76/2)*BF$302</f>
        <v>#REF!</v>
      </c>
      <c r="BG77" s="14" t="e">
        <f t="shared" ref="BG77" si="307">(BF78+BG49+BG55+BG61+BG67+BG73+BG76/2)*BG$302</f>
        <v>#REF!</v>
      </c>
      <c r="BH77" s="14" t="e">
        <f t="shared" ref="BH77" si="308">(BG78+BH49+BH55+BH61+BH67+BH73+BH76/2)*BH$302</f>
        <v>#REF!</v>
      </c>
      <c r="BI77" s="14" t="e">
        <f t="shared" ref="BI77" si="309">(BH78+BI49+BI55+BI61+BI67+BI73+BI76/2)*BI$302</f>
        <v>#REF!</v>
      </c>
      <c r="BJ77" s="14" t="e">
        <f t="shared" ref="BJ77" si="310">(BI78+BJ49+BJ55+BJ61+BJ67+BJ73+BJ76/2)*BJ$302</f>
        <v>#REF!</v>
      </c>
      <c r="BK77" s="14" t="e">
        <f t="shared" ref="BK77" si="311">(BJ78+BK49+BK55+BK61+BK67+BK73+BK76/2)*BK$302</f>
        <v>#REF!</v>
      </c>
      <c r="BL77" s="14" t="e">
        <f t="shared" ref="BL77" si="312">(BK78+BL49+BL55+BL61+BL67+BL73+BL76/2)*BL$302</f>
        <v>#REF!</v>
      </c>
      <c r="BM77" s="14" t="e">
        <f t="shared" ref="BM77" si="313">(BL78+BM49+BM55+BM61+BM67+BM73+BM76/2)*BM$302</f>
        <v>#REF!</v>
      </c>
      <c r="BN77" s="14" t="e">
        <f t="shared" ref="BN77" si="314">(BM78+BN49+BN55+BN61+BN67+BN73+BN76/2)*BN$302</f>
        <v>#REF!</v>
      </c>
      <c r="BO77" s="14" t="e">
        <f t="shared" ref="BO77" si="315">(BN78+BO49+BO55+BO61+BO67+BO73+BO76/2)*BO$302</f>
        <v>#REF!</v>
      </c>
      <c r="BP77" s="14" t="e">
        <f t="shared" ref="BP77" si="316">(BO78+BP49+BP55+BP61+BP67+BP73+BP76/2)*BP$302</f>
        <v>#REF!</v>
      </c>
      <c r="BQ77" s="14" t="e">
        <f t="shared" ref="BQ77" si="317">(BP78+BQ49+BQ55+BQ61+BQ67+BQ73+BQ76/2)*BQ$302</f>
        <v>#REF!</v>
      </c>
      <c r="BR77" s="14" t="e">
        <f t="shared" ref="BR77" si="318">(BQ78+BR49+BR55+BR61+BR67+BR73+BR76/2)*BR$302</f>
        <v>#REF!</v>
      </c>
      <c r="BS77" s="14" t="e">
        <f t="shared" ref="BS77" si="319">(BR78+BS49+BS55+BS61+BS67+BS73+BS76/2)*BS$302</f>
        <v>#REF!</v>
      </c>
      <c r="BT77" s="14" t="e">
        <f t="shared" ref="BT77" si="320">(BS78+BT49+BT55+BT61+BT67+BT73+BT76/2)*BT$302</f>
        <v>#REF!</v>
      </c>
      <c r="BU77" s="14" t="e">
        <f t="shared" ref="BU77" si="321">(BT78+BU49+BU55+BU61+BU67+BU73+BU76/2)*BU$302</f>
        <v>#REF!</v>
      </c>
      <c r="BV77" s="14" t="e">
        <f t="shared" ref="BV77" si="322">(BU78+BV49+BV55+BV61+BV67+BV73+BV76/2)*BV$302</f>
        <v>#REF!</v>
      </c>
      <c r="BW77" s="14" t="e">
        <f t="shared" ref="BW77" si="323">(BV78+BW49+BW55+BW61+BW67+BW73+BW76/2)*BW$302</f>
        <v>#REF!</v>
      </c>
      <c r="BX77" s="14" t="e">
        <f t="shared" ref="BX77" si="324">(BW78+BX49+BX55+BX61+BX67+BX73+BX76/2)*BX$302</f>
        <v>#REF!</v>
      </c>
      <c r="BY77" s="14" t="e">
        <f t="shared" ref="BY77" si="325">(BX78+BY49+BY55+BY61+BY67+BY73+BY76/2)*BY$302</f>
        <v>#REF!</v>
      </c>
      <c r="BZ77" s="14" t="e">
        <f t="shared" ref="BZ77" si="326">(BY78+BZ49+BZ55+BZ61+BZ67+BZ73+BZ76/2)*BZ$302</f>
        <v>#REF!</v>
      </c>
      <c r="CA77" s="14" t="e">
        <f t="shared" ref="CA77" si="327">(BZ78+CA49+CA55+CA61+CA67+CA73+CA76/2)*CA$302</f>
        <v>#REF!</v>
      </c>
      <c r="CB77" s="14" t="e">
        <f t="shared" ref="CB77" si="328">(CA78+CB49+CB55+CB61+CB67+CB73+CB76/2)*CB$302</f>
        <v>#REF!</v>
      </c>
    </row>
    <row r="78" spans="1:80" s="11" customFormat="1" ht="15.75" customHeight="1">
      <c r="A78" s="58" t="s">
        <v>47</v>
      </c>
      <c r="B78" s="58" t="s">
        <v>48</v>
      </c>
      <c r="C78" s="56"/>
      <c r="D78" s="57" t="s">
        <v>41</v>
      </c>
      <c r="E78" s="51">
        <v>0</v>
      </c>
      <c r="F78" s="51">
        <f>E78+F49+F55+F61+F67+F73+F76+F77</f>
        <v>0</v>
      </c>
      <c r="G78" s="51">
        <f t="shared" ref="G78" si="329">F78+G49+G55+G61+G67+G73+G76+G77</f>
        <v>0</v>
      </c>
      <c r="H78" s="51">
        <f t="shared" ref="H78" si="330">G78+H49+H55+H61+H67+H73+H76+H77</f>
        <v>0</v>
      </c>
      <c r="I78" s="51">
        <f t="shared" ref="I78" si="331">H78+I49+I55+I61+I67+I73+I76+I77</f>
        <v>0</v>
      </c>
      <c r="J78" s="51">
        <f t="shared" ref="J78" si="332">I78+J49+J55+J61+J67+J73+J76+J77</f>
        <v>0</v>
      </c>
      <c r="K78" s="51">
        <f t="shared" ref="K78" si="333">J78+K49+K55+K61+K67+K73+K76+K77</f>
        <v>0</v>
      </c>
      <c r="L78" s="51">
        <f t="shared" ref="L78" si="334">K78+L49+L55+L61+L67+L73+L76+L77</f>
        <v>0</v>
      </c>
      <c r="M78" s="51">
        <f t="shared" ref="M78" si="335">L78+M49+M55+M61+M67+M73+M76+M77</f>
        <v>0</v>
      </c>
      <c r="N78" s="51">
        <f t="shared" ref="N78" si="336">M78+N49+N55+N61+N67+N73+N76+N77</f>
        <v>0</v>
      </c>
      <c r="O78" s="51" t="e">
        <f>N78+O49+O55+O61+O67+O73+O76+O77</f>
        <v>#REF!</v>
      </c>
      <c r="P78" s="51" t="e">
        <f>O78+P49+P55+P61+P67+P73+P76+P77</f>
        <v>#REF!</v>
      </c>
      <c r="Q78" s="51" t="e">
        <f t="shared" ref="Q78" si="337">P78+Q49+Q55+Q61+Q67+Q73+Q76+Q77</f>
        <v>#REF!</v>
      </c>
      <c r="R78" s="51" t="e">
        <f t="shared" ref="R78" si="338">Q78+R49+R55+R61+R67+R73+R76+R77</f>
        <v>#REF!</v>
      </c>
      <c r="S78" s="51" t="e">
        <f t="shared" ref="S78" si="339">R78+S49+S55+S61+S67+S73+S76+S77</f>
        <v>#REF!</v>
      </c>
      <c r="T78" s="51" t="e">
        <f t="shared" ref="T78" si="340">S78+T49+T55+T61+T67+T73+T76+T77</f>
        <v>#REF!</v>
      </c>
      <c r="U78" s="51" t="e">
        <f t="shared" ref="U78" si="341">T78+U49+U55+U61+U67+U73+U76+U77</f>
        <v>#REF!</v>
      </c>
      <c r="V78" s="51" t="e">
        <f t="shared" ref="V78" si="342">U78+V49+V55+V61+V67+V73+V76+V77</f>
        <v>#REF!</v>
      </c>
      <c r="W78" s="51" t="e">
        <f t="shared" ref="W78" si="343">V78+W49+W55+W61+W67+W73+W76+W77</f>
        <v>#REF!</v>
      </c>
      <c r="X78" s="51" t="e">
        <f t="shared" ref="X78" si="344">W78+X49+X55+X61+X67+X73+X76+X77</f>
        <v>#REF!</v>
      </c>
      <c r="Y78" s="51" t="e">
        <f t="shared" ref="Y78" si="345">X78+Y49+Y55+Y61+Y67+Y73+Y76+Y77</f>
        <v>#REF!</v>
      </c>
      <c r="Z78" s="51" t="e">
        <f t="shared" ref="Z78" si="346">Y78+Z49+Z55+Z61+Z67+Z73+Z76+Z77</f>
        <v>#REF!</v>
      </c>
      <c r="AA78" s="51" t="e">
        <f t="shared" ref="AA78" si="347">Z78+AA49+AA55+AA61+AA67+AA73+AA76+AA77</f>
        <v>#REF!</v>
      </c>
      <c r="AB78" s="51" t="e">
        <f t="shared" ref="AB78" si="348">AA78+AB49+AB55+AB61+AB67+AB73+AB76+AB77</f>
        <v>#REF!</v>
      </c>
      <c r="AC78" s="51" t="e">
        <f t="shared" ref="AC78" si="349">AB78+AC49+AC55+AC61+AC67+AC73+AC76+AC77</f>
        <v>#REF!</v>
      </c>
      <c r="AD78" s="51" t="e">
        <f t="shared" ref="AD78" si="350">AC78+AD49+AD55+AD61+AD67+AD73+AD76+AD77</f>
        <v>#REF!</v>
      </c>
      <c r="AE78" s="51" t="e">
        <f t="shared" ref="AE78" si="351">AD78+AE49+AE55+AE61+AE67+AE73+AE76+AE77</f>
        <v>#REF!</v>
      </c>
      <c r="AF78" s="51" t="e">
        <f t="shared" ref="AF78" si="352">AE78+AF49+AF55+AF61+AF67+AF73+AF76+AF77</f>
        <v>#REF!</v>
      </c>
      <c r="AG78" s="51" t="e">
        <f t="shared" ref="AG78" si="353">AF78+AG49+AG55+AG61+AG67+AG73+AG76+AG77</f>
        <v>#REF!</v>
      </c>
      <c r="AH78" s="51" t="e">
        <f t="shared" ref="AH78" si="354">AG78+AH49+AH55+AH61+AH67+AH73+AH76+AH77</f>
        <v>#REF!</v>
      </c>
      <c r="AI78" s="51" t="e">
        <f t="shared" ref="AI78" si="355">AH78+AI49+AI55+AI61+AI67+AI73+AI76+AI77</f>
        <v>#REF!</v>
      </c>
      <c r="AJ78" s="51" t="e">
        <f t="shared" ref="AJ78" si="356">AI78+AJ49+AJ55+AJ61+AJ67+AJ73+AJ76+AJ77</f>
        <v>#REF!</v>
      </c>
      <c r="AK78" s="51" t="e">
        <f t="shared" ref="AK78" si="357">AJ78+AK49+AK55+AK61+AK67+AK73+AK76+AK77</f>
        <v>#REF!</v>
      </c>
      <c r="AL78" s="51" t="e">
        <f t="shared" ref="AL78" si="358">AK78+AL49+AL55+AL61+AL67+AL73+AL76+AL77</f>
        <v>#REF!</v>
      </c>
      <c r="AM78" s="51" t="e">
        <f t="shared" ref="AM78" si="359">AL78+AM49+AM55+AM61+AM67+AM73+AM76+AM77</f>
        <v>#REF!</v>
      </c>
      <c r="AN78" s="51" t="e">
        <f t="shared" ref="AN78" si="360">AM78+AN49+AN55+AN61+AN67+AN73+AN76+AN77</f>
        <v>#REF!</v>
      </c>
      <c r="AO78" s="51" t="e">
        <f t="shared" ref="AO78" si="361">AN78+AO49+AO55+AO61+AO67+AO73+AO76+AO77</f>
        <v>#REF!</v>
      </c>
      <c r="AP78" s="51">
        <v>-1238582.5808860781</v>
      </c>
      <c r="AQ78" s="51">
        <v>-1323779.7377451453</v>
      </c>
      <c r="AR78" s="51">
        <v>-1426901.140714491</v>
      </c>
      <c r="AS78" s="51">
        <f t="shared" ref="AS78" si="362">AR78+AS49+AS55+AS61+AS67+AS73+AS76+AS77</f>
        <v>-1432894.1255054919</v>
      </c>
      <c r="AT78" s="51">
        <f t="shared" ref="AT78" si="363">AS78+AT49+AT55+AT61+AT67+AT73+AT76+AT77</f>
        <v>-2221397.2270337138</v>
      </c>
      <c r="AU78" s="51">
        <f t="shared" ref="AU78" si="364">AT78+AU49+AU55+AU61+AU67+AU73+AU76+AU77</f>
        <v>-2230727.0953872553</v>
      </c>
      <c r="AV78" s="51">
        <f t="shared" ref="AV78" si="365">AU78+AV49+AV55+AV61+AV67+AV73+AV76+AV77</f>
        <v>-2230727.0953872553</v>
      </c>
      <c r="AW78" s="51">
        <f t="shared" ref="AW78" si="366">AV78+AW49+AW55+AW61+AW67+AW73+AW76+AW77</f>
        <v>-2230727.0953872553</v>
      </c>
      <c r="AX78" s="51">
        <f t="shared" ref="AX78" si="367">AW78+AX49+AX55+AX61+AX67+AX73+AX76+AX77</f>
        <v>-2230727.0953872553</v>
      </c>
      <c r="AY78" s="51">
        <f t="shared" ref="AY78" si="368">AX78+AY49+AY55+AY61+AY67+AY73+AY76+AY77</f>
        <v>-2230727.0953872553</v>
      </c>
      <c r="AZ78" s="51">
        <f t="shared" ref="AZ78" si="369">AY78+AZ49+AZ55+AZ61+AZ67+AZ73+AZ76+AZ77</f>
        <v>-2230727.0953872553</v>
      </c>
      <c r="BA78" s="51">
        <f t="shared" ref="BA78" si="370">AZ78+BA49+BA55+BA61+BA67+BA73+BA76+BA77</f>
        <v>-2230727.0953872553</v>
      </c>
      <c r="BB78" s="51">
        <f t="shared" ref="BB78" si="371">BA78+BB49+BB55+BB61+BB67+BB73+BB76+BB77</f>
        <v>-2230727.0953872553</v>
      </c>
      <c r="BC78" s="51">
        <f t="shared" ref="BC78" si="372">BB78+BC49+BC55+BC61+BC67+BC73+BC76+BC77</f>
        <v>-2230727.0953872553</v>
      </c>
      <c r="BD78" s="51">
        <f t="shared" ref="BD78" si="373">BC78+BD49+BD55+BD61+BD67+BD73+BD76+BD77</f>
        <v>-2230727.0953872553</v>
      </c>
      <c r="BE78" s="51">
        <f t="shared" ref="BE78" si="374">BD78+BE49+BE55+BE61+BE67+BE73+BE76+BE77</f>
        <v>-2230727.0953872553</v>
      </c>
      <c r="BF78" s="51" t="e">
        <f t="shared" ref="BF78" si="375">BE78+BF49+BF55+BF61+BF67+BF73+BF76+BF77</f>
        <v>#REF!</v>
      </c>
      <c r="BG78" s="51" t="e">
        <f t="shared" ref="BG78" si="376">BF78+BG49+BG55+BG61+BG67+BG73+BG76+BG77</f>
        <v>#REF!</v>
      </c>
      <c r="BH78" s="51" t="e">
        <f t="shared" ref="BH78" si="377">BG78+BH49+BH55+BH61+BH67+BH73+BH76+BH77</f>
        <v>#REF!</v>
      </c>
      <c r="BI78" s="51" t="e">
        <f t="shared" ref="BI78" si="378">BH78+BI49+BI55+BI61+BI67+BI73+BI76+BI77</f>
        <v>#REF!</v>
      </c>
      <c r="BJ78" s="51" t="e">
        <f t="shared" ref="BJ78" si="379">BI78+BJ49+BJ55+BJ61+BJ67+BJ73+BJ76+BJ77</f>
        <v>#REF!</v>
      </c>
      <c r="BK78" s="51" t="e">
        <f t="shared" ref="BK78" si="380">BJ78+BK49+BK55+BK61+BK67+BK73+BK76+BK77</f>
        <v>#REF!</v>
      </c>
      <c r="BL78" s="51" t="e">
        <f t="shared" ref="BL78" si="381">BK78+BL49+BL55+BL61+BL67+BL73+BL76+BL77</f>
        <v>#REF!</v>
      </c>
      <c r="BM78" s="51" t="e">
        <f t="shared" ref="BM78" si="382">BL78+BM49+BM55+BM61+BM67+BM73+BM76+BM77</f>
        <v>#REF!</v>
      </c>
      <c r="BN78" s="51" t="e">
        <f t="shared" ref="BN78" si="383">BM78+BN49+BN55+BN61+BN67+BN73+BN76+BN77</f>
        <v>#REF!</v>
      </c>
      <c r="BO78" s="51" t="e">
        <f t="shared" ref="BO78" si="384">BN78+BO49+BO55+BO61+BO67+BO73+BO76+BO77</f>
        <v>#REF!</v>
      </c>
      <c r="BP78" s="51" t="e">
        <f t="shared" ref="BP78" si="385">BO78+BP49+BP55+BP61+BP67+BP73+BP76+BP77</f>
        <v>#REF!</v>
      </c>
      <c r="BQ78" s="51" t="e">
        <f t="shared" ref="BQ78" si="386">BP78+BQ49+BQ55+BQ61+BQ67+BQ73+BQ76+BQ77</f>
        <v>#REF!</v>
      </c>
      <c r="BR78" s="51" t="e">
        <f t="shared" ref="BR78" si="387">BQ78+BR49+BR55+BR61+BR67+BR73+BR76+BR77</f>
        <v>#REF!</v>
      </c>
      <c r="BS78" s="51" t="e">
        <f t="shared" ref="BS78" si="388">BR78+BS49+BS55+BS61+BS67+BS73+BS76+BS77</f>
        <v>#REF!</v>
      </c>
      <c r="BT78" s="51" t="e">
        <f t="shared" ref="BT78" si="389">BS78+BT49+BT55+BT61+BT67+BT73+BT76+BT77</f>
        <v>#REF!</v>
      </c>
      <c r="BU78" s="51" t="e">
        <f t="shared" ref="BU78" si="390">BT78+BU49+BU55+BU61+BU67+BU73+BU76+BU77</f>
        <v>#REF!</v>
      </c>
      <c r="BV78" s="51" t="e">
        <f t="shared" ref="BV78" si="391">BU78+BV49+BV55+BV61+BV67+BV73+BV76+BV77</f>
        <v>#REF!</v>
      </c>
      <c r="BW78" s="51" t="e">
        <f t="shared" ref="BW78" si="392">BV78+BW49+BW55+BW61+BW67+BW73+BW76+BW77</f>
        <v>#REF!</v>
      </c>
      <c r="BX78" s="51" t="e">
        <f t="shared" ref="BX78" si="393">BW78+BX49+BX55+BX61+BX67+BX73+BX76+BX77</f>
        <v>#REF!</v>
      </c>
      <c r="BY78" s="51" t="e">
        <f t="shared" ref="BY78" si="394">BX78+BY49+BY55+BY61+BY67+BY73+BY76+BY77</f>
        <v>#REF!</v>
      </c>
      <c r="BZ78" s="51" t="e">
        <f t="shared" ref="BZ78" si="395">BY78+BZ49+BZ55+BZ61+BZ67+BZ73+BZ76+BZ77</f>
        <v>#REF!</v>
      </c>
      <c r="CA78" s="51" t="e">
        <f t="shared" ref="CA78" si="396">BZ78+CA49+CA55+CA61+CA67+CA73+CA76+CA77</f>
        <v>#REF!</v>
      </c>
      <c r="CB78" s="51" t="e">
        <f t="shared" ref="CB78" si="397">CA78+CB49+CB55+CB61+CB67+CB73+CB76+CB77</f>
        <v>#REF!</v>
      </c>
    </row>
    <row r="79" spans="1:80" hidden="1"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idden="1">
      <c r="A80" s="27" t="s">
        <v>49</v>
      </c>
      <c r="B80" s="27" t="s">
        <v>48</v>
      </c>
      <c r="C80" s="27">
        <v>1</v>
      </c>
      <c r="D80" s="28" t="s">
        <v>63</v>
      </c>
      <c r="E80" s="14" t="e">
        <f>Deferral!D32</f>
        <v>#REF!</v>
      </c>
      <c r="F80" s="14" t="e">
        <f>Deferral!E32</f>
        <v>#REF!</v>
      </c>
      <c r="G80" s="14" t="e">
        <f>Deferral!F32</f>
        <v>#REF!</v>
      </c>
      <c r="H80" s="14" t="e">
        <f>Deferral!G32</f>
        <v>#REF!</v>
      </c>
      <c r="I80" s="14" t="e">
        <f>Deferral!H32</f>
        <v>#REF!</v>
      </c>
      <c r="J80" s="14" t="e">
        <f>Deferral!I32</f>
        <v>#REF!</v>
      </c>
      <c r="K80" s="14" t="e">
        <f>Deferral!J32</f>
        <v>#REF!</v>
      </c>
      <c r="L80" s="14" t="e">
        <f>Deferral!K32</f>
        <v>#REF!</v>
      </c>
      <c r="M80" s="14" t="e">
        <f>Deferral!L32</f>
        <v>#REF!</v>
      </c>
      <c r="N80" s="14" t="e">
        <f>Deferral!M32</f>
        <v>#REF!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idden="1">
      <c r="A81" s="27" t="s">
        <v>49</v>
      </c>
      <c r="B81" s="27" t="s">
        <v>48</v>
      </c>
      <c r="C81" s="27">
        <v>1</v>
      </c>
      <c r="D81" s="12" t="s">
        <v>22</v>
      </c>
      <c r="E81" s="86" t="e">
        <f>E80/2*E$302</f>
        <v>#REF!</v>
      </c>
      <c r="F81" s="86" t="e">
        <f>(E82+F80/2)*F$302</f>
        <v>#REF!</v>
      </c>
      <c r="G81" s="86" t="e">
        <f t="shared" ref="G81" si="398">(F82+G80/2)*G$302</f>
        <v>#REF!</v>
      </c>
      <c r="H81" s="86" t="e">
        <f t="shared" ref="H81" si="399">(G82+H80/2)*H$302</f>
        <v>#REF!</v>
      </c>
      <c r="I81" s="86" t="e">
        <f t="shared" ref="I81" si="400">(H82+I80/2)*I$302</f>
        <v>#REF!</v>
      </c>
      <c r="J81" s="86" t="e">
        <f t="shared" ref="J81" si="401">(I82+J80/2)*J$302</f>
        <v>#REF!</v>
      </c>
      <c r="K81" s="86" t="e">
        <f t="shared" ref="K81" si="402">(J82+K80/2)*K$302</f>
        <v>#REF!</v>
      </c>
      <c r="L81" s="86" t="e">
        <f t="shared" ref="L81" si="403">(K82+L80/2)*L$302</f>
        <v>#REF!</v>
      </c>
      <c r="M81" s="86" t="e">
        <f t="shared" ref="M81" si="404">(L82+M80/2)*M$302</f>
        <v>#REF!</v>
      </c>
      <c r="N81" s="86" t="e">
        <f t="shared" ref="N81" si="405">(M82+N80/2)*N$302</f>
        <v>#REF!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idden="1">
      <c r="A82" s="27" t="s">
        <v>49</v>
      </c>
      <c r="B82" s="27" t="s">
        <v>48</v>
      </c>
      <c r="C82" s="27">
        <v>1</v>
      </c>
      <c r="D82" s="28" t="s">
        <v>62</v>
      </c>
      <c r="E82" s="86" t="e">
        <f>E80+E81</f>
        <v>#REF!</v>
      </c>
      <c r="F82" s="86" t="e">
        <f>E82+SUM(F80:F81)</f>
        <v>#REF!</v>
      </c>
      <c r="G82" s="86" t="e">
        <f t="shared" ref="G82" si="406">F82+SUM(G80:G81)</f>
        <v>#REF!</v>
      </c>
      <c r="H82" s="86" t="e">
        <f t="shared" ref="H82" si="407">G82+SUM(H80:H81)</f>
        <v>#REF!</v>
      </c>
      <c r="I82" s="86" t="e">
        <f t="shared" ref="I82" si="408">H82+SUM(I80:I81)</f>
        <v>#REF!</v>
      </c>
      <c r="J82" s="86" t="e">
        <f t="shared" ref="J82" si="409">I82+SUM(J80:J81)</f>
        <v>#REF!</v>
      </c>
      <c r="K82" s="86" t="e">
        <f t="shared" ref="K82" si="410">J82+SUM(K80:K81)</f>
        <v>#REF!</v>
      </c>
      <c r="L82" s="86" t="e">
        <f t="shared" ref="L82" si="411">K82+SUM(L80:L81)</f>
        <v>#REF!</v>
      </c>
      <c r="M82" s="86" t="e">
        <f t="shared" ref="M82" si="412">L82+SUM(M80:M81)</f>
        <v>#REF!</v>
      </c>
      <c r="N82" s="86" t="e">
        <f t="shared" ref="N82" si="413">M82+SUM(N80:N81)</f>
        <v>#REF!</v>
      </c>
      <c r="O82" s="14" t="e">
        <f>N82</f>
        <v>#REF!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idden="1">
      <c r="A83" s="27" t="s">
        <v>49</v>
      </c>
      <c r="B83" s="27" t="s">
        <v>48</v>
      </c>
      <c r="C83" s="27">
        <v>1</v>
      </c>
      <c r="D83" s="12" t="s">
        <v>28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51">
        <f>O309</f>
        <v>0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s="11" customFormat="1" ht="15.75" hidden="1" customHeight="1">
      <c r="A84" s="27" t="s">
        <v>49</v>
      </c>
      <c r="B84" s="27" t="s">
        <v>48</v>
      </c>
      <c r="C84" s="27">
        <v>1</v>
      </c>
      <c r="D84" s="12" t="s">
        <v>36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14" t="e">
        <f>SUM(O82:O83)</f>
        <v>#REF!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s="11" customFormat="1" ht="15.75" hidden="1" customHeight="1">
      <c r="A85" s="27"/>
      <c r="B85" s="27"/>
      <c r="C85" s="27"/>
      <c r="D85" s="12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s="11" customFormat="1" ht="15.75" hidden="1" customHeight="1">
      <c r="A86" s="27" t="s">
        <v>49</v>
      </c>
      <c r="B86" s="27" t="s">
        <v>48</v>
      </c>
      <c r="C86" s="27">
        <v>2</v>
      </c>
      <c r="D86" s="28" t="s">
        <v>63</v>
      </c>
      <c r="E86" s="86"/>
      <c r="F86" s="86"/>
      <c r="G86" s="86"/>
      <c r="H86" s="86"/>
      <c r="I86" s="86"/>
      <c r="J86" s="86"/>
      <c r="K86" s="86"/>
      <c r="L86" s="86"/>
      <c r="M86" s="86"/>
      <c r="O86" s="14" t="e">
        <f>Deferral!N32</f>
        <v>#REF!</v>
      </c>
      <c r="P86" s="14" t="e">
        <f>Deferral!O32</f>
        <v>#REF!</v>
      </c>
      <c r="Q86" s="14">
        <f>Deferral!P32+Deferral!Q32</f>
        <v>28408.82854107883</v>
      </c>
      <c r="R86" s="14">
        <f>Deferral!R32+Deferral!S32</f>
        <v>30461.276942507768</v>
      </c>
      <c r="S86" s="14" t="e">
        <f>Deferral!T32</f>
        <v>#REF!</v>
      </c>
      <c r="T86" s="14" t="e">
        <f>Deferral!U32</f>
        <v>#REF!</v>
      </c>
      <c r="U86" s="14" t="e">
        <f>Deferral!V32</f>
        <v>#REF!</v>
      </c>
      <c r="V86" s="14" t="e">
        <f>Deferral!W32</f>
        <v>#REF!</v>
      </c>
      <c r="W86" s="14" t="e">
        <f>Deferral!X32</f>
        <v>#REF!</v>
      </c>
      <c r="X86" s="14" t="e">
        <f>Deferral!Y32</f>
        <v>#REF!</v>
      </c>
      <c r="Y86" s="14" t="e">
        <f>Deferral!Z32</f>
        <v>#REF!</v>
      </c>
      <c r="Z86" s="14" t="e">
        <f>Deferral!AA32</f>
        <v>#REF!</v>
      </c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s="11" customFormat="1" ht="15.75" hidden="1" customHeight="1">
      <c r="A87" s="27" t="s">
        <v>49</v>
      </c>
      <c r="B87" s="27" t="s">
        <v>48</v>
      </c>
      <c r="C87" s="27">
        <v>2</v>
      </c>
      <c r="D87" s="12" t="s">
        <v>22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14" t="e">
        <f>O86/2*O$302</f>
        <v>#REF!</v>
      </c>
      <c r="P87" s="14" t="e">
        <f t="shared" ref="P87:Z87" si="414">(O88+P86/2)*P$302</f>
        <v>#REF!</v>
      </c>
      <c r="Q87" s="14" t="e">
        <f t="shared" si="414"/>
        <v>#REF!</v>
      </c>
      <c r="R87" s="14" t="e">
        <f t="shared" si="414"/>
        <v>#REF!</v>
      </c>
      <c r="S87" s="14" t="e">
        <f t="shared" si="414"/>
        <v>#REF!</v>
      </c>
      <c r="T87" s="14" t="e">
        <f t="shared" si="414"/>
        <v>#REF!</v>
      </c>
      <c r="U87" s="14" t="e">
        <f t="shared" si="414"/>
        <v>#REF!</v>
      </c>
      <c r="V87" s="14" t="e">
        <f t="shared" si="414"/>
        <v>#REF!</v>
      </c>
      <c r="W87" s="14" t="e">
        <f t="shared" si="414"/>
        <v>#REF!</v>
      </c>
      <c r="X87" s="14" t="e">
        <f t="shared" si="414"/>
        <v>#REF!</v>
      </c>
      <c r="Y87" s="14" t="e">
        <f t="shared" si="414"/>
        <v>#REF!</v>
      </c>
      <c r="Z87" s="14" t="e">
        <f t="shared" si="414"/>
        <v>#REF!</v>
      </c>
      <c r="AA87" s="14" t="e">
        <f t="shared" ref="AA87:AG87" si="415">Z88*AA$302</f>
        <v>#REF!</v>
      </c>
      <c r="AB87" s="14" t="e">
        <f t="shared" si="415"/>
        <v>#REF!</v>
      </c>
      <c r="AC87" s="14" t="e">
        <f t="shared" si="415"/>
        <v>#REF!</v>
      </c>
      <c r="AD87" s="14" t="e">
        <f t="shared" si="415"/>
        <v>#REF!</v>
      </c>
      <c r="AE87" s="14" t="e">
        <f t="shared" si="415"/>
        <v>#REF!</v>
      </c>
      <c r="AF87" s="14" t="e">
        <f t="shared" si="415"/>
        <v>#REF!</v>
      </c>
      <c r="AG87" s="14" t="e">
        <f t="shared" si="415"/>
        <v>#REF!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s="11" customFormat="1" ht="15.75" hidden="1" customHeight="1">
      <c r="A88" s="27" t="s">
        <v>49</v>
      </c>
      <c r="B88" s="27" t="s">
        <v>48</v>
      </c>
      <c r="C88" s="27">
        <v>2</v>
      </c>
      <c r="D88" s="28" t="s">
        <v>62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14" t="e">
        <f>SUM(O86:O87)</f>
        <v>#REF!</v>
      </c>
      <c r="P88" s="14" t="e">
        <f>O88+SUM(P86:P87)</f>
        <v>#REF!</v>
      </c>
      <c r="Q88" s="14" t="e">
        <f t="shared" ref="Q88" si="416">P88+SUM(Q86:Q87)</f>
        <v>#REF!</v>
      </c>
      <c r="R88" s="14" t="e">
        <f t="shared" ref="R88" si="417">Q88+SUM(R86:R87)</f>
        <v>#REF!</v>
      </c>
      <c r="S88" s="14" t="e">
        <f t="shared" ref="S88" si="418">R88+SUM(S86:S87)</f>
        <v>#REF!</v>
      </c>
      <c r="T88" s="14" t="e">
        <f t="shared" ref="T88" si="419">S88+SUM(T86:T87)</f>
        <v>#REF!</v>
      </c>
      <c r="U88" s="14" t="e">
        <f t="shared" ref="U88" si="420">T88+SUM(U86:U87)</f>
        <v>#REF!</v>
      </c>
      <c r="V88" s="14" t="e">
        <f t="shared" ref="V88" si="421">U88+SUM(V86:V87)</f>
        <v>#REF!</v>
      </c>
      <c r="W88" s="14" t="e">
        <f t="shared" ref="W88" si="422">V88+SUM(W86:W87)</f>
        <v>#REF!</v>
      </c>
      <c r="X88" s="14" t="e">
        <f t="shared" ref="X88" si="423">W88+SUM(X86:X87)</f>
        <v>#REF!</v>
      </c>
      <c r="Y88" s="14" t="e">
        <f t="shared" ref="Y88" si="424">X88+SUM(Y86:Y87)</f>
        <v>#REF!</v>
      </c>
      <c r="Z88" s="14" t="e">
        <f t="shared" ref="Z88" si="425">Y88+SUM(Z86:Z87)</f>
        <v>#REF!</v>
      </c>
      <c r="AA88" s="14" t="e">
        <f>Z88+AA87</f>
        <v>#REF!</v>
      </c>
      <c r="AB88" s="14" t="e">
        <f t="shared" ref="AB88" si="426">AA88+AB87</f>
        <v>#REF!</v>
      </c>
      <c r="AC88" s="14" t="e">
        <f t="shared" ref="AC88" si="427">AB88+AC87</f>
        <v>#REF!</v>
      </c>
      <c r="AD88" s="14" t="e">
        <f t="shared" ref="AD88" si="428">AC88+AD87</f>
        <v>#REF!</v>
      </c>
      <c r="AE88" s="14" t="e">
        <f t="shared" ref="AE88" si="429">AD88+AE87</f>
        <v>#REF!</v>
      </c>
      <c r="AF88" s="14" t="e">
        <f>AE88+AF87</f>
        <v>#REF!</v>
      </c>
      <c r="AG88" s="14" t="e">
        <f>AF88+AG87</f>
        <v>#REF!</v>
      </c>
      <c r="AH88" s="14" t="e">
        <f>AG88</f>
        <v>#REF!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</row>
    <row r="89" spans="1:80" s="11" customFormat="1" ht="15.75" hidden="1" customHeight="1">
      <c r="A89" s="27" t="s">
        <v>49</v>
      </c>
      <c r="B89" s="27" t="s">
        <v>48</v>
      </c>
      <c r="C89" s="27">
        <v>2</v>
      </c>
      <c r="D89" s="12" t="s">
        <v>28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51">
        <f>AH317</f>
        <v>0</v>
      </c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</row>
    <row r="90" spans="1:80" s="11" customFormat="1" ht="15.75" hidden="1" customHeight="1">
      <c r="A90" s="27" t="s">
        <v>49</v>
      </c>
      <c r="B90" s="27" t="s">
        <v>48</v>
      </c>
      <c r="C90" s="27">
        <v>2</v>
      </c>
      <c r="D90" s="12" t="s">
        <v>32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 t="e">
        <f>SUM(AH88:AH89)</f>
        <v>#REF!</v>
      </c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</row>
    <row r="91" spans="1:80" s="11" customFormat="1" ht="15.75" hidden="1" customHeight="1">
      <c r="A91" s="27"/>
      <c r="B91" s="27"/>
      <c r="C91" s="12"/>
      <c r="D91" s="12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</row>
    <row r="92" spans="1:80" s="11" customFormat="1" ht="15.75" hidden="1" customHeight="1">
      <c r="A92" s="27" t="s">
        <v>49</v>
      </c>
      <c r="B92" s="27" t="s">
        <v>48</v>
      </c>
      <c r="C92" s="27">
        <v>3</v>
      </c>
      <c r="D92" s="28" t="s">
        <v>63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 t="e">
        <f>Deferral!AB32</f>
        <v>#REF!</v>
      </c>
      <c r="AB92" s="14" t="e">
        <f>Deferral!AC32</f>
        <v>#REF!</v>
      </c>
      <c r="AC92" s="14" t="e">
        <f>Deferral!AD32</f>
        <v>#REF!</v>
      </c>
      <c r="AD92" s="14" t="e">
        <f>Deferral!AE32</f>
        <v>#REF!</v>
      </c>
      <c r="AE92" s="14" t="e">
        <f>Deferral!AF32</f>
        <v>#REF!</v>
      </c>
      <c r="AF92" s="14" t="e">
        <f>Deferral!AG32</f>
        <v>#REF!</v>
      </c>
      <c r="AG92" s="14" t="e">
        <f>Deferral!AH32</f>
        <v>#REF!</v>
      </c>
      <c r="AH92" s="14" t="e">
        <f>Deferral!AI32</f>
        <v>#REF!</v>
      </c>
      <c r="AI92" s="14" t="e">
        <f>Deferral!AJ32</f>
        <v>#REF!</v>
      </c>
      <c r="AJ92" s="14" t="e">
        <f>Deferral!AK32</f>
        <v>#REF!</v>
      </c>
      <c r="AK92" s="14" t="e">
        <f>Deferral!AL32</f>
        <v>#REF!</v>
      </c>
      <c r="AL92" s="14" t="e">
        <f>Deferral!AM32</f>
        <v>#REF!</v>
      </c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</row>
    <row r="93" spans="1:80" s="11" customFormat="1" ht="15.75" hidden="1" customHeight="1">
      <c r="A93" s="27" t="s">
        <v>49</v>
      </c>
      <c r="B93" s="27" t="s">
        <v>48</v>
      </c>
      <c r="C93" s="27">
        <v>3</v>
      </c>
      <c r="D93" s="12" t="s">
        <v>22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 t="e">
        <f>AA92/2*AA$302</f>
        <v>#REF!</v>
      </c>
      <c r="AB93" s="14" t="e">
        <f t="shared" ref="AB93:AL93" si="430">(AA94+AB92/2)*AB$302</f>
        <v>#REF!</v>
      </c>
      <c r="AC93" s="14" t="e">
        <f t="shared" si="430"/>
        <v>#REF!</v>
      </c>
      <c r="AD93" s="14" t="e">
        <f t="shared" si="430"/>
        <v>#REF!</v>
      </c>
      <c r="AE93" s="14" t="e">
        <f t="shared" si="430"/>
        <v>#REF!</v>
      </c>
      <c r="AF93" s="14" t="e">
        <f t="shared" si="430"/>
        <v>#REF!</v>
      </c>
      <c r="AG93" s="14" t="e">
        <f t="shared" si="430"/>
        <v>#REF!</v>
      </c>
      <c r="AH93" s="14" t="e">
        <f t="shared" si="430"/>
        <v>#REF!</v>
      </c>
      <c r="AI93" s="14" t="e">
        <f t="shared" si="430"/>
        <v>#REF!</v>
      </c>
      <c r="AJ93" s="14" t="e">
        <f t="shared" si="430"/>
        <v>#REF!</v>
      </c>
      <c r="AK93" s="14" t="e">
        <f t="shared" si="430"/>
        <v>#REF!</v>
      </c>
      <c r="AL93" s="14" t="e">
        <f t="shared" si="430"/>
        <v>#REF!</v>
      </c>
      <c r="AM93" s="14" t="e">
        <f t="shared" ref="AM93:AS93" si="431">AL94*AM$302</f>
        <v>#REF!</v>
      </c>
      <c r="AN93" s="14" t="e">
        <f t="shared" si="431"/>
        <v>#REF!</v>
      </c>
      <c r="AO93" s="14" t="e">
        <f t="shared" si="431"/>
        <v>#REF!</v>
      </c>
      <c r="AP93" s="14">
        <v>1490.7238116981082</v>
      </c>
      <c r="AQ93" s="14">
        <v>1465.0250294660079</v>
      </c>
      <c r="AR93" s="14">
        <v>1504.3202563674631</v>
      </c>
      <c r="AS93" s="14">
        <f t="shared" si="431"/>
        <v>1379.8279443687748</v>
      </c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</row>
    <row r="94" spans="1:80" s="11" customFormat="1" ht="15.75" hidden="1" customHeight="1">
      <c r="A94" s="27" t="s">
        <v>49</v>
      </c>
      <c r="B94" s="27" t="s">
        <v>48</v>
      </c>
      <c r="C94" s="27">
        <v>3</v>
      </c>
      <c r="D94" s="28" t="s">
        <v>62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 t="e">
        <f>SUM(AA92:AA93)</f>
        <v>#REF!</v>
      </c>
      <c r="AB94" s="14" t="e">
        <f>AA94+SUM(AB92:AB93)</f>
        <v>#REF!</v>
      </c>
      <c r="AC94" s="14" t="e">
        <f t="shared" ref="AC94" si="432">AB94+SUM(AC92:AC93)</f>
        <v>#REF!</v>
      </c>
      <c r="AD94" s="14" t="e">
        <f t="shared" ref="AD94" si="433">AC94+SUM(AD92:AD93)</f>
        <v>#REF!</v>
      </c>
      <c r="AE94" s="14" t="e">
        <f t="shared" ref="AE94" si="434">AD94+SUM(AE92:AE93)</f>
        <v>#REF!</v>
      </c>
      <c r="AF94" s="14" t="e">
        <f t="shared" ref="AF94" si="435">AE94+SUM(AF92:AF93)</f>
        <v>#REF!</v>
      </c>
      <c r="AG94" s="14" t="e">
        <f t="shared" ref="AG94" si="436">AF94+SUM(AG92:AG93)</f>
        <v>#REF!</v>
      </c>
      <c r="AH94" s="14" t="e">
        <f t="shared" ref="AH94" si="437">AG94+SUM(AH92:AH93)</f>
        <v>#REF!</v>
      </c>
      <c r="AI94" s="14" t="e">
        <f t="shared" ref="AI94" si="438">AH94+SUM(AI92:AI93)</f>
        <v>#REF!</v>
      </c>
      <c r="AJ94" s="14" t="e">
        <f t="shared" ref="AJ94" si="439">AI94+SUM(AJ92:AJ93)</f>
        <v>#REF!</v>
      </c>
      <c r="AK94" s="14" t="e">
        <f t="shared" ref="AK94" si="440">AJ94+SUM(AK92:AK93)</f>
        <v>#REF!</v>
      </c>
      <c r="AL94" s="14" t="e">
        <f t="shared" ref="AL94" si="441">AK94+SUM(AL92:AL93)</f>
        <v>#REF!</v>
      </c>
      <c r="AM94" s="14" t="e">
        <f>AL94+AM93</f>
        <v>#REF!</v>
      </c>
      <c r="AN94" s="14" t="e">
        <f t="shared" ref="AN94" si="442">AM94+AN93</f>
        <v>#REF!</v>
      </c>
      <c r="AO94" s="14" t="e">
        <f t="shared" ref="AO94" si="443">AN94+AO93</f>
        <v>#REF!</v>
      </c>
      <c r="AP94" s="14">
        <v>325561.1176591129</v>
      </c>
      <c r="AQ94" s="14">
        <v>327026.14268857893</v>
      </c>
      <c r="AR94" s="14">
        <v>328530.46294494637</v>
      </c>
      <c r="AS94" s="14">
        <f>AR94+AS93</f>
        <v>329910.29088931513</v>
      </c>
      <c r="AT94" s="14">
        <f>AS94</f>
        <v>329910.29088931513</v>
      </c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</row>
    <row r="95" spans="1:80" s="11" customFormat="1" ht="15.75" hidden="1" customHeight="1">
      <c r="A95" s="27" t="s">
        <v>49</v>
      </c>
      <c r="B95" s="27" t="s">
        <v>48</v>
      </c>
      <c r="C95" s="27">
        <v>3</v>
      </c>
      <c r="D95" s="12" t="s">
        <v>28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51">
        <f>AT325</f>
        <v>0</v>
      </c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</row>
    <row r="96" spans="1:80" s="11" customFormat="1" ht="15.75" hidden="1" customHeight="1">
      <c r="A96" s="27" t="s">
        <v>49</v>
      </c>
      <c r="B96" s="27" t="s">
        <v>48</v>
      </c>
      <c r="C96" s="27">
        <v>3</v>
      </c>
      <c r="D96" s="12" t="s">
        <v>33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>
        <f>SUM(AT94:AT95)</f>
        <v>329910.29088931513</v>
      </c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</row>
    <row r="97" spans="1:80" s="11" customFormat="1" ht="15.75" hidden="1" customHeight="1">
      <c r="A97" s="27"/>
      <c r="B97" s="27"/>
      <c r="C97" s="12"/>
      <c r="D97" s="12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</row>
    <row r="98" spans="1:80" s="11" customFormat="1" ht="15.75" customHeight="1">
      <c r="A98" s="27" t="s">
        <v>49</v>
      </c>
      <c r="B98" s="27" t="s">
        <v>48</v>
      </c>
      <c r="C98" s="27">
        <v>4</v>
      </c>
      <c r="D98" s="28" t="s">
        <v>63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 t="e">
        <f>Deferral!AN32</f>
        <v>#REF!</v>
      </c>
      <c r="AN98" s="14" t="e">
        <f>Deferral!AO32</f>
        <v>#REF!</v>
      </c>
      <c r="AO98" s="14" t="e">
        <f>Deferral!AP32</f>
        <v>#REF!</v>
      </c>
      <c r="AP98" s="14">
        <v>22726.688177009026</v>
      </c>
      <c r="AQ98" s="14">
        <v>26537.991284530457</v>
      </c>
      <c r="AR98" s="14">
        <v>22174.280641479578</v>
      </c>
      <c r="AS98" s="14" t="e">
        <f>Deferral!AT32</f>
        <v>#REF!</v>
      </c>
      <c r="AT98" s="14" t="e">
        <f>Deferral!AU32</f>
        <v>#REF!</v>
      </c>
      <c r="AU98" s="14" t="e">
        <f>Deferral!AV32</f>
        <v>#REF!</v>
      </c>
      <c r="AV98" s="14" t="e">
        <f>Deferral!AW32</f>
        <v>#REF!</v>
      </c>
      <c r="AW98" s="14" t="e">
        <f>Deferral!AX32</f>
        <v>#REF!</v>
      </c>
      <c r="AX98" s="14" t="e">
        <f>Deferral!AY32</f>
        <v>#REF!</v>
      </c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</row>
    <row r="99" spans="1:80" s="11" customFormat="1" ht="15.75" customHeight="1">
      <c r="A99" s="27" t="s">
        <v>49</v>
      </c>
      <c r="B99" s="27" t="s">
        <v>48</v>
      </c>
      <c r="C99" s="27">
        <v>4</v>
      </c>
      <c r="D99" s="12" t="s">
        <v>22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 t="e">
        <f>AM98/2*AM$302</f>
        <v>#REF!</v>
      </c>
      <c r="AN99" s="14" t="e">
        <f t="shared" ref="AN99:AX99" si="444">(AM100+AN98/2)*AN$302</f>
        <v>#REF!</v>
      </c>
      <c r="AO99" s="14" t="e">
        <f t="shared" si="444"/>
        <v>#REF!</v>
      </c>
      <c r="AP99" s="14">
        <v>384.3297552158121</v>
      </c>
      <c r="AQ99" s="14">
        <v>488.54977322414243</v>
      </c>
      <c r="AR99" s="14">
        <v>613.69198923799979</v>
      </c>
      <c r="AS99" s="14" t="e">
        <f t="shared" si="444"/>
        <v>#REF!</v>
      </c>
      <c r="AT99" s="14" t="e">
        <f t="shared" si="444"/>
        <v>#REF!</v>
      </c>
      <c r="AU99" s="14" t="e">
        <f t="shared" si="444"/>
        <v>#REF!</v>
      </c>
      <c r="AV99" s="14" t="e">
        <f t="shared" si="444"/>
        <v>#REF!</v>
      </c>
      <c r="AW99" s="14" t="e">
        <f t="shared" si="444"/>
        <v>#REF!</v>
      </c>
      <c r="AX99" s="14" t="e">
        <f t="shared" si="444"/>
        <v>#REF!</v>
      </c>
      <c r="AY99" s="14" t="e">
        <f t="shared" ref="AY99:BE99" si="445">AX100*AY$302</f>
        <v>#REF!</v>
      </c>
      <c r="AZ99" s="14" t="e">
        <f t="shared" si="445"/>
        <v>#REF!</v>
      </c>
      <c r="BA99" s="14" t="e">
        <f t="shared" si="445"/>
        <v>#REF!</v>
      </c>
      <c r="BB99" s="14" t="e">
        <f t="shared" si="445"/>
        <v>#REF!</v>
      </c>
      <c r="BC99" s="14" t="e">
        <f t="shared" si="445"/>
        <v>#REF!</v>
      </c>
      <c r="BD99" s="14" t="e">
        <f t="shared" si="445"/>
        <v>#REF!</v>
      </c>
      <c r="BE99" s="14" t="e">
        <f t="shared" si="445"/>
        <v>#REF!</v>
      </c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</row>
    <row r="100" spans="1:80" s="11" customFormat="1" ht="15.75" customHeight="1">
      <c r="A100" s="27" t="s">
        <v>49</v>
      </c>
      <c r="B100" s="27" t="s">
        <v>48</v>
      </c>
      <c r="C100" s="27">
        <v>4</v>
      </c>
      <c r="D100" s="28" t="s">
        <v>62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 t="e">
        <f>SUM(AM98:AM99)</f>
        <v>#REF!</v>
      </c>
      <c r="AN100" s="14" t="e">
        <f>AM100+SUM(AN98:AN99)</f>
        <v>#REF!</v>
      </c>
      <c r="AO100" s="14" t="e">
        <f t="shared" ref="AO100" si="446">AN100+SUM(AO98:AO99)</f>
        <v>#REF!</v>
      </c>
      <c r="AP100" s="14">
        <v>95297.620629766432</v>
      </c>
      <c r="AQ100" s="14">
        <v>122324.16168752103</v>
      </c>
      <c r="AR100" s="14">
        <v>145112.13431823862</v>
      </c>
      <c r="AS100" s="14" t="e">
        <f t="shared" ref="AS100" si="447">AR100+SUM(AS98:AS99)</f>
        <v>#REF!</v>
      </c>
      <c r="AT100" s="14" t="e">
        <f t="shared" ref="AT100" si="448">AS100+SUM(AT98:AT99)</f>
        <v>#REF!</v>
      </c>
      <c r="AU100" s="14" t="e">
        <f t="shared" ref="AU100" si="449">AT100+SUM(AU98:AU99)</f>
        <v>#REF!</v>
      </c>
      <c r="AV100" s="14" t="e">
        <f t="shared" ref="AV100" si="450">AU100+SUM(AV98:AV99)</f>
        <v>#REF!</v>
      </c>
      <c r="AW100" s="14" t="e">
        <f t="shared" ref="AW100" si="451">AV100+SUM(AW98:AW99)</f>
        <v>#REF!</v>
      </c>
      <c r="AX100" s="14" t="e">
        <f t="shared" ref="AX100" si="452">AW100+SUM(AX98:AX99)</f>
        <v>#REF!</v>
      </c>
      <c r="AY100" s="14" t="e">
        <f>AX100+AY99</f>
        <v>#REF!</v>
      </c>
      <c r="AZ100" s="14" t="e">
        <f t="shared" ref="AZ100" si="453">AY100+AZ99</f>
        <v>#REF!</v>
      </c>
      <c r="BA100" s="14" t="e">
        <f t="shared" ref="BA100" si="454">AZ100+BA99</f>
        <v>#REF!</v>
      </c>
      <c r="BB100" s="14" t="e">
        <f t="shared" ref="BB100" si="455">BA100+BB99</f>
        <v>#REF!</v>
      </c>
      <c r="BC100" s="14" t="e">
        <f t="shared" ref="BC100" si="456">BB100+BC99</f>
        <v>#REF!</v>
      </c>
      <c r="BD100" s="14" t="e">
        <f>BC100+BD99</f>
        <v>#REF!</v>
      </c>
      <c r="BE100" s="14" t="e">
        <f>BD100+BE99</f>
        <v>#REF!</v>
      </c>
      <c r="BF100" s="14" t="e">
        <f>BE100</f>
        <v>#REF!</v>
      </c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</row>
    <row r="101" spans="1:80" s="11" customFormat="1" ht="15.75" hidden="1" customHeight="1">
      <c r="A101" s="27" t="s">
        <v>49</v>
      </c>
      <c r="B101" s="27" t="s">
        <v>48</v>
      </c>
      <c r="C101" s="27">
        <v>4</v>
      </c>
      <c r="D101" s="12" t="s">
        <v>28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51">
        <f>BF333</f>
        <v>0</v>
      </c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</row>
    <row r="102" spans="1:80" s="11" customFormat="1" ht="15.75" hidden="1" customHeight="1">
      <c r="A102" s="27" t="s">
        <v>49</v>
      </c>
      <c r="B102" s="27" t="s">
        <v>48</v>
      </c>
      <c r="C102" s="27">
        <v>4</v>
      </c>
      <c r="D102" s="12" t="s">
        <v>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 t="e">
        <f>SUM(BF100:BF101)</f>
        <v>#REF!</v>
      </c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</row>
    <row r="103" spans="1:80" s="11" customFormat="1" ht="15.75" hidden="1" customHeight="1">
      <c r="A103" s="27"/>
      <c r="B103" s="27"/>
      <c r="C103" s="12"/>
      <c r="D103" s="12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</row>
    <row r="104" spans="1:80" s="11" customFormat="1" ht="15.75" hidden="1" customHeight="1">
      <c r="A104" s="27" t="s">
        <v>49</v>
      </c>
      <c r="B104" s="27" t="s">
        <v>48</v>
      </c>
      <c r="C104" s="27">
        <v>5</v>
      </c>
      <c r="D104" s="28" t="s">
        <v>63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 t="e">
        <f>Deferral!AZ32</f>
        <v>#REF!</v>
      </c>
      <c r="AZ104" s="14" t="e">
        <f>Deferral!BA32</f>
        <v>#REF!</v>
      </c>
      <c r="BA104" s="14" t="e">
        <f>Deferral!BB32</f>
        <v>#REF!</v>
      </c>
      <c r="BB104" s="14" t="e">
        <f>Deferral!BC32</f>
        <v>#REF!</v>
      </c>
      <c r="BC104" s="14" t="e">
        <f>Deferral!BD32</f>
        <v>#REF!</v>
      </c>
      <c r="BD104" s="14" t="e">
        <f>Deferral!BE32</f>
        <v>#REF!</v>
      </c>
      <c r="BE104" s="14" t="e">
        <f>Deferral!BF32</f>
        <v>#REF!</v>
      </c>
      <c r="BF104" s="14" t="e">
        <f>Deferral!BG32</f>
        <v>#REF!</v>
      </c>
      <c r="BG104" s="14" t="e">
        <f>Deferral!BH32</f>
        <v>#REF!</v>
      </c>
      <c r="BH104" s="14" t="e">
        <f>Deferral!BI32</f>
        <v>#REF!</v>
      </c>
      <c r="BI104" s="14" t="e">
        <f>Deferral!BJ32</f>
        <v>#REF!</v>
      </c>
      <c r="BJ104" s="14" t="e">
        <f>Deferral!BK32</f>
        <v>#REF!</v>
      </c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</row>
    <row r="105" spans="1:80" s="11" customFormat="1" ht="15.75" hidden="1" customHeight="1">
      <c r="A105" s="27" t="s">
        <v>49</v>
      </c>
      <c r="B105" s="27" t="s">
        <v>48</v>
      </c>
      <c r="C105" s="27">
        <v>5</v>
      </c>
      <c r="D105" s="12" t="s">
        <v>22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 t="e">
        <f>AY104/2*AY$302</f>
        <v>#REF!</v>
      </c>
      <c r="AZ105" s="14" t="e">
        <f t="shared" ref="AZ105:BJ105" si="457">(AY106+AZ104/2)*AZ$302</f>
        <v>#REF!</v>
      </c>
      <c r="BA105" s="14" t="e">
        <f t="shared" si="457"/>
        <v>#REF!</v>
      </c>
      <c r="BB105" s="14" t="e">
        <f t="shared" si="457"/>
        <v>#REF!</v>
      </c>
      <c r="BC105" s="14" t="e">
        <f t="shared" si="457"/>
        <v>#REF!</v>
      </c>
      <c r="BD105" s="14" t="e">
        <f t="shared" si="457"/>
        <v>#REF!</v>
      </c>
      <c r="BE105" s="14" t="e">
        <f t="shared" si="457"/>
        <v>#REF!</v>
      </c>
      <c r="BF105" s="14" t="e">
        <f t="shared" si="457"/>
        <v>#REF!</v>
      </c>
      <c r="BG105" s="14" t="e">
        <f t="shared" si="457"/>
        <v>#REF!</v>
      </c>
      <c r="BH105" s="14" t="e">
        <f t="shared" si="457"/>
        <v>#REF!</v>
      </c>
      <c r="BI105" s="14" t="e">
        <f t="shared" si="457"/>
        <v>#REF!</v>
      </c>
      <c r="BJ105" s="14" t="e">
        <f t="shared" si="457"/>
        <v>#REF!</v>
      </c>
      <c r="BK105" s="14" t="e">
        <f t="shared" ref="BK105:BQ105" si="458">BJ106*BK$302</f>
        <v>#REF!</v>
      </c>
      <c r="BL105" s="14" t="e">
        <f t="shared" si="458"/>
        <v>#REF!</v>
      </c>
      <c r="BM105" s="14" t="e">
        <f t="shared" si="458"/>
        <v>#REF!</v>
      </c>
      <c r="BN105" s="14" t="e">
        <f t="shared" si="458"/>
        <v>#REF!</v>
      </c>
      <c r="BO105" s="14" t="e">
        <f t="shared" si="458"/>
        <v>#REF!</v>
      </c>
      <c r="BP105" s="14" t="e">
        <f t="shared" si="458"/>
        <v>#REF!</v>
      </c>
      <c r="BQ105" s="14" t="e">
        <f t="shared" si="458"/>
        <v>#REF!</v>
      </c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</row>
    <row r="106" spans="1:80" s="11" customFormat="1" ht="15.75" hidden="1" customHeight="1">
      <c r="A106" s="27" t="s">
        <v>49</v>
      </c>
      <c r="B106" s="27" t="s">
        <v>48</v>
      </c>
      <c r="C106" s="27">
        <v>5</v>
      </c>
      <c r="D106" s="28" t="s">
        <v>62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 t="e">
        <f>SUM(AY104:AY105)</f>
        <v>#REF!</v>
      </c>
      <c r="AZ106" s="14" t="e">
        <f>AY106+SUM(AZ104:AZ105)</f>
        <v>#REF!</v>
      </c>
      <c r="BA106" s="14" t="e">
        <f t="shared" ref="BA106" si="459">AZ106+SUM(BA104:BA105)</f>
        <v>#REF!</v>
      </c>
      <c r="BB106" s="14" t="e">
        <f t="shared" ref="BB106" si="460">BA106+SUM(BB104:BB105)</f>
        <v>#REF!</v>
      </c>
      <c r="BC106" s="14" t="e">
        <f t="shared" ref="BC106" si="461">BB106+SUM(BC104:BC105)</f>
        <v>#REF!</v>
      </c>
      <c r="BD106" s="14" t="e">
        <f t="shared" ref="BD106" si="462">BC106+SUM(BD104:BD105)</f>
        <v>#REF!</v>
      </c>
      <c r="BE106" s="14" t="e">
        <f t="shared" ref="BE106" si="463">BD106+SUM(BE104:BE105)</f>
        <v>#REF!</v>
      </c>
      <c r="BF106" s="14" t="e">
        <f t="shared" ref="BF106" si="464">BE106+SUM(BF104:BF105)</f>
        <v>#REF!</v>
      </c>
      <c r="BG106" s="14" t="e">
        <f t="shared" ref="BG106" si="465">BF106+SUM(BG104:BG105)</f>
        <v>#REF!</v>
      </c>
      <c r="BH106" s="14" t="e">
        <f t="shared" ref="BH106" si="466">BG106+SUM(BH104:BH105)</f>
        <v>#REF!</v>
      </c>
      <c r="BI106" s="14" t="e">
        <f t="shared" ref="BI106" si="467">BH106+SUM(BI104:BI105)</f>
        <v>#REF!</v>
      </c>
      <c r="BJ106" s="14" t="e">
        <f t="shared" ref="BJ106" si="468">BI106+SUM(BJ104:BJ105)</f>
        <v>#REF!</v>
      </c>
      <c r="BK106" s="14" t="e">
        <f>BJ106+BK105</f>
        <v>#REF!</v>
      </c>
      <c r="BL106" s="14" t="e">
        <f t="shared" ref="BL106" si="469">BK106+BL105</f>
        <v>#REF!</v>
      </c>
      <c r="BM106" s="14" t="e">
        <f t="shared" ref="BM106" si="470">BL106+BM105</f>
        <v>#REF!</v>
      </c>
      <c r="BN106" s="14" t="e">
        <f t="shared" ref="BN106" si="471">BM106+BN105</f>
        <v>#REF!</v>
      </c>
      <c r="BO106" s="14" t="e">
        <f t="shared" ref="BO106" si="472">BN106+BO105</f>
        <v>#REF!</v>
      </c>
      <c r="BP106" s="14" t="e">
        <f>BO106+BP105</f>
        <v>#REF!</v>
      </c>
      <c r="BQ106" s="14" t="e">
        <f>BP106+BQ105</f>
        <v>#REF!</v>
      </c>
      <c r="BR106" s="14" t="e">
        <f>BQ106</f>
        <v>#REF!</v>
      </c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</row>
    <row r="107" spans="1:80" s="11" customFormat="1" ht="15.75" hidden="1" customHeight="1">
      <c r="A107" s="27" t="s">
        <v>49</v>
      </c>
      <c r="B107" s="27" t="s">
        <v>48</v>
      </c>
      <c r="C107" s="27">
        <v>5</v>
      </c>
      <c r="D107" s="12" t="s">
        <v>28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51">
        <f>BR341</f>
        <v>0</v>
      </c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</row>
    <row r="108" spans="1:80" s="11" customFormat="1" ht="15.75" hidden="1" customHeight="1">
      <c r="A108" s="27" t="s">
        <v>49</v>
      </c>
      <c r="B108" s="27" t="s">
        <v>48</v>
      </c>
      <c r="C108" s="27">
        <v>5</v>
      </c>
      <c r="D108" s="12" t="s">
        <v>35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 t="e">
        <f>SUM(BR106:BR107)</f>
        <v>#REF!</v>
      </c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</row>
    <row r="109" spans="1:80" s="11" customFormat="1" ht="15.75" hidden="1" customHeight="1">
      <c r="A109" s="27"/>
      <c r="B109" s="27"/>
      <c r="C109" s="12"/>
      <c r="D109" s="12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</row>
    <row r="110" spans="1:80" s="11" customFormat="1" ht="15.75" customHeight="1">
      <c r="A110" s="27"/>
      <c r="B110" s="27"/>
      <c r="C110" s="12"/>
      <c r="D110" s="12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</row>
    <row r="111" spans="1:80" s="11" customFormat="1" ht="15.75" customHeight="1">
      <c r="A111" s="27" t="s">
        <v>49</v>
      </c>
      <c r="B111" s="27" t="s">
        <v>48</v>
      </c>
      <c r="C111" s="54"/>
      <c r="D111" s="12" t="s">
        <v>57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-1266.38157</v>
      </c>
      <c r="AI111" s="14">
        <v>-2721.5418100000002</v>
      </c>
      <c r="AJ111" s="14">
        <v>-2397.5370499999999</v>
      </c>
      <c r="AK111" s="14">
        <v>-1972.77215</v>
      </c>
      <c r="AL111" s="14">
        <v>-2107.48254</v>
      </c>
      <c r="AM111" s="14">
        <v>-2582.1557400000002</v>
      </c>
      <c r="AN111" s="14">
        <v>-2606.71261</v>
      </c>
      <c r="AO111" s="14">
        <v>-2574.3362000000002</v>
      </c>
      <c r="AP111" s="14">
        <v>-2351.5729000000001</v>
      </c>
      <c r="AQ111" s="14">
        <v>-2426.13166</v>
      </c>
      <c r="AR111" s="14">
        <v>-2734.4954299999999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</v>
      </c>
      <c r="BV111" s="14">
        <v>0</v>
      </c>
      <c r="BW111" s="14">
        <v>0</v>
      </c>
      <c r="BX111" s="14">
        <v>0</v>
      </c>
      <c r="BY111" s="14">
        <v>0</v>
      </c>
      <c r="BZ111" s="14">
        <v>0</v>
      </c>
      <c r="CA111" s="14">
        <v>0</v>
      </c>
      <c r="CB111" s="14">
        <v>0</v>
      </c>
    </row>
    <row r="112" spans="1:80" s="11" customFormat="1" ht="15.75" customHeight="1">
      <c r="A112" s="27" t="s">
        <v>49</v>
      </c>
      <c r="B112" s="27" t="s">
        <v>48</v>
      </c>
      <c r="C112" s="54"/>
      <c r="D112" s="12" t="s">
        <v>40</v>
      </c>
      <c r="E112" s="14">
        <v>0</v>
      </c>
      <c r="F112" s="14">
        <f>(E113+F84+F90+F96+F102+F108+F111/2)*F$302</f>
        <v>0</v>
      </c>
      <c r="G112" s="14">
        <f t="shared" ref="G112" si="473">(F113+G84+G90+G96+G102+G108+G111/2)*G$302</f>
        <v>0</v>
      </c>
      <c r="H112" s="14">
        <f t="shared" ref="H112" si="474">(G113+H84+H90+H96+H102+H108+H111/2)*H$302</f>
        <v>0</v>
      </c>
      <c r="I112" s="14">
        <f t="shared" ref="I112" si="475">(H113+I84+I90+I96+I102+I108+I111/2)*I$302</f>
        <v>0</v>
      </c>
      <c r="J112" s="14">
        <f t="shared" ref="J112" si="476">(I113+J84+J90+J96+J102+J108+J111/2)*J$302</f>
        <v>0</v>
      </c>
      <c r="K112" s="14">
        <f t="shared" ref="K112" si="477">(J113+K84+K90+K96+K102+K108+K111/2)*K$302</f>
        <v>0</v>
      </c>
      <c r="L112" s="14">
        <f t="shared" ref="L112" si="478">(K113+L84+L90+L96+L102+L108+L111/2)*L$302</f>
        <v>0</v>
      </c>
      <c r="M112" s="14">
        <f t="shared" ref="M112" si="479">(L113+M84+M90+M96+M102+M108+M111/2)*M$302</f>
        <v>0</v>
      </c>
      <c r="N112" s="14">
        <f t="shared" ref="N112" si="480">(M113+N84+N90+N96+N102+N108+N111/2)*N$302</f>
        <v>0</v>
      </c>
      <c r="O112" s="14" t="e">
        <f>(N113+O84+O90+O96+O102+O108+O111/2)*O$302</f>
        <v>#REF!</v>
      </c>
      <c r="P112" s="14" t="e">
        <f>(O113+P84+P90+P96+P102+P108+P111/2)*P$302</f>
        <v>#REF!</v>
      </c>
      <c r="Q112" s="14" t="e">
        <f t="shared" ref="Q112" si="481">(P113+Q84+Q90+Q96+Q102+Q108+Q111/2)*Q$302</f>
        <v>#REF!</v>
      </c>
      <c r="R112" s="14" t="e">
        <f t="shared" ref="R112" si="482">(Q113+R84+R90+R96+R102+R108+R111/2)*R$302</f>
        <v>#REF!</v>
      </c>
      <c r="S112" s="14" t="e">
        <f t="shared" ref="S112" si="483">(R113+S84+S90+S96+S102+S108+S111/2)*S$302</f>
        <v>#REF!</v>
      </c>
      <c r="T112" s="14" t="e">
        <f t="shared" ref="T112" si="484">(S113+T84+T90+T96+T102+T108+T111/2)*T$302</f>
        <v>#REF!</v>
      </c>
      <c r="U112" s="14" t="e">
        <f t="shared" ref="U112" si="485">(T113+U84+U90+U96+U102+U108+U111/2)*U$302</f>
        <v>#REF!</v>
      </c>
      <c r="V112" s="14" t="e">
        <f t="shared" ref="V112" si="486">(U113+V84+V90+V96+V102+V108+V111/2)*V$302</f>
        <v>#REF!</v>
      </c>
      <c r="W112" s="14" t="e">
        <f t="shared" ref="W112" si="487">(V113+W84+W90+W96+W102+W108+W111/2)*W$302</f>
        <v>#REF!</v>
      </c>
      <c r="X112" s="14" t="e">
        <f t="shared" ref="X112" si="488">(W113+X84+X90+X96+X102+X108+X111/2)*X$302</f>
        <v>#REF!</v>
      </c>
      <c r="Y112" s="14" t="e">
        <f t="shared" ref="Y112" si="489">(X113+Y84+Y90+Y96+Y102+Y108+Y111/2)*Y$302</f>
        <v>#REF!</v>
      </c>
      <c r="Z112" s="14" t="e">
        <f t="shared" ref="Z112" si="490">(Y113+Z84+Z90+Z96+Z102+Z108+Z111/2)*Z$302</f>
        <v>#REF!</v>
      </c>
      <c r="AA112" s="14" t="e">
        <f t="shared" ref="AA112" si="491">(Z113+AA84+AA90+AA96+AA102+AA108+AA111/2)*AA$302</f>
        <v>#REF!</v>
      </c>
      <c r="AB112" s="14" t="e">
        <f t="shared" ref="AB112" si="492">(AA113+AB84+AB90+AB96+AB102+AB108+AB111/2)*AB$302</f>
        <v>#REF!</v>
      </c>
      <c r="AC112" s="14" t="e">
        <f t="shared" ref="AC112" si="493">(AB113+AC84+AC90+AC96+AC102+AC108+AC111/2)*AC$302</f>
        <v>#REF!</v>
      </c>
      <c r="AD112" s="14" t="e">
        <f t="shared" ref="AD112" si="494">(AC113+AD84+AD90+AD96+AD102+AD108+AD111/2)*AD$302</f>
        <v>#REF!</v>
      </c>
      <c r="AE112" s="14" t="e">
        <f t="shared" ref="AE112" si="495">(AD113+AE84+AE90+AE96+AE102+AE108+AE111/2)*AE$302</f>
        <v>#REF!</v>
      </c>
      <c r="AF112" s="14" t="e">
        <f t="shared" ref="AF112" si="496">(AE113+AF84+AF90+AF96+AF102+AF108+AF111/2)*AF$302</f>
        <v>#REF!</v>
      </c>
      <c r="AG112" s="14" t="e">
        <f t="shared" ref="AG112" si="497">(AF113+AG84+AG90+AG96+AG102+AG108+AG111/2)*AG$302</f>
        <v>#REF!</v>
      </c>
      <c r="AH112" s="14" t="e">
        <f t="shared" ref="AH112" si="498">(AG113+AH84+AH90+AH96+AH102+AH108+AH111/2)*AH$302</f>
        <v>#REF!</v>
      </c>
      <c r="AI112" s="14" t="e">
        <f t="shared" ref="AI112" si="499">(AH113+AI84+AI90+AI96+AI102+AI108+AI111/2)*AI$302</f>
        <v>#REF!</v>
      </c>
      <c r="AJ112" s="14" t="e">
        <f t="shared" ref="AJ112" si="500">(AI113+AJ84+AJ90+AJ96+AJ102+AJ108+AJ111/2)*AJ$302</f>
        <v>#REF!</v>
      </c>
      <c r="AK112" s="14" t="e">
        <f t="shared" ref="AK112" si="501">(AJ113+AK84+AK90+AK96+AK102+AK108+AK111/2)*AK$302</f>
        <v>#REF!</v>
      </c>
      <c r="AL112" s="14" t="e">
        <f t="shared" ref="AL112" si="502">(AK113+AL84+AL90+AL96+AL102+AL108+AL111/2)*AL$302</f>
        <v>#REF!</v>
      </c>
      <c r="AM112" s="14" t="e">
        <f t="shared" ref="AM112" si="503">(AL113+AM84+AM90+AM96+AM102+AM108+AM111/2)*AM$302</f>
        <v>#REF!</v>
      </c>
      <c r="AN112" s="14" t="e">
        <f t="shared" ref="AN112" si="504">(AM113+AN84+AN90+AN96+AN102+AN108+AN111/2)*AN$302</f>
        <v>#REF!</v>
      </c>
      <c r="AO112" s="14" t="e">
        <f t="shared" ref="AO112" si="505">(AN113+AO84+AO90+AO96+AO102+AO108+AO111/2)*AO$302</f>
        <v>#REF!</v>
      </c>
      <c r="AP112" s="14">
        <v>7180.0369701290847</v>
      </c>
      <c r="AQ112" s="14">
        <v>7045.5095410144677</v>
      </c>
      <c r="AR112" s="14">
        <v>7222.6163212853444</v>
      </c>
      <c r="AS112" s="14">
        <f t="shared" ref="AS112" si="506">(AR113+AS84+AS90+AS96+AS102+AS108+AS111/2)*AS$302</f>
        <v>6619.1552762764959</v>
      </c>
      <c r="AT112" s="14">
        <f t="shared" ref="AT112" si="507">(AS113+AT84+AT90+AT96+AT102+AT108+AT111/2)*AT$302</f>
        <v>7458.8233108739814</v>
      </c>
      <c r="AU112" s="14">
        <f t="shared" ref="AU112" si="508">(AT113+AU84+AU90+AU96+AU102+AU108+AU111/2)*AU$302</f>
        <v>8063.9060080776499</v>
      </c>
      <c r="AV112" s="14">
        <f t="shared" ref="AV112" si="509">(AU113+AV84+AV90+AV96+AV102+AV108+AV111/2)*AV$302</f>
        <v>0</v>
      </c>
      <c r="AW112" s="14">
        <f t="shared" ref="AW112" si="510">(AV113+AW84+AW90+AW96+AW102+AW108+AW111/2)*AW$302</f>
        <v>0</v>
      </c>
      <c r="AX112" s="14">
        <f t="shared" ref="AX112" si="511">(AW113+AX84+AX90+AX96+AX102+AX108+AX111/2)*AX$302</f>
        <v>0</v>
      </c>
      <c r="AY112" s="14">
        <f t="shared" ref="AY112" si="512">(AX113+AY84+AY90+AY96+AY102+AY108+AY111/2)*AY$302</f>
        <v>0</v>
      </c>
      <c r="AZ112" s="14">
        <f t="shared" ref="AZ112" si="513">(AY113+AZ84+AZ90+AZ96+AZ102+AZ108+AZ111/2)*AZ$302</f>
        <v>0</v>
      </c>
      <c r="BA112" s="14">
        <f t="shared" ref="BA112" si="514">(AZ113+BA84+BA90+BA96+BA102+BA108+BA111/2)*BA$302</f>
        <v>0</v>
      </c>
      <c r="BB112" s="14">
        <f t="shared" ref="BB112" si="515">(BA113+BB84+BB90+BB96+BB102+BB108+BB111/2)*BB$302</f>
        <v>0</v>
      </c>
      <c r="BC112" s="14">
        <f t="shared" ref="BC112" si="516">(BB113+BC84+BC90+BC96+BC102+BC108+BC111/2)*BC$302</f>
        <v>0</v>
      </c>
      <c r="BD112" s="14">
        <f t="shared" ref="BD112" si="517">(BC113+BD84+BD90+BD96+BD102+BD108+BD111/2)*BD$302</f>
        <v>0</v>
      </c>
      <c r="BE112" s="14">
        <f t="shared" ref="BE112" si="518">(BD113+BE84+BE90+BE96+BE102+BE108+BE111/2)*BE$302</f>
        <v>0</v>
      </c>
      <c r="BF112" s="14" t="e">
        <f t="shared" ref="BF112" si="519">(BE113+BF84+BF90+BF96+BF102+BF108+BF111/2)*BF$302</f>
        <v>#REF!</v>
      </c>
      <c r="BG112" s="14" t="e">
        <f t="shared" ref="BG112" si="520">(BF113+BG84+BG90+BG96+BG102+BG108+BG111/2)*BG$302</f>
        <v>#REF!</v>
      </c>
      <c r="BH112" s="14" t="e">
        <f t="shared" ref="BH112" si="521">(BG113+BH84+BH90+BH96+BH102+BH108+BH111/2)*BH$302</f>
        <v>#REF!</v>
      </c>
      <c r="BI112" s="14" t="e">
        <f t="shared" ref="BI112" si="522">(BH113+BI84+BI90+BI96+BI102+BI108+BI111/2)*BI$302</f>
        <v>#REF!</v>
      </c>
      <c r="BJ112" s="14" t="e">
        <f t="shared" ref="BJ112" si="523">(BI113+BJ84+BJ90+BJ96+BJ102+BJ108+BJ111/2)*BJ$302</f>
        <v>#REF!</v>
      </c>
      <c r="BK112" s="14" t="e">
        <f t="shared" ref="BK112" si="524">(BJ113+BK84+BK90+BK96+BK102+BK108+BK111/2)*BK$302</f>
        <v>#REF!</v>
      </c>
      <c r="BL112" s="14" t="e">
        <f t="shared" ref="BL112" si="525">(BK113+BL84+BL90+BL96+BL102+BL108+BL111/2)*BL$302</f>
        <v>#REF!</v>
      </c>
      <c r="BM112" s="14" t="e">
        <f t="shared" ref="BM112" si="526">(BL113+BM84+BM90+BM96+BM102+BM108+BM111/2)*BM$302</f>
        <v>#REF!</v>
      </c>
      <c r="BN112" s="14" t="e">
        <f t="shared" ref="BN112" si="527">(BM113+BN84+BN90+BN96+BN102+BN108+BN111/2)*BN$302</f>
        <v>#REF!</v>
      </c>
      <c r="BO112" s="14" t="e">
        <f t="shared" ref="BO112" si="528">(BN113+BO84+BO90+BO96+BO102+BO108+BO111/2)*BO$302</f>
        <v>#REF!</v>
      </c>
      <c r="BP112" s="14" t="e">
        <f t="shared" ref="BP112" si="529">(BO113+BP84+BP90+BP96+BP102+BP108+BP111/2)*BP$302</f>
        <v>#REF!</v>
      </c>
      <c r="BQ112" s="14" t="e">
        <f t="shared" ref="BQ112" si="530">(BP113+BQ84+BQ90+BQ96+BQ102+BQ108+BQ111/2)*BQ$302</f>
        <v>#REF!</v>
      </c>
      <c r="BR112" s="14" t="e">
        <f t="shared" ref="BR112" si="531">(BQ113+BR84+BR90+BR96+BR102+BR108+BR111/2)*BR$302</f>
        <v>#REF!</v>
      </c>
      <c r="BS112" s="14" t="e">
        <f t="shared" ref="BS112" si="532">(BR113+BS84+BS90+BS96+BS102+BS108+BS111/2)*BS$302</f>
        <v>#REF!</v>
      </c>
      <c r="BT112" s="14" t="e">
        <f t="shared" ref="BT112" si="533">(BS113+BT84+BT90+BT96+BT102+BT108+BT111/2)*BT$302</f>
        <v>#REF!</v>
      </c>
      <c r="BU112" s="14" t="e">
        <f t="shared" ref="BU112" si="534">(BT113+BU84+BU90+BU96+BU102+BU108+BU111/2)*BU$302</f>
        <v>#REF!</v>
      </c>
      <c r="BV112" s="14" t="e">
        <f t="shared" ref="BV112" si="535">(BU113+BV84+BV90+BV96+BV102+BV108+BV111/2)*BV$302</f>
        <v>#REF!</v>
      </c>
      <c r="BW112" s="14" t="e">
        <f t="shared" ref="BW112" si="536">(BV113+BW84+BW90+BW96+BW102+BW108+BW111/2)*BW$302</f>
        <v>#REF!</v>
      </c>
      <c r="BX112" s="14" t="e">
        <f t="shared" ref="BX112" si="537">(BW113+BX84+BX90+BX96+BX102+BX108+BX111/2)*BX$302</f>
        <v>#REF!</v>
      </c>
      <c r="BY112" s="14" t="e">
        <f t="shared" ref="BY112" si="538">(BX113+BY84+BY90+BY96+BY102+BY108+BY111/2)*BY$302</f>
        <v>#REF!</v>
      </c>
      <c r="BZ112" s="14" t="e">
        <f t="shared" ref="BZ112" si="539">(BY113+BZ84+BZ90+BZ96+BZ102+BZ108+BZ111/2)*BZ$302</f>
        <v>#REF!</v>
      </c>
      <c r="CA112" s="14" t="e">
        <f t="shared" ref="CA112" si="540">(BZ113+CA84+CA90+CA96+CA102+CA108+CA111/2)*CA$302</f>
        <v>#REF!</v>
      </c>
      <c r="CB112" s="14" t="e">
        <f t="shared" ref="CB112" si="541">(CA113+CB84+CB90+CB96+CB102+CB108+CB111/2)*CB$302</f>
        <v>#REF!</v>
      </c>
    </row>
    <row r="113" spans="1:80" s="11" customFormat="1" ht="15.75" customHeight="1">
      <c r="A113" s="58" t="s">
        <v>49</v>
      </c>
      <c r="B113" s="58" t="s">
        <v>48</v>
      </c>
      <c r="C113" s="56"/>
      <c r="D113" s="57" t="s">
        <v>41</v>
      </c>
      <c r="E113" s="51">
        <v>0</v>
      </c>
      <c r="F113" s="51">
        <f>E113+F84+F90+F96+F102+F108+F111+F112</f>
        <v>0</v>
      </c>
      <c r="G113" s="51">
        <f t="shared" ref="G113" si="542">F113+G84+G90+G96+G102+G108+G111+G112</f>
        <v>0</v>
      </c>
      <c r="H113" s="51">
        <f t="shared" ref="H113" si="543">G113+H84+H90+H96+H102+H108+H111+H112</f>
        <v>0</v>
      </c>
      <c r="I113" s="51">
        <f t="shared" ref="I113" si="544">H113+I84+I90+I96+I102+I108+I111+I112</f>
        <v>0</v>
      </c>
      <c r="J113" s="51">
        <f t="shared" ref="J113" si="545">I113+J84+J90+J96+J102+J108+J111+J112</f>
        <v>0</v>
      </c>
      <c r="K113" s="51">
        <f t="shared" ref="K113" si="546">J113+K84+K90+K96+K102+K108+K111+K112</f>
        <v>0</v>
      </c>
      <c r="L113" s="51">
        <f t="shared" ref="L113" si="547">K113+L84+L90+L96+L102+L108+L111+L112</f>
        <v>0</v>
      </c>
      <c r="M113" s="51">
        <f t="shared" ref="M113" si="548">L113+M84+M90+M96+M102+M108+M111+M112</f>
        <v>0</v>
      </c>
      <c r="N113" s="51">
        <f t="shared" ref="N113" si="549">M113+N84+N90+N96+N102+N108+N111+N112</f>
        <v>0</v>
      </c>
      <c r="O113" s="51" t="e">
        <f>N113+O84+O90+O96+O102+O108+O111+O112</f>
        <v>#REF!</v>
      </c>
      <c r="P113" s="51" t="e">
        <f>O113+P84+P90+P96+P102+P108+P111+P112</f>
        <v>#REF!</v>
      </c>
      <c r="Q113" s="51" t="e">
        <f t="shared" ref="Q113" si="550">P113+Q84+Q90+Q96+Q102+Q108+Q111+Q112</f>
        <v>#REF!</v>
      </c>
      <c r="R113" s="51" t="e">
        <f t="shared" ref="R113" si="551">Q113+R84+R90+R96+R102+R108+R111+R112</f>
        <v>#REF!</v>
      </c>
      <c r="S113" s="51" t="e">
        <f t="shared" ref="S113" si="552">R113+S84+S90+S96+S102+S108+S111+S112</f>
        <v>#REF!</v>
      </c>
      <c r="T113" s="51" t="e">
        <f t="shared" ref="T113" si="553">S113+T84+T90+T96+T102+T108+T111+T112</f>
        <v>#REF!</v>
      </c>
      <c r="U113" s="51" t="e">
        <f t="shared" ref="U113" si="554">T113+U84+U90+U96+U102+U108+U111+U112</f>
        <v>#REF!</v>
      </c>
      <c r="V113" s="51" t="e">
        <f t="shared" ref="V113" si="555">U113+V84+V90+V96+V102+V108+V111+V112</f>
        <v>#REF!</v>
      </c>
      <c r="W113" s="51" t="e">
        <f t="shared" ref="W113" si="556">V113+W84+W90+W96+W102+W108+W111+W112</f>
        <v>#REF!</v>
      </c>
      <c r="X113" s="51" t="e">
        <f t="shared" ref="X113" si="557">W113+X84+X90+X96+X102+X108+X111+X112</f>
        <v>#REF!</v>
      </c>
      <c r="Y113" s="51" t="e">
        <f t="shared" ref="Y113" si="558">X113+Y84+Y90+Y96+Y102+Y108+Y111+Y112</f>
        <v>#REF!</v>
      </c>
      <c r="Z113" s="51" t="e">
        <f t="shared" ref="Z113" si="559">Y113+Z84+Z90+Z96+Z102+Z108+Z111+Z112</f>
        <v>#REF!</v>
      </c>
      <c r="AA113" s="51" t="e">
        <f t="shared" ref="AA113" si="560">Z113+AA84+AA90+AA96+AA102+AA108+AA111+AA112</f>
        <v>#REF!</v>
      </c>
      <c r="AB113" s="51" t="e">
        <f t="shared" ref="AB113" si="561">AA113+AB84+AB90+AB96+AB102+AB108+AB111+AB112</f>
        <v>#REF!</v>
      </c>
      <c r="AC113" s="51" t="e">
        <f t="shared" ref="AC113" si="562">AB113+AC84+AC90+AC96+AC102+AC108+AC111+AC112</f>
        <v>#REF!</v>
      </c>
      <c r="AD113" s="51" t="e">
        <f t="shared" ref="AD113" si="563">AC113+AD84+AD90+AD96+AD102+AD108+AD111+AD112</f>
        <v>#REF!</v>
      </c>
      <c r="AE113" s="51" t="e">
        <f t="shared" ref="AE113" si="564">AD113+AE84+AE90+AE96+AE102+AE108+AE111+AE112</f>
        <v>#REF!</v>
      </c>
      <c r="AF113" s="51" t="e">
        <f t="shared" ref="AF113" si="565">AE113+AF84+AF90+AF96+AF102+AF108+AF111+AF112</f>
        <v>#REF!</v>
      </c>
      <c r="AG113" s="51" t="e">
        <f t="shared" ref="AG113" si="566">AF113+AG84+AG90+AG96+AG102+AG108+AG111+AG112</f>
        <v>#REF!</v>
      </c>
      <c r="AH113" s="51" t="e">
        <f t="shared" ref="AH113" si="567">AG113+AH84+AH90+AH96+AH102+AH108+AH111+AH112</f>
        <v>#REF!</v>
      </c>
      <c r="AI113" s="51" t="e">
        <f t="shared" ref="AI113" si="568">AH113+AI84+AI90+AI96+AI102+AI108+AI111+AI112</f>
        <v>#REF!</v>
      </c>
      <c r="AJ113" s="51" t="e">
        <f t="shared" ref="AJ113" si="569">AI113+AJ84+AJ90+AJ96+AJ102+AJ108+AJ111+AJ112</f>
        <v>#REF!</v>
      </c>
      <c r="AK113" s="51" t="e">
        <f t="shared" ref="AK113" si="570">AJ113+AK84+AK90+AK96+AK102+AK108+AK111+AK112</f>
        <v>#REF!</v>
      </c>
      <c r="AL113" s="51" t="e">
        <f t="shared" ref="AL113" si="571">AK113+AL84+AL90+AL96+AL102+AL108+AL111+AL112</f>
        <v>#REF!</v>
      </c>
      <c r="AM113" s="51" t="e">
        <f t="shared" ref="AM113" si="572">AL113+AM84+AM90+AM96+AM102+AM108+AM111+AM112</f>
        <v>#REF!</v>
      </c>
      <c r="AN113" s="51" t="e">
        <f t="shared" ref="AN113" si="573">AM113+AN84+AN90+AN96+AN102+AN108+AN111+AN112</f>
        <v>#REF!</v>
      </c>
      <c r="AO113" s="51" t="e">
        <f t="shared" ref="AO113" si="574">AN113+AO84+AO90+AO96+AO102+AO108+AO111+AO112</f>
        <v>#REF!</v>
      </c>
      <c r="AP113" s="51">
        <v>1566881.8527221039</v>
      </c>
      <c r="AQ113" s="51">
        <v>1571501.2306031184</v>
      </c>
      <c r="AR113" s="51">
        <v>1575989.3514944038</v>
      </c>
      <c r="AS113" s="51">
        <f t="shared" ref="AS113" si="575">AR113+AS84+AS90+AS96+AS102+AS108+AS111+AS112</f>
        <v>1582608.5067706802</v>
      </c>
      <c r="AT113" s="51">
        <f t="shared" ref="AT113" si="576">AS113+AT84+AT90+AT96+AT102+AT108+AT111+AT112</f>
        <v>1919977.6209708692</v>
      </c>
      <c r="AU113" s="51">
        <f t="shared" ref="AU113" si="577">AT113+AU84+AU90+AU96+AU102+AU108+AU111+AU112</f>
        <v>1928041.5269789468</v>
      </c>
      <c r="AV113" s="51">
        <f t="shared" ref="AV113" si="578">AU113+AV84+AV90+AV96+AV102+AV108+AV111+AV112</f>
        <v>1928041.5269789468</v>
      </c>
      <c r="AW113" s="51">
        <f t="shared" ref="AW113" si="579">AV113+AW84+AW90+AW96+AW102+AW108+AW111+AW112</f>
        <v>1928041.5269789468</v>
      </c>
      <c r="AX113" s="51">
        <f t="shared" ref="AX113" si="580">AW113+AX84+AX90+AX96+AX102+AX108+AX111+AX112</f>
        <v>1928041.5269789468</v>
      </c>
      <c r="AY113" s="51">
        <f t="shared" ref="AY113" si="581">AX113+AY84+AY90+AY96+AY102+AY108+AY111+AY112</f>
        <v>1928041.5269789468</v>
      </c>
      <c r="AZ113" s="51">
        <f t="shared" ref="AZ113" si="582">AY113+AZ84+AZ90+AZ96+AZ102+AZ108+AZ111+AZ112</f>
        <v>1928041.5269789468</v>
      </c>
      <c r="BA113" s="51">
        <f t="shared" ref="BA113" si="583">AZ113+BA84+BA90+BA96+BA102+BA108+BA111+BA112</f>
        <v>1928041.5269789468</v>
      </c>
      <c r="BB113" s="51">
        <f t="shared" ref="BB113" si="584">BA113+BB84+BB90+BB96+BB102+BB108+BB111+BB112</f>
        <v>1928041.5269789468</v>
      </c>
      <c r="BC113" s="51">
        <f t="shared" ref="BC113" si="585">BB113+BC84+BC90+BC96+BC102+BC108+BC111+BC112</f>
        <v>1928041.5269789468</v>
      </c>
      <c r="BD113" s="51">
        <f t="shared" ref="BD113" si="586">BC113+BD84+BD90+BD96+BD102+BD108+BD111+BD112</f>
        <v>1928041.5269789468</v>
      </c>
      <c r="BE113" s="51">
        <f t="shared" ref="BE113" si="587">BD113+BE84+BE90+BE96+BE102+BE108+BE111+BE112</f>
        <v>1928041.5269789468</v>
      </c>
      <c r="BF113" s="51" t="e">
        <f t="shared" ref="BF113" si="588">BE113+BF84+BF90+BF96+BF102+BF108+BF111+BF112</f>
        <v>#REF!</v>
      </c>
      <c r="BG113" s="51" t="e">
        <f t="shared" ref="BG113" si="589">BF113+BG84+BG90+BG96+BG102+BG108+BG111+BG112</f>
        <v>#REF!</v>
      </c>
      <c r="BH113" s="51" t="e">
        <f t="shared" ref="BH113" si="590">BG113+BH84+BH90+BH96+BH102+BH108+BH111+BH112</f>
        <v>#REF!</v>
      </c>
      <c r="BI113" s="51" t="e">
        <f t="shared" ref="BI113" si="591">BH113+BI84+BI90+BI96+BI102+BI108+BI111+BI112</f>
        <v>#REF!</v>
      </c>
      <c r="BJ113" s="51" t="e">
        <f t="shared" ref="BJ113" si="592">BI113+BJ84+BJ90+BJ96+BJ102+BJ108+BJ111+BJ112</f>
        <v>#REF!</v>
      </c>
      <c r="BK113" s="51" t="e">
        <f t="shared" ref="BK113" si="593">BJ113+BK84+BK90+BK96+BK102+BK108+BK111+BK112</f>
        <v>#REF!</v>
      </c>
      <c r="BL113" s="51" t="e">
        <f t="shared" ref="BL113" si="594">BK113+BL84+BL90+BL96+BL102+BL108+BL111+BL112</f>
        <v>#REF!</v>
      </c>
      <c r="BM113" s="51" t="e">
        <f t="shared" ref="BM113" si="595">BL113+BM84+BM90+BM96+BM102+BM108+BM111+BM112</f>
        <v>#REF!</v>
      </c>
      <c r="BN113" s="51" t="e">
        <f t="shared" ref="BN113" si="596">BM113+BN84+BN90+BN96+BN102+BN108+BN111+BN112</f>
        <v>#REF!</v>
      </c>
      <c r="BO113" s="51" t="e">
        <f t="shared" ref="BO113" si="597">BN113+BO84+BO90+BO96+BO102+BO108+BO111+BO112</f>
        <v>#REF!</v>
      </c>
      <c r="BP113" s="51" t="e">
        <f t="shared" ref="BP113" si="598">BO113+BP84+BP90+BP96+BP102+BP108+BP111+BP112</f>
        <v>#REF!</v>
      </c>
      <c r="BQ113" s="51" t="e">
        <f t="shared" ref="BQ113" si="599">BP113+BQ84+BQ90+BQ96+BQ102+BQ108+BQ111+BQ112</f>
        <v>#REF!</v>
      </c>
      <c r="BR113" s="51" t="e">
        <f t="shared" ref="BR113" si="600">BQ113+BR84+BR90+BR96+BR102+BR108+BR111+BR112</f>
        <v>#REF!</v>
      </c>
      <c r="BS113" s="51" t="e">
        <f t="shared" ref="BS113" si="601">BR113+BS84+BS90+BS96+BS102+BS108+BS111+BS112</f>
        <v>#REF!</v>
      </c>
      <c r="BT113" s="51" t="e">
        <f t="shared" ref="BT113" si="602">BS113+BT84+BT90+BT96+BT102+BT108+BT111+BT112</f>
        <v>#REF!</v>
      </c>
      <c r="BU113" s="51" t="e">
        <f t="shared" ref="BU113" si="603">BT113+BU84+BU90+BU96+BU102+BU108+BU111+BU112</f>
        <v>#REF!</v>
      </c>
      <c r="BV113" s="51" t="e">
        <f t="shared" ref="BV113" si="604">BU113+BV84+BV90+BV96+BV102+BV108+BV111+BV112</f>
        <v>#REF!</v>
      </c>
      <c r="BW113" s="51" t="e">
        <f t="shared" ref="BW113" si="605">BV113+BW84+BW90+BW96+BW102+BW108+BW111+BW112</f>
        <v>#REF!</v>
      </c>
      <c r="BX113" s="51" t="e">
        <f t="shared" ref="BX113" si="606">BW113+BX84+BX90+BX96+BX102+BX108+BX111+BX112</f>
        <v>#REF!</v>
      </c>
      <c r="BY113" s="51" t="e">
        <f t="shared" ref="BY113" si="607">BX113+BY84+BY90+BY96+BY102+BY108+BY111+BY112</f>
        <v>#REF!</v>
      </c>
      <c r="BZ113" s="51" t="e">
        <f t="shared" ref="BZ113" si="608">BY113+BZ84+BZ90+BZ96+BZ102+BZ108+BZ111+BZ112</f>
        <v>#REF!</v>
      </c>
      <c r="CA113" s="51" t="e">
        <f t="shared" ref="CA113" si="609">BZ113+CA84+CA90+CA96+CA102+CA108+CA111+CA112</f>
        <v>#REF!</v>
      </c>
      <c r="CB113" s="51" t="e">
        <f t="shared" ref="CB113" si="610">CA113+CB84+CB90+CB96+CB102+CB108+CB111+CB112</f>
        <v>#REF!</v>
      </c>
    </row>
    <row r="114" spans="1:80" hidden="1"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</row>
    <row r="115" spans="1:80" hidden="1">
      <c r="A115" s="27" t="s">
        <v>50</v>
      </c>
      <c r="B115" s="27" t="s">
        <v>48</v>
      </c>
      <c r="C115" s="27">
        <v>1</v>
      </c>
      <c r="D115" s="28" t="s">
        <v>63</v>
      </c>
      <c r="E115" s="14">
        <f>Deferral!D40</f>
        <v>-35833.010958653525</v>
      </c>
      <c r="F115" s="14">
        <f>Deferral!E40</f>
        <v>-87792.60334254452</v>
      </c>
      <c r="G115" s="14" t="e">
        <f>Deferral!F40</f>
        <v>#REF!</v>
      </c>
      <c r="H115" s="14" t="e">
        <f>Deferral!G40</f>
        <v>#REF!</v>
      </c>
      <c r="I115" s="14" t="e">
        <f>Deferral!H40</f>
        <v>#REF!</v>
      </c>
      <c r="J115" s="14" t="e">
        <f>Deferral!I40</f>
        <v>#REF!</v>
      </c>
      <c r="K115" s="14" t="e">
        <f>Deferral!J40</f>
        <v>#REF!</v>
      </c>
      <c r="L115" s="14" t="e">
        <f>Deferral!K40</f>
        <v>#REF!</v>
      </c>
      <c r="M115" s="14" t="e">
        <f>Deferral!L40</f>
        <v>#REF!</v>
      </c>
      <c r="N115" s="14" t="e">
        <f>Deferral!M40</f>
        <v>#REF!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</row>
    <row r="116" spans="1:80" hidden="1">
      <c r="A116" s="27" t="s">
        <v>50</v>
      </c>
      <c r="B116" s="27" t="s">
        <v>48</v>
      </c>
      <c r="C116" s="27">
        <v>1</v>
      </c>
      <c r="D116" s="12" t="s">
        <v>22</v>
      </c>
      <c r="E116" s="86">
        <f>E115/2*E$302</f>
        <v>-52.256474314703063</v>
      </c>
      <c r="F116" s="86">
        <f>(E117+F115/2)*F$302</f>
        <v>-232.6962432207014</v>
      </c>
      <c r="G116" s="86" t="e">
        <f t="shared" ref="G116" si="611">(F117+G115/2)*G$302</f>
        <v>#REF!</v>
      </c>
      <c r="H116" s="86" t="e">
        <f t="shared" ref="H116" si="612">(G117+H115/2)*H$302</f>
        <v>#REF!</v>
      </c>
      <c r="I116" s="86" t="e">
        <f t="shared" ref="I116" si="613">(H117+I115/2)*I$302</f>
        <v>#REF!</v>
      </c>
      <c r="J116" s="86" t="e">
        <f t="shared" ref="J116" si="614">(I117+J115/2)*J$302</f>
        <v>#REF!</v>
      </c>
      <c r="K116" s="86" t="e">
        <f t="shared" ref="K116" si="615">(J117+K115/2)*K$302</f>
        <v>#REF!</v>
      </c>
      <c r="L116" s="86" t="e">
        <f t="shared" ref="L116" si="616">(K117+L115/2)*L$302</f>
        <v>#REF!</v>
      </c>
      <c r="M116" s="86" t="e">
        <f t="shared" ref="M116" si="617">(L117+M115/2)*M$302</f>
        <v>#REF!</v>
      </c>
      <c r="N116" s="86" t="e">
        <f t="shared" ref="N116" si="618">(M117+N115/2)*N$302</f>
        <v>#REF!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</row>
    <row r="117" spans="1:80" hidden="1">
      <c r="A117" s="27" t="s">
        <v>50</v>
      </c>
      <c r="B117" s="27" t="s">
        <v>48</v>
      </c>
      <c r="C117" s="27">
        <v>1</v>
      </c>
      <c r="D117" s="28" t="s">
        <v>62</v>
      </c>
      <c r="E117" s="86">
        <f>E115+E116</f>
        <v>-35885.267432968227</v>
      </c>
      <c r="F117" s="86">
        <f>E117+SUM(F115:F116)</f>
        <v>-123910.56701873345</v>
      </c>
      <c r="G117" s="86" t="e">
        <f t="shared" ref="G117" si="619">F117+SUM(G115:G116)</f>
        <v>#REF!</v>
      </c>
      <c r="H117" s="86" t="e">
        <f t="shared" ref="H117" si="620">G117+SUM(H115:H116)</f>
        <v>#REF!</v>
      </c>
      <c r="I117" s="86" t="e">
        <f t="shared" ref="I117" si="621">H117+SUM(I115:I116)</f>
        <v>#REF!</v>
      </c>
      <c r="J117" s="86" t="e">
        <f t="shared" ref="J117" si="622">I117+SUM(J115:J116)</f>
        <v>#REF!</v>
      </c>
      <c r="K117" s="86" t="e">
        <f t="shared" ref="K117" si="623">J117+SUM(K115:K116)</f>
        <v>#REF!</v>
      </c>
      <c r="L117" s="86" t="e">
        <f t="shared" ref="L117" si="624">K117+SUM(L115:L116)</f>
        <v>#REF!</v>
      </c>
      <c r="M117" s="86" t="e">
        <f t="shared" ref="M117" si="625">L117+SUM(M115:M116)</f>
        <v>#REF!</v>
      </c>
      <c r="N117" s="86" t="e">
        <f t="shared" ref="N117" si="626">M117+SUM(N115:N116)</f>
        <v>#REF!</v>
      </c>
      <c r="O117" s="14" t="e">
        <f>N117</f>
        <v>#REF!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</row>
    <row r="118" spans="1:80" hidden="1">
      <c r="A118" s="27" t="s">
        <v>50</v>
      </c>
      <c r="B118" s="27" t="s">
        <v>48</v>
      </c>
      <c r="C118" s="27">
        <v>1</v>
      </c>
      <c r="D118" s="12" t="s">
        <v>28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51">
        <f>SUM(O308:O309)</f>
        <v>0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</row>
    <row r="119" spans="1:80" s="11" customFormat="1" ht="15.75" hidden="1" customHeight="1">
      <c r="A119" s="27" t="s">
        <v>50</v>
      </c>
      <c r="B119" s="27" t="s">
        <v>48</v>
      </c>
      <c r="C119" s="27">
        <v>1</v>
      </c>
      <c r="D119" s="12" t="s">
        <v>36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14" t="e">
        <f>SUM(O117:O118)</f>
        <v>#REF!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</row>
    <row r="120" spans="1:80" s="11" customFormat="1" ht="15.75" hidden="1" customHeight="1">
      <c r="A120" s="27"/>
      <c r="B120" s="27"/>
      <c r="C120" s="27"/>
      <c r="D120" s="12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</row>
    <row r="121" spans="1:80" s="11" customFormat="1" ht="15.75" hidden="1" customHeight="1">
      <c r="A121" s="27" t="s">
        <v>50</v>
      </c>
      <c r="B121" s="27" t="s">
        <v>48</v>
      </c>
      <c r="C121" s="27">
        <v>2</v>
      </c>
      <c r="D121" s="28" t="s">
        <v>63</v>
      </c>
      <c r="E121" s="86"/>
      <c r="F121" s="86"/>
      <c r="G121" s="86"/>
      <c r="H121" s="86"/>
      <c r="I121" s="86"/>
      <c r="J121" s="86"/>
      <c r="K121" s="86"/>
      <c r="L121" s="86"/>
      <c r="M121" s="86"/>
      <c r="O121" s="14" t="e">
        <f>Deferral!N40</f>
        <v>#REF!</v>
      </c>
      <c r="P121" s="14" t="e">
        <f>Deferral!O40</f>
        <v>#REF!</v>
      </c>
      <c r="Q121" s="14">
        <f>Deferral!P40+Deferral!Q40</f>
        <v>71134.787308160798</v>
      </c>
      <c r="R121" s="14">
        <f>Deferral!R40+Deferral!S40</f>
        <v>-111893.8724432895</v>
      </c>
      <c r="S121" s="14" t="e">
        <f>Deferral!T40</f>
        <v>#REF!</v>
      </c>
      <c r="T121" s="14" t="e">
        <f>Deferral!U40</f>
        <v>#REF!</v>
      </c>
      <c r="U121" s="14" t="e">
        <f>Deferral!V40</f>
        <v>#REF!</v>
      </c>
      <c r="V121" s="14" t="e">
        <f>Deferral!W40</f>
        <v>#REF!</v>
      </c>
      <c r="W121" s="14" t="e">
        <f>Deferral!X40</f>
        <v>#REF!</v>
      </c>
      <c r="X121" s="14" t="e">
        <f>Deferral!Y40</f>
        <v>#REF!</v>
      </c>
      <c r="Y121" s="14" t="e">
        <f>Deferral!Z40</f>
        <v>#REF!</v>
      </c>
      <c r="Z121" s="14" t="e">
        <f>Deferral!AA40</f>
        <v>#REF!</v>
      </c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</row>
    <row r="122" spans="1:80" s="11" customFormat="1" ht="15.75" hidden="1" customHeight="1">
      <c r="A122" s="27" t="s">
        <v>50</v>
      </c>
      <c r="B122" s="27" t="s">
        <v>48</v>
      </c>
      <c r="C122" s="27">
        <v>2</v>
      </c>
      <c r="D122" s="12" t="s">
        <v>22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14" t="e">
        <f>O121/2*O$302</f>
        <v>#REF!</v>
      </c>
      <c r="P122" s="14" t="e">
        <f t="shared" ref="P122:Z122" si="627">(O123+P121/2)*P$302</f>
        <v>#REF!</v>
      </c>
      <c r="Q122" s="14" t="e">
        <f t="shared" si="627"/>
        <v>#REF!</v>
      </c>
      <c r="R122" s="14" t="e">
        <f t="shared" si="627"/>
        <v>#REF!</v>
      </c>
      <c r="S122" s="14" t="e">
        <f t="shared" si="627"/>
        <v>#REF!</v>
      </c>
      <c r="T122" s="14" t="e">
        <f t="shared" si="627"/>
        <v>#REF!</v>
      </c>
      <c r="U122" s="14" t="e">
        <f t="shared" si="627"/>
        <v>#REF!</v>
      </c>
      <c r="V122" s="14" t="e">
        <f t="shared" si="627"/>
        <v>#REF!</v>
      </c>
      <c r="W122" s="14" t="e">
        <f t="shared" si="627"/>
        <v>#REF!</v>
      </c>
      <c r="X122" s="14" t="e">
        <f t="shared" si="627"/>
        <v>#REF!</v>
      </c>
      <c r="Y122" s="14" t="e">
        <f t="shared" si="627"/>
        <v>#REF!</v>
      </c>
      <c r="Z122" s="14" t="e">
        <f t="shared" si="627"/>
        <v>#REF!</v>
      </c>
      <c r="AA122" s="14" t="e">
        <f t="shared" ref="AA122:AG122" si="628">Z123*AA$302</f>
        <v>#REF!</v>
      </c>
      <c r="AB122" s="14" t="e">
        <f t="shared" si="628"/>
        <v>#REF!</v>
      </c>
      <c r="AC122" s="14" t="e">
        <f t="shared" si="628"/>
        <v>#REF!</v>
      </c>
      <c r="AD122" s="14" t="e">
        <f t="shared" si="628"/>
        <v>#REF!</v>
      </c>
      <c r="AE122" s="14" t="e">
        <f t="shared" si="628"/>
        <v>#REF!</v>
      </c>
      <c r="AF122" s="14" t="e">
        <f t="shared" si="628"/>
        <v>#REF!</v>
      </c>
      <c r="AG122" s="14" t="e">
        <f t="shared" si="628"/>
        <v>#REF!</v>
      </c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</row>
    <row r="123" spans="1:80" s="11" customFormat="1" ht="15.75" hidden="1" customHeight="1">
      <c r="A123" s="27" t="s">
        <v>50</v>
      </c>
      <c r="B123" s="27" t="s">
        <v>48</v>
      </c>
      <c r="C123" s="27">
        <v>2</v>
      </c>
      <c r="D123" s="28" t="s">
        <v>62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14" t="e">
        <f>SUM(O121:O122)</f>
        <v>#REF!</v>
      </c>
      <c r="P123" s="14" t="e">
        <f>O123+SUM(P121:P122)</f>
        <v>#REF!</v>
      </c>
      <c r="Q123" s="14" t="e">
        <f t="shared" ref="Q123" si="629">P123+SUM(Q121:Q122)</f>
        <v>#REF!</v>
      </c>
      <c r="R123" s="14" t="e">
        <f t="shared" ref="R123" si="630">Q123+SUM(R121:R122)</f>
        <v>#REF!</v>
      </c>
      <c r="S123" s="14" t="e">
        <f t="shared" ref="S123" si="631">R123+SUM(S121:S122)</f>
        <v>#REF!</v>
      </c>
      <c r="T123" s="14" t="e">
        <f t="shared" ref="T123" si="632">S123+SUM(T121:T122)</f>
        <v>#REF!</v>
      </c>
      <c r="U123" s="14" t="e">
        <f t="shared" ref="U123" si="633">T123+SUM(U121:U122)</f>
        <v>#REF!</v>
      </c>
      <c r="V123" s="14" t="e">
        <f t="shared" ref="V123" si="634">U123+SUM(V121:V122)</f>
        <v>#REF!</v>
      </c>
      <c r="W123" s="14" t="e">
        <f t="shared" ref="W123" si="635">V123+SUM(W121:W122)</f>
        <v>#REF!</v>
      </c>
      <c r="X123" s="14" t="e">
        <f t="shared" ref="X123" si="636">W123+SUM(X121:X122)</f>
        <v>#REF!</v>
      </c>
      <c r="Y123" s="14" t="e">
        <f t="shared" ref="Y123" si="637">X123+SUM(Y121:Y122)</f>
        <v>#REF!</v>
      </c>
      <c r="Z123" s="14" t="e">
        <f t="shared" ref="Z123" si="638">Y123+SUM(Z121:Z122)</f>
        <v>#REF!</v>
      </c>
      <c r="AA123" s="14" t="e">
        <f>Z123+AA122</f>
        <v>#REF!</v>
      </c>
      <c r="AB123" s="14" t="e">
        <f t="shared" ref="AB123" si="639">AA123+AB122</f>
        <v>#REF!</v>
      </c>
      <c r="AC123" s="14" t="e">
        <f t="shared" ref="AC123" si="640">AB123+AC122</f>
        <v>#REF!</v>
      </c>
      <c r="AD123" s="14" t="e">
        <f t="shared" ref="AD123" si="641">AC123+AD122</f>
        <v>#REF!</v>
      </c>
      <c r="AE123" s="14" t="e">
        <f t="shared" ref="AE123" si="642">AD123+AE122</f>
        <v>#REF!</v>
      </c>
      <c r="AF123" s="14" t="e">
        <f>AE123+AF122</f>
        <v>#REF!</v>
      </c>
      <c r="AG123" s="14" t="e">
        <f>AF123+AG122</f>
        <v>#REF!</v>
      </c>
      <c r="AH123" s="14" t="e">
        <f>AG123</f>
        <v>#REF!</v>
      </c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</row>
    <row r="124" spans="1:80" s="11" customFormat="1" ht="15.75" hidden="1" customHeight="1">
      <c r="A124" s="27" t="s">
        <v>50</v>
      </c>
      <c r="B124" s="27" t="s">
        <v>48</v>
      </c>
      <c r="C124" s="27">
        <v>2</v>
      </c>
      <c r="D124" s="12" t="s">
        <v>28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51">
        <f>AH316+AH317</f>
        <v>0</v>
      </c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</row>
    <row r="125" spans="1:80" s="11" customFormat="1" ht="15.75" hidden="1" customHeight="1">
      <c r="A125" s="27" t="s">
        <v>50</v>
      </c>
      <c r="B125" s="27" t="s">
        <v>48</v>
      </c>
      <c r="C125" s="27">
        <v>2</v>
      </c>
      <c r="D125" s="12" t="s">
        <v>32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 t="e">
        <f>SUM(AH123:AH124)</f>
        <v>#REF!</v>
      </c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</row>
    <row r="126" spans="1:80" s="11" customFormat="1" ht="15.75" hidden="1" customHeight="1">
      <c r="A126" s="27"/>
      <c r="B126" s="27"/>
      <c r="C126" s="12"/>
      <c r="D126" s="12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</row>
    <row r="127" spans="1:80" s="11" customFormat="1" ht="15.75" hidden="1" customHeight="1">
      <c r="A127" s="27" t="s">
        <v>50</v>
      </c>
      <c r="B127" s="27" t="s">
        <v>48</v>
      </c>
      <c r="C127" s="27">
        <v>3</v>
      </c>
      <c r="D127" s="28" t="s">
        <v>63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 t="e">
        <f>Deferral!AB40</f>
        <v>#REF!</v>
      </c>
      <c r="AB127" s="14" t="e">
        <f>Deferral!AC40</f>
        <v>#REF!</v>
      </c>
      <c r="AC127" s="14" t="e">
        <f>Deferral!AD40</f>
        <v>#REF!</v>
      </c>
      <c r="AD127" s="14" t="e">
        <f>Deferral!AE40</f>
        <v>#REF!</v>
      </c>
      <c r="AE127" s="14" t="e">
        <f>Deferral!AF40</f>
        <v>#REF!</v>
      </c>
      <c r="AF127" s="14" t="e">
        <f>Deferral!AG40</f>
        <v>#REF!</v>
      </c>
      <c r="AG127" s="14" t="e">
        <f>Deferral!AH40</f>
        <v>#REF!</v>
      </c>
      <c r="AH127" s="14" t="e">
        <f>Deferral!AI40</f>
        <v>#REF!</v>
      </c>
      <c r="AI127" s="14" t="e">
        <f>Deferral!AJ40</f>
        <v>#REF!</v>
      </c>
      <c r="AJ127" s="14" t="e">
        <f>Deferral!AK40</f>
        <v>#REF!</v>
      </c>
      <c r="AK127" s="14" t="e">
        <f>Deferral!AL40</f>
        <v>#REF!</v>
      </c>
      <c r="AL127" s="14" t="e">
        <f>Deferral!AM40</f>
        <v>#REF!</v>
      </c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</row>
    <row r="128" spans="1:80" s="11" customFormat="1" ht="15.75" hidden="1" customHeight="1">
      <c r="A128" s="27" t="s">
        <v>50</v>
      </c>
      <c r="B128" s="27" t="s">
        <v>48</v>
      </c>
      <c r="C128" s="27">
        <v>3</v>
      </c>
      <c r="D128" s="12" t="s">
        <v>22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 t="e">
        <f>AA127/2*AA$302</f>
        <v>#REF!</v>
      </c>
      <c r="AB128" s="14" t="e">
        <f t="shared" ref="AB128:AL128" si="643">(AA129+AB127/2)*AB$302</f>
        <v>#REF!</v>
      </c>
      <c r="AC128" s="14" t="e">
        <f t="shared" si="643"/>
        <v>#REF!</v>
      </c>
      <c r="AD128" s="14" t="e">
        <f t="shared" si="643"/>
        <v>#REF!</v>
      </c>
      <c r="AE128" s="14" t="e">
        <f t="shared" si="643"/>
        <v>#REF!</v>
      </c>
      <c r="AF128" s="14" t="e">
        <f t="shared" si="643"/>
        <v>#REF!</v>
      </c>
      <c r="AG128" s="14" t="e">
        <f t="shared" si="643"/>
        <v>#REF!</v>
      </c>
      <c r="AH128" s="14" t="e">
        <f t="shared" si="643"/>
        <v>#REF!</v>
      </c>
      <c r="AI128" s="14" t="e">
        <f t="shared" si="643"/>
        <v>#REF!</v>
      </c>
      <c r="AJ128" s="14" t="e">
        <f t="shared" si="643"/>
        <v>#REF!</v>
      </c>
      <c r="AK128" s="14" t="e">
        <f t="shared" si="643"/>
        <v>#REF!</v>
      </c>
      <c r="AL128" s="14" t="e">
        <f t="shared" si="643"/>
        <v>#REF!</v>
      </c>
      <c r="AM128" s="14" t="e">
        <f t="shared" ref="AM128:AS128" si="644">AL129*AM$302</f>
        <v>#REF!</v>
      </c>
      <c r="AN128" s="14" t="e">
        <f t="shared" si="644"/>
        <v>#REF!</v>
      </c>
      <c r="AO128" s="14" t="e">
        <f t="shared" si="644"/>
        <v>#REF!</v>
      </c>
      <c r="AP128" s="14">
        <v>-2033.1908500959496</v>
      </c>
      <c r="AQ128" s="14">
        <v>-1998.140407832339</v>
      </c>
      <c r="AR128" s="14">
        <v>-2051.7349738824196</v>
      </c>
      <c r="AS128" s="14">
        <f t="shared" si="644"/>
        <v>-1881.9405239133851</v>
      </c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</row>
    <row r="129" spans="1:80" s="11" customFormat="1" ht="15.75" hidden="1" customHeight="1">
      <c r="A129" s="27" t="s">
        <v>50</v>
      </c>
      <c r="B129" s="27" t="s">
        <v>48</v>
      </c>
      <c r="C129" s="27">
        <v>3</v>
      </c>
      <c r="D129" s="28" t="s">
        <v>62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 t="e">
        <f>SUM(AA127:AA128)</f>
        <v>#REF!</v>
      </c>
      <c r="AB129" s="14" t="e">
        <f>AA129+SUM(AB127:AB128)</f>
        <v>#REF!</v>
      </c>
      <c r="AC129" s="14" t="e">
        <f t="shared" ref="AC129" si="645">AB129+SUM(AC127:AC128)</f>
        <v>#REF!</v>
      </c>
      <c r="AD129" s="14" t="e">
        <f t="shared" ref="AD129" si="646">AC129+SUM(AD127:AD128)</f>
        <v>#REF!</v>
      </c>
      <c r="AE129" s="14" t="e">
        <f t="shared" ref="AE129" si="647">AD129+SUM(AE127:AE128)</f>
        <v>#REF!</v>
      </c>
      <c r="AF129" s="14" t="e">
        <f t="shared" ref="AF129" si="648">AE129+SUM(AF127:AF128)</f>
        <v>#REF!</v>
      </c>
      <c r="AG129" s="14" t="e">
        <f t="shared" ref="AG129" si="649">AF129+SUM(AG127:AG128)</f>
        <v>#REF!</v>
      </c>
      <c r="AH129" s="14" t="e">
        <f t="shared" ref="AH129" si="650">AG129+SUM(AH127:AH128)</f>
        <v>#REF!</v>
      </c>
      <c r="AI129" s="14" t="e">
        <f t="shared" ref="AI129" si="651">AH129+SUM(AI127:AI128)</f>
        <v>#REF!</v>
      </c>
      <c r="AJ129" s="14" t="e">
        <f t="shared" ref="AJ129" si="652">AI129+SUM(AJ127:AJ128)</f>
        <v>#REF!</v>
      </c>
      <c r="AK129" s="14" t="e">
        <f t="shared" ref="AK129" si="653">AJ129+SUM(AK127:AK128)</f>
        <v>#REF!</v>
      </c>
      <c r="AL129" s="14" t="e">
        <f t="shared" ref="AL129" si="654">AK129+SUM(AL127:AL128)</f>
        <v>#REF!</v>
      </c>
      <c r="AM129" s="14" t="e">
        <f>AL129+AM128</f>
        <v>#REF!</v>
      </c>
      <c r="AN129" s="14" t="e">
        <f t="shared" ref="AN129" si="655">AM129+AN128</f>
        <v>#REF!</v>
      </c>
      <c r="AO129" s="14" t="e">
        <f t="shared" ref="AO129" si="656">AN129+AO128</f>
        <v>#REF!</v>
      </c>
      <c r="AP129" s="14">
        <v>-444031.20174051978</v>
      </c>
      <c r="AQ129" s="14">
        <v>-446029.34214835212</v>
      </c>
      <c r="AR129" s="14">
        <v>-448081.07712223456</v>
      </c>
      <c r="AS129" s="14">
        <f>AR129+AS128</f>
        <v>-449963.01764614793</v>
      </c>
      <c r="AT129" s="14">
        <f>AS129</f>
        <v>-449963.01764614793</v>
      </c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</row>
    <row r="130" spans="1:80" s="11" customFormat="1" ht="15.75" hidden="1" customHeight="1">
      <c r="A130" s="27" t="s">
        <v>50</v>
      </c>
      <c r="B130" s="27" t="s">
        <v>48</v>
      </c>
      <c r="C130" s="27">
        <v>3</v>
      </c>
      <c r="D130" s="12" t="s">
        <v>28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51">
        <f>AT324+AT325</f>
        <v>0</v>
      </c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</row>
    <row r="131" spans="1:80" s="11" customFormat="1" ht="15.75" hidden="1" customHeight="1">
      <c r="A131" s="27" t="s">
        <v>50</v>
      </c>
      <c r="B131" s="27" t="s">
        <v>48</v>
      </c>
      <c r="C131" s="27">
        <v>3</v>
      </c>
      <c r="D131" s="12" t="s">
        <v>33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>
        <f>SUM(AT129:AT130)</f>
        <v>-449963.01764614793</v>
      </c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</row>
    <row r="132" spans="1:80" s="11" customFormat="1" ht="15.75" hidden="1" customHeight="1">
      <c r="A132" s="27"/>
      <c r="B132" s="27"/>
      <c r="C132" s="12"/>
      <c r="D132" s="12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</row>
    <row r="133" spans="1:80" s="11" customFormat="1" ht="15.75" hidden="1" customHeight="1">
      <c r="A133" s="27" t="s">
        <v>50</v>
      </c>
      <c r="B133" s="27" t="s">
        <v>48</v>
      </c>
      <c r="C133" s="27">
        <v>4</v>
      </c>
      <c r="D133" s="28" t="s">
        <v>63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 t="e">
        <f>Deferral!AN40</f>
        <v>#REF!</v>
      </c>
      <c r="AN133" s="14" t="e">
        <f>Deferral!AO40</f>
        <v>#REF!</v>
      </c>
      <c r="AO133" s="14" t="e">
        <f>Deferral!AP40</f>
        <v>#REF!</v>
      </c>
      <c r="AP133" s="14">
        <v>-205161.64165032841</v>
      </c>
      <c r="AQ133" s="14">
        <v>-51988.7557556252</v>
      </c>
      <c r="AR133" s="14">
        <v>-248838.6883405121</v>
      </c>
      <c r="AS133" s="14" t="e">
        <f>Deferral!AT40</f>
        <v>#REF!</v>
      </c>
      <c r="AT133" s="14" t="e">
        <f>Deferral!AU40</f>
        <v>#REF!</v>
      </c>
      <c r="AU133" s="14" t="e">
        <f>Deferral!AV40</f>
        <v>#REF!</v>
      </c>
      <c r="AV133" s="14" t="e">
        <f>Deferral!AW40</f>
        <v>#REF!</v>
      </c>
      <c r="AW133" s="14" t="e">
        <f>Deferral!AX40</f>
        <v>#REF!</v>
      </c>
      <c r="AX133" s="14" t="e">
        <f>Deferral!AY40</f>
        <v>#REF!</v>
      </c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</row>
    <row r="134" spans="1:80" s="11" customFormat="1" ht="15.75" hidden="1" customHeight="1">
      <c r="A134" s="27" t="s">
        <v>50</v>
      </c>
      <c r="B134" s="27" t="s">
        <v>48</v>
      </c>
      <c r="C134" s="27">
        <v>4</v>
      </c>
      <c r="D134" s="12" t="s">
        <v>22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 t="e">
        <f>AM133/2*AM$302</f>
        <v>#REF!</v>
      </c>
      <c r="AN134" s="14" t="e">
        <f t="shared" ref="AN134:AX134" si="657">(AM135+AN133/2)*AN$302</f>
        <v>#REF!</v>
      </c>
      <c r="AO134" s="14" t="e">
        <f t="shared" si="657"/>
        <v>#REF!</v>
      </c>
      <c r="AP134" s="14">
        <v>-1427.0482809394523</v>
      </c>
      <c r="AQ134" s="14">
        <v>-1981.0356036510004</v>
      </c>
      <c r="AR134" s="14">
        <v>-2726.0745022633778</v>
      </c>
      <c r="AS134" s="14" t="e">
        <f t="shared" si="657"/>
        <v>#REF!</v>
      </c>
      <c r="AT134" s="14" t="e">
        <f t="shared" si="657"/>
        <v>#REF!</v>
      </c>
      <c r="AU134" s="14" t="e">
        <f t="shared" si="657"/>
        <v>#REF!</v>
      </c>
      <c r="AV134" s="14" t="e">
        <f t="shared" si="657"/>
        <v>#REF!</v>
      </c>
      <c r="AW134" s="14" t="e">
        <f t="shared" si="657"/>
        <v>#REF!</v>
      </c>
      <c r="AX134" s="14" t="e">
        <f t="shared" si="657"/>
        <v>#REF!</v>
      </c>
      <c r="AY134" s="14" t="e">
        <f t="shared" ref="AY134:BE134" si="658">AX135*AY$302</f>
        <v>#REF!</v>
      </c>
      <c r="AZ134" s="14" t="e">
        <f t="shared" si="658"/>
        <v>#REF!</v>
      </c>
      <c r="BA134" s="14" t="e">
        <f t="shared" si="658"/>
        <v>#REF!</v>
      </c>
      <c r="BB134" s="14" t="e">
        <f t="shared" si="658"/>
        <v>#REF!</v>
      </c>
      <c r="BC134" s="14" t="e">
        <f t="shared" si="658"/>
        <v>#REF!</v>
      </c>
      <c r="BD134" s="14" t="e">
        <f t="shared" si="658"/>
        <v>#REF!</v>
      </c>
      <c r="BE134" s="14" t="e">
        <f t="shared" si="658"/>
        <v>#REF!</v>
      </c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</row>
    <row r="135" spans="1:80" s="11" customFormat="1" ht="15.75" hidden="1" customHeight="1">
      <c r="A135" s="27" t="s">
        <v>50</v>
      </c>
      <c r="B135" s="27" t="s">
        <v>48</v>
      </c>
      <c r="C135" s="27">
        <v>4</v>
      </c>
      <c r="D135" s="28" t="s">
        <v>62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 t="e">
        <f>SUM(AM133:AM134)</f>
        <v>#REF!</v>
      </c>
      <c r="AN135" s="14" t="e">
        <f>AM135+SUM(AN133:AN134)</f>
        <v>#REF!</v>
      </c>
      <c r="AO135" s="14" t="e">
        <f t="shared" ref="AO135" si="659">AN135+SUM(AO133:AO134)</f>
        <v>#REF!</v>
      </c>
      <c r="AP135" s="14">
        <v>-414235.75626685418</v>
      </c>
      <c r="AQ135" s="14">
        <v>-468205.5476261304</v>
      </c>
      <c r="AR135" s="14">
        <v>-719770.31046890584</v>
      </c>
      <c r="AS135" s="14" t="e">
        <f t="shared" ref="AS135" si="660">AR135+SUM(AS133:AS134)</f>
        <v>#REF!</v>
      </c>
      <c r="AT135" s="14" t="e">
        <f t="shared" ref="AT135" si="661">AS135+SUM(AT133:AT134)</f>
        <v>#REF!</v>
      </c>
      <c r="AU135" s="14" t="e">
        <f t="shared" ref="AU135" si="662">AT135+SUM(AU133:AU134)</f>
        <v>#REF!</v>
      </c>
      <c r="AV135" s="14" t="e">
        <f t="shared" ref="AV135" si="663">AU135+SUM(AV133:AV134)</f>
        <v>#REF!</v>
      </c>
      <c r="AW135" s="14" t="e">
        <f t="shared" ref="AW135" si="664">AV135+SUM(AW133:AW134)</f>
        <v>#REF!</v>
      </c>
      <c r="AX135" s="14" t="e">
        <f t="shared" ref="AX135" si="665">AW135+SUM(AX133:AX134)</f>
        <v>#REF!</v>
      </c>
      <c r="AY135" s="14" t="e">
        <f>AX135+AY134</f>
        <v>#REF!</v>
      </c>
      <c r="AZ135" s="14" t="e">
        <f t="shared" ref="AZ135" si="666">AY135+AZ134</f>
        <v>#REF!</v>
      </c>
      <c r="BA135" s="14" t="e">
        <f t="shared" ref="BA135" si="667">AZ135+BA134</f>
        <v>#REF!</v>
      </c>
      <c r="BB135" s="14" t="e">
        <f t="shared" ref="BB135" si="668">BA135+BB134</f>
        <v>#REF!</v>
      </c>
      <c r="BC135" s="14" t="e">
        <f t="shared" ref="BC135" si="669">BB135+BC134</f>
        <v>#REF!</v>
      </c>
      <c r="BD135" s="14" t="e">
        <f>BC135+BD134</f>
        <v>#REF!</v>
      </c>
      <c r="BE135" s="14" t="e">
        <f>BD135+BE134</f>
        <v>#REF!</v>
      </c>
      <c r="BF135" s="14" t="e">
        <f>BE135</f>
        <v>#REF!</v>
      </c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</row>
    <row r="136" spans="1:80" s="11" customFormat="1" ht="15.75" hidden="1" customHeight="1">
      <c r="A136" s="27" t="s">
        <v>50</v>
      </c>
      <c r="B136" s="27" t="s">
        <v>48</v>
      </c>
      <c r="C136" s="27">
        <v>4</v>
      </c>
      <c r="D136" s="12" t="s">
        <v>28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51">
        <f>BF332+BF333</f>
        <v>0</v>
      </c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</row>
    <row r="137" spans="1:80" s="11" customFormat="1" ht="15.75" hidden="1" customHeight="1">
      <c r="A137" s="27" t="s">
        <v>50</v>
      </c>
      <c r="B137" s="27" t="s">
        <v>48</v>
      </c>
      <c r="C137" s="27">
        <v>4</v>
      </c>
      <c r="D137" s="12" t="s">
        <v>34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 t="e">
        <f>SUM(BF135:BF136)</f>
        <v>#REF!</v>
      </c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</row>
    <row r="138" spans="1:80" s="11" customFormat="1" ht="15.75" hidden="1" customHeight="1">
      <c r="A138" s="27"/>
      <c r="B138" s="27"/>
      <c r="C138" s="12"/>
      <c r="D138" s="12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</row>
    <row r="139" spans="1:80" s="11" customFormat="1" ht="15.75" hidden="1" customHeight="1">
      <c r="A139" s="27" t="s">
        <v>50</v>
      </c>
      <c r="B139" s="27" t="s">
        <v>48</v>
      </c>
      <c r="C139" s="27">
        <v>5</v>
      </c>
      <c r="D139" s="28" t="s">
        <v>63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 t="e">
        <f>Deferral!AZ40</f>
        <v>#REF!</v>
      </c>
      <c r="AZ139" s="14" t="e">
        <f>Deferral!BA40</f>
        <v>#REF!</v>
      </c>
      <c r="BA139" s="14" t="e">
        <f>Deferral!BB40</f>
        <v>#REF!</v>
      </c>
      <c r="BB139" s="14" t="e">
        <f>Deferral!BC40</f>
        <v>#REF!</v>
      </c>
      <c r="BC139" s="14" t="e">
        <f>Deferral!BD40</f>
        <v>#REF!</v>
      </c>
      <c r="BD139" s="14" t="e">
        <f>Deferral!BE40</f>
        <v>#REF!</v>
      </c>
      <c r="BE139" s="14" t="e">
        <f>Deferral!BF40</f>
        <v>#REF!</v>
      </c>
      <c r="BF139" s="14" t="e">
        <f>Deferral!BG40</f>
        <v>#REF!</v>
      </c>
      <c r="BG139" s="14" t="e">
        <f>Deferral!BH40</f>
        <v>#REF!</v>
      </c>
      <c r="BH139" s="14" t="e">
        <f>Deferral!BI40</f>
        <v>#REF!</v>
      </c>
      <c r="BI139" s="14" t="e">
        <f>Deferral!BJ40</f>
        <v>#REF!</v>
      </c>
      <c r="BJ139" s="14" t="e">
        <f>Deferral!BK40</f>
        <v>#REF!</v>
      </c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</row>
    <row r="140" spans="1:80" s="11" customFormat="1" ht="15.75" hidden="1" customHeight="1">
      <c r="A140" s="27" t="s">
        <v>50</v>
      </c>
      <c r="B140" s="27" t="s">
        <v>48</v>
      </c>
      <c r="C140" s="27">
        <v>5</v>
      </c>
      <c r="D140" s="12" t="s">
        <v>22</v>
      </c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 t="e">
        <f>AY139/2*AY$302</f>
        <v>#REF!</v>
      </c>
      <c r="AZ140" s="14" t="e">
        <f t="shared" ref="AZ140:BJ140" si="670">(AY141+AZ139/2)*AZ$302</f>
        <v>#REF!</v>
      </c>
      <c r="BA140" s="14" t="e">
        <f t="shared" si="670"/>
        <v>#REF!</v>
      </c>
      <c r="BB140" s="14" t="e">
        <f t="shared" si="670"/>
        <v>#REF!</v>
      </c>
      <c r="BC140" s="14" t="e">
        <f t="shared" si="670"/>
        <v>#REF!</v>
      </c>
      <c r="BD140" s="14" t="e">
        <f t="shared" si="670"/>
        <v>#REF!</v>
      </c>
      <c r="BE140" s="14" t="e">
        <f t="shared" si="670"/>
        <v>#REF!</v>
      </c>
      <c r="BF140" s="14" t="e">
        <f t="shared" si="670"/>
        <v>#REF!</v>
      </c>
      <c r="BG140" s="14" t="e">
        <f t="shared" si="670"/>
        <v>#REF!</v>
      </c>
      <c r="BH140" s="14" t="e">
        <f t="shared" si="670"/>
        <v>#REF!</v>
      </c>
      <c r="BI140" s="14" t="e">
        <f t="shared" si="670"/>
        <v>#REF!</v>
      </c>
      <c r="BJ140" s="14" t="e">
        <f t="shared" si="670"/>
        <v>#REF!</v>
      </c>
      <c r="BK140" s="14" t="e">
        <f t="shared" ref="BK140:BQ140" si="671">BJ141*BK$302</f>
        <v>#REF!</v>
      </c>
      <c r="BL140" s="14" t="e">
        <f t="shared" si="671"/>
        <v>#REF!</v>
      </c>
      <c r="BM140" s="14" t="e">
        <f t="shared" si="671"/>
        <v>#REF!</v>
      </c>
      <c r="BN140" s="14" t="e">
        <f t="shared" si="671"/>
        <v>#REF!</v>
      </c>
      <c r="BO140" s="14" t="e">
        <f t="shared" si="671"/>
        <v>#REF!</v>
      </c>
      <c r="BP140" s="14" t="e">
        <f t="shared" si="671"/>
        <v>#REF!</v>
      </c>
      <c r="BQ140" s="14" t="e">
        <f t="shared" si="671"/>
        <v>#REF!</v>
      </c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</row>
    <row r="141" spans="1:80" s="11" customFormat="1" ht="15.75" hidden="1" customHeight="1">
      <c r="A141" s="27" t="s">
        <v>50</v>
      </c>
      <c r="B141" s="27" t="s">
        <v>48</v>
      </c>
      <c r="C141" s="27">
        <v>5</v>
      </c>
      <c r="D141" s="28" t="s">
        <v>62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 t="e">
        <f>SUM(AY139:AY140)</f>
        <v>#REF!</v>
      </c>
      <c r="AZ141" s="14" t="e">
        <f>AY141+SUM(AZ139:AZ140)</f>
        <v>#REF!</v>
      </c>
      <c r="BA141" s="14" t="e">
        <f t="shared" ref="BA141" si="672">AZ141+SUM(BA139:BA140)</f>
        <v>#REF!</v>
      </c>
      <c r="BB141" s="14" t="e">
        <f t="shared" ref="BB141" si="673">BA141+SUM(BB139:BB140)</f>
        <v>#REF!</v>
      </c>
      <c r="BC141" s="14" t="e">
        <f t="shared" ref="BC141" si="674">BB141+SUM(BC139:BC140)</f>
        <v>#REF!</v>
      </c>
      <c r="BD141" s="14" t="e">
        <f t="shared" ref="BD141" si="675">BC141+SUM(BD139:BD140)</f>
        <v>#REF!</v>
      </c>
      <c r="BE141" s="14" t="e">
        <f t="shared" ref="BE141" si="676">BD141+SUM(BE139:BE140)</f>
        <v>#REF!</v>
      </c>
      <c r="BF141" s="14" t="e">
        <f t="shared" ref="BF141" si="677">BE141+SUM(BF139:BF140)</f>
        <v>#REF!</v>
      </c>
      <c r="BG141" s="14" t="e">
        <f t="shared" ref="BG141" si="678">BF141+SUM(BG139:BG140)</f>
        <v>#REF!</v>
      </c>
      <c r="BH141" s="14" t="e">
        <f t="shared" ref="BH141" si="679">BG141+SUM(BH139:BH140)</f>
        <v>#REF!</v>
      </c>
      <c r="BI141" s="14" t="e">
        <f t="shared" ref="BI141" si="680">BH141+SUM(BI139:BI140)</f>
        <v>#REF!</v>
      </c>
      <c r="BJ141" s="14" t="e">
        <f t="shared" ref="BJ141" si="681">BI141+SUM(BJ139:BJ140)</f>
        <v>#REF!</v>
      </c>
      <c r="BK141" s="14" t="e">
        <f>BJ141+BK140</f>
        <v>#REF!</v>
      </c>
      <c r="BL141" s="14" t="e">
        <f t="shared" ref="BL141" si="682">BK141+BL140</f>
        <v>#REF!</v>
      </c>
      <c r="BM141" s="14" t="e">
        <f t="shared" ref="BM141" si="683">BL141+BM140</f>
        <v>#REF!</v>
      </c>
      <c r="BN141" s="14" t="e">
        <f t="shared" ref="BN141" si="684">BM141+BN140</f>
        <v>#REF!</v>
      </c>
      <c r="BO141" s="14" t="e">
        <f t="shared" ref="BO141" si="685">BN141+BO140</f>
        <v>#REF!</v>
      </c>
      <c r="BP141" s="14" t="e">
        <f>BO141+BP140</f>
        <v>#REF!</v>
      </c>
      <c r="BQ141" s="14" t="e">
        <f>BP141+BQ140</f>
        <v>#REF!</v>
      </c>
      <c r="BR141" s="14" t="e">
        <f>BQ141</f>
        <v>#REF!</v>
      </c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</row>
    <row r="142" spans="1:80" s="11" customFormat="1" ht="15.75" hidden="1" customHeight="1">
      <c r="A142" s="27" t="s">
        <v>50</v>
      </c>
      <c r="B142" s="27" t="s">
        <v>48</v>
      </c>
      <c r="C142" s="27">
        <v>5</v>
      </c>
      <c r="D142" s="12" t="s">
        <v>28</v>
      </c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51">
        <f>BR340+BR341</f>
        <v>0</v>
      </c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</row>
    <row r="143" spans="1:80" s="11" customFormat="1" ht="15.75" hidden="1" customHeight="1">
      <c r="A143" s="27" t="s">
        <v>50</v>
      </c>
      <c r="B143" s="27" t="s">
        <v>48</v>
      </c>
      <c r="C143" s="27">
        <v>5</v>
      </c>
      <c r="D143" s="12" t="s">
        <v>35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 t="e">
        <f>SUM(BR141:BR142)</f>
        <v>#REF!</v>
      </c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</row>
    <row r="144" spans="1:80" s="11" customFormat="1" ht="15.75" hidden="1" customHeight="1">
      <c r="A144" s="27"/>
      <c r="B144" s="27"/>
      <c r="C144" s="12"/>
      <c r="D144" s="12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</row>
    <row r="145" spans="1:80" s="11" customFormat="1" ht="15.75" hidden="1" customHeight="1">
      <c r="A145" s="27"/>
      <c r="B145" s="27"/>
      <c r="C145" s="12"/>
      <c r="D145" s="12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</row>
    <row r="146" spans="1:80" s="11" customFormat="1" ht="15.75" hidden="1" customHeight="1">
      <c r="A146" s="27" t="s">
        <v>50</v>
      </c>
      <c r="B146" s="27" t="s">
        <v>48</v>
      </c>
      <c r="C146" s="54"/>
      <c r="D146" s="12" t="s">
        <v>57</v>
      </c>
      <c r="E146" s="14">
        <f t="shared" ref="E146:N146" si="686">E111+E76</f>
        <v>0</v>
      </c>
      <c r="F146" s="14">
        <f t="shared" si="686"/>
        <v>0</v>
      </c>
      <c r="G146" s="14">
        <f t="shared" si="686"/>
        <v>0</v>
      </c>
      <c r="H146" s="14">
        <f t="shared" si="686"/>
        <v>0</v>
      </c>
      <c r="I146" s="14">
        <f t="shared" si="686"/>
        <v>0</v>
      </c>
      <c r="J146" s="14">
        <f t="shared" si="686"/>
        <v>0</v>
      </c>
      <c r="K146" s="14">
        <f t="shared" si="686"/>
        <v>0</v>
      </c>
      <c r="L146" s="14">
        <f t="shared" si="686"/>
        <v>0</v>
      </c>
      <c r="M146" s="14">
        <f t="shared" si="686"/>
        <v>0</v>
      </c>
      <c r="N146" s="14">
        <f t="shared" si="686"/>
        <v>0</v>
      </c>
      <c r="O146" s="14">
        <f t="shared" ref="O146:AT146" si="687">O111+O76</f>
        <v>0</v>
      </c>
      <c r="P146" s="14">
        <f t="shared" si="687"/>
        <v>0</v>
      </c>
      <c r="Q146" s="14">
        <f t="shared" si="687"/>
        <v>0</v>
      </c>
      <c r="R146" s="14">
        <f t="shared" si="687"/>
        <v>0</v>
      </c>
      <c r="S146" s="14">
        <f t="shared" si="687"/>
        <v>0</v>
      </c>
      <c r="T146" s="14">
        <f t="shared" si="687"/>
        <v>0</v>
      </c>
      <c r="U146" s="14">
        <f t="shared" si="687"/>
        <v>0</v>
      </c>
      <c r="V146" s="14">
        <f t="shared" si="687"/>
        <v>0</v>
      </c>
      <c r="W146" s="14">
        <f t="shared" si="687"/>
        <v>0</v>
      </c>
      <c r="X146" s="14">
        <f t="shared" si="687"/>
        <v>0</v>
      </c>
      <c r="Y146" s="14">
        <f t="shared" si="687"/>
        <v>0</v>
      </c>
      <c r="Z146" s="14">
        <f t="shared" si="687"/>
        <v>0</v>
      </c>
      <c r="AA146" s="14">
        <f t="shared" si="687"/>
        <v>0</v>
      </c>
      <c r="AB146" s="14">
        <f t="shared" si="687"/>
        <v>0</v>
      </c>
      <c r="AC146" s="14">
        <f t="shared" si="687"/>
        <v>0</v>
      </c>
      <c r="AD146" s="14">
        <f t="shared" si="687"/>
        <v>0</v>
      </c>
      <c r="AE146" s="14">
        <f t="shared" si="687"/>
        <v>0</v>
      </c>
      <c r="AF146" s="14">
        <f t="shared" si="687"/>
        <v>0</v>
      </c>
      <c r="AG146" s="14">
        <f t="shared" si="687"/>
        <v>0</v>
      </c>
      <c r="AH146" s="14">
        <f t="shared" si="687"/>
        <v>-41487.688795017282</v>
      </c>
      <c r="AI146" s="14">
        <f t="shared" si="687"/>
        <v>-95417.541514687269</v>
      </c>
      <c r="AJ146" s="14">
        <f t="shared" si="687"/>
        <v>-76772.532129999992</v>
      </c>
      <c r="AK146" s="14">
        <f t="shared" si="687"/>
        <v>-73790.57710000001</v>
      </c>
      <c r="AL146" s="14">
        <f t="shared" si="687"/>
        <v>-81455.382270000002</v>
      </c>
      <c r="AM146" s="14">
        <f t="shared" si="687"/>
        <v>-88941.329310000001</v>
      </c>
      <c r="AN146" s="14">
        <f t="shared" si="687"/>
        <v>-95541.722040000008</v>
      </c>
      <c r="AO146" s="14">
        <f t="shared" si="687"/>
        <v>-94119.457730000009</v>
      </c>
      <c r="AP146" s="14">
        <v>-79059.245250000007</v>
      </c>
      <c r="AQ146" s="14">
        <v>-81870.916140000001</v>
      </c>
      <c r="AR146" s="14">
        <v>-99543.850089999993</v>
      </c>
      <c r="AS146" s="14">
        <f t="shared" si="687"/>
        <v>0</v>
      </c>
      <c r="AT146" s="14">
        <f t="shared" si="687"/>
        <v>0</v>
      </c>
      <c r="AU146" s="14">
        <f t="shared" ref="AU146:CB146" si="688">AU111+AU76</f>
        <v>0</v>
      </c>
      <c r="AV146" s="14">
        <f t="shared" si="688"/>
        <v>0</v>
      </c>
      <c r="AW146" s="14">
        <f t="shared" si="688"/>
        <v>0</v>
      </c>
      <c r="AX146" s="14">
        <f t="shared" si="688"/>
        <v>0</v>
      </c>
      <c r="AY146" s="14">
        <f t="shared" si="688"/>
        <v>0</v>
      </c>
      <c r="AZ146" s="14">
        <f t="shared" si="688"/>
        <v>0</v>
      </c>
      <c r="BA146" s="14">
        <f t="shared" si="688"/>
        <v>0</v>
      </c>
      <c r="BB146" s="14">
        <f t="shared" si="688"/>
        <v>0</v>
      </c>
      <c r="BC146" s="14">
        <f t="shared" si="688"/>
        <v>0</v>
      </c>
      <c r="BD146" s="14">
        <f t="shared" si="688"/>
        <v>0</v>
      </c>
      <c r="BE146" s="14">
        <f t="shared" si="688"/>
        <v>0</v>
      </c>
      <c r="BF146" s="14">
        <f t="shared" si="688"/>
        <v>0</v>
      </c>
      <c r="BG146" s="14">
        <f t="shared" si="688"/>
        <v>0</v>
      </c>
      <c r="BH146" s="14">
        <f t="shared" si="688"/>
        <v>0</v>
      </c>
      <c r="BI146" s="14">
        <f t="shared" si="688"/>
        <v>0</v>
      </c>
      <c r="BJ146" s="14">
        <f t="shared" si="688"/>
        <v>0</v>
      </c>
      <c r="BK146" s="14">
        <f t="shared" si="688"/>
        <v>0</v>
      </c>
      <c r="BL146" s="14">
        <f t="shared" si="688"/>
        <v>0</v>
      </c>
      <c r="BM146" s="14">
        <f t="shared" si="688"/>
        <v>0</v>
      </c>
      <c r="BN146" s="14">
        <f t="shared" si="688"/>
        <v>0</v>
      </c>
      <c r="BO146" s="14">
        <f t="shared" si="688"/>
        <v>0</v>
      </c>
      <c r="BP146" s="14">
        <f t="shared" si="688"/>
        <v>0</v>
      </c>
      <c r="BQ146" s="14">
        <f t="shared" si="688"/>
        <v>0</v>
      </c>
      <c r="BR146" s="14">
        <f t="shared" si="688"/>
        <v>0</v>
      </c>
      <c r="BS146" s="14">
        <f t="shared" si="688"/>
        <v>0</v>
      </c>
      <c r="BT146" s="14">
        <f t="shared" si="688"/>
        <v>0</v>
      </c>
      <c r="BU146" s="14">
        <f t="shared" si="688"/>
        <v>0</v>
      </c>
      <c r="BV146" s="14">
        <f t="shared" si="688"/>
        <v>0</v>
      </c>
      <c r="BW146" s="14">
        <f t="shared" si="688"/>
        <v>0</v>
      </c>
      <c r="BX146" s="14">
        <f t="shared" si="688"/>
        <v>0</v>
      </c>
      <c r="BY146" s="14">
        <f t="shared" si="688"/>
        <v>0</v>
      </c>
      <c r="BZ146" s="14">
        <f t="shared" si="688"/>
        <v>0</v>
      </c>
      <c r="CA146" s="14">
        <f t="shared" si="688"/>
        <v>0</v>
      </c>
      <c r="CB146" s="14">
        <f t="shared" si="688"/>
        <v>0</v>
      </c>
    </row>
    <row r="147" spans="1:80" s="11" customFormat="1" ht="15.75" hidden="1" customHeight="1">
      <c r="A147" s="27" t="s">
        <v>50</v>
      </c>
      <c r="B147" s="27" t="s">
        <v>48</v>
      </c>
      <c r="C147" s="54"/>
      <c r="D147" s="12" t="s">
        <v>40</v>
      </c>
      <c r="E147" s="14">
        <v>0</v>
      </c>
      <c r="F147" s="14">
        <f>(E148+F119+F125+F131+F137+F143+F146/2)*F$302</f>
        <v>0</v>
      </c>
      <c r="G147" s="14">
        <f t="shared" ref="G147" si="689">(F148+G119+G125+G131+G137+G143+G146/2)*G$302</f>
        <v>0</v>
      </c>
      <c r="H147" s="14">
        <f t="shared" ref="H147" si="690">(G148+H119+H125+H131+H137+H143+H146/2)*H$302</f>
        <v>0</v>
      </c>
      <c r="I147" s="14">
        <f t="shared" ref="I147" si="691">(H148+I119+I125+I131+I137+I143+I146/2)*I$302</f>
        <v>0</v>
      </c>
      <c r="J147" s="14">
        <f t="shared" ref="J147" si="692">(I148+J119+J125+J131+J137+J143+J146/2)*J$302</f>
        <v>0</v>
      </c>
      <c r="K147" s="14">
        <f t="shared" ref="K147" si="693">(J148+K119+K125+K131+K137+K143+K146/2)*K$302</f>
        <v>0</v>
      </c>
      <c r="L147" s="14">
        <f t="shared" ref="L147" si="694">(K148+L119+L125+L131+L137+L143+L146/2)*L$302</f>
        <v>0</v>
      </c>
      <c r="M147" s="14">
        <f t="shared" ref="M147" si="695">(L148+M119+M125+M131+M137+M143+M146/2)*M$302</f>
        <v>0</v>
      </c>
      <c r="N147" s="14">
        <f t="shared" ref="N147" si="696">(M148+N119+N125+N131+N137+N143+N146/2)*N$302</f>
        <v>0</v>
      </c>
      <c r="O147" s="14" t="e">
        <f>(N148+O119+O125+O131+O137+O143+O146/2)*O$302</f>
        <v>#REF!</v>
      </c>
      <c r="P147" s="14" t="e">
        <f>(O148+P119+P125+P131+P137+P143+P146/2)*P$302</f>
        <v>#REF!</v>
      </c>
      <c r="Q147" s="14" t="e">
        <f t="shared" ref="Q147" si="697">(P148+Q119+Q125+Q131+Q137+Q143+Q146/2)*Q$302</f>
        <v>#REF!</v>
      </c>
      <c r="R147" s="14" t="e">
        <f t="shared" ref="R147" si="698">(Q148+R119+R125+R131+R137+R143+R146/2)*R$302</f>
        <v>#REF!</v>
      </c>
      <c r="S147" s="14" t="e">
        <f t="shared" ref="S147" si="699">(R148+S119+S125+S131+S137+S143+S146/2)*S$302</f>
        <v>#REF!</v>
      </c>
      <c r="T147" s="14" t="e">
        <f t="shared" ref="T147" si="700">(S148+T119+T125+T131+T137+T143+T146/2)*T$302</f>
        <v>#REF!</v>
      </c>
      <c r="U147" s="14" t="e">
        <f t="shared" ref="U147" si="701">(T148+U119+U125+U131+U137+U143+U146/2)*U$302</f>
        <v>#REF!</v>
      </c>
      <c r="V147" s="14" t="e">
        <f t="shared" ref="V147" si="702">(U148+V119+V125+V131+V137+V143+V146/2)*V$302</f>
        <v>#REF!</v>
      </c>
      <c r="W147" s="14" t="e">
        <f t="shared" ref="W147" si="703">(V148+W119+W125+W131+W137+W143+W146/2)*W$302</f>
        <v>#REF!</v>
      </c>
      <c r="X147" s="14" t="e">
        <f t="shared" ref="X147" si="704">(W148+X119+X125+X131+X137+X143+X146/2)*X$302</f>
        <v>#REF!</v>
      </c>
      <c r="Y147" s="14" t="e">
        <f t="shared" ref="Y147" si="705">(X148+Y119+Y125+Y131+Y137+Y143+Y146/2)*Y$302</f>
        <v>#REF!</v>
      </c>
      <c r="Z147" s="14" t="e">
        <f t="shared" ref="Z147" si="706">(Y148+Z119+Z125+Z131+Z137+Z143+Z146/2)*Z$302</f>
        <v>#REF!</v>
      </c>
      <c r="AA147" s="14" t="e">
        <f t="shared" ref="AA147" si="707">(Z148+AA119+AA125+AA131+AA137+AA143+AA146/2)*AA$302</f>
        <v>#REF!</v>
      </c>
      <c r="AB147" s="14" t="e">
        <f t="shared" ref="AB147" si="708">(AA148+AB119+AB125+AB131+AB137+AB143+AB146/2)*AB$302</f>
        <v>#REF!</v>
      </c>
      <c r="AC147" s="14" t="e">
        <f t="shared" ref="AC147" si="709">(AB148+AC119+AC125+AC131+AC137+AC143+AC146/2)*AC$302</f>
        <v>#REF!</v>
      </c>
      <c r="AD147" s="14" t="e">
        <f t="shared" ref="AD147" si="710">(AC148+AD119+AD125+AD131+AD137+AD143+AD146/2)*AD$302</f>
        <v>#REF!</v>
      </c>
      <c r="AE147" s="14" t="e">
        <f t="shared" ref="AE147" si="711">(AD148+AE119+AE125+AE131+AE137+AE143+AE146/2)*AE$302</f>
        <v>#REF!</v>
      </c>
      <c r="AF147" s="14" t="e">
        <f t="shared" ref="AF147" si="712">(AE148+AF119+AF125+AF131+AF137+AF143+AF146/2)*AF$302</f>
        <v>#REF!</v>
      </c>
      <c r="AG147" s="14" t="e">
        <f t="shared" ref="AG147" si="713">(AF148+AG119+AG125+AG131+AG137+AG143+AG146/2)*AG$302</f>
        <v>#REF!</v>
      </c>
      <c r="AH147" s="14" t="e">
        <f t="shared" ref="AH147" si="714">(AG148+AH119+AH125+AH131+AH137+AH143+AH146/2)*AH$302</f>
        <v>#REF!</v>
      </c>
      <c r="AI147" s="14" t="e">
        <f t="shared" ref="AI147" si="715">(AH148+AI119+AI125+AI131+AI137+AI143+AI146/2)*AI$302</f>
        <v>#REF!</v>
      </c>
      <c r="AJ147" s="14" t="e">
        <f t="shared" ref="AJ147" si="716">(AI148+AJ119+AJ125+AJ131+AJ137+AJ143+AJ146/2)*AJ$302</f>
        <v>#REF!</v>
      </c>
      <c r="AK147" s="14" t="e">
        <f t="shared" ref="AK147" si="717">(AJ148+AK119+AK125+AK131+AK137+AK143+AK146/2)*AK$302</f>
        <v>#REF!</v>
      </c>
      <c r="AL147" s="14" t="e">
        <f t="shared" ref="AL147" si="718">(AK148+AL119+AL125+AL131+AL137+AL143+AL146/2)*AL$302</f>
        <v>#REF!</v>
      </c>
      <c r="AM147" s="14" t="e">
        <f t="shared" ref="AM147" si="719">(AL148+AM119+AM125+AM131+AM137+AM143+AM146/2)*AM$302</f>
        <v>#REF!</v>
      </c>
      <c r="AN147" s="14" t="e">
        <f t="shared" ref="AN147" si="720">(AM148+AN119+AN125+AN131+AN137+AN143+AN146/2)*AN$302</f>
        <v>#REF!</v>
      </c>
      <c r="AO147" s="14" t="e">
        <f t="shared" ref="AO147" si="721">(AN148+AO119+AO125+AO131+AO137+AO143+AO146/2)*AO$302</f>
        <v>#REF!</v>
      </c>
      <c r="AP147" s="14">
        <v>1684.2652941675451</v>
      </c>
      <c r="AQ147" s="14">
        <v>1293.1371619471133</v>
      </c>
      <c r="AR147" s="14">
        <v>910.56801193967249</v>
      </c>
      <c r="AS147" s="14">
        <f t="shared" ref="AS147" si="722">(AR148+AS119+AS125+AS131+AS137+AS143+AS146/2)*AS$302</f>
        <v>626.17048527563031</v>
      </c>
      <c r="AT147" s="14">
        <f t="shared" ref="AT147" si="723">(AS148+AT119+AT125+AT131+AT137+AT143+AT146/2)*AT$302</f>
        <v>-1170.9696818857453</v>
      </c>
      <c r="AU147" s="14">
        <f t="shared" ref="AU147" si="724">(AT148+AU119+AU125+AU131+AU137+AU143+AU146/2)*AU$302</f>
        <v>-1265.9623454639534</v>
      </c>
      <c r="AV147" s="14">
        <f t="shared" ref="AV147" si="725">(AU148+AV119+AV125+AV131+AV137+AV143+AV146/2)*AV$302</f>
        <v>0</v>
      </c>
      <c r="AW147" s="14">
        <f t="shared" ref="AW147" si="726">(AV148+AW119+AW125+AW131+AW137+AW143+AW146/2)*AW$302</f>
        <v>0</v>
      </c>
      <c r="AX147" s="14">
        <f t="shared" ref="AX147" si="727">(AW148+AX119+AX125+AX131+AX137+AX143+AX146/2)*AX$302</f>
        <v>0</v>
      </c>
      <c r="AY147" s="14">
        <f t="shared" ref="AY147" si="728">(AX148+AY119+AY125+AY131+AY137+AY143+AY146/2)*AY$302</f>
        <v>0</v>
      </c>
      <c r="AZ147" s="14">
        <f t="shared" ref="AZ147" si="729">(AY148+AZ119+AZ125+AZ131+AZ137+AZ143+AZ146/2)*AZ$302</f>
        <v>0</v>
      </c>
      <c r="BA147" s="14">
        <f t="shared" ref="BA147" si="730">(AZ148+BA119+BA125+BA131+BA137+BA143+BA146/2)*BA$302</f>
        <v>0</v>
      </c>
      <c r="BB147" s="14">
        <f t="shared" ref="BB147" si="731">(BA148+BB119+BB125+BB131+BB137+BB143+BB146/2)*BB$302</f>
        <v>0</v>
      </c>
      <c r="BC147" s="14">
        <f t="shared" ref="BC147" si="732">(BB148+BC119+BC125+BC131+BC137+BC143+BC146/2)*BC$302</f>
        <v>0</v>
      </c>
      <c r="BD147" s="14">
        <f t="shared" ref="BD147" si="733">(BC148+BD119+BD125+BD131+BD137+BD143+BD146/2)*BD$302</f>
        <v>0</v>
      </c>
      <c r="BE147" s="14">
        <f t="shared" ref="BE147" si="734">(BD148+BE119+BE125+BE131+BE137+BE143+BE146/2)*BE$302</f>
        <v>0</v>
      </c>
      <c r="BF147" s="14" t="e">
        <f t="shared" ref="BF147" si="735">(BE148+BF119+BF125+BF131+BF137+BF143+BF146/2)*BF$302</f>
        <v>#REF!</v>
      </c>
      <c r="BG147" s="14" t="e">
        <f t="shared" ref="BG147" si="736">(BF148+BG119+BG125+BG131+BG137+BG143+BG146/2)*BG$302</f>
        <v>#REF!</v>
      </c>
      <c r="BH147" s="14" t="e">
        <f t="shared" ref="BH147" si="737">(BG148+BH119+BH125+BH131+BH137+BH143+BH146/2)*BH$302</f>
        <v>#REF!</v>
      </c>
      <c r="BI147" s="14" t="e">
        <f t="shared" ref="BI147" si="738">(BH148+BI119+BI125+BI131+BI137+BI143+BI146/2)*BI$302</f>
        <v>#REF!</v>
      </c>
      <c r="BJ147" s="14" t="e">
        <f t="shared" ref="BJ147" si="739">(BI148+BJ119+BJ125+BJ131+BJ137+BJ143+BJ146/2)*BJ$302</f>
        <v>#REF!</v>
      </c>
      <c r="BK147" s="14" t="e">
        <f t="shared" ref="BK147" si="740">(BJ148+BK119+BK125+BK131+BK137+BK143+BK146/2)*BK$302</f>
        <v>#REF!</v>
      </c>
      <c r="BL147" s="14" t="e">
        <f t="shared" ref="BL147" si="741">(BK148+BL119+BL125+BL131+BL137+BL143+BL146/2)*BL$302</f>
        <v>#REF!</v>
      </c>
      <c r="BM147" s="14" t="e">
        <f t="shared" ref="BM147" si="742">(BL148+BM119+BM125+BM131+BM137+BM143+BM146/2)*BM$302</f>
        <v>#REF!</v>
      </c>
      <c r="BN147" s="14" t="e">
        <f t="shared" ref="BN147" si="743">(BM148+BN119+BN125+BN131+BN137+BN143+BN146/2)*BN$302</f>
        <v>#REF!</v>
      </c>
      <c r="BO147" s="14" t="e">
        <f t="shared" ref="BO147" si="744">(BN148+BO119+BO125+BO131+BO137+BO143+BO146/2)*BO$302</f>
        <v>#REF!</v>
      </c>
      <c r="BP147" s="14" t="e">
        <f t="shared" ref="BP147" si="745">(BO148+BP119+BP125+BP131+BP137+BP143+BP146/2)*BP$302</f>
        <v>#REF!</v>
      </c>
      <c r="BQ147" s="14" t="e">
        <f t="shared" ref="BQ147" si="746">(BP148+BQ119+BQ125+BQ131+BQ137+BQ143+BQ146/2)*BQ$302</f>
        <v>#REF!</v>
      </c>
      <c r="BR147" s="14" t="e">
        <f t="shared" ref="BR147" si="747">(BQ148+BR119+BR125+BR131+BR137+BR143+BR146/2)*BR$302</f>
        <v>#REF!</v>
      </c>
      <c r="BS147" s="14" t="e">
        <f t="shared" ref="BS147" si="748">(BR148+BS119+BS125+BS131+BS137+BS143+BS146/2)*BS$302</f>
        <v>#REF!</v>
      </c>
      <c r="BT147" s="14" t="e">
        <f t="shared" ref="BT147" si="749">(BS148+BT119+BT125+BT131+BT137+BT143+BT146/2)*BT$302</f>
        <v>#REF!</v>
      </c>
      <c r="BU147" s="14" t="e">
        <f t="shared" ref="BU147" si="750">(BT148+BU119+BU125+BU131+BU137+BU143+BU146/2)*BU$302</f>
        <v>#REF!</v>
      </c>
      <c r="BV147" s="14" t="e">
        <f t="shared" ref="BV147" si="751">(BU148+BV119+BV125+BV131+BV137+BV143+BV146/2)*BV$302</f>
        <v>#REF!</v>
      </c>
      <c r="BW147" s="14" t="e">
        <f t="shared" ref="BW147" si="752">(BV148+BW119+BW125+BW131+BW137+BW143+BW146/2)*BW$302</f>
        <v>#REF!</v>
      </c>
      <c r="BX147" s="14" t="e">
        <f t="shared" ref="BX147" si="753">(BW148+BX119+BX125+BX131+BX137+BX143+BX146/2)*BX$302</f>
        <v>#REF!</v>
      </c>
      <c r="BY147" s="14" t="e">
        <f t="shared" ref="BY147" si="754">(BX148+BY119+BY125+BY131+BY137+BY143+BY146/2)*BY$302</f>
        <v>#REF!</v>
      </c>
      <c r="BZ147" s="14" t="e">
        <f t="shared" ref="BZ147" si="755">(BY148+BZ119+BZ125+BZ131+BZ137+BZ143+BZ146/2)*BZ$302</f>
        <v>#REF!</v>
      </c>
      <c r="CA147" s="14" t="e">
        <f t="shared" ref="CA147" si="756">(BZ148+CA119+CA125+CA131+CA137+CA143+CA146/2)*CA$302</f>
        <v>#REF!</v>
      </c>
      <c r="CB147" s="14" t="e">
        <f t="shared" ref="CB147" si="757">(CA148+CB119+CB125+CB131+CB137+CB143+CB146/2)*CB$302</f>
        <v>#REF!</v>
      </c>
    </row>
    <row r="148" spans="1:80" s="11" customFormat="1" ht="15.75" hidden="1" customHeight="1">
      <c r="A148" s="58" t="s">
        <v>50</v>
      </c>
      <c r="B148" s="58" t="s">
        <v>48</v>
      </c>
      <c r="C148" s="56"/>
      <c r="D148" s="57" t="s">
        <v>41</v>
      </c>
      <c r="E148" s="51">
        <v>0</v>
      </c>
      <c r="F148" s="51">
        <f>E148+F119+F125+F131+F137+F143+F146+F147</f>
        <v>0</v>
      </c>
      <c r="G148" s="51">
        <f t="shared" ref="G148" si="758">F148+G119+G125+G131+G137+G143+G146+G147</f>
        <v>0</v>
      </c>
      <c r="H148" s="51">
        <f t="shared" ref="H148" si="759">G148+H119+H125+H131+H137+H143+H146+H147</f>
        <v>0</v>
      </c>
      <c r="I148" s="51">
        <f t="shared" ref="I148" si="760">H148+I119+I125+I131+I137+I143+I146+I147</f>
        <v>0</v>
      </c>
      <c r="J148" s="51">
        <f t="shared" ref="J148" si="761">I148+J119+J125+J131+J137+J143+J146+J147</f>
        <v>0</v>
      </c>
      <c r="K148" s="51">
        <f t="shared" ref="K148" si="762">J148+K119+K125+K131+K137+K143+K146+K147</f>
        <v>0</v>
      </c>
      <c r="L148" s="51">
        <f t="shared" ref="L148" si="763">K148+L119+L125+L131+L137+L143+L146+L147</f>
        <v>0</v>
      </c>
      <c r="M148" s="51">
        <f t="shared" ref="M148" si="764">L148+M119+M125+M131+M137+M143+M146+M147</f>
        <v>0</v>
      </c>
      <c r="N148" s="51">
        <f t="shared" ref="N148" si="765">M148+N119+N125+N131+N137+N143+N146+N147</f>
        <v>0</v>
      </c>
      <c r="O148" s="51" t="e">
        <f>N148+O119+O125+O131+O137+O143+O146+O147</f>
        <v>#REF!</v>
      </c>
      <c r="P148" s="51" t="e">
        <f>O148+P119+P125+P131+P137+P143+P146+P147</f>
        <v>#REF!</v>
      </c>
      <c r="Q148" s="51" t="e">
        <f t="shared" ref="Q148" si="766">P148+Q119+Q125+Q131+Q137+Q143+Q146+Q147</f>
        <v>#REF!</v>
      </c>
      <c r="R148" s="51" t="e">
        <f t="shared" ref="R148" si="767">Q148+R119+R125+R131+R137+R143+R146+R147</f>
        <v>#REF!</v>
      </c>
      <c r="S148" s="51" t="e">
        <f t="shared" ref="S148" si="768">R148+S119+S125+S131+S137+S143+S146+S147</f>
        <v>#REF!</v>
      </c>
      <c r="T148" s="51" t="e">
        <f t="shared" ref="T148" si="769">S148+T119+T125+T131+T137+T143+T146+T147</f>
        <v>#REF!</v>
      </c>
      <c r="U148" s="51" t="e">
        <f t="shared" ref="U148" si="770">T148+U119+U125+U131+U137+U143+U146+U147</f>
        <v>#REF!</v>
      </c>
      <c r="V148" s="51" t="e">
        <f t="shared" ref="V148" si="771">U148+V119+V125+V131+V137+V143+V146+V147</f>
        <v>#REF!</v>
      </c>
      <c r="W148" s="51" t="e">
        <f t="shared" ref="W148" si="772">V148+W119+W125+W131+W137+W143+W146+W147</f>
        <v>#REF!</v>
      </c>
      <c r="X148" s="51" t="e">
        <f t="shared" ref="X148" si="773">W148+X119+X125+X131+X137+X143+X146+X147</f>
        <v>#REF!</v>
      </c>
      <c r="Y148" s="51" t="e">
        <f t="shared" ref="Y148" si="774">X148+Y119+Y125+Y131+Y137+Y143+Y146+Y147</f>
        <v>#REF!</v>
      </c>
      <c r="Z148" s="51" t="e">
        <f t="shared" ref="Z148" si="775">Y148+Z119+Z125+Z131+Z137+Z143+Z146+Z147</f>
        <v>#REF!</v>
      </c>
      <c r="AA148" s="51" t="e">
        <f t="shared" ref="AA148" si="776">Z148+AA119+AA125+AA131+AA137+AA143+AA146+AA147</f>
        <v>#REF!</v>
      </c>
      <c r="AB148" s="51" t="e">
        <f t="shared" ref="AB148" si="777">AA148+AB119+AB125+AB131+AB137+AB143+AB146+AB147</f>
        <v>#REF!</v>
      </c>
      <c r="AC148" s="51" t="e">
        <f t="shared" ref="AC148" si="778">AB148+AC119+AC125+AC131+AC137+AC143+AC146+AC147</f>
        <v>#REF!</v>
      </c>
      <c r="AD148" s="51" t="e">
        <f t="shared" ref="AD148" si="779">AC148+AD119+AD125+AD131+AD137+AD143+AD146+AD147</f>
        <v>#REF!</v>
      </c>
      <c r="AE148" s="51" t="e">
        <f t="shared" ref="AE148" si="780">AD148+AE119+AE125+AE131+AE137+AE143+AE146+AE147</f>
        <v>#REF!</v>
      </c>
      <c r="AF148" s="51" t="e">
        <f t="shared" ref="AF148" si="781">AE148+AF119+AF125+AF131+AF137+AF143+AF146+AF147</f>
        <v>#REF!</v>
      </c>
      <c r="AG148" s="51" t="e">
        <f t="shared" ref="AG148" si="782">AF148+AG119+AG125+AG131+AG137+AG143+AG146+AG147</f>
        <v>#REF!</v>
      </c>
      <c r="AH148" s="51" t="e">
        <f t="shared" ref="AH148" si="783">AG148+AH119+AH125+AH131+AH137+AH143+AH146+AH147</f>
        <v>#REF!</v>
      </c>
      <c r="AI148" s="51" t="e">
        <f t="shared" ref="AI148" si="784">AH148+AI119+AI125+AI131+AI137+AI143+AI146+AI147</f>
        <v>#REF!</v>
      </c>
      <c r="AJ148" s="51" t="e">
        <f t="shared" ref="AJ148" si="785">AI148+AJ119+AJ125+AJ131+AJ137+AJ143+AJ146+AJ147</f>
        <v>#REF!</v>
      </c>
      <c r="AK148" s="51" t="e">
        <f t="shared" ref="AK148" si="786">AJ148+AK119+AK125+AK131+AK137+AK143+AK146+AK147</f>
        <v>#REF!</v>
      </c>
      <c r="AL148" s="51" t="e">
        <f t="shared" ref="AL148" si="787">AK148+AL119+AL125+AL131+AL137+AL143+AL146+AL147</f>
        <v>#REF!</v>
      </c>
      <c r="AM148" s="51" t="e">
        <f t="shared" ref="AM148" si="788">AL148+AM119+AM125+AM131+AM137+AM143+AM146+AM147</f>
        <v>#REF!</v>
      </c>
      <c r="AN148" s="51" t="e">
        <f t="shared" ref="AN148" si="789">AM148+AN119+AN125+AN131+AN137+AN143+AN146+AN147</f>
        <v>#REF!</v>
      </c>
      <c r="AO148" s="51" t="e">
        <f t="shared" ref="AO148" si="790">AN148+AO119+AO125+AO131+AO137+AO143+AO146+AO147</f>
        <v>#REF!</v>
      </c>
      <c r="AP148" s="51">
        <v>328299.27183602517</v>
      </c>
      <c r="AQ148" s="51">
        <v>247721.49285797231</v>
      </c>
      <c r="AR148" s="51">
        <v>149088.21077991198</v>
      </c>
      <c r="AS148" s="51">
        <f t="shared" ref="AS148" si="791">AR148+AS119+AS125+AS131+AS137+AS143+AS146+AS147</f>
        <v>149714.38126518761</v>
      </c>
      <c r="AT148" s="51">
        <f t="shared" ref="AT148" si="792">AS148+AT119+AT125+AT131+AT137+AT143+AT146+AT147</f>
        <v>-301419.60606284608</v>
      </c>
      <c r="AU148" s="51">
        <f t="shared" ref="AU148" si="793">AT148+AU119+AU125+AU131+AU137+AU143+AU146+AU147</f>
        <v>-302685.56840831006</v>
      </c>
      <c r="AV148" s="51">
        <f t="shared" ref="AV148" si="794">AU148+AV119+AV125+AV131+AV137+AV143+AV146+AV147</f>
        <v>-302685.56840831006</v>
      </c>
      <c r="AW148" s="51">
        <f t="shared" ref="AW148" si="795">AV148+AW119+AW125+AW131+AW137+AW143+AW146+AW147</f>
        <v>-302685.56840831006</v>
      </c>
      <c r="AX148" s="51">
        <f t="shared" ref="AX148" si="796">AW148+AX119+AX125+AX131+AX137+AX143+AX146+AX147</f>
        <v>-302685.56840831006</v>
      </c>
      <c r="AY148" s="51">
        <f t="shared" ref="AY148" si="797">AX148+AY119+AY125+AY131+AY137+AY143+AY146+AY147</f>
        <v>-302685.56840831006</v>
      </c>
      <c r="AZ148" s="51">
        <f t="shared" ref="AZ148" si="798">AY148+AZ119+AZ125+AZ131+AZ137+AZ143+AZ146+AZ147</f>
        <v>-302685.56840831006</v>
      </c>
      <c r="BA148" s="51">
        <f t="shared" ref="BA148" si="799">AZ148+BA119+BA125+BA131+BA137+BA143+BA146+BA147</f>
        <v>-302685.56840831006</v>
      </c>
      <c r="BB148" s="51">
        <f t="shared" ref="BB148" si="800">BA148+BB119+BB125+BB131+BB137+BB143+BB146+BB147</f>
        <v>-302685.56840831006</v>
      </c>
      <c r="BC148" s="51">
        <f t="shared" ref="BC148" si="801">BB148+BC119+BC125+BC131+BC137+BC143+BC146+BC147</f>
        <v>-302685.56840831006</v>
      </c>
      <c r="BD148" s="51">
        <f t="shared" ref="BD148" si="802">BC148+BD119+BD125+BD131+BD137+BD143+BD146+BD147</f>
        <v>-302685.56840831006</v>
      </c>
      <c r="BE148" s="51">
        <f t="shared" ref="BE148" si="803">BD148+BE119+BE125+BE131+BE137+BE143+BE146+BE147</f>
        <v>-302685.56840831006</v>
      </c>
      <c r="BF148" s="51" t="e">
        <f t="shared" ref="BF148" si="804">BE148+BF119+BF125+BF131+BF137+BF143+BF146+BF147</f>
        <v>#REF!</v>
      </c>
      <c r="BG148" s="51" t="e">
        <f t="shared" ref="BG148" si="805">BF148+BG119+BG125+BG131+BG137+BG143+BG146+BG147</f>
        <v>#REF!</v>
      </c>
      <c r="BH148" s="51" t="e">
        <f t="shared" ref="BH148" si="806">BG148+BH119+BH125+BH131+BH137+BH143+BH146+BH147</f>
        <v>#REF!</v>
      </c>
      <c r="BI148" s="51" t="e">
        <f t="shared" ref="BI148" si="807">BH148+BI119+BI125+BI131+BI137+BI143+BI146+BI147</f>
        <v>#REF!</v>
      </c>
      <c r="BJ148" s="51" t="e">
        <f t="shared" ref="BJ148" si="808">BI148+BJ119+BJ125+BJ131+BJ137+BJ143+BJ146+BJ147</f>
        <v>#REF!</v>
      </c>
      <c r="BK148" s="51" t="e">
        <f t="shared" ref="BK148" si="809">BJ148+BK119+BK125+BK131+BK137+BK143+BK146+BK147</f>
        <v>#REF!</v>
      </c>
      <c r="BL148" s="51" t="e">
        <f t="shared" ref="BL148" si="810">BK148+BL119+BL125+BL131+BL137+BL143+BL146+BL147</f>
        <v>#REF!</v>
      </c>
      <c r="BM148" s="51" t="e">
        <f t="shared" ref="BM148" si="811">BL148+BM119+BM125+BM131+BM137+BM143+BM146+BM147</f>
        <v>#REF!</v>
      </c>
      <c r="BN148" s="51" t="e">
        <f t="shared" ref="BN148" si="812">BM148+BN119+BN125+BN131+BN137+BN143+BN146+BN147</f>
        <v>#REF!</v>
      </c>
      <c r="BO148" s="51" t="e">
        <f t="shared" ref="BO148" si="813">BN148+BO119+BO125+BO131+BO137+BO143+BO146+BO147</f>
        <v>#REF!</v>
      </c>
      <c r="BP148" s="51" t="e">
        <f t="shared" ref="BP148" si="814">BO148+BP119+BP125+BP131+BP137+BP143+BP146+BP147</f>
        <v>#REF!</v>
      </c>
      <c r="BQ148" s="51" t="e">
        <f t="shared" ref="BQ148" si="815">BP148+BQ119+BQ125+BQ131+BQ137+BQ143+BQ146+BQ147</f>
        <v>#REF!</v>
      </c>
      <c r="BR148" s="51" t="e">
        <f t="shared" ref="BR148" si="816">BQ148+BR119+BR125+BR131+BR137+BR143+BR146+BR147</f>
        <v>#REF!</v>
      </c>
      <c r="BS148" s="51" t="e">
        <f t="shared" ref="BS148" si="817">BR148+BS119+BS125+BS131+BS137+BS143+BS146+BS147</f>
        <v>#REF!</v>
      </c>
      <c r="BT148" s="51" t="e">
        <f t="shared" ref="BT148" si="818">BS148+BT119+BT125+BT131+BT137+BT143+BT146+BT147</f>
        <v>#REF!</v>
      </c>
      <c r="BU148" s="51" t="e">
        <f t="shared" ref="BU148" si="819">BT148+BU119+BU125+BU131+BU137+BU143+BU146+BU147</f>
        <v>#REF!</v>
      </c>
      <c r="BV148" s="51" t="e">
        <f t="shared" ref="BV148" si="820">BU148+BV119+BV125+BV131+BV137+BV143+BV146+BV147</f>
        <v>#REF!</v>
      </c>
      <c r="BW148" s="51" t="e">
        <f t="shared" ref="BW148" si="821">BV148+BW119+BW125+BW131+BW137+BW143+BW146+BW147</f>
        <v>#REF!</v>
      </c>
      <c r="BX148" s="51" t="e">
        <f t="shared" ref="BX148" si="822">BW148+BX119+BX125+BX131+BX137+BX143+BX146+BX147</f>
        <v>#REF!</v>
      </c>
      <c r="BY148" s="51" t="e">
        <f t="shared" ref="BY148" si="823">BX148+BY119+BY125+BY131+BY137+BY143+BY146+BY147</f>
        <v>#REF!</v>
      </c>
      <c r="BZ148" s="51" t="e">
        <f t="shared" ref="BZ148" si="824">BY148+BZ119+BZ125+BZ131+BZ137+BZ143+BZ146+BZ147</f>
        <v>#REF!</v>
      </c>
      <c r="CA148" s="51" t="e">
        <f t="shared" ref="CA148" si="825">BZ148+CA119+CA125+CA131+CA137+CA143+CA146+CA147</f>
        <v>#REF!</v>
      </c>
      <c r="CB148" s="51" t="e">
        <f t="shared" ref="CB148" si="826">CA148+CB119+CB125+CB131+CB137+CB143+CB146+CB147</f>
        <v>#REF!</v>
      </c>
    </row>
    <row r="149" spans="1:80" s="11" customFormat="1" ht="15.75" hidden="1" customHeight="1">
      <c r="A149" s="27"/>
      <c r="B149" s="27"/>
      <c r="C149" s="54"/>
      <c r="D149" s="12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</row>
    <row r="150" spans="1:80" s="11" customFormat="1" ht="15.75" hidden="1" customHeight="1">
      <c r="A150" s="10" t="s">
        <v>47</v>
      </c>
      <c r="B150" s="27" t="s">
        <v>51</v>
      </c>
      <c r="C150" s="27">
        <v>1</v>
      </c>
      <c r="D150" s="28" t="s">
        <v>63</v>
      </c>
      <c r="E150" s="14" t="e">
        <f>Deferral!D48</f>
        <v>#REF!</v>
      </c>
      <c r="F150" s="14" t="e">
        <f>Deferral!E48</f>
        <v>#REF!</v>
      </c>
      <c r="G150" s="14" t="e">
        <f>Deferral!F48</f>
        <v>#REF!</v>
      </c>
      <c r="H150" s="14" t="e">
        <f>Deferral!G48</f>
        <v>#REF!</v>
      </c>
      <c r="I150" s="14" t="e">
        <f>Deferral!H48</f>
        <v>#REF!</v>
      </c>
      <c r="J150" s="14" t="e">
        <f>Deferral!I48</f>
        <v>#REF!</v>
      </c>
      <c r="K150" s="14" t="e">
        <f>Deferral!J48</f>
        <v>#REF!</v>
      </c>
      <c r="L150" s="14" t="e">
        <f>Deferral!K48</f>
        <v>#REF!</v>
      </c>
      <c r="M150" s="14" t="e">
        <f>Deferral!L48</f>
        <v>#REF!</v>
      </c>
      <c r="N150" s="14" t="e">
        <f>Deferral!M48</f>
        <v>#REF!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</row>
    <row r="151" spans="1:80" s="11" customFormat="1" ht="15.75" hidden="1" customHeight="1">
      <c r="A151" s="10" t="s">
        <v>47</v>
      </c>
      <c r="B151" s="27" t="s">
        <v>51</v>
      </c>
      <c r="C151" s="27">
        <v>1</v>
      </c>
      <c r="D151" s="12" t="s">
        <v>22</v>
      </c>
      <c r="E151" s="86" t="e">
        <f>E150/2*E$302</f>
        <v>#REF!</v>
      </c>
      <c r="F151" s="86" t="e">
        <f>(E152+F150/2)*F$302</f>
        <v>#REF!</v>
      </c>
      <c r="G151" s="86" t="e">
        <f t="shared" ref="G151" si="827">(F152+G150/2)*G$302</f>
        <v>#REF!</v>
      </c>
      <c r="H151" s="86" t="e">
        <f t="shared" ref="H151" si="828">(G152+H150/2)*H$302</f>
        <v>#REF!</v>
      </c>
      <c r="I151" s="86" t="e">
        <f t="shared" ref="I151" si="829">(H152+I150/2)*I$302</f>
        <v>#REF!</v>
      </c>
      <c r="J151" s="86" t="e">
        <f t="shared" ref="J151" si="830">(I152+J150/2)*J$302</f>
        <v>#REF!</v>
      </c>
      <c r="K151" s="86" t="e">
        <f t="shared" ref="K151" si="831">(J152+K150/2)*K$302</f>
        <v>#REF!</v>
      </c>
      <c r="L151" s="86" t="e">
        <f t="shared" ref="L151" si="832">(K152+L150/2)*L$302</f>
        <v>#REF!</v>
      </c>
      <c r="M151" s="86" t="e">
        <f t="shared" ref="M151" si="833">(L152+M150/2)*M$302</f>
        <v>#REF!</v>
      </c>
      <c r="N151" s="86" t="e">
        <f t="shared" ref="N151" si="834">(M152+N150/2)*N$302</f>
        <v>#REF!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</row>
    <row r="152" spans="1:80" s="11" customFormat="1" ht="15.75" hidden="1" customHeight="1">
      <c r="A152" s="10" t="s">
        <v>47</v>
      </c>
      <c r="B152" s="27" t="s">
        <v>51</v>
      </c>
      <c r="C152" s="27">
        <v>1</v>
      </c>
      <c r="D152" s="28" t="s">
        <v>62</v>
      </c>
      <c r="E152" s="86" t="e">
        <f>E150+E151</f>
        <v>#REF!</v>
      </c>
      <c r="F152" s="86" t="e">
        <f>E152+SUM(F150:F151)</f>
        <v>#REF!</v>
      </c>
      <c r="G152" s="86" t="e">
        <f t="shared" ref="G152" si="835">F152+SUM(G150:G151)</f>
        <v>#REF!</v>
      </c>
      <c r="H152" s="86" t="e">
        <f t="shared" ref="H152" si="836">G152+SUM(H150:H151)</f>
        <v>#REF!</v>
      </c>
      <c r="I152" s="86" t="e">
        <f t="shared" ref="I152" si="837">H152+SUM(I150:I151)</f>
        <v>#REF!</v>
      </c>
      <c r="J152" s="86" t="e">
        <f t="shared" ref="J152" si="838">I152+SUM(J150:J151)</f>
        <v>#REF!</v>
      </c>
      <c r="K152" s="86" t="e">
        <f t="shared" ref="K152" si="839">J152+SUM(K150:K151)</f>
        <v>#REF!</v>
      </c>
      <c r="L152" s="86" t="e">
        <f t="shared" ref="L152" si="840">K152+SUM(L150:L151)</f>
        <v>#REF!</v>
      </c>
      <c r="M152" s="86" t="e">
        <f t="shared" ref="M152" si="841">L152+SUM(M150:M151)</f>
        <v>#REF!</v>
      </c>
      <c r="N152" s="86" t="e">
        <f t="shared" ref="N152" si="842">M152+SUM(N150:N151)</f>
        <v>#REF!</v>
      </c>
      <c r="O152" s="14" t="e">
        <f>N152</f>
        <v>#REF!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</row>
    <row r="153" spans="1:80" s="11" customFormat="1" ht="15.75" hidden="1" customHeight="1">
      <c r="A153" s="10" t="s">
        <v>47</v>
      </c>
      <c r="B153" s="27" t="s">
        <v>51</v>
      </c>
      <c r="C153" s="27">
        <v>1</v>
      </c>
      <c r="D153" s="12" t="s">
        <v>28</v>
      </c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51">
        <f>O310</f>
        <v>0</v>
      </c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</row>
    <row r="154" spans="1:80" s="11" customFormat="1" ht="15.75" hidden="1" customHeight="1">
      <c r="A154" s="10" t="s">
        <v>47</v>
      </c>
      <c r="B154" s="27" t="s">
        <v>51</v>
      </c>
      <c r="C154" s="27">
        <v>1</v>
      </c>
      <c r="D154" s="12" t="s">
        <v>36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14" t="e">
        <f>SUM(O152:O153)</f>
        <v>#REF!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</row>
    <row r="155" spans="1:80" s="11" customFormat="1" ht="15.75" hidden="1" customHeight="1">
      <c r="B155" s="27"/>
      <c r="C155" s="27"/>
      <c r="D155" s="12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</row>
    <row r="156" spans="1:80" s="11" customFormat="1" ht="15.75" hidden="1" customHeight="1">
      <c r="A156" s="10" t="s">
        <v>47</v>
      </c>
      <c r="B156" s="27" t="s">
        <v>51</v>
      </c>
      <c r="C156" s="27">
        <v>2</v>
      </c>
      <c r="D156" s="28" t="s">
        <v>63</v>
      </c>
      <c r="E156" s="86"/>
      <c r="F156" s="86"/>
      <c r="G156" s="86"/>
      <c r="H156" s="86"/>
      <c r="I156" s="86"/>
      <c r="J156" s="86"/>
      <c r="K156" s="86"/>
      <c r="L156" s="86"/>
      <c r="M156" s="86"/>
      <c r="O156" s="14" t="e">
        <f>Deferral!N48</f>
        <v>#REF!</v>
      </c>
      <c r="P156" s="14" t="e">
        <f>Deferral!O48</f>
        <v>#REF!</v>
      </c>
      <c r="Q156" s="14">
        <f>Deferral!P48+Deferral!Q48</f>
        <v>-45831.204676703899</v>
      </c>
      <c r="R156" s="14">
        <f>Deferral!R48+Deferral!S48</f>
        <v>-389438.51826833386</v>
      </c>
      <c r="S156" s="14" t="e">
        <f>Deferral!T48</f>
        <v>#REF!</v>
      </c>
      <c r="T156" s="14" t="e">
        <f>Deferral!U48</f>
        <v>#REF!</v>
      </c>
      <c r="U156" s="14" t="e">
        <f>Deferral!V48</f>
        <v>#REF!</v>
      </c>
      <c r="V156" s="14" t="e">
        <f>Deferral!W48</f>
        <v>#REF!</v>
      </c>
      <c r="W156" s="14" t="e">
        <f>Deferral!X48</f>
        <v>#REF!</v>
      </c>
      <c r="X156" s="14" t="e">
        <f>Deferral!Y48</f>
        <v>#REF!</v>
      </c>
      <c r="Y156" s="14" t="e">
        <f>Deferral!Z48</f>
        <v>#REF!</v>
      </c>
      <c r="Z156" s="14" t="e">
        <f>Deferral!AA48</f>
        <v>#REF!</v>
      </c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</row>
    <row r="157" spans="1:80" s="11" customFormat="1" ht="15.75" hidden="1" customHeight="1">
      <c r="A157" s="10" t="s">
        <v>47</v>
      </c>
      <c r="B157" s="27" t="s">
        <v>51</v>
      </c>
      <c r="C157" s="27">
        <v>2</v>
      </c>
      <c r="D157" s="12" t="s">
        <v>22</v>
      </c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14" t="e">
        <f>O156/2*O$302</f>
        <v>#REF!</v>
      </c>
      <c r="P157" s="14" t="e">
        <f t="shared" ref="P157:Z157" si="843">(O158+P156/2)*P$302</f>
        <v>#REF!</v>
      </c>
      <c r="Q157" s="14" t="e">
        <f t="shared" si="843"/>
        <v>#REF!</v>
      </c>
      <c r="R157" s="14" t="e">
        <f t="shared" si="843"/>
        <v>#REF!</v>
      </c>
      <c r="S157" s="14" t="e">
        <f t="shared" si="843"/>
        <v>#REF!</v>
      </c>
      <c r="T157" s="14" t="e">
        <f t="shared" si="843"/>
        <v>#REF!</v>
      </c>
      <c r="U157" s="14" t="e">
        <f t="shared" si="843"/>
        <v>#REF!</v>
      </c>
      <c r="V157" s="14" t="e">
        <f t="shared" si="843"/>
        <v>#REF!</v>
      </c>
      <c r="W157" s="14" t="e">
        <f t="shared" si="843"/>
        <v>#REF!</v>
      </c>
      <c r="X157" s="14" t="e">
        <f t="shared" si="843"/>
        <v>#REF!</v>
      </c>
      <c r="Y157" s="14" t="e">
        <f t="shared" si="843"/>
        <v>#REF!</v>
      </c>
      <c r="Z157" s="14" t="e">
        <f t="shared" si="843"/>
        <v>#REF!</v>
      </c>
      <c r="AA157" s="14" t="e">
        <f t="shared" ref="AA157:AG157" si="844">Z158*AA$302</f>
        <v>#REF!</v>
      </c>
      <c r="AB157" s="14" t="e">
        <f t="shared" si="844"/>
        <v>#REF!</v>
      </c>
      <c r="AC157" s="14" t="e">
        <f t="shared" si="844"/>
        <v>#REF!</v>
      </c>
      <c r="AD157" s="14" t="e">
        <f t="shared" si="844"/>
        <v>#REF!</v>
      </c>
      <c r="AE157" s="14" t="e">
        <f t="shared" si="844"/>
        <v>#REF!</v>
      </c>
      <c r="AF157" s="14" t="e">
        <f t="shared" si="844"/>
        <v>#REF!</v>
      </c>
      <c r="AG157" s="14" t="e">
        <f t="shared" si="844"/>
        <v>#REF!</v>
      </c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</row>
    <row r="158" spans="1:80" s="11" customFormat="1" ht="15.75" hidden="1" customHeight="1">
      <c r="A158" s="10" t="s">
        <v>47</v>
      </c>
      <c r="B158" s="27" t="s">
        <v>51</v>
      </c>
      <c r="C158" s="27">
        <v>2</v>
      </c>
      <c r="D158" s="28" t="s">
        <v>62</v>
      </c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14" t="e">
        <f>SUM(O156:O157)</f>
        <v>#REF!</v>
      </c>
      <c r="P158" s="14" t="e">
        <f>O158+SUM(P156:P157)</f>
        <v>#REF!</v>
      </c>
      <c r="Q158" s="14" t="e">
        <f t="shared" ref="Q158" si="845">P158+SUM(Q156:Q157)</f>
        <v>#REF!</v>
      </c>
      <c r="R158" s="14" t="e">
        <f t="shared" ref="R158" si="846">Q158+SUM(R156:R157)</f>
        <v>#REF!</v>
      </c>
      <c r="S158" s="14" t="e">
        <f t="shared" ref="S158" si="847">R158+SUM(S156:S157)</f>
        <v>#REF!</v>
      </c>
      <c r="T158" s="14" t="e">
        <f t="shared" ref="T158" si="848">S158+SUM(T156:T157)</f>
        <v>#REF!</v>
      </c>
      <c r="U158" s="14" t="e">
        <f t="shared" ref="U158" si="849">T158+SUM(U156:U157)</f>
        <v>#REF!</v>
      </c>
      <c r="V158" s="14" t="e">
        <f t="shared" ref="V158" si="850">U158+SUM(V156:V157)</f>
        <v>#REF!</v>
      </c>
      <c r="W158" s="14" t="e">
        <f t="shared" ref="W158" si="851">V158+SUM(W156:W157)</f>
        <v>#REF!</v>
      </c>
      <c r="X158" s="14" t="e">
        <f t="shared" ref="X158" si="852">W158+SUM(X156:X157)</f>
        <v>#REF!</v>
      </c>
      <c r="Y158" s="14" t="e">
        <f t="shared" ref="Y158" si="853">X158+SUM(Y156:Y157)</f>
        <v>#REF!</v>
      </c>
      <c r="Z158" s="14" t="e">
        <f t="shared" ref="Z158" si="854">Y158+SUM(Z156:Z157)</f>
        <v>#REF!</v>
      </c>
      <c r="AA158" s="14" t="e">
        <f>Z158+AA157</f>
        <v>#REF!</v>
      </c>
      <c r="AB158" s="14" t="e">
        <f t="shared" ref="AB158" si="855">AA158+AB157</f>
        <v>#REF!</v>
      </c>
      <c r="AC158" s="14" t="e">
        <f t="shared" ref="AC158" si="856">AB158+AC157</f>
        <v>#REF!</v>
      </c>
      <c r="AD158" s="14" t="e">
        <f t="shared" ref="AD158" si="857">AC158+AD157</f>
        <v>#REF!</v>
      </c>
      <c r="AE158" s="14" t="e">
        <f t="shared" ref="AE158" si="858">AD158+AE157</f>
        <v>#REF!</v>
      </c>
      <c r="AF158" s="14" t="e">
        <f>AE158+AF157</f>
        <v>#REF!</v>
      </c>
      <c r="AG158" s="14" t="e">
        <f>AF158+AG157</f>
        <v>#REF!</v>
      </c>
      <c r="AH158" s="14" t="e">
        <f>AG158</f>
        <v>#REF!</v>
      </c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</row>
    <row r="159" spans="1:80" s="11" customFormat="1" ht="15.75" hidden="1" customHeight="1">
      <c r="A159" s="10" t="s">
        <v>47</v>
      </c>
      <c r="B159" s="27" t="s">
        <v>51</v>
      </c>
      <c r="C159" s="27">
        <v>2</v>
      </c>
      <c r="D159" s="12" t="s">
        <v>28</v>
      </c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51">
        <f>AH318</f>
        <v>0</v>
      </c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</row>
    <row r="160" spans="1:80" s="11" customFormat="1" ht="15.75" hidden="1" customHeight="1">
      <c r="A160" s="10" t="s">
        <v>47</v>
      </c>
      <c r="B160" s="27" t="s">
        <v>51</v>
      </c>
      <c r="C160" s="27">
        <v>2</v>
      </c>
      <c r="D160" s="12" t="s">
        <v>32</v>
      </c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 t="e">
        <f>SUM(AH158:AH159)</f>
        <v>#REF!</v>
      </c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</row>
    <row r="161" spans="1:80" s="11" customFormat="1" ht="15.75" hidden="1" customHeight="1">
      <c r="B161" s="27"/>
      <c r="C161" s="12"/>
      <c r="D161" s="12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</row>
    <row r="162" spans="1:80" s="11" customFormat="1" ht="15.75" hidden="1" customHeight="1">
      <c r="A162" s="10" t="s">
        <v>47</v>
      </c>
      <c r="B162" s="27" t="s">
        <v>51</v>
      </c>
      <c r="C162" s="27">
        <v>3</v>
      </c>
      <c r="D162" s="28" t="s">
        <v>63</v>
      </c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 t="e">
        <f>Deferral!AB48</f>
        <v>#REF!</v>
      </c>
      <c r="AB162" s="14" t="e">
        <f>Deferral!AC48</f>
        <v>#REF!</v>
      </c>
      <c r="AC162" s="14" t="e">
        <f>Deferral!AD48</f>
        <v>#REF!</v>
      </c>
      <c r="AD162" s="14" t="e">
        <f>Deferral!AE48</f>
        <v>#REF!</v>
      </c>
      <c r="AE162" s="14" t="e">
        <f>Deferral!AF48</f>
        <v>#REF!</v>
      </c>
      <c r="AF162" s="14" t="e">
        <f>Deferral!AG48</f>
        <v>#REF!</v>
      </c>
      <c r="AG162" s="14" t="e">
        <f>Deferral!AH48</f>
        <v>#REF!</v>
      </c>
      <c r="AH162" s="14" t="e">
        <f>Deferral!AI48</f>
        <v>#REF!</v>
      </c>
      <c r="AI162" s="14" t="e">
        <f>Deferral!AJ48</f>
        <v>#REF!</v>
      </c>
      <c r="AJ162" s="14" t="e">
        <f>Deferral!AK48</f>
        <v>#REF!</v>
      </c>
      <c r="AK162" s="14" t="e">
        <f>Deferral!AL48</f>
        <v>#REF!</v>
      </c>
      <c r="AL162" s="14" t="e">
        <f>Deferral!AM48</f>
        <v>#REF!</v>
      </c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</row>
    <row r="163" spans="1:80" s="11" customFormat="1" ht="15.75" hidden="1" customHeight="1">
      <c r="A163" s="10" t="s">
        <v>47</v>
      </c>
      <c r="B163" s="27" t="s">
        <v>51</v>
      </c>
      <c r="C163" s="27">
        <v>3</v>
      </c>
      <c r="D163" s="12" t="s">
        <v>22</v>
      </c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 t="e">
        <f>AA162/2*AA$302</f>
        <v>#REF!</v>
      </c>
      <c r="AB163" s="14" t="e">
        <f t="shared" ref="AB163:AL163" si="859">(AA164+AB162/2)*AB$302</f>
        <v>#REF!</v>
      </c>
      <c r="AC163" s="14" t="e">
        <f t="shared" si="859"/>
        <v>#REF!</v>
      </c>
      <c r="AD163" s="14" t="e">
        <f t="shared" si="859"/>
        <v>#REF!</v>
      </c>
      <c r="AE163" s="14" t="e">
        <f t="shared" si="859"/>
        <v>#REF!</v>
      </c>
      <c r="AF163" s="14" t="e">
        <f t="shared" si="859"/>
        <v>#REF!</v>
      </c>
      <c r="AG163" s="14" t="e">
        <f t="shared" si="859"/>
        <v>#REF!</v>
      </c>
      <c r="AH163" s="14" t="e">
        <f t="shared" si="859"/>
        <v>#REF!</v>
      </c>
      <c r="AI163" s="14" t="e">
        <f t="shared" si="859"/>
        <v>#REF!</v>
      </c>
      <c r="AJ163" s="14" t="e">
        <f t="shared" si="859"/>
        <v>#REF!</v>
      </c>
      <c r="AK163" s="14" t="e">
        <f t="shared" si="859"/>
        <v>#REF!</v>
      </c>
      <c r="AL163" s="14" t="e">
        <f t="shared" si="859"/>
        <v>#REF!</v>
      </c>
      <c r="AM163" s="14" t="e">
        <f t="shared" ref="AM163:AS163" si="860">AL164*AM$302</f>
        <v>#REF!</v>
      </c>
      <c r="AN163" s="14" t="e">
        <f t="shared" si="860"/>
        <v>#REF!</v>
      </c>
      <c r="AO163" s="14" t="e">
        <f t="shared" si="860"/>
        <v>#REF!</v>
      </c>
      <c r="AP163" s="14">
        <v>2857.5626962269594</v>
      </c>
      <c r="AQ163" s="14">
        <v>2808.3008001811336</v>
      </c>
      <c r="AR163" s="14">
        <v>2883.6256683104366</v>
      </c>
      <c r="AS163" s="14">
        <f t="shared" si="860"/>
        <v>2644.986838003389</v>
      </c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</row>
    <row r="164" spans="1:80" s="11" customFormat="1" ht="15.75" hidden="1" customHeight="1">
      <c r="A164" s="10" t="s">
        <v>47</v>
      </c>
      <c r="B164" s="27" t="s">
        <v>51</v>
      </c>
      <c r="C164" s="27">
        <v>3</v>
      </c>
      <c r="D164" s="28" t="s">
        <v>62</v>
      </c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 t="e">
        <f>SUM(AA162:AA163)</f>
        <v>#REF!</v>
      </c>
      <c r="AB164" s="14" t="e">
        <f>AA164+SUM(AB162:AB163)</f>
        <v>#REF!</v>
      </c>
      <c r="AC164" s="14" t="e">
        <f t="shared" ref="AC164" si="861">AB164+SUM(AC162:AC163)</f>
        <v>#REF!</v>
      </c>
      <c r="AD164" s="14" t="e">
        <f t="shared" ref="AD164" si="862">AC164+SUM(AD162:AD163)</f>
        <v>#REF!</v>
      </c>
      <c r="AE164" s="14" t="e">
        <f t="shared" ref="AE164" si="863">AD164+SUM(AE162:AE163)</f>
        <v>#REF!</v>
      </c>
      <c r="AF164" s="14" t="e">
        <f t="shared" ref="AF164" si="864">AE164+SUM(AF162:AF163)</f>
        <v>#REF!</v>
      </c>
      <c r="AG164" s="14" t="e">
        <f t="shared" ref="AG164" si="865">AF164+SUM(AG162:AG163)</f>
        <v>#REF!</v>
      </c>
      <c r="AH164" s="14" t="e">
        <f t="shared" ref="AH164" si="866">AG164+SUM(AH162:AH163)</f>
        <v>#REF!</v>
      </c>
      <c r="AI164" s="14" t="e">
        <f t="shared" ref="AI164" si="867">AH164+SUM(AI162:AI163)</f>
        <v>#REF!</v>
      </c>
      <c r="AJ164" s="14" t="e">
        <f t="shared" ref="AJ164" si="868">AI164+SUM(AJ162:AJ163)</f>
        <v>#REF!</v>
      </c>
      <c r="AK164" s="14" t="e">
        <f t="shared" ref="AK164" si="869">AJ164+SUM(AK162:AK163)</f>
        <v>#REF!</v>
      </c>
      <c r="AL164" s="14" t="e">
        <f t="shared" ref="AL164" si="870">AK164+SUM(AL162:AL163)</f>
        <v>#REF!</v>
      </c>
      <c r="AM164" s="14" t="e">
        <f>AL164+AM163</f>
        <v>#REF!</v>
      </c>
      <c r="AN164" s="14" t="e">
        <f t="shared" ref="AN164" si="871">AM164+AN163</f>
        <v>#REF!</v>
      </c>
      <c r="AO164" s="14" t="e">
        <f t="shared" ref="AO164" si="872">AN164+AO163</f>
        <v>#REF!</v>
      </c>
      <c r="AP164" s="14">
        <v>624066.8444846964</v>
      </c>
      <c r="AQ164" s="14">
        <v>626875.14528487751</v>
      </c>
      <c r="AR164" s="14">
        <v>629758.77095318795</v>
      </c>
      <c r="AS164" s="14">
        <f>AR164+AS163</f>
        <v>632403.75779119134</v>
      </c>
      <c r="AT164" s="14">
        <f>AS164</f>
        <v>632403.75779119134</v>
      </c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</row>
    <row r="165" spans="1:80" s="11" customFormat="1" ht="15.75" hidden="1" customHeight="1">
      <c r="A165" s="10" t="s">
        <v>47</v>
      </c>
      <c r="B165" s="27" t="s">
        <v>51</v>
      </c>
      <c r="C165" s="27">
        <v>3</v>
      </c>
      <c r="D165" s="12" t="s">
        <v>28</v>
      </c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51">
        <f>AT326</f>
        <v>0</v>
      </c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</row>
    <row r="166" spans="1:80" s="11" customFormat="1" ht="15.75" hidden="1" customHeight="1">
      <c r="A166" s="10" t="s">
        <v>47</v>
      </c>
      <c r="B166" s="27" t="s">
        <v>51</v>
      </c>
      <c r="C166" s="27">
        <v>3</v>
      </c>
      <c r="D166" s="12" t="s">
        <v>33</v>
      </c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>
        <f>SUM(AT164:AT165)</f>
        <v>632403.75779119134</v>
      </c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</row>
    <row r="167" spans="1:80" s="11" customFormat="1" ht="15.75" hidden="1" customHeight="1">
      <c r="B167" s="27"/>
      <c r="C167" s="12"/>
      <c r="D167" s="12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</row>
    <row r="168" spans="1:80" s="11" customFormat="1" ht="15.75" customHeight="1">
      <c r="A168" s="10" t="s">
        <v>47</v>
      </c>
      <c r="B168" s="27" t="s">
        <v>51</v>
      </c>
      <c r="C168" s="27">
        <v>4</v>
      </c>
      <c r="D168" s="28" t="s">
        <v>63</v>
      </c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 t="e">
        <f>Deferral!AN48</f>
        <v>#REF!</v>
      </c>
      <c r="AN168" s="14" t="e">
        <f>Deferral!AO48</f>
        <v>#REF!</v>
      </c>
      <c r="AO168" s="14" t="e">
        <f>Deferral!AP48</f>
        <v>#REF!</v>
      </c>
      <c r="AP168" s="14">
        <v>-332809.2023798516</v>
      </c>
      <c r="AQ168" s="14">
        <v>-104637.96840315871</v>
      </c>
      <c r="AR168" s="14">
        <v>-109366.04034176981</v>
      </c>
      <c r="AS168" s="14" t="e">
        <f>Deferral!AT48</f>
        <v>#REF!</v>
      </c>
      <c r="AT168" s="14" t="e">
        <f>Deferral!AU48</f>
        <v>#REF!</v>
      </c>
      <c r="AU168" s="14" t="e">
        <f>Deferral!AV48</f>
        <v>#REF!</v>
      </c>
      <c r="AV168" s="14" t="e">
        <f>Deferral!AW48</f>
        <v>#REF!</v>
      </c>
      <c r="AW168" s="14" t="e">
        <f>Deferral!AX48</f>
        <v>#REF!</v>
      </c>
      <c r="AX168" s="14" t="e">
        <f>Deferral!AY48</f>
        <v>#REF!</v>
      </c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</row>
    <row r="169" spans="1:80" s="11" customFormat="1" ht="15.75" customHeight="1">
      <c r="A169" s="10" t="s">
        <v>47</v>
      </c>
      <c r="B169" s="27" t="s">
        <v>51</v>
      </c>
      <c r="C169" s="27">
        <v>4</v>
      </c>
      <c r="D169" s="12" t="s">
        <v>22</v>
      </c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 t="e">
        <f>AM168/2*AM$302</f>
        <v>#REF!</v>
      </c>
      <c r="AN169" s="14" t="e">
        <f t="shared" ref="AN169:AX169" si="873">(AM170+AN168/2)*AN$302</f>
        <v>#REF!</v>
      </c>
      <c r="AO169" s="14" t="e">
        <f t="shared" si="873"/>
        <v>#REF!</v>
      </c>
      <c r="AP169" s="14">
        <v>2482.7168784137311</v>
      </c>
      <c r="AQ169" s="14">
        <v>1455.6608640523475</v>
      </c>
      <c r="AR169" s="14">
        <v>1002.495703114816</v>
      </c>
      <c r="AS169" s="14" t="e">
        <f t="shared" si="873"/>
        <v>#REF!</v>
      </c>
      <c r="AT169" s="14" t="e">
        <f t="shared" si="873"/>
        <v>#REF!</v>
      </c>
      <c r="AU169" s="14" t="e">
        <f t="shared" si="873"/>
        <v>#REF!</v>
      </c>
      <c r="AV169" s="14" t="e">
        <f t="shared" si="873"/>
        <v>#REF!</v>
      </c>
      <c r="AW169" s="14" t="e">
        <f t="shared" si="873"/>
        <v>#REF!</v>
      </c>
      <c r="AX169" s="14" t="e">
        <f t="shared" si="873"/>
        <v>#REF!</v>
      </c>
      <c r="AY169" s="14" t="e">
        <f t="shared" ref="AY169:BE169" si="874">AX170*AY$302</f>
        <v>#REF!</v>
      </c>
      <c r="AZ169" s="14" t="e">
        <f t="shared" si="874"/>
        <v>#REF!</v>
      </c>
      <c r="BA169" s="14" t="e">
        <f t="shared" si="874"/>
        <v>#REF!</v>
      </c>
      <c r="BB169" s="14" t="e">
        <f t="shared" si="874"/>
        <v>#REF!</v>
      </c>
      <c r="BC169" s="14" t="e">
        <f t="shared" si="874"/>
        <v>#REF!</v>
      </c>
      <c r="BD169" s="14" t="e">
        <f t="shared" si="874"/>
        <v>#REF!</v>
      </c>
      <c r="BE169" s="14" t="e">
        <f t="shared" si="874"/>
        <v>#REF!</v>
      </c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</row>
    <row r="170" spans="1:80" s="11" customFormat="1" ht="15.75" customHeight="1">
      <c r="A170" s="10" t="s">
        <v>47</v>
      </c>
      <c r="B170" s="27" t="s">
        <v>51</v>
      </c>
      <c r="C170" s="27">
        <v>4</v>
      </c>
      <c r="D170" s="28" t="s">
        <v>62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 t="e">
        <f>SUM(AM168:AM169)</f>
        <v>#REF!</v>
      </c>
      <c r="AN170" s="14" t="e">
        <f>AM170+SUM(AN168:AN169)</f>
        <v>#REF!</v>
      </c>
      <c r="AO170" s="14" t="e">
        <f t="shared" ref="AO170" si="875">AN170+SUM(AO168:AO169)</f>
        <v>#REF!</v>
      </c>
      <c r="AP170" s="14">
        <v>375799.17621321214</v>
      </c>
      <c r="AQ170" s="14">
        <v>272616.86867410579</v>
      </c>
      <c r="AR170" s="14">
        <v>164253.32403545082</v>
      </c>
      <c r="AS170" s="14" t="e">
        <f t="shared" ref="AS170" si="876">AR170+SUM(AS168:AS169)</f>
        <v>#REF!</v>
      </c>
      <c r="AT170" s="14" t="e">
        <f t="shared" ref="AT170" si="877">AS170+SUM(AT168:AT169)</f>
        <v>#REF!</v>
      </c>
      <c r="AU170" s="14" t="e">
        <f t="shared" ref="AU170" si="878">AT170+SUM(AU168:AU169)</f>
        <v>#REF!</v>
      </c>
      <c r="AV170" s="14" t="e">
        <f t="shared" ref="AV170" si="879">AU170+SUM(AV168:AV169)</f>
        <v>#REF!</v>
      </c>
      <c r="AW170" s="14" t="e">
        <f t="shared" ref="AW170" si="880">AV170+SUM(AW168:AW169)</f>
        <v>#REF!</v>
      </c>
      <c r="AX170" s="14" t="e">
        <f t="shared" ref="AX170" si="881">AW170+SUM(AX168:AX169)</f>
        <v>#REF!</v>
      </c>
      <c r="AY170" s="14" t="e">
        <f>AX170+AY169</f>
        <v>#REF!</v>
      </c>
      <c r="AZ170" s="14" t="e">
        <f t="shared" ref="AZ170" si="882">AY170+AZ169</f>
        <v>#REF!</v>
      </c>
      <c r="BA170" s="14" t="e">
        <f t="shared" ref="BA170" si="883">AZ170+BA169</f>
        <v>#REF!</v>
      </c>
      <c r="BB170" s="14" t="e">
        <f t="shared" ref="BB170" si="884">BA170+BB169</f>
        <v>#REF!</v>
      </c>
      <c r="BC170" s="14" t="e">
        <f t="shared" ref="BC170" si="885">BB170+BC169</f>
        <v>#REF!</v>
      </c>
      <c r="BD170" s="14" t="e">
        <f>BC170+BD169</f>
        <v>#REF!</v>
      </c>
      <c r="BE170" s="14" t="e">
        <f>BD170+BE169</f>
        <v>#REF!</v>
      </c>
      <c r="BF170" s="14" t="e">
        <f>BE170</f>
        <v>#REF!</v>
      </c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</row>
    <row r="171" spans="1:80" s="11" customFormat="1" ht="15.75" hidden="1" customHeight="1">
      <c r="A171" s="10" t="s">
        <v>47</v>
      </c>
      <c r="B171" s="27" t="s">
        <v>51</v>
      </c>
      <c r="C171" s="27">
        <v>4</v>
      </c>
      <c r="D171" s="12" t="s">
        <v>28</v>
      </c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51">
        <f>BF334</f>
        <v>0</v>
      </c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</row>
    <row r="172" spans="1:80" s="11" customFormat="1" ht="15.75" hidden="1" customHeight="1">
      <c r="A172" s="10" t="s">
        <v>47</v>
      </c>
      <c r="B172" s="27" t="s">
        <v>51</v>
      </c>
      <c r="C172" s="27">
        <v>4</v>
      </c>
      <c r="D172" s="12" t="s">
        <v>34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 t="e">
        <f>SUM(BF170:BF171)</f>
        <v>#REF!</v>
      </c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</row>
    <row r="173" spans="1:80" s="11" customFormat="1" ht="15.75" hidden="1" customHeight="1">
      <c r="B173" s="27"/>
      <c r="C173" s="12"/>
      <c r="D173" s="12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</row>
    <row r="174" spans="1:80" s="11" customFormat="1" ht="15.75" hidden="1" customHeight="1">
      <c r="A174" s="10" t="s">
        <v>47</v>
      </c>
      <c r="B174" s="27" t="s">
        <v>51</v>
      </c>
      <c r="C174" s="27">
        <v>5</v>
      </c>
      <c r="D174" s="28" t="s">
        <v>63</v>
      </c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 t="e">
        <f>Deferral!AZ48</f>
        <v>#REF!</v>
      </c>
      <c r="AZ174" s="14" t="e">
        <f>Deferral!BA48</f>
        <v>#REF!</v>
      </c>
      <c r="BA174" s="14" t="e">
        <f>Deferral!BB48</f>
        <v>#REF!</v>
      </c>
      <c r="BB174" s="14" t="e">
        <f>Deferral!BC48</f>
        <v>#REF!</v>
      </c>
      <c r="BC174" s="14" t="e">
        <f>Deferral!BD48</f>
        <v>#REF!</v>
      </c>
      <c r="BD174" s="14" t="e">
        <f>Deferral!BE48</f>
        <v>#REF!</v>
      </c>
      <c r="BE174" s="14" t="e">
        <f>Deferral!BF48</f>
        <v>#REF!</v>
      </c>
      <c r="BF174" s="14" t="e">
        <f>Deferral!BG48</f>
        <v>#REF!</v>
      </c>
      <c r="BG174" s="14" t="e">
        <f>Deferral!BH48</f>
        <v>#REF!</v>
      </c>
      <c r="BH174" s="14" t="e">
        <f>Deferral!BI48</f>
        <v>#REF!</v>
      </c>
      <c r="BI174" s="14" t="e">
        <f>Deferral!BJ48</f>
        <v>#REF!</v>
      </c>
      <c r="BJ174" s="14" t="e">
        <f>Deferral!BK48</f>
        <v>#REF!</v>
      </c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</row>
    <row r="175" spans="1:80" s="11" customFormat="1" ht="15.75" hidden="1" customHeight="1">
      <c r="A175" s="10" t="s">
        <v>47</v>
      </c>
      <c r="B175" s="27" t="s">
        <v>51</v>
      </c>
      <c r="C175" s="27">
        <v>5</v>
      </c>
      <c r="D175" s="12" t="s">
        <v>22</v>
      </c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 t="e">
        <f>AY174/2*AY$302</f>
        <v>#REF!</v>
      </c>
      <c r="AZ175" s="14" t="e">
        <f t="shared" ref="AZ175:BJ175" si="886">(AY176+AZ174/2)*AZ$302</f>
        <v>#REF!</v>
      </c>
      <c r="BA175" s="14" t="e">
        <f t="shared" si="886"/>
        <v>#REF!</v>
      </c>
      <c r="BB175" s="14" t="e">
        <f t="shared" si="886"/>
        <v>#REF!</v>
      </c>
      <c r="BC175" s="14" t="e">
        <f t="shared" si="886"/>
        <v>#REF!</v>
      </c>
      <c r="BD175" s="14" t="e">
        <f t="shared" si="886"/>
        <v>#REF!</v>
      </c>
      <c r="BE175" s="14" t="e">
        <f t="shared" si="886"/>
        <v>#REF!</v>
      </c>
      <c r="BF175" s="14" t="e">
        <f t="shared" si="886"/>
        <v>#REF!</v>
      </c>
      <c r="BG175" s="14" t="e">
        <f t="shared" si="886"/>
        <v>#REF!</v>
      </c>
      <c r="BH175" s="14" t="e">
        <f t="shared" si="886"/>
        <v>#REF!</v>
      </c>
      <c r="BI175" s="14" t="e">
        <f t="shared" si="886"/>
        <v>#REF!</v>
      </c>
      <c r="BJ175" s="14" t="e">
        <f t="shared" si="886"/>
        <v>#REF!</v>
      </c>
      <c r="BK175" s="14" t="e">
        <f t="shared" ref="BK175:BQ175" si="887">BJ176*BK$302</f>
        <v>#REF!</v>
      </c>
      <c r="BL175" s="14" t="e">
        <f t="shared" si="887"/>
        <v>#REF!</v>
      </c>
      <c r="BM175" s="14" t="e">
        <f t="shared" si="887"/>
        <v>#REF!</v>
      </c>
      <c r="BN175" s="14" t="e">
        <f t="shared" si="887"/>
        <v>#REF!</v>
      </c>
      <c r="BO175" s="14" t="e">
        <f t="shared" si="887"/>
        <v>#REF!</v>
      </c>
      <c r="BP175" s="14" t="e">
        <f t="shared" si="887"/>
        <v>#REF!</v>
      </c>
      <c r="BQ175" s="14" t="e">
        <f t="shared" si="887"/>
        <v>#REF!</v>
      </c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</row>
    <row r="176" spans="1:80" s="11" customFormat="1" ht="15.75" hidden="1" customHeight="1">
      <c r="A176" s="10" t="s">
        <v>47</v>
      </c>
      <c r="B176" s="27" t="s">
        <v>51</v>
      </c>
      <c r="C176" s="27">
        <v>5</v>
      </c>
      <c r="D176" s="28" t="s">
        <v>62</v>
      </c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 t="e">
        <f>SUM(AY174:AY175)</f>
        <v>#REF!</v>
      </c>
      <c r="AZ176" s="14" t="e">
        <f>AY176+SUM(AZ174:AZ175)</f>
        <v>#REF!</v>
      </c>
      <c r="BA176" s="14" t="e">
        <f t="shared" ref="BA176" si="888">AZ176+SUM(BA174:BA175)</f>
        <v>#REF!</v>
      </c>
      <c r="BB176" s="14" t="e">
        <f t="shared" ref="BB176" si="889">BA176+SUM(BB174:BB175)</f>
        <v>#REF!</v>
      </c>
      <c r="BC176" s="14" t="e">
        <f t="shared" ref="BC176" si="890">BB176+SUM(BC174:BC175)</f>
        <v>#REF!</v>
      </c>
      <c r="BD176" s="14" t="e">
        <f t="shared" ref="BD176" si="891">BC176+SUM(BD174:BD175)</f>
        <v>#REF!</v>
      </c>
      <c r="BE176" s="14" t="e">
        <f t="shared" ref="BE176" si="892">BD176+SUM(BE174:BE175)</f>
        <v>#REF!</v>
      </c>
      <c r="BF176" s="14" t="e">
        <f t="shared" ref="BF176" si="893">BE176+SUM(BF174:BF175)</f>
        <v>#REF!</v>
      </c>
      <c r="BG176" s="14" t="e">
        <f t="shared" ref="BG176" si="894">BF176+SUM(BG174:BG175)</f>
        <v>#REF!</v>
      </c>
      <c r="BH176" s="14" t="e">
        <f t="shared" ref="BH176" si="895">BG176+SUM(BH174:BH175)</f>
        <v>#REF!</v>
      </c>
      <c r="BI176" s="14" t="e">
        <f t="shared" ref="BI176" si="896">BH176+SUM(BI174:BI175)</f>
        <v>#REF!</v>
      </c>
      <c r="BJ176" s="14" t="e">
        <f t="shared" ref="BJ176" si="897">BI176+SUM(BJ174:BJ175)</f>
        <v>#REF!</v>
      </c>
      <c r="BK176" s="14" t="e">
        <f>BJ176+BK175</f>
        <v>#REF!</v>
      </c>
      <c r="BL176" s="14" t="e">
        <f t="shared" ref="BL176" si="898">BK176+BL175</f>
        <v>#REF!</v>
      </c>
      <c r="BM176" s="14" t="e">
        <f t="shared" ref="BM176" si="899">BL176+BM175</f>
        <v>#REF!</v>
      </c>
      <c r="BN176" s="14" t="e">
        <f t="shared" ref="BN176" si="900">BM176+BN175</f>
        <v>#REF!</v>
      </c>
      <c r="BO176" s="14" t="e">
        <f t="shared" ref="BO176" si="901">BN176+BO175</f>
        <v>#REF!</v>
      </c>
      <c r="BP176" s="14" t="e">
        <f>BO176+BP175</f>
        <v>#REF!</v>
      </c>
      <c r="BQ176" s="14" t="e">
        <f>BP176+BQ175</f>
        <v>#REF!</v>
      </c>
      <c r="BR176" s="14" t="e">
        <f>BQ176</f>
        <v>#REF!</v>
      </c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</row>
    <row r="177" spans="1:80" s="11" customFormat="1" ht="15.75" hidden="1" customHeight="1">
      <c r="A177" s="10" t="s">
        <v>47</v>
      </c>
      <c r="B177" s="27" t="s">
        <v>51</v>
      </c>
      <c r="C177" s="27">
        <v>5</v>
      </c>
      <c r="D177" s="12" t="s">
        <v>28</v>
      </c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51">
        <f>BR342</f>
        <v>0</v>
      </c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</row>
    <row r="178" spans="1:80" s="11" customFormat="1" ht="15.75" hidden="1" customHeight="1">
      <c r="A178" s="10" t="s">
        <v>47</v>
      </c>
      <c r="B178" s="27" t="s">
        <v>51</v>
      </c>
      <c r="C178" s="27">
        <v>5</v>
      </c>
      <c r="D178" s="12" t="s">
        <v>35</v>
      </c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 t="e">
        <f>SUM(BR176:BR177)</f>
        <v>#REF!</v>
      </c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</row>
    <row r="179" spans="1:80" s="11" customFormat="1" ht="15.75" hidden="1" customHeight="1">
      <c r="B179" s="27"/>
      <c r="C179" s="12"/>
      <c r="D179" s="12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</row>
    <row r="180" spans="1:80" s="11" customFormat="1" ht="15.75" customHeight="1">
      <c r="B180" s="27"/>
      <c r="C180" s="12"/>
      <c r="D180" s="12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</row>
    <row r="181" spans="1:80" s="11" customFormat="1" ht="15.75" customHeight="1">
      <c r="A181" s="10" t="s">
        <v>47</v>
      </c>
      <c r="B181" s="27" t="s">
        <v>51</v>
      </c>
      <c r="C181" s="54"/>
      <c r="D181" s="12" t="s">
        <v>57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-56132.935460000001</v>
      </c>
      <c r="AI181" s="14">
        <v>-114245.44274</v>
      </c>
      <c r="AJ181" s="14">
        <v>-111904.14644</v>
      </c>
      <c r="AK181" s="14">
        <v>-107935.02946000001</v>
      </c>
      <c r="AL181" s="14">
        <v>-112965.64053999999</v>
      </c>
      <c r="AM181" s="14">
        <v>-126441.71793999999</v>
      </c>
      <c r="AN181" s="14">
        <v>-122360.57665999999</v>
      </c>
      <c r="AO181" s="14">
        <v>-143481.10436</v>
      </c>
      <c r="AP181" s="14">
        <v>-133838.66279999999</v>
      </c>
      <c r="AQ181" s="14">
        <v>-134646.15624000001</v>
      </c>
      <c r="AR181" s="14">
        <v>-139837.25745999999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>
        <v>0</v>
      </c>
      <c r="BS181" s="14"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0</v>
      </c>
      <c r="BZ181" s="14">
        <v>0</v>
      </c>
      <c r="CA181" s="14">
        <v>0</v>
      </c>
      <c r="CB181" s="14">
        <v>0</v>
      </c>
    </row>
    <row r="182" spans="1:80" s="11" customFormat="1" ht="15.75" customHeight="1">
      <c r="A182" s="10" t="s">
        <v>47</v>
      </c>
      <c r="B182" s="27" t="s">
        <v>51</v>
      </c>
      <c r="C182" s="54"/>
      <c r="D182" s="12" t="s">
        <v>40</v>
      </c>
      <c r="E182" s="14">
        <v>0</v>
      </c>
      <c r="F182" s="14">
        <f>(E183+F154+F160+F166+F172+F178+F181/2)*F$302</f>
        <v>0</v>
      </c>
      <c r="G182" s="14">
        <f t="shared" ref="G182" si="902">(F183+G154+G160+G166+G172+G178+G181/2)*G$302</f>
        <v>0</v>
      </c>
      <c r="H182" s="14">
        <f t="shared" ref="H182" si="903">(G183+H154+H160+H166+H172+H178+H181/2)*H$302</f>
        <v>0</v>
      </c>
      <c r="I182" s="14">
        <f t="shared" ref="I182" si="904">(H183+I154+I160+I166+I172+I178+I181/2)*I$302</f>
        <v>0</v>
      </c>
      <c r="J182" s="14">
        <f t="shared" ref="J182" si="905">(I183+J154+J160+J166+J172+J178+J181/2)*J$302</f>
        <v>0</v>
      </c>
      <c r="K182" s="14">
        <f t="shared" ref="K182" si="906">(J183+K154+K160+K166+K172+K178+K181/2)*K$302</f>
        <v>0</v>
      </c>
      <c r="L182" s="14">
        <f t="shared" ref="L182" si="907">(K183+L154+L160+L166+L172+L178+L181/2)*L$302</f>
        <v>0</v>
      </c>
      <c r="M182" s="14">
        <f t="shared" ref="M182" si="908">(L183+M154+M160+M166+M172+M178+M181/2)*M$302</f>
        <v>0</v>
      </c>
      <c r="N182" s="14">
        <f t="shared" ref="N182" si="909">(M183+N154+N160+N166+N172+N178+N181/2)*N$302</f>
        <v>0</v>
      </c>
      <c r="O182" s="14" t="e">
        <f>(N183+O154+O160+O166+O172+O178+O181/2)*O$302</f>
        <v>#REF!</v>
      </c>
      <c r="P182" s="14" t="e">
        <f>(O183+P154+P160+P166+P172+P178+P181/2)*P$302</f>
        <v>#REF!</v>
      </c>
      <c r="Q182" s="14" t="e">
        <f t="shared" ref="Q182" si="910">(P183+Q154+Q160+Q166+Q172+Q178+Q181/2)*Q$302</f>
        <v>#REF!</v>
      </c>
      <c r="R182" s="14" t="e">
        <f t="shared" ref="R182" si="911">(Q183+R154+R160+R166+R172+R178+R181/2)*R$302</f>
        <v>#REF!</v>
      </c>
      <c r="S182" s="14" t="e">
        <f t="shared" ref="S182" si="912">(R183+S154+S160+S166+S172+S178+S181/2)*S$302</f>
        <v>#REF!</v>
      </c>
      <c r="T182" s="14" t="e">
        <f t="shared" ref="T182" si="913">(S183+T154+T160+T166+T172+T178+T181/2)*T$302</f>
        <v>#REF!</v>
      </c>
      <c r="U182" s="14" t="e">
        <f t="shared" ref="U182" si="914">(T183+U154+U160+U166+U172+U178+U181/2)*U$302</f>
        <v>#REF!</v>
      </c>
      <c r="V182" s="14" t="e">
        <f t="shared" ref="V182" si="915">(U183+V154+V160+V166+V172+V178+V181/2)*V$302</f>
        <v>#REF!</v>
      </c>
      <c r="W182" s="14" t="e">
        <f t="shared" ref="W182" si="916">(V183+W154+W160+W166+W172+W178+W181/2)*W$302</f>
        <v>#REF!</v>
      </c>
      <c r="X182" s="14" t="e">
        <f t="shared" ref="X182" si="917">(W183+X154+X160+X166+X172+X178+X181/2)*X$302</f>
        <v>#REF!</v>
      </c>
      <c r="Y182" s="14" t="e">
        <f t="shared" ref="Y182" si="918">(X183+Y154+Y160+Y166+Y172+Y178+Y181/2)*Y$302</f>
        <v>#REF!</v>
      </c>
      <c r="Z182" s="14" t="e">
        <f t="shared" ref="Z182" si="919">(Y183+Z154+Z160+Z166+Z172+Z178+Z181/2)*Z$302</f>
        <v>#REF!</v>
      </c>
      <c r="AA182" s="14" t="e">
        <f t="shared" ref="AA182" si="920">(Z183+AA154+AA160+AA166+AA172+AA178+AA181/2)*AA$302</f>
        <v>#REF!</v>
      </c>
      <c r="AB182" s="14" t="e">
        <f t="shared" ref="AB182" si="921">(AA183+AB154+AB160+AB166+AB172+AB178+AB181/2)*AB$302</f>
        <v>#REF!</v>
      </c>
      <c r="AC182" s="14" t="e">
        <f t="shared" ref="AC182" si="922">(AB183+AC154+AC160+AC166+AC172+AC178+AC181/2)*AC$302</f>
        <v>#REF!</v>
      </c>
      <c r="AD182" s="14" t="e">
        <f t="shared" ref="AD182" si="923">(AC183+AD154+AD160+AD166+AD172+AD178+AD181/2)*AD$302</f>
        <v>#REF!</v>
      </c>
      <c r="AE182" s="14" t="e">
        <f t="shared" ref="AE182" si="924">(AD183+AE154+AE160+AE166+AE172+AE178+AE181/2)*AE$302</f>
        <v>#REF!</v>
      </c>
      <c r="AF182" s="14" t="e">
        <f t="shared" ref="AF182" si="925">(AE183+AF154+AF160+AF166+AF172+AF178+AF181/2)*AF$302</f>
        <v>#REF!</v>
      </c>
      <c r="AG182" s="14" t="e">
        <f t="shared" ref="AG182" si="926">(AF183+AG154+AG160+AG166+AG172+AG178+AG181/2)*AG$302</f>
        <v>#REF!</v>
      </c>
      <c r="AH182" s="14" t="e">
        <f t="shared" ref="AH182" si="927">(AG183+AH154+AH160+AH166+AH172+AH178+AH181/2)*AH$302</f>
        <v>#REF!</v>
      </c>
      <c r="AI182" s="14" t="e">
        <f t="shared" ref="AI182" si="928">(AH183+AI154+AI160+AI166+AI172+AI178+AI181/2)*AI$302</f>
        <v>#REF!</v>
      </c>
      <c r="AJ182" s="14" t="e">
        <f t="shared" ref="AJ182" si="929">(AI183+AJ154+AJ160+AJ166+AJ172+AJ178+AJ181/2)*AJ$302</f>
        <v>#REF!</v>
      </c>
      <c r="AK182" s="14" t="e">
        <f t="shared" ref="AK182" si="930">(AJ183+AK154+AK160+AK166+AK172+AK178+AK181/2)*AK$302</f>
        <v>#REF!</v>
      </c>
      <c r="AL182" s="14" t="e">
        <f t="shared" ref="AL182" si="931">(AK183+AL154+AL160+AL166+AL172+AL178+AL181/2)*AL$302</f>
        <v>#REF!</v>
      </c>
      <c r="AM182" s="14" t="e">
        <f t="shared" ref="AM182" si="932">(AL183+AM154+AM160+AM166+AM172+AM178+AM181/2)*AM$302</f>
        <v>#REF!</v>
      </c>
      <c r="AN182" s="14" t="e">
        <f t="shared" ref="AN182" si="933">(AM183+AN154+AN160+AN166+AN172+AN178+AN181/2)*AN$302</f>
        <v>#REF!</v>
      </c>
      <c r="AO182" s="14" t="e">
        <f t="shared" ref="AO182" si="934">(AN183+AO154+AO160+AO166+AO172+AO178+AO181/2)*AO$302</f>
        <v>#REF!</v>
      </c>
      <c r="AP182" s="14">
        <v>5016.932754366132</v>
      </c>
      <c r="AQ182" s="14">
        <v>4326.3543533910806</v>
      </c>
      <c r="AR182" s="14">
        <v>3811.0849397598145</v>
      </c>
      <c r="AS182" s="14">
        <f t="shared" ref="AS182" si="935">(AR183+AS154+AS160+AS166+AS172+AS178+AS181/2)*AS$302</f>
        <v>3202.0345654269086</v>
      </c>
      <c r="AT182" s="14">
        <f t="shared" ref="AT182" si="936">(AS183+AT154+AT160+AT166+AT172+AT178+AT181/2)*AT$302</f>
        <v>5452.1804009443686</v>
      </c>
      <c r="AU182" s="14">
        <f t="shared" ref="AU182" si="937">(AT183+AU154+AU160+AU166+AU172+AU178+AU181/2)*AU$302</f>
        <v>5894.4780510086703</v>
      </c>
      <c r="AV182" s="14">
        <f t="shared" ref="AV182" si="938">(AU183+AV154+AV160+AV166+AV172+AV178+AV181/2)*AV$302</f>
        <v>0</v>
      </c>
      <c r="AW182" s="14">
        <f t="shared" ref="AW182" si="939">(AV183+AW154+AW160+AW166+AW172+AW178+AW181/2)*AW$302</f>
        <v>0</v>
      </c>
      <c r="AX182" s="14">
        <f t="shared" ref="AX182" si="940">(AW183+AX154+AX160+AX166+AX172+AX178+AX181/2)*AX$302</f>
        <v>0</v>
      </c>
      <c r="AY182" s="14">
        <f t="shared" ref="AY182" si="941">(AX183+AY154+AY160+AY166+AY172+AY178+AY181/2)*AY$302</f>
        <v>0</v>
      </c>
      <c r="AZ182" s="14">
        <f t="shared" ref="AZ182" si="942">(AY183+AZ154+AZ160+AZ166+AZ172+AZ178+AZ181/2)*AZ$302</f>
        <v>0</v>
      </c>
      <c r="BA182" s="14">
        <f t="shared" ref="BA182" si="943">(AZ183+BA154+BA160+BA166+BA172+BA178+BA181/2)*BA$302</f>
        <v>0</v>
      </c>
      <c r="BB182" s="14">
        <f t="shared" ref="BB182" si="944">(BA183+BB154+BB160+BB166+BB172+BB178+BB181/2)*BB$302</f>
        <v>0</v>
      </c>
      <c r="BC182" s="14">
        <f t="shared" ref="BC182" si="945">(BB183+BC154+BC160+BC166+BC172+BC178+BC181/2)*BC$302</f>
        <v>0</v>
      </c>
      <c r="BD182" s="14">
        <f t="shared" ref="BD182" si="946">(BC183+BD154+BD160+BD166+BD172+BD178+BD181/2)*BD$302</f>
        <v>0</v>
      </c>
      <c r="BE182" s="14">
        <f t="shared" ref="BE182" si="947">(BD183+BE154+BE160+BE166+BE172+BE178+BE181/2)*BE$302</f>
        <v>0</v>
      </c>
      <c r="BF182" s="14" t="e">
        <f t="shared" ref="BF182" si="948">(BE183+BF154+BF160+BF166+BF172+BF178+BF181/2)*BF$302</f>
        <v>#REF!</v>
      </c>
      <c r="BG182" s="14" t="e">
        <f t="shared" ref="BG182" si="949">(BF183+BG154+BG160+BG166+BG172+BG178+BG181/2)*BG$302</f>
        <v>#REF!</v>
      </c>
      <c r="BH182" s="14" t="e">
        <f t="shared" ref="BH182" si="950">(BG183+BH154+BH160+BH166+BH172+BH178+BH181/2)*BH$302</f>
        <v>#REF!</v>
      </c>
      <c r="BI182" s="14" t="e">
        <f t="shared" ref="BI182" si="951">(BH183+BI154+BI160+BI166+BI172+BI178+BI181/2)*BI$302</f>
        <v>#REF!</v>
      </c>
      <c r="BJ182" s="14" t="e">
        <f t="shared" ref="BJ182" si="952">(BI183+BJ154+BJ160+BJ166+BJ172+BJ178+BJ181/2)*BJ$302</f>
        <v>#REF!</v>
      </c>
      <c r="BK182" s="14" t="e">
        <f t="shared" ref="BK182" si="953">(BJ183+BK154+BK160+BK166+BK172+BK178+BK181/2)*BK$302</f>
        <v>#REF!</v>
      </c>
      <c r="BL182" s="14" t="e">
        <f t="shared" ref="BL182" si="954">(BK183+BL154+BL160+BL166+BL172+BL178+BL181/2)*BL$302</f>
        <v>#REF!</v>
      </c>
      <c r="BM182" s="14" t="e">
        <f t="shared" ref="BM182" si="955">(BL183+BM154+BM160+BM166+BM172+BM178+BM181/2)*BM$302</f>
        <v>#REF!</v>
      </c>
      <c r="BN182" s="14" t="e">
        <f t="shared" ref="BN182" si="956">(BM183+BN154+BN160+BN166+BN172+BN178+BN181/2)*BN$302</f>
        <v>#REF!</v>
      </c>
      <c r="BO182" s="14" t="e">
        <f t="shared" ref="BO182" si="957">(BN183+BO154+BO160+BO166+BO172+BO178+BO181/2)*BO$302</f>
        <v>#REF!</v>
      </c>
      <c r="BP182" s="14" t="e">
        <f t="shared" ref="BP182" si="958">(BO183+BP154+BP160+BP166+BP172+BP178+BP181/2)*BP$302</f>
        <v>#REF!</v>
      </c>
      <c r="BQ182" s="14" t="e">
        <f t="shared" ref="BQ182" si="959">(BP183+BQ154+BQ160+BQ166+BQ172+BQ178+BQ181/2)*BQ$302</f>
        <v>#REF!</v>
      </c>
      <c r="BR182" s="14" t="e">
        <f t="shared" ref="BR182" si="960">(BQ183+BR154+BR160+BR166+BR172+BR178+BR181/2)*BR$302</f>
        <v>#REF!</v>
      </c>
      <c r="BS182" s="14" t="e">
        <f t="shared" ref="BS182" si="961">(BR183+BS154+BS160+BS166+BS172+BS178+BS181/2)*BS$302</f>
        <v>#REF!</v>
      </c>
      <c r="BT182" s="14" t="e">
        <f t="shared" ref="BT182" si="962">(BS183+BT154+BT160+BT166+BT172+BT178+BT181/2)*BT$302</f>
        <v>#REF!</v>
      </c>
      <c r="BU182" s="14" t="e">
        <f t="shared" ref="BU182" si="963">(BT183+BU154+BU160+BU166+BU172+BU178+BU181/2)*BU$302</f>
        <v>#REF!</v>
      </c>
      <c r="BV182" s="14" t="e">
        <f t="shared" ref="BV182" si="964">(BU183+BV154+BV160+BV166+BV172+BV178+BV181/2)*BV$302</f>
        <v>#REF!</v>
      </c>
      <c r="BW182" s="14" t="e">
        <f t="shared" ref="BW182" si="965">(BV183+BW154+BW160+BW166+BW172+BW178+BW181/2)*BW$302</f>
        <v>#REF!</v>
      </c>
      <c r="BX182" s="14" t="e">
        <f t="shared" ref="BX182" si="966">(BW183+BX154+BX160+BX166+BX172+BX178+BX181/2)*BX$302</f>
        <v>#REF!</v>
      </c>
      <c r="BY182" s="14" t="e">
        <f t="shared" ref="BY182" si="967">(BX183+BY154+BY160+BY166+BY172+BY178+BY181/2)*BY$302</f>
        <v>#REF!</v>
      </c>
      <c r="BZ182" s="14" t="e">
        <f t="shared" ref="BZ182" si="968">(BY183+BZ154+BZ160+BZ166+BZ172+BZ178+BZ181/2)*BZ$302</f>
        <v>#REF!</v>
      </c>
      <c r="CA182" s="14" t="e">
        <f t="shared" ref="CA182" si="969">(BZ183+CA154+CA160+CA166+CA172+CA178+CA181/2)*CA$302</f>
        <v>#REF!</v>
      </c>
      <c r="CB182" s="14" t="e">
        <f t="shared" ref="CB182" si="970">(CA183+CB154+CB160+CB166+CB172+CB178+CB181/2)*CB$302</f>
        <v>#REF!</v>
      </c>
    </row>
    <row r="183" spans="1:80" s="11" customFormat="1" ht="15.75" customHeight="1">
      <c r="A183" s="55" t="s">
        <v>47</v>
      </c>
      <c r="B183" s="58" t="s">
        <v>51</v>
      </c>
      <c r="C183" s="56"/>
      <c r="D183" s="57" t="s">
        <v>41</v>
      </c>
      <c r="E183" s="51">
        <v>0</v>
      </c>
      <c r="F183" s="51">
        <f>E183+F154+F160+F166+F172+F178+F181+F182</f>
        <v>0</v>
      </c>
      <c r="G183" s="51">
        <f t="shared" ref="G183" si="971">F183+G154+G160+G166+G172+G178+G181+G182</f>
        <v>0</v>
      </c>
      <c r="H183" s="51">
        <f t="shared" ref="H183" si="972">G183+H154+H160+H166+H172+H178+H181+H182</f>
        <v>0</v>
      </c>
      <c r="I183" s="51">
        <f t="shared" ref="I183" si="973">H183+I154+I160+I166+I172+I178+I181+I182</f>
        <v>0</v>
      </c>
      <c r="J183" s="51">
        <f t="shared" ref="J183" si="974">I183+J154+J160+J166+J172+J178+J181+J182</f>
        <v>0</v>
      </c>
      <c r="K183" s="51">
        <f t="shared" ref="K183" si="975">J183+K154+K160+K166+K172+K178+K181+K182</f>
        <v>0</v>
      </c>
      <c r="L183" s="51">
        <f t="shared" ref="L183" si="976">K183+L154+L160+L166+L172+L178+L181+L182</f>
        <v>0</v>
      </c>
      <c r="M183" s="51">
        <f t="shared" ref="M183" si="977">L183+M154+M160+M166+M172+M178+M181+M182</f>
        <v>0</v>
      </c>
      <c r="N183" s="51">
        <f t="shared" ref="N183" si="978">M183+N154+N160+N166+N172+N178+N181+N182</f>
        <v>0</v>
      </c>
      <c r="O183" s="51" t="e">
        <f>N183+O154+O160+O166+O172+O178+O181+O182</f>
        <v>#REF!</v>
      </c>
      <c r="P183" s="51" t="e">
        <f>O183+P154+P160+P166+P172+P178+P181+P182</f>
        <v>#REF!</v>
      </c>
      <c r="Q183" s="51" t="e">
        <f t="shared" ref="Q183" si="979">P183+Q154+Q160+Q166+Q172+Q178+Q181+Q182</f>
        <v>#REF!</v>
      </c>
      <c r="R183" s="51" t="e">
        <f t="shared" ref="R183" si="980">Q183+R154+R160+R166+R172+R178+R181+R182</f>
        <v>#REF!</v>
      </c>
      <c r="S183" s="51" t="e">
        <f t="shared" ref="S183" si="981">R183+S154+S160+S166+S172+S178+S181+S182</f>
        <v>#REF!</v>
      </c>
      <c r="T183" s="51" t="e">
        <f t="shared" ref="T183" si="982">S183+T154+T160+T166+T172+T178+T181+T182</f>
        <v>#REF!</v>
      </c>
      <c r="U183" s="51" t="e">
        <f t="shared" ref="U183" si="983">T183+U154+U160+U166+U172+U178+U181+U182</f>
        <v>#REF!</v>
      </c>
      <c r="V183" s="51" t="e">
        <f t="shared" ref="V183" si="984">U183+V154+V160+V166+V172+V178+V181+V182</f>
        <v>#REF!</v>
      </c>
      <c r="W183" s="51" t="e">
        <f t="shared" ref="W183" si="985">V183+W154+W160+W166+W172+W178+W181+W182</f>
        <v>#REF!</v>
      </c>
      <c r="X183" s="51" t="e">
        <f t="shared" ref="X183" si="986">W183+X154+X160+X166+X172+X178+X181+X182</f>
        <v>#REF!</v>
      </c>
      <c r="Y183" s="51" t="e">
        <f t="shared" ref="Y183" si="987">X183+Y154+Y160+Y166+Y172+Y178+Y181+Y182</f>
        <v>#REF!</v>
      </c>
      <c r="Z183" s="51" t="e">
        <f t="shared" ref="Z183" si="988">Y183+Z154+Z160+Z166+Z172+Z178+Z181+Z182</f>
        <v>#REF!</v>
      </c>
      <c r="AA183" s="51" t="e">
        <f t="shared" ref="AA183" si="989">Z183+AA154+AA160+AA166+AA172+AA178+AA181+AA182</f>
        <v>#REF!</v>
      </c>
      <c r="AB183" s="51" t="e">
        <f t="shared" ref="AB183" si="990">AA183+AB154+AB160+AB166+AB172+AB178+AB181+AB182</f>
        <v>#REF!</v>
      </c>
      <c r="AC183" s="51" t="e">
        <f t="shared" ref="AC183" si="991">AB183+AC154+AC160+AC166+AC172+AC178+AC181+AC182</f>
        <v>#REF!</v>
      </c>
      <c r="AD183" s="51" t="e">
        <f t="shared" ref="AD183" si="992">AC183+AD154+AD160+AD166+AD172+AD178+AD181+AD182</f>
        <v>#REF!</v>
      </c>
      <c r="AE183" s="51" t="e">
        <f t="shared" ref="AE183" si="993">AD183+AE154+AE160+AE166+AE172+AE178+AE181+AE182</f>
        <v>#REF!</v>
      </c>
      <c r="AF183" s="51" t="e">
        <f t="shared" ref="AF183" si="994">AE183+AF154+AF160+AF166+AF172+AF178+AF181+AF182</f>
        <v>#REF!</v>
      </c>
      <c r="AG183" s="51" t="e">
        <f t="shared" ref="AG183" si="995">AF183+AG154+AG160+AG166+AG172+AG178+AG181+AG182</f>
        <v>#REF!</v>
      </c>
      <c r="AH183" s="51" t="e">
        <f t="shared" ref="AH183" si="996">AG183+AH154+AH160+AH166+AH172+AH178+AH181+AH182</f>
        <v>#REF!</v>
      </c>
      <c r="AI183" s="51" t="e">
        <f t="shared" ref="AI183" si="997">AH183+AI154+AI160+AI166+AI172+AI178+AI181+AI182</f>
        <v>#REF!</v>
      </c>
      <c r="AJ183" s="51" t="e">
        <f t="shared" ref="AJ183" si="998">AI183+AJ154+AJ160+AJ166+AJ172+AJ178+AJ181+AJ182</f>
        <v>#REF!</v>
      </c>
      <c r="AK183" s="51" t="e">
        <f t="shared" ref="AK183" si="999">AJ183+AK154+AK160+AK166+AK172+AK178+AK181+AK182</f>
        <v>#REF!</v>
      </c>
      <c r="AL183" s="51" t="e">
        <f t="shared" ref="AL183" si="1000">AK183+AL154+AL160+AL166+AL172+AL178+AL181+AL182</f>
        <v>#REF!</v>
      </c>
      <c r="AM183" s="51" t="e">
        <f t="shared" ref="AM183" si="1001">AL183+AM154+AM160+AM166+AM172+AM178+AM181+AM182</f>
        <v>#REF!</v>
      </c>
      <c r="AN183" s="51" t="e">
        <f t="shared" ref="AN183" si="1002">AM183+AN154+AN160+AN166+AN172+AN178+AN181+AN182</f>
        <v>#REF!</v>
      </c>
      <c r="AO183" s="51" t="e">
        <f t="shared" ref="AO183" si="1003">AN183+AO154+AO160+AO166+AO172+AO178+AO181+AO182</f>
        <v>#REF!</v>
      </c>
      <c r="AP183" s="51">
        <v>1028735.1566513513</v>
      </c>
      <c r="AQ183" s="51">
        <v>898415.35476474231</v>
      </c>
      <c r="AR183" s="51">
        <v>762389.18224450212</v>
      </c>
      <c r="AS183" s="51">
        <f t="shared" ref="AS183" si="1004">AR183+AS154+AS160+AS166+AS172+AS178+AS181+AS182</f>
        <v>765591.216809929</v>
      </c>
      <c r="AT183" s="51">
        <f t="shared" ref="AT183" si="1005">AS183+AT154+AT160+AT166+AT172+AT178+AT181+AT182</f>
        <v>1403447.1550020645</v>
      </c>
      <c r="AU183" s="51">
        <f t="shared" ref="AU183" si="1006">AT183+AU154+AU160+AU166+AU172+AU178+AU181+AU182</f>
        <v>1409341.6330530732</v>
      </c>
      <c r="AV183" s="51">
        <f t="shared" ref="AV183" si="1007">AU183+AV154+AV160+AV166+AV172+AV178+AV181+AV182</f>
        <v>1409341.6330530732</v>
      </c>
      <c r="AW183" s="51">
        <f t="shared" ref="AW183" si="1008">AV183+AW154+AW160+AW166+AW172+AW178+AW181+AW182</f>
        <v>1409341.6330530732</v>
      </c>
      <c r="AX183" s="51">
        <f t="shared" ref="AX183" si="1009">AW183+AX154+AX160+AX166+AX172+AX178+AX181+AX182</f>
        <v>1409341.6330530732</v>
      </c>
      <c r="AY183" s="51">
        <f t="shared" ref="AY183" si="1010">AX183+AY154+AY160+AY166+AY172+AY178+AY181+AY182</f>
        <v>1409341.6330530732</v>
      </c>
      <c r="AZ183" s="51">
        <f t="shared" ref="AZ183" si="1011">AY183+AZ154+AZ160+AZ166+AZ172+AZ178+AZ181+AZ182</f>
        <v>1409341.6330530732</v>
      </c>
      <c r="BA183" s="51">
        <f t="shared" ref="BA183" si="1012">AZ183+BA154+BA160+BA166+BA172+BA178+BA181+BA182</f>
        <v>1409341.6330530732</v>
      </c>
      <c r="BB183" s="51">
        <f t="shared" ref="BB183" si="1013">BA183+BB154+BB160+BB166+BB172+BB178+BB181+BB182</f>
        <v>1409341.6330530732</v>
      </c>
      <c r="BC183" s="51">
        <f t="shared" ref="BC183" si="1014">BB183+BC154+BC160+BC166+BC172+BC178+BC181+BC182</f>
        <v>1409341.6330530732</v>
      </c>
      <c r="BD183" s="51">
        <f t="shared" ref="BD183" si="1015">BC183+BD154+BD160+BD166+BD172+BD178+BD181+BD182</f>
        <v>1409341.6330530732</v>
      </c>
      <c r="BE183" s="51">
        <f t="shared" ref="BE183" si="1016">BD183+BE154+BE160+BE166+BE172+BE178+BE181+BE182</f>
        <v>1409341.6330530732</v>
      </c>
      <c r="BF183" s="51" t="e">
        <f t="shared" ref="BF183" si="1017">BE183+BF154+BF160+BF166+BF172+BF178+BF181+BF182</f>
        <v>#REF!</v>
      </c>
      <c r="BG183" s="51" t="e">
        <f t="shared" ref="BG183" si="1018">BF183+BG154+BG160+BG166+BG172+BG178+BG181+BG182</f>
        <v>#REF!</v>
      </c>
      <c r="BH183" s="51" t="e">
        <f t="shared" ref="BH183" si="1019">BG183+BH154+BH160+BH166+BH172+BH178+BH181+BH182</f>
        <v>#REF!</v>
      </c>
      <c r="BI183" s="51" t="e">
        <f t="shared" ref="BI183" si="1020">BH183+BI154+BI160+BI166+BI172+BI178+BI181+BI182</f>
        <v>#REF!</v>
      </c>
      <c r="BJ183" s="51" t="e">
        <f t="shared" ref="BJ183" si="1021">BI183+BJ154+BJ160+BJ166+BJ172+BJ178+BJ181+BJ182</f>
        <v>#REF!</v>
      </c>
      <c r="BK183" s="51" t="e">
        <f t="shared" ref="BK183" si="1022">BJ183+BK154+BK160+BK166+BK172+BK178+BK181+BK182</f>
        <v>#REF!</v>
      </c>
      <c r="BL183" s="51" t="e">
        <f t="shared" ref="BL183" si="1023">BK183+BL154+BL160+BL166+BL172+BL178+BL181+BL182</f>
        <v>#REF!</v>
      </c>
      <c r="BM183" s="51" t="e">
        <f t="shared" ref="BM183" si="1024">BL183+BM154+BM160+BM166+BM172+BM178+BM181+BM182</f>
        <v>#REF!</v>
      </c>
      <c r="BN183" s="51" t="e">
        <f t="shared" ref="BN183" si="1025">BM183+BN154+BN160+BN166+BN172+BN178+BN181+BN182</f>
        <v>#REF!</v>
      </c>
      <c r="BO183" s="51" t="e">
        <f t="shared" ref="BO183" si="1026">BN183+BO154+BO160+BO166+BO172+BO178+BO181+BO182</f>
        <v>#REF!</v>
      </c>
      <c r="BP183" s="51" t="e">
        <f t="shared" ref="BP183" si="1027">BO183+BP154+BP160+BP166+BP172+BP178+BP181+BP182</f>
        <v>#REF!</v>
      </c>
      <c r="BQ183" s="51" t="e">
        <f t="shared" ref="BQ183" si="1028">BP183+BQ154+BQ160+BQ166+BQ172+BQ178+BQ181+BQ182</f>
        <v>#REF!</v>
      </c>
      <c r="BR183" s="51" t="e">
        <f t="shared" ref="BR183" si="1029">BQ183+BR154+BR160+BR166+BR172+BR178+BR181+BR182</f>
        <v>#REF!</v>
      </c>
      <c r="BS183" s="51" t="e">
        <f t="shared" ref="BS183" si="1030">BR183+BS154+BS160+BS166+BS172+BS178+BS181+BS182</f>
        <v>#REF!</v>
      </c>
      <c r="BT183" s="51" t="e">
        <f t="shared" ref="BT183" si="1031">BS183+BT154+BT160+BT166+BT172+BT178+BT181+BT182</f>
        <v>#REF!</v>
      </c>
      <c r="BU183" s="51" t="e">
        <f t="shared" ref="BU183" si="1032">BT183+BU154+BU160+BU166+BU172+BU178+BU181+BU182</f>
        <v>#REF!</v>
      </c>
      <c r="BV183" s="51" t="e">
        <f t="shared" ref="BV183" si="1033">BU183+BV154+BV160+BV166+BV172+BV178+BV181+BV182</f>
        <v>#REF!</v>
      </c>
      <c r="BW183" s="51" t="e">
        <f t="shared" ref="BW183" si="1034">BV183+BW154+BW160+BW166+BW172+BW178+BW181+BW182</f>
        <v>#REF!</v>
      </c>
      <c r="BX183" s="51" t="e">
        <f t="shared" ref="BX183" si="1035">BW183+BX154+BX160+BX166+BX172+BX178+BX181+BX182</f>
        <v>#REF!</v>
      </c>
      <c r="BY183" s="51" t="e">
        <f t="shared" ref="BY183" si="1036">BX183+BY154+BY160+BY166+BY172+BY178+BY181+BY182</f>
        <v>#REF!</v>
      </c>
      <c r="BZ183" s="51" t="e">
        <f t="shared" ref="BZ183" si="1037">BY183+BZ154+BZ160+BZ166+BZ172+BZ178+BZ181+BZ182</f>
        <v>#REF!</v>
      </c>
      <c r="CA183" s="51" t="e">
        <f t="shared" ref="CA183" si="1038">BZ183+CA154+CA160+CA166+CA172+CA178+CA181+CA182</f>
        <v>#REF!</v>
      </c>
      <c r="CB183" s="51" t="e">
        <f t="shared" ref="CB183" si="1039">CA183+CB154+CB160+CB166+CB172+CB178+CB181+CB182</f>
        <v>#REF!</v>
      </c>
    </row>
    <row r="184" spans="1:80" s="11" customFormat="1" ht="15.75" hidden="1" customHeight="1">
      <c r="A184" s="27"/>
      <c r="B184" s="27"/>
      <c r="C184" s="54"/>
      <c r="D184" s="12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</row>
    <row r="185" spans="1:80" s="11" customFormat="1" ht="15.75" hidden="1" customHeight="1">
      <c r="A185" s="10" t="s">
        <v>49</v>
      </c>
      <c r="B185" s="27" t="s">
        <v>51</v>
      </c>
      <c r="C185" s="27">
        <v>1</v>
      </c>
      <c r="D185" s="28" t="s">
        <v>63</v>
      </c>
      <c r="E185" s="14" t="e">
        <f>Deferral!D56</f>
        <v>#REF!</v>
      </c>
      <c r="F185" s="14" t="e">
        <f>Deferral!E56</f>
        <v>#REF!</v>
      </c>
      <c r="G185" s="14" t="e">
        <f>Deferral!F56</f>
        <v>#REF!</v>
      </c>
      <c r="H185" s="14" t="e">
        <f>Deferral!G56</f>
        <v>#REF!</v>
      </c>
      <c r="I185" s="14" t="e">
        <f>Deferral!H56</f>
        <v>#REF!</v>
      </c>
      <c r="J185" s="14" t="e">
        <f>Deferral!I56</f>
        <v>#REF!</v>
      </c>
      <c r="K185" s="14" t="e">
        <f>Deferral!J56</f>
        <v>#REF!</v>
      </c>
      <c r="L185" s="14" t="e">
        <f>Deferral!K56</f>
        <v>#REF!</v>
      </c>
      <c r="M185" s="14" t="e">
        <f>Deferral!L56</f>
        <v>#REF!</v>
      </c>
      <c r="N185" s="14" t="e">
        <f>Deferral!M56</f>
        <v>#REF!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</row>
    <row r="186" spans="1:80" s="11" customFormat="1" ht="15.75" hidden="1" customHeight="1">
      <c r="A186" s="10" t="s">
        <v>49</v>
      </c>
      <c r="B186" s="27" t="s">
        <v>51</v>
      </c>
      <c r="C186" s="27">
        <v>1</v>
      </c>
      <c r="D186" s="12" t="s">
        <v>22</v>
      </c>
      <c r="E186" s="86" t="e">
        <f>E185/2*E$302</f>
        <v>#REF!</v>
      </c>
      <c r="F186" s="86" t="e">
        <f>(E187+F185/2)*F$302</f>
        <v>#REF!</v>
      </c>
      <c r="G186" s="86" t="e">
        <f t="shared" ref="G186" si="1040">(F187+G185/2)*G$302</f>
        <v>#REF!</v>
      </c>
      <c r="H186" s="86" t="e">
        <f t="shared" ref="H186" si="1041">(G187+H185/2)*H$302</f>
        <v>#REF!</v>
      </c>
      <c r="I186" s="86" t="e">
        <f t="shared" ref="I186" si="1042">(H187+I185/2)*I$302</f>
        <v>#REF!</v>
      </c>
      <c r="J186" s="86" t="e">
        <f t="shared" ref="J186" si="1043">(I187+J185/2)*J$302</f>
        <v>#REF!</v>
      </c>
      <c r="K186" s="86" t="e">
        <f t="shared" ref="K186" si="1044">(J187+K185/2)*K$302</f>
        <v>#REF!</v>
      </c>
      <c r="L186" s="86" t="e">
        <f t="shared" ref="L186" si="1045">(K187+L185/2)*L$302</f>
        <v>#REF!</v>
      </c>
      <c r="M186" s="86" t="e">
        <f t="shared" ref="M186" si="1046">(L187+M185/2)*M$302</f>
        <v>#REF!</v>
      </c>
      <c r="N186" s="86" t="e">
        <f t="shared" ref="N186" si="1047">(M187+N185/2)*N$302</f>
        <v>#REF!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</row>
    <row r="187" spans="1:80" s="11" customFormat="1" ht="15.75" hidden="1" customHeight="1">
      <c r="A187" s="10" t="s">
        <v>49</v>
      </c>
      <c r="B187" s="27" t="s">
        <v>51</v>
      </c>
      <c r="C187" s="27">
        <v>1</v>
      </c>
      <c r="D187" s="28" t="s">
        <v>62</v>
      </c>
      <c r="E187" s="86" t="e">
        <f>E185+E186</f>
        <v>#REF!</v>
      </c>
      <c r="F187" s="86" t="e">
        <f>E187+SUM(F185:F186)</f>
        <v>#REF!</v>
      </c>
      <c r="G187" s="86" t="e">
        <f t="shared" ref="G187" si="1048">F187+SUM(G185:G186)</f>
        <v>#REF!</v>
      </c>
      <c r="H187" s="86" t="e">
        <f t="shared" ref="H187" si="1049">G187+SUM(H185:H186)</f>
        <v>#REF!</v>
      </c>
      <c r="I187" s="86" t="e">
        <f t="shared" ref="I187" si="1050">H187+SUM(I185:I186)</f>
        <v>#REF!</v>
      </c>
      <c r="J187" s="86" t="e">
        <f t="shared" ref="J187" si="1051">I187+SUM(J185:J186)</f>
        <v>#REF!</v>
      </c>
      <c r="K187" s="86" t="e">
        <f t="shared" ref="K187" si="1052">J187+SUM(K185:K186)</f>
        <v>#REF!</v>
      </c>
      <c r="L187" s="86" t="e">
        <f t="shared" ref="L187" si="1053">K187+SUM(L185:L186)</f>
        <v>#REF!</v>
      </c>
      <c r="M187" s="86" t="e">
        <f t="shared" ref="M187" si="1054">L187+SUM(M185:M186)</f>
        <v>#REF!</v>
      </c>
      <c r="N187" s="86" t="e">
        <f t="shared" ref="N187" si="1055">M187+SUM(N185:N186)</f>
        <v>#REF!</v>
      </c>
      <c r="O187" s="14" t="e">
        <f>N187</f>
        <v>#REF!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</row>
    <row r="188" spans="1:80" s="11" customFormat="1" ht="15.75" hidden="1" customHeight="1">
      <c r="A188" s="10" t="s">
        <v>49</v>
      </c>
      <c r="B188" s="27" t="s">
        <v>51</v>
      </c>
      <c r="C188" s="27">
        <v>1</v>
      </c>
      <c r="D188" s="12" t="s">
        <v>28</v>
      </c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51">
        <f>O311</f>
        <v>0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</row>
    <row r="189" spans="1:80" s="11" customFormat="1" ht="15.75" hidden="1" customHeight="1">
      <c r="A189" s="10" t="s">
        <v>49</v>
      </c>
      <c r="B189" s="27" t="s">
        <v>51</v>
      </c>
      <c r="C189" s="27">
        <v>1</v>
      </c>
      <c r="D189" s="12" t="s">
        <v>36</v>
      </c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14" t="e">
        <f>SUM(O187:O188)</f>
        <v>#REF!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</row>
    <row r="190" spans="1:80" s="11" customFormat="1" ht="15.75" hidden="1" customHeight="1">
      <c r="B190" s="27"/>
      <c r="C190" s="27"/>
      <c r="D190" s="12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</row>
    <row r="191" spans="1:80" s="11" customFormat="1" ht="15.75" hidden="1" customHeight="1">
      <c r="A191" s="10" t="s">
        <v>49</v>
      </c>
      <c r="B191" s="27" t="s">
        <v>51</v>
      </c>
      <c r="C191" s="27">
        <v>2</v>
      </c>
      <c r="D191" s="28" t="s">
        <v>63</v>
      </c>
      <c r="E191" s="86"/>
      <c r="F191" s="86"/>
      <c r="G191" s="86"/>
      <c r="H191" s="86"/>
      <c r="I191" s="86"/>
      <c r="J191" s="86"/>
      <c r="K191" s="86"/>
      <c r="L191" s="86"/>
      <c r="M191" s="86"/>
      <c r="O191" s="14" t="e">
        <f>Deferral!N56</f>
        <v>#REF!</v>
      </c>
      <c r="P191" s="14" t="e">
        <f>Deferral!O56</f>
        <v>#REF!</v>
      </c>
      <c r="Q191" s="14">
        <f>Deferral!P56+Deferral!Q56</f>
        <v>65180.822818919623</v>
      </c>
      <c r="R191" s="14">
        <f>Deferral!R56+Deferral!S56</f>
        <v>23070.631972230214</v>
      </c>
      <c r="S191" s="14" t="e">
        <f>Deferral!T56</f>
        <v>#REF!</v>
      </c>
      <c r="T191" s="14" t="e">
        <f>Deferral!U56</f>
        <v>#REF!</v>
      </c>
      <c r="U191" s="14" t="e">
        <f>Deferral!V56</f>
        <v>#REF!</v>
      </c>
      <c r="V191" s="14" t="e">
        <f>Deferral!W56</f>
        <v>#REF!</v>
      </c>
      <c r="W191" s="14" t="e">
        <f>Deferral!X56</f>
        <v>#REF!</v>
      </c>
      <c r="X191" s="14" t="e">
        <f>Deferral!Y56</f>
        <v>#REF!</v>
      </c>
      <c r="Y191" s="14" t="e">
        <f>Deferral!Z56</f>
        <v>#REF!</v>
      </c>
      <c r="Z191" s="14" t="e">
        <f>Deferral!AA56</f>
        <v>#REF!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</row>
    <row r="192" spans="1:80" s="11" customFormat="1" ht="15.75" hidden="1" customHeight="1">
      <c r="A192" s="10" t="s">
        <v>49</v>
      </c>
      <c r="B192" s="27" t="s">
        <v>51</v>
      </c>
      <c r="C192" s="27">
        <v>2</v>
      </c>
      <c r="D192" s="12" t="s">
        <v>22</v>
      </c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14" t="e">
        <f>O191/2*O$302</f>
        <v>#REF!</v>
      </c>
      <c r="P192" s="14" t="e">
        <f t="shared" ref="P192:Z192" si="1056">(O193+P191/2)*P$302</f>
        <v>#REF!</v>
      </c>
      <c r="Q192" s="14" t="e">
        <f t="shared" si="1056"/>
        <v>#REF!</v>
      </c>
      <c r="R192" s="14" t="e">
        <f t="shared" si="1056"/>
        <v>#REF!</v>
      </c>
      <c r="S192" s="14" t="e">
        <f t="shared" si="1056"/>
        <v>#REF!</v>
      </c>
      <c r="T192" s="14" t="e">
        <f t="shared" si="1056"/>
        <v>#REF!</v>
      </c>
      <c r="U192" s="14" t="e">
        <f t="shared" si="1056"/>
        <v>#REF!</v>
      </c>
      <c r="V192" s="14" t="e">
        <f t="shared" si="1056"/>
        <v>#REF!</v>
      </c>
      <c r="W192" s="14" t="e">
        <f t="shared" si="1056"/>
        <v>#REF!</v>
      </c>
      <c r="X192" s="14" t="e">
        <f t="shared" si="1056"/>
        <v>#REF!</v>
      </c>
      <c r="Y192" s="14" t="e">
        <f t="shared" si="1056"/>
        <v>#REF!</v>
      </c>
      <c r="Z192" s="14" t="e">
        <f t="shared" si="1056"/>
        <v>#REF!</v>
      </c>
      <c r="AA192" s="14" t="e">
        <f t="shared" ref="AA192:AG192" si="1057">Z193*AA$302</f>
        <v>#REF!</v>
      </c>
      <c r="AB192" s="14" t="e">
        <f t="shared" si="1057"/>
        <v>#REF!</v>
      </c>
      <c r="AC192" s="14" t="e">
        <f t="shared" si="1057"/>
        <v>#REF!</v>
      </c>
      <c r="AD192" s="14" t="e">
        <f t="shared" si="1057"/>
        <v>#REF!</v>
      </c>
      <c r="AE192" s="14" t="e">
        <f t="shared" si="1057"/>
        <v>#REF!</v>
      </c>
      <c r="AF192" s="14" t="e">
        <f t="shared" si="1057"/>
        <v>#REF!</v>
      </c>
      <c r="AG192" s="14" t="e">
        <f t="shared" si="1057"/>
        <v>#REF!</v>
      </c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</row>
    <row r="193" spans="1:80" s="11" customFormat="1" ht="15.75" hidden="1" customHeight="1">
      <c r="A193" s="10" t="s">
        <v>49</v>
      </c>
      <c r="B193" s="27" t="s">
        <v>51</v>
      </c>
      <c r="C193" s="27">
        <v>2</v>
      </c>
      <c r="D193" s="28" t="s">
        <v>62</v>
      </c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14" t="e">
        <f>SUM(O191:O192)</f>
        <v>#REF!</v>
      </c>
      <c r="P193" s="14" t="e">
        <f>O193+SUM(P191:P192)</f>
        <v>#REF!</v>
      </c>
      <c r="Q193" s="14" t="e">
        <f t="shared" ref="Q193" si="1058">P193+SUM(Q191:Q192)</f>
        <v>#REF!</v>
      </c>
      <c r="R193" s="14" t="e">
        <f t="shared" ref="R193" si="1059">Q193+SUM(R191:R192)</f>
        <v>#REF!</v>
      </c>
      <c r="S193" s="14" t="e">
        <f t="shared" ref="S193" si="1060">R193+SUM(S191:S192)</f>
        <v>#REF!</v>
      </c>
      <c r="T193" s="14" t="e">
        <f t="shared" ref="T193" si="1061">S193+SUM(T191:T192)</f>
        <v>#REF!</v>
      </c>
      <c r="U193" s="14" t="e">
        <f t="shared" ref="U193" si="1062">T193+SUM(U191:U192)</f>
        <v>#REF!</v>
      </c>
      <c r="V193" s="14" t="e">
        <f t="shared" ref="V193" si="1063">U193+SUM(V191:V192)</f>
        <v>#REF!</v>
      </c>
      <c r="W193" s="14" t="e">
        <f t="shared" ref="W193" si="1064">V193+SUM(W191:W192)</f>
        <v>#REF!</v>
      </c>
      <c r="X193" s="14" t="e">
        <f t="shared" ref="X193" si="1065">W193+SUM(X191:X192)</f>
        <v>#REF!</v>
      </c>
      <c r="Y193" s="14" t="e">
        <f t="shared" ref="Y193" si="1066">X193+SUM(Y191:Y192)</f>
        <v>#REF!</v>
      </c>
      <c r="Z193" s="14" t="e">
        <f t="shared" ref="Z193" si="1067">Y193+SUM(Z191:Z192)</f>
        <v>#REF!</v>
      </c>
      <c r="AA193" s="14" t="e">
        <f>Z193+AA192</f>
        <v>#REF!</v>
      </c>
      <c r="AB193" s="14" t="e">
        <f t="shared" ref="AB193" si="1068">AA193+AB192</f>
        <v>#REF!</v>
      </c>
      <c r="AC193" s="14" t="e">
        <f t="shared" ref="AC193" si="1069">AB193+AC192</f>
        <v>#REF!</v>
      </c>
      <c r="AD193" s="14" t="e">
        <f t="shared" ref="AD193" si="1070">AC193+AD192</f>
        <v>#REF!</v>
      </c>
      <c r="AE193" s="14" t="e">
        <f t="shared" ref="AE193" si="1071">AD193+AE192</f>
        <v>#REF!</v>
      </c>
      <c r="AF193" s="14" t="e">
        <f>AE193+AF192</f>
        <v>#REF!</v>
      </c>
      <c r="AG193" s="14" t="e">
        <f>AF193+AG192</f>
        <v>#REF!</v>
      </c>
      <c r="AH193" s="14" t="e">
        <f>AG193</f>
        <v>#REF!</v>
      </c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</row>
    <row r="194" spans="1:80" s="11" customFormat="1" ht="15.75" hidden="1" customHeight="1">
      <c r="A194" s="10" t="s">
        <v>49</v>
      </c>
      <c r="B194" s="27" t="s">
        <v>51</v>
      </c>
      <c r="C194" s="27">
        <v>2</v>
      </c>
      <c r="D194" s="12" t="s">
        <v>28</v>
      </c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51">
        <f>AH319</f>
        <v>0</v>
      </c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</row>
    <row r="195" spans="1:80" s="11" customFormat="1" ht="15.75" hidden="1" customHeight="1">
      <c r="A195" s="10" t="s">
        <v>49</v>
      </c>
      <c r="B195" s="27" t="s">
        <v>51</v>
      </c>
      <c r="C195" s="27">
        <v>2</v>
      </c>
      <c r="D195" s="12" t="s">
        <v>32</v>
      </c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 t="e">
        <f>SUM(AH193:AH194)</f>
        <v>#REF!</v>
      </c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</row>
    <row r="196" spans="1:80" s="11" customFormat="1" ht="15.75" hidden="1" customHeight="1">
      <c r="B196" s="27"/>
      <c r="C196" s="12"/>
      <c r="D196" s="12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</row>
    <row r="197" spans="1:80" s="11" customFormat="1" ht="15.75" hidden="1" customHeight="1">
      <c r="A197" s="10" t="s">
        <v>49</v>
      </c>
      <c r="B197" s="27" t="s">
        <v>51</v>
      </c>
      <c r="C197" s="27">
        <v>3</v>
      </c>
      <c r="D197" s="28" t="s">
        <v>63</v>
      </c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 t="e">
        <f>Deferral!AB56</f>
        <v>#REF!</v>
      </c>
      <c r="AB197" s="14" t="e">
        <f>Deferral!AC56</f>
        <v>#REF!</v>
      </c>
      <c r="AC197" s="14" t="e">
        <f>Deferral!AD56</f>
        <v>#REF!</v>
      </c>
      <c r="AD197" s="14" t="e">
        <f>Deferral!AE56</f>
        <v>#REF!</v>
      </c>
      <c r="AE197" s="14" t="e">
        <f>Deferral!AF56</f>
        <v>#REF!</v>
      </c>
      <c r="AF197" s="14" t="e">
        <f>Deferral!AG56</f>
        <v>#REF!</v>
      </c>
      <c r="AG197" s="14" t="e">
        <f>Deferral!AH56</f>
        <v>#REF!</v>
      </c>
      <c r="AH197" s="14" t="e">
        <f>Deferral!AI56</f>
        <v>#REF!</v>
      </c>
      <c r="AI197" s="14" t="e">
        <f>Deferral!AJ56</f>
        <v>#REF!</v>
      </c>
      <c r="AJ197" s="14" t="e">
        <f>Deferral!AK56</f>
        <v>#REF!</v>
      </c>
      <c r="AK197" s="14" t="e">
        <f>Deferral!AL56</f>
        <v>#REF!</v>
      </c>
      <c r="AL197" s="14" t="e">
        <f>Deferral!AM56</f>
        <v>#REF!</v>
      </c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</row>
    <row r="198" spans="1:80" s="11" customFormat="1" ht="15.75" hidden="1" customHeight="1">
      <c r="A198" s="10" t="s">
        <v>49</v>
      </c>
      <c r="B198" s="27" t="s">
        <v>51</v>
      </c>
      <c r="C198" s="27">
        <v>3</v>
      </c>
      <c r="D198" s="12" t="s">
        <v>22</v>
      </c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 t="e">
        <f>AA197/2*AA$302</f>
        <v>#REF!</v>
      </c>
      <c r="AB198" s="14" t="e">
        <f t="shared" ref="AB198:AL198" si="1072">(AA199+AB197/2)*AB$302</f>
        <v>#REF!</v>
      </c>
      <c r="AC198" s="14" t="e">
        <f t="shared" si="1072"/>
        <v>#REF!</v>
      </c>
      <c r="AD198" s="14" t="e">
        <f t="shared" si="1072"/>
        <v>#REF!</v>
      </c>
      <c r="AE198" s="14" t="e">
        <f t="shared" si="1072"/>
        <v>#REF!</v>
      </c>
      <c r="AF198" s="14" t="e">
        <f t="shared" si="1072"/>
        <v>#REF!</v>
      </c>
      <c r="AG198" s="14" t="e">
        <f t="shared" si="1072"/>
        <v>#REF!</v>
      </c>
      <c r="AH198" s="14" t="e">
        <f t="shared" si="1072"/>
        <v>#REF!</v>
      </c>
      <c r="AI198" s="14" t="e">
        <f t="shared" si="1072"/>
        <v>#REF!</v>
      </c>
      <c r="AJ198" s="14" t="e">
        <f t="shared" si="1072"/>
        <v>#REF!</v>
      </c>
      <c r="AK198" s="14" t="e">
        <f t="shared" si="1072"/>
        <v>#REF!</v>
      </c>
      <c r="AL198" s="14" t="e">
        <f t="shared" si="1072"/>
        <v>#REF!</v>
      </c>
      <c r="AM198" s="14" t="e">
        <f t="shared" ref="AM198:AS198" si="1073">AL199*AM$302</f>
        <v>#REF!</v>
      </c>
      <c r="AN198" s="14" t="e">
        <f t="shared" si="1073"/>
        <v>#REF!</v>
      </c>
      <c r="AO198" s="14" t="e">
        <f t="shared" si="1073"/>
        <v>#REF!</v>
      </c>
      <c r="AP198" s="14">
        <v>3127.4090099995624</v>
      </c>
      <c r="AQ198" s="14">
        <v>3073.4951981532654</v>
      </c>
      <c r="AR198" s="14">
        <v>3155.9331693570657</v>
      </c>
      <c r="AS198" s="14">
        <f t="shared" si="1073"/>
        <v>2894.7591174199242</v>
      </c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</row>
    <row r="199" spans="1:80" s="11" customFormat="1" ht="15.75" hidden="1" customHeight="1">
      <c r="A199" s="10" t="s">
        <v>49</v>
      </c>
      <c r="B199" s="27" t="s">
        <v>51</v>
      </c>
      <c r="C199" s="27">
        <v>3</v>
      </c>
      <c r="D199" s="28" t="s">
        <v>62</v>
      </c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 t="e">
        <f>SUM(AA197:AA198)</f>
        <v>#REF!</v>
      </c>
      <c r="AB199" s="14" t="e">
        <f>AA199+SUM(AB197:AB198)</f>
        <v>#REF!</v>
      </c>
      <c r="AC199" s="14" t="e">
        <f t="shared" ref="AC199" si="1074">AB199+SUM(AC197:AC198)</f>
        <v>#REF!</v>
      </c>
      <c r="AD199" s="14" t="e">
        <f t="shared" ref="AD199" si="1075">AC199+SUM(AD197:AD198)</f>
        <v>#REF!</v>
      </c>
      <c r="AE199" s="14" t="e">
        <f t="shared" ref="AE199" si="1076">AD199+SUM(AE197:AE198)</f>
        <v>#REF!</v>
      </c>
      <c r="AF199" s="14" t="e">
        <f t="shared" ref="AF199" si="1077">AE199+SUM(AF197:AF198)</f>
        <v>#REF!</v>
      </c>
      <c r="AG199" s="14" t="e">
        <f t="shared" ref="AG199" si="1078">AF199+SUM(AG197:AG198)</f>
        <v>#REF!</v>
      </c>
      <c r="AH199" s="14" t="e">
        <f t="shared" ref="AH199" si="1079">AG199+SUM(AH197:AH198)</f>
        <v>#REF!</v>
      </c>
      <c r="AI199" s="14" t="e">
        <f t="shared" ref="AI199" si="1080">AH199+SUM(AI197:AI198)</f>
        <v>#REF!</v>
      </c>
      <c r="AJ199" s="14" t="e">
        <f t="shared" ref="AJ199" si="1081">AI199+SUM(AJ197:AJ198)</f>
        <v>#REF!</v>
      </c>
      <c r="AK199" s="14" t="e">
        <f t="shared" ref="AK199" si="1082">AJ199+SUM(AK197:AK198)</f>
        <v>#REF!</v>
      </c>
      <c r="AL199" s="14" t="e">
        <f t="shared" ref="AL199" si="1083">AK199+SUM(AL197:AL198)</f>
        <v>#REF!</v>
      </c>
      <c r="AM199" s="14" t="e">
        <f>AL199+AM198</f>
        <v>#REF!</v>
      </c>
      <c r="AN199" s="14" t="e">
        <f t="shared" ref="AN199" si="1084">AM199+AN198</f>
        <v>#REF!</v>
      </c>
      <c r="AO199" s="14" t="e">
        <f t="shared" ref="AO199" si="1085">AN199+AO198</f>
        <v>#REF!</v>
      </c>
      <c r="AP199" s="14">
        <v>682998.93292294792</v>
      </c>
      <c r="AQ199" s="14">
        <v>686072.42812110123</v>
      </c>
      <c r="AR199" s="14">
        <v>689228.36129045824</v>
      </c>
      <c r="AS199" s="14">
        <f>AR199+AS198</f>
        <v>692123.12040787819</v>
      </c>
      <c r="AT199" s="14">
        <f>AS199</f>
        <v>692123.12040787819</v>
      </c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</row>
    <row r="200" spans="1:80" s="11" customFormat="1" ht="15.75" hidden="1" customHeight="1">
      <c r="A200" s="10" t="s">
        <v>49</v>
      </c>
      <c r="B200" s="27" t="s">
        <v>51</v>
      </c>
      <c r="C200" s="27">
        <v>3</v>
      </c>
      <c r="D200" s="12" t="s">
        <v>28</v>
      </c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51">
        <f>AT327</f>
        <v>0</v>
      </c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</row>
    <row r="201" spans="1:80" s="11" customFormat="1" ht="15.75" hidden="1" customHeight="1">
      <c r="A201" s="10" t="s">
        <v>49</v>
      </c>
      <c r="B201" s="27" t="s">
        <v>51</v>
      </c>
      <c r="C201" s="27">
        <v>3</v>
      </c>
      <c r="D201" s="12" t="s">
        <v>33</v>
      </c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>
        <f>SUM(AT199:AT200)</f>
        <v>692123.12040787819</v>
      </c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</row>
    <row r="202" spans="1:80" s="11" customFormat="1" ht="15.75" hidden="1" customHeight="1">
      <c r="B202" s="27"/>
      <c r="C202" s="12"/>
      <c r="D202" s="12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</row>
    <row r="203" spans="1:80" s="11" customFormat="1" ht="15.75" customHeight="1">
      <c r="A203" s="10" t="s">
        <v>49</v>
      </c>
      <c r="B203" s="27" t="s">
        <v>51</v>
      </c>
      <c r="C203" s="27">
        <v>4</v>
      </c>
      <c r="D203" s="28" t="s">
        <v>63</v>
      </c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 t="e">
        <f>Deferral!AN56</f>
        <v>#REF!</v>
      </c>
      <c r="AN203" s="14" t="e">
        <f>Deferral!AO56</f>
        <v>#REF!</v>
      </c>
      <c r="AO203" s="14" t="e">
        <f>Deferral!AP56</f>
        <v>#REF!</v>
      </c>
      <c r="AP203" s="14">
        <v>55553.406036045286</v>
      </c>
      <c r="AQ203" s="14">
        <v>13382.547299643862</v>
      </c>
      <c r="AR203" s="14">
        <v>-4928.6995289940387</v>
      </c>
      <c r="AS203" s="14" t="e">
        <f>Deferral!AT56</f>
        <v>#REF!</v>
      </c>
      <c r="AT203" s="14" t="e">
        <f>Deferral!AU56</f>
        <v>#REF!</v>
      </c>
      <c r="AU203" s="14" t="e">
        <f>Deferral!AV56</f>
        <v>#REF!</v>
      </c>
      <c r="AV203" s="14" t="e">
        <f>Deferral!AW56</f>
        <v>#REF!</v>
      </c>
      <c r="AW203" s="14" t="e">
        <f>Deferral!AX56</f>
        <v>#REF!</v>
      </c>
      <c r="AX203" s="14" t="e">
        <f>Deferral!AY56</f>
        <v>#REF!</v>
      </c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</row>
    <row r="204" spans="1:80" s="11" customFormat="1" ht="15.75" customHeight="1">
      <c r="A204" s="10" t="s">
        <v>49</v>
      </c>
      <c r="B204" s="27" t="s">
        <v>51</v>
      </c>
      <c r="C204" s="27">
        <v>4</v>
      </c>
      <c r="D204" s="12" t="s">
        <v>22</v>
      </c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 t="e">
        <f>AM203/2*AM$302</f>
        <v>#REF!</v>
      </c>
      <c r="AN204" s="14" t="e">
        <f t="shared" ref="AN204:AX204" si="1086">(AM205+AN203/2)*AN$302</f>
        <v>#REF!</v>
      </c>
      <c r="AO204" s="14" t="e">
        <f t="shared" si="1086"/>
        <v>#REF!</v>
      </c>
      <c r="AP204" s="14">
        <v>1139.2623357509042</v>
      </c>
      <c r="AQ204" s="14">
        <v>1274.7283387507598</v>
      </c>
      <c r="AR204" s="14">
        <v>1328.3632353981916</v>
      </c>
      <c r="AS204" s="14" t="e">
        <f t="shared" si="1086"/>
        <v>#REF!</v>
      </c>
      <c r="AT204" s="14" t="e">
        <f t="shared" si="1086"/>
        <v>#REF!</v>
      </c>
      <c r="AU204" s="14" t="e">
        <f t="shared" si="1086"/>
        <v>#REF!</v>
      </c>
      <c r="AV204" s="14" t="e">
        <f t="shared" si="1086"/>
        <v>#REF!</v>
      </c>
      <c r="AW204" s="14" t="e">
        <f t="shared" si="1086"/>
        <v>#REF!</v>
      </c>
      <c r="AX204" s="14" t="e">
        <f t="shared" si="1086"/>
        <v>#REF!</v>
      </c>
      <c r="AY204" s="14" t="e">
        <f t="shared" ref="AY204:BE204" si="1087">AX205*AY$302</f>
        <v>#REF!</v>
      </c>
      <c r="AZ204" s="14" t="e">
        <f t="shared" si="1087"/>
        <v>#REF!</v>
      </c>
      <c r="BA204" s="14" t="e">
        <f t="shared" si="1087"/>
        <v>#REF!</v>
      </c>
      <c r="BB204" s="14" t="e">
        <f t="shared" si="1087"/>
        <v>#REF!</v>
      </c>
      <c r="BC204" s="14" t="e">
        <f t="shared" si="1087"/>
        <v>#REF!</v>
      </c>
      <c r="BD204" s="14" t="e">
        <f t="shared" si="1087"/>
        <v>#REF!</v>
      </c>
      <c r="BE204" s="14" t="e">
        <f t="shared" si="1087"/>
        <v>#REF!</v>
      </c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</row>
    <row r="205" spans="1:80" s="11" customFormat="1" ht="15.75" customHeight="1">
      <c r="A205" s="10" t="s">
        <v>49</v>
      </c>
      <c r="B205" s="27" t="s">
        <v>51</v>
      </c>
      <c r="C205" s="27">
        <v>4</v>
      </c>
      <c r="D205" s="28" t="s">
        <v>62</v>
      </c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 t="e">
        <f>SUM(AM203:AM204)</f>
        <v>#REF!</v>
      </c>
      <c r="AN205" s="14" t="e">
        <f>AM205+SUM(AN203:AN204)</f>
        <v>#REF!</v>
      </c>
      <c r="AO205" s="14" t="e">
        <f t="shared" ref="AO205" si="1088">AN205+SUM(AO203:AO204)</f>
        <v>#REF!</v>
      </c>
      <c r="AP205" s="14">
        <v>276581.6905170136</v>
      </c>
      <c r="AQ205" s="14">
        <v>291238.96615540824</v>
      </c>
      <c r="AR205" s="14">
        <v>287638.6298618124</v>
      </c>
      <c r="AS205" s="14" t="e">
        <f t="shared" ref="AS205" si="1089">AR205+SUM(AS203:AS204)</f>
        <v>#REF!</v>
      </c>
      <c r="AT205" s="14" t="e">
        <f t="shared" ref="AT205" si="1090">AS205+SUM(AT203:AT204)</f>
        <v>#REF!</v>
      </c>
      <c r="AU205" s="14" t="e">
        <f t="shared" ref="AU205" si="1091">AT205+SUM(AU203:AU204)</f>
        <v>#REF!</v>
      </c>
      <c r="AV205" s="14" t="e">
        <f t="shared" ref="AV205" si="1092">AU205+SUM(AV203:AV204)</f>
        <v>#REF!</v>
      </c>
      <c r="AW205" s="14" t="e">
        <f t="shared" ref="AW205" si="1093">AV205+SUM(AW203:AW204)</f>
        <v>#REF!</v>
      </c>
      <c r="AX205" s="14" t="e">
        <f t="shared" ref="AX205" si="1094">AW205+SUM(AX203:AX204)</f>
        <v>#REF!</v>
      </c>
      <c r="AY205" s="14" t="e">
        <f>AX205+AY204</f>
        <v>#REF!</v>
      </c>
      <c r="AZ205" s="14" t="e">
        <f t="shared" ref="AZ205" si="1095">AY205+AZ204</f>
        <v>#REF!</v>
      </c>
      <c r="BA205" s="14" t="e">
        <f t="shared" ref="BA205" si="1096">AZ205+BA204</f>
        <v>#REF!</v>
      </c>
      <c r="BB205" s="14" t="e">
        <f t="shared" ref="BB205" si="1097">BA205+BB204</f>
        <v>#REF!</v>
      </c>
      <c r="BC205" s="14" t="e">
        <f t="shared" ref="BC205" si="1098">BB205+BC204</f>
        <v>#REF!</v>
      </c>
      <c r="BD205" s="14" t="e">
        <f>BC205+BD204</f>
        <v>#REF!</v>
      </c>
      <c r="BE205" s="14" t="e">
        <f>BD205+BE204</f>
        <v>#REF!</v>
      </c>
      <c r="BF205" s="14" t="e">
        <f>BE205</f>
        <v>#REF!</v>
      </c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</row>
    <row r="206" spans="1:80" s="11" customFormat="1" ht="15.75" hidden="1" customHeight="1">
      <c r="A206" s="10" t="s">
        <v>49</v>
      </c>
      <c r="B206" s="27" t="s">
        <v>51</v>
      </c>
      <c r="C206" s="27">
        <v>4</v>
      </c>
      <c r="D206" s="12" t="s">
        <v>28</v>
      </c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51">
        <f>BF335</f>
        <v>0</v>
      </c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</row>
    <row r="207" spans="1:80" s="11" customFormat="1" ht="15.75" hidden="1" customHeight="1">
      <c r="A207" s="10" t="s">
        <v>49</v>
      </c>
      <c r="B207" s="27" t="s">
        <v>51</v>
      </c>
      <c r="C207" s="27">
        <v>4</v>
      </c>
      <c r="D207" s="12" t="s">
        <v>34</v>
      </c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 t="e">
        <f>SUM(BF205:BF206)</f>
        <v>#REF!</v>
      </c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</row>
    <row r="208" spans="1:80" s="11" customFormat="1" ht="15.75" hidden="1" customHeight="1">
      <c r="B208" s="27"/>
      <c r="C208" s="12"/>
      <c r="D208" s="12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</row>
    <row r="209" spans="1:80" s="11" customFormat="1" ht="15.75" hidden="1" customHeight="1">
      <c r="A209" s="10" t="s">
        <v>49</v>
      </c>
      <c r="B209" s="27" t="s">
        <v>51</v>
      </c>
      <c r="C209" s="27">
        <v>5</v>
      </c>
      <c r="D209" s="28" t="s">
        <v>63</v>
      </c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 t="e">
        <f>Deferral!AZ56</f>
        <v>#REF!</v>
      </c>
      <c r="AZ209" s="14" t="e">
        <f>Deferral!BA56</f>
        <v>#REF!</v>
      </c>
      <c r="BA209" s="14" t="e">
        <f>Deferral!BB56</f>
        <v>#REF!</v>
      </c>
      <c r="BB209" s="14" t="e">
        <f>Deferral!BC56</f>
        <v>#REF!</v>
      </c>
      <c r="BC209" s="14" t="e">
        <f>Deferral!BD56</f>
        <v>#REF!</v>
      </c>
      <c r="BD209" s="14" t="e">
        <f>Deferral!BE56</f>
        <v>#REF!</v>
      </c>
      <c r="BE209" s="14" t="e">
        <f>Deferral!BF56</f>
        <v>#REF!</v>
      </c>
      <c r="BF209" s="14" t="e">
        <f>Deferral!BG56</f>
        <v>#REF!</v>
      </c>
      <c r="BG209" s="14" t="e">
        <f>Deferral!BH56</f>
        <v>#REF!</v>
      </c>
      <c r="BH209" s="14" t="e">
        <f>Deferral!BI56</f>
        <v>#REF!</v>
      </c>
      <c r="BI209" s="14" t="e">
        <f>Deferral!BJ56</f>
        <v>#REF!</v>
      </c>
      <c r="BJ209" s="14" t="e">
        <f>Deferral!BK56</f>
        <v>#REF!</v>
      </c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</row>
    <row r="210" spans="1:80" s="11" customFormat="1" ht="15.75" hidden="1" customHeight="1">
      <c r="A210" s="10" t="s">
        <v>49</v>
      </c>
      <c r="B210" s="27" t="s">
        <v>51</v>
      </c>
      <c r="C210" s="27">
        <v>5</v>
      </c>
      <c r="D210" s="12" t="s">
        <v>22</v>
      </c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 t="e">
        <f>AY209/2*AY$302</f>
        <v>#REF!</v>
      </c>
      <c r="AZ210" s="14" t="e">
        <f t="shared" ref="AZ210:BJ210" si="1099">(AY211+AZ209/2)*AZ$302</f>
        <v>#REF!</v>
      </c>
      <c r="BA210" s="14" t="e">
        <f t="shared" si="1099"/>
        <v>#REF!</v>
      </c>
      <c r="BB210" s="14" t="e">
        <f t="shared" si="1099"/>
        <v>#REF!</v>
      </c>
      <c r="BC210" s="14" t="e">
        <f t="shared" si="1099"/>
        <v>#REF!</v>
      </c>
      <c r="BD210" s="14" t="e">
        <f t="shared" si="1099"/>
        <v>#REF!</v>
      </c>
      <c r="BE210" s="14" t="e">
        <f t="shared" si="1099"/>
        <v>#REF!</v>
      </c>
      <c r="BF210" s="14" t="e">
        <f t="shared" si="1099"/>
        <v>#REF!</v>
      </c>
      <c r="BG210" s="14" t="e">
        <f t="shared" si="1099"/>
        <v>#REF!</v>
      </c>
      <c r="BH210" s="14" t="e">
        <f t="shared" si="1099"/>
        <v>#REF!</v>
      </c>
      <c r="BI210" s="14" t="e">
        <f t="shared" si="1099"/>
        <v>#REF!</v>
      </c>
      <c r="BJ210" s="14" t="e">
        <f t="shared" si="1099"/>
        <v>#REF!</v>
      </c>
      <c r="BK210" s="14" t="e">
        <f t="shared" ref="BK210:BQ210" si="1100">BJ211*BK$302</f>
        <v>#REF!</v>
      </c>
      <c r="BL210" s="14" t="e">
        <f t="shared" si="1100"/>
        <v>#REF!</v>
      </c>
      <c r="BM210" s="14" t="e">
        <f t="shared" si="1100"/>
        <v>#REF!</v>
      </c>
      <c r="BN210" s="14" t="e">
        <f t="shared" si="1100"/>
        <v>#REF!</v>
      </c>
      <c r="BO210" s="14" t="e">
        <f t="shared" si="1100"/>
        <v>#REF!</v>
      </c>
      <c r="BP210" s="14" t="e">
        <f t="shared" si="1100"/>
        <v>#REF!</v>
      </c>
      <c r="BQ210" s="14" t="e">
        <f t="shared" si="1100"/>
        <v>#REF!</v>
      </c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</row>
    <row r="211" spans="1:80" s="11" customFormat="1" ht="15.75" hidden="1" customHeight="1">
      <c r="A211" s="10" t="s">
        <v>49</v>
      </c>
      <c r="B211" s="27" t="s">
        <v>51</v>
      </c>
      <c r="C211" s="27">
        <v>5</v>
      </c>
      <c r="D211" s="28" t="s">
        <v>62</v>
      </c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 t="e">
        <f>SUM(AY209:AY210)</f>
        <v>#REF!</v>
      </c>
      <c r="AZ211" s="14" t="e">
        <f>AY211+SUM(AZ209:AZ210)</f>
        <v>#REF!</v>
      </c>
      <c r="BA211" s="14" t="e">
        <f t="shared" ref="BA211" si="1101">AZ211+SUM(BA209:BA210)</f>
        <v>#REF!</v>
      </c>
      <c r="BB211" s="14" t="e">
        <f t="shared" ref="BB211" si="1102">BA211+SUM(BB209:BB210)</f>
        <v>#REF!</v>
      </c>
      <c r="BC211" s="14" t="e">
        <f t="shared" ref="BC211" si="1103">BB211+SUM(BC209:BC210)</f>
        <v>#REF!</v>
      </c>
      <c r="BD211" s="14" t="e">
        <f t="shared" ref="BD211" si="1104">BC211+SUM(BD209:BD210)</f>
        <v>#REF!</v>
      </c>
      <c r="BE211" s="14" t="e">
        <f t="shared" ref="BE211" si="1105">BD211+SUM(BE209:BE210)</f>
        <v>#REF!</v>
      </c>
      <c r="BF211" s="14" t="e">
        <f t="shared" ref="BF211" si="1106">BE211+SUM(BF209:BF210)</f>
        <v>#REF!</v>
      </c>
      <c r="BG211" s="14" t="e">
        <f t="shared" ref="BG211" si="1107">BF211+SUM(BG209:BG210)</f>
        <v>#REF!</v>
      </c>
      <c r="BH211" s="14" t="e">
        <f t="shared" ref="BH211" si="1108">BG211+SUM(BH209:BH210)</f>
        <v>#REF!</v>
      </c>
      <c r="BI211" s="14" t="e">
        <f t="shared" ref="BI211" si="1109">BH211+SUM(BI209:BI210)</f>
        <v>#REF!</v>
      </c>
      <c r="BJ211" s="14" t="e">
        <f t="shared" ref="BJ211" si="1110">BI211+SUM(BJ209:BJ210)</f>
        <v>#REF!</v>
      </c>
      <c r="BK211" s="14" t="e">
        <f>BJ211+BK210</f>
        <v>#REF!</v>
      </c>
      <c r="BL211" s="14" t="e">
        <f t="shared" ref="BL211" si="1111">BK211+BL210</f>
        <v>#REF!</v>
      </c>
      <c r="BM211" s="14" t="e">
        <f t="shared" ref="BM211" si="1112">BL211+BM210</f>
        <v>#REF!</v>
      </c>
      <c r="BN211" s="14" t="e">
        <f t="shared" ref="BN211" si="1113">BM211+BN210</f>
        <v>#REF!</v>
      </c>
      <c r="BO211" s="14" t="e">
        <f t="shared" ref="BO211" si="1114">BN211+BO210</f>
        <v>#REF!</v>
      </c>
      <c r="BP211" s="14" t="e">
        <f>BO211+BP210</f>
        <v>#REF!</v>
      </c>
      <c r="BQ211" s="14" t="e">
        <f>BP211+BQ210</f>
        <v>#REF!</v>
      </c>
      <c r="BR211" s="14" t="e">
        <f>BQ211</f>
        <v>#REF!</v>
      </c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</row>
    <row r="212" spans="1:80" s="11" customFormat="1" ht="15.75" hidden="1" customHeight="1">
      <c r="A212" s="10" t="s">
        <v>49</v>
      </c>
      <c r="B212" s="27" t="s">
        <v>51</v>
      </c>
      <c r="C212" s="27">
        <v>5</v>
      </c>
      <c r="D212" s="12" t="s">
        <v>28</v>
      </c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51">
        <f>BR343</f>
        <v>0</v>
      </c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</row>
    <row r="213" spans="1:80" s="11" customFormat="1" ht="15.75" hidden="1" customHeight="1">
      <c r="A213" s="10" t="s">
        <v>49</v>
      </c>
      <c r="B213" s="27" t="s">
        <v>51</v>
      </c>
      <c r="C213" s="27">
        <v>5</v>
      </c>
      <c r="D213" s="12" t="s">
        <v>35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 t="e">
        <f>SUM(BR211:BR212)</f>
        <v>#REF!</v>
      </c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</row>
    <row r="214" spans="1:80" s="11" customFormat="1" ht="15.75" hidden="1" customHeight="1">
      <c r="B214" s="27"/>
      <c r="C214" s="12"/>
      <c r="D214" s="12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</row>
    <row r="215" spans="1:80" s="11" customFormat="1" ht="15.75" customHeight="1">
      <c r="B215" s="27"/>
      <c r="C215" s="12"/>
      <c r="D215" s="12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</row>
    <row r="216" spans="1:80" s="11" customFormat="1" ht="15.75" customHeight="1">
      <c r="A216" s="10" t="s">
        <v>49</v>
      </c>
      <c r="B216" s="27" t="s">
        <v>51</v>
      </c>
      <c r="C216" s="54"/>
      <c r="D216" s="12" t="s">
        <v>57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-8123.9787399999996</v>
      </c>
      <c r="AI216" s="14">
        <v>-12559.679999999998</v>
      </c>
      <c r="AJ216" s="14">
        <v>-14699.971579999999</v>
      </c>
      <c r="AK216" s="14">
        <v>-14039.821199999998</v>
      </c>
      <c r="AL216" s="14">
        <v>-13312.797999999999</v>
      </c>
      <c r="AM216" s="14">
        <v>-15500.916399999998</v>
      </c>
      <c r="AN216" s="14">
        <v>-14182.328</v>
      </c>
      <c r="AO216" s="14">
        <v>-16983.407199999998</v>
      </c>
      <c r="AP216" s="14">
        <v>-17625.737999999998</v>
      </c>
      <c r="AQ216" s="14">
        <v>-15634.416399999998</v>
      </c>
      <c r="AR216" s="14">
        <v>-15360.403199999999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0</v>
      </c>
      <c r="CA216" s="14">
        <v>0</v>
      </c>
      <c r="CB216" s="14">
        <v>0</v>
      </c>
    </row>
    <row r="217" spans="1:80" s="11" customFormat="1" ht="15.75" customHeight="1">
      <c r="A217" s="10" t="s">
        <v>49</v>
      </c>
      <c r="B217" s="27" t="s">
        <v>51</v>
      </c>
      <c r="C217" s="54"/>
      <c r="D217" s="12" t="s">
        <v>40</v>
      </c>
      <c r="E217" s="14">
        <v>0</v>
      </c>
      <c r="F217" s="14">
        <f>(E218+F189+F195+F201+F207+F213+F216/2)*F$302</f>
        <v>0</v>
      </c>
      <c r="G217" s="14">
        <f t="shared" ref="G217" si="1115">(F218+G189+G195+G201+G207+G213+G216/2)*G$302</f>
        <v>0</v>
      </c>
      <c r="H217" s="14">
        <f t="shared" ref="H217" si="1116">(G218+H189+H195+H201+H207+H213+H216/2)*H$302</f>
        <v>0</v>
      </c>
      <c r="I217" s="14">
        <f t="shared" ref="I217" si="1117">(H218+I189+I195+I201+I207+I213+I216/2)*I$302</f>
        <v>0</v>
      </c>
      <c r="J217" s="14">
        <f t="shared" ref="J217" si="1118">(I218+J189+J195+J201+J207+J213+J216/2)*J$302</f>
        <v>0</v>
      </c>
      <c r="K217" s="14">
        <f t="shared" ref="K217" si="1119">(J218+K189+K195+K201+K207+K213+K216/2)*K$302</f>
        <v>0</v>
      </c>
      <c r="L217" s="14">
        <f t="shared" ref="L217" si="1120">(K218+L189+L195+L201+L207+L213+L216/2)*L$302</f>
        <v>0</v>
      </c>
      <c r="M217" s="14">
        <f t="shared" ref="M217" si="1121">(L218+M189+M195+M201+M207+M213+M216/2)*M$302</f>
        <v>0</v>
      </c>
      <c r="N217" s="14">
        <f t="shared" ref="N217" si="1122">(M218+N189+N195+N201+N207+N213+N216/2)*N$302</f>
        <v>0</v>
      </c>
      <c r="O217" s="14" t="e">
        <f>(N218+O189+O195+O201+O207+O213+O216/2)*O$302</f>
        <v>#REF!</v>
      </c>
      <c r="P217" s="14" t="e">
        <f>(O218+P189+P195+P201+P207+P213+P216/2)*P$302</f>
        <v>#REF!</v>
      </c>
      <c r="Q217" s="14" t="e">
        <f t="shared" ref="Q217" si="1123">(P218+Q189+Q195+Q201+Q207+Q213+Q216/2)*Q$302</f>
        <v>#REF!</v>
      </c>
      <c r="R217" s="14" t="e">
        <f t="shared" ref="R217" si="1124">(Q218+R189+R195+R201+R207+R213+R216/2)*R$302</f>
        <v>#REF!</v>
      </c>
      <c r="S217" s="14" t="e">
        <f t="shared" ref="S217" si="1125">(R218+S189+S195+S201+S207+S213+S216/2)*S$302</f>
        <v>#REF!</v>
      </c>
      <c r="T217" s="14" t="e">
        <f t="shared" ref="T217" si="1126">(S218+T189+T195+T201+T207+T213+T216/2)*T$302</f>
        <v>#REF!</v>
      </c>
      <c r="U217" s="14" t="e">
        <f t="shared" ref="U217" si="1127">(T218+U189+U195+U201+U207+U213+U216/2)*U$302</f>
        <v>#REF!</v>
      </c>
      <c r="V217" s="14" t="e">
        <f t="shared" ref="V217" si="1128">(U218+V189+V195+V201+V207+V213+V216/2)*V$302</f>
        <v>#REF!</v>
      </c>
      <c r="W217" s="14" t="e">
        <f t="shared" ref="W217" si="1129">(V218+W189+W195+W201+W207+W213+W216/2)*W$302</f>
        <v>#REF!</v>
      </c>
      <c r="X217" s="14" t="e">
        <f t="shared" ref="X217" si="1130">(W218+X189+X195+X201+X207+X213+X216/2)*X$302</f>
        <v>#REF!</v>
      </c>
      <c r="Y217" s="14" t="e">
        <f t="shared" ref="Y217" si="1131">(X218+Y189+Y195+Y201+Y207+Y213+Y216/2)*Y$302</f>
        <v>#REF!</v>
      </c>
      <c r="Z217" s="14" t="e">
        <f t="shared" ref="Z217" si="1132">(Y218+Z189+Z195+Z201+Z207+Z213+Z216/2)*Z$302</f>
        <v>#REF!</v>
      </c>
      <c r="AA217" s="14" t="e">
        <f t="shared" ref="AA217" si="1133">(Z218+AA189+AA195+AA201+AA207+AA213+AA216/2)*AA$302</f>
        <v>#REF!</v>
      </c>
      <c r="AB217" s="14" t="e">
        <f t="shared" ref="AB217" si="1134">(AA218+AB189+AB195+AB201+AB207+AB213+AB216/2)*AB$302</f>
        <v>#REF!</v>
      </c>
      <c r="AC217" s="14" t="e">
        <f t="shared" ref="AC217" si="1135">(AB218+AC189+AC195+AC201+AC207+AC213+AC216/2)*AC$302</f>
        <v>#REF!</v>
      </c>
      <c r="AD217" s="14" t="e">
        <f t="shared" ref="AD217" si="1136">(AC218+AD189+AD195+AD201+AD207+AD213+AD216/2)*AD$302</f>
        <v>#REF!</v>
      </c>
      <c r="AE217" s="14" t="e">
        <f t="shared" ref="AE217" si="1137">(AD218+AE189+AE195+AE201+AE207+AE213+AE216/2)*AE$302</f>
        <v>#REF!</v>
      </c>
      <c r="AF217" s="14" t="e">
        <f t="shared" ref="AF217" si="1138">(AE218+AF189+AF195+AF201+AF207+AF213+AF216/2)*AF$302</f>
        <v>#REF!</v>
      </c>
      <c r="AG217" s="14" t="e">
        <f t="shared" ref="AG217" si="1139">(AF218+AG189+AG195+AG201+AG207+AG213+AG216/2)*AG$302</f>
        <v>#REF!</v>
      </c>
      <c r="AH217" s="14" t="e">
        <f t="shared" ref="AH217" si="1140">(AG218+AH189+AH195+AH201+AH207+AH213+AH216/2)*AH$302</f>
        <v>#REF!</v>
      </c>
      <c r="AI217" s="14" t="e">
        <f t="shared" ref="AI217" si="1141">(AH218+AI189+AI195+AI201+AI207+AI213+AI216/2)*AI$302</f>
        <v>#REF!</v>
      </c>
      <c r="AJ217" s="14" t="e">
        <f t="shared" ref="AJ217" si="1142">(AI218+AJ189+AJ195+AJ201+AJ207+AJ213+AJ216/2)*AJ$302</f>
        <v>#REF!</v>
      </c>
      <c r="AK217" s="14" t="e">
        <f t="shared" ref="AK217" si="1143">(AJ218+AK189+AK195+AK201+AK207+AK213+AK216/2)*AK$302</f>
        <v>#REF!</v>
      </c>
      <c r="AL217" s="14" t="e">
        <f t="shared" ref="AL217" si="1144">(AK218+AL189+AL195+AL201+AL207+AL213+AL216/2)*AL$302</f>
        <v>#REF!</v>
      </c>
      <c r="AM217" s="14" t="e">
        <f t="shared" ref="AM217" si="1145">(AL218+AM189+AM195+AM201+AM207+AM213+AM216/2)*AM$302</f>
        <v>#REF!</v>
      </c>
      <c r="AN217" s="14" t="e">
        <f t="shared" ref="AN217" si="1146">(AM218+AN189+AN195+AN201+AN207+AN213+AN216/2)*AN$302</f>
        <v>#REF!</v>
      </c>
      <c r="AO217" s="14" t="e">
        <f t="shared" ref="AO217" si="1147">(AN218+AO189+AO195+AO201+AO207+AO213+AO216/2)*AO$302</f>
        <v>#REF!</v>
      </c>
      <c r="AP217" s="14">
        <v>-2165.9503078050775</v>
      </c>
      <c r="AQ217" s="14">
        <v>-2203.4465553335681</v>
      </c>
      <c r="AR217" s="14">
        <v>-2333.8359735755153</v>
      </c>
      <c r="AS217" s="14">
        <f t="shared" ref="AS217" si="1148">(AR218+AS189+AS195+AS201+AS207+AS213+AS216/2)*AS$302</f>
        <v>-2172.9526728127485</v>
      </c>
      <c r="AT217" s="14">
        <f t="shared" ref="AT217" si="1149">(AS218+AT189+AT195+AT201+AT207+AT213+AT216/2)*AT$302</f>
        <v>673.0638865549173</v>
      </c>
      <c r="AU217" s="14">
        <f t="shared" ref="AU217" si="1150">(AT218+AU189+AU195+AU201+AU207+AU213+AU216/2)*AU$302</f>
        <v>727.66489999805697</v>
      </c>
      <c r="AV217" s="14">
        <f t="shared" ref="AV217" si="1151">(AU218+AV189+AV195+AV201+AV207+AV213+AV216/2)*AV$302</f>
        <v>0</v>
      </c>
      <c r="AW217" s="14">
        <f t="shared" ref="AW217" si="1152">(AV218+AW189+AW195+AW201+AW207+AW213+AW216/2)*AW$302</f>
        <v>0</v>
      </c>
      <c r="AX217" s="14">
        <f t="shared" ref="AX217" si="1153">(AW218+AX189+AX195+AX201+AX207+AX213+AX216/2)*AX$302</f>
        <v>0</v>
      </c>
      <c r="AY217" s="14">
        <f t="shared" ref="AY217" si="1154">(AX218+AY189+AY195+AY201+AY207+AY213+AY216/2)*AY$302</f>
        <v>0</v>
      </c>
      <c r="AZ217" s="14">
        <f t="shared" ref="AZ217" si="1155">(AY218+AZ189+AZ195+AZ201+AZ207+AZ213+AZ216/2)*AZ$302</f>
        <v>0</v>
      </c>
      <c r="BA217" s="14">
        <f t="shared" ref="BA217" si="1156">(AZ218+BA189+BA195+BA201+BA207+BA213+BA216/2)*BA$302</f>
        <v>0</v>
      </c>
      <c r="BB217" s="14">
        <f t="shared" ref="BB217" si="1157">(BA218+BB189+BB195+BB201+BB207+BB213+BB216/2)*BB$302</f>
        <v>0</v>
      </c>
      <c r="BC217" s="14">
        <f t="shared" ref="BC217" si="1158">(BB218+BC189+BC195+BC201+BC207+BC213+BC216/2)*BC$302</f>
        <v>0</v>
      </c>
      <c r="BD217" s="14">
        <f t="shared" ref="BD217" si="1159">(BC218+BD189+BD195+BD201+BD207+BD213+BD216/2)*BD$302</f>
        <v>0</v>
      </c>
      <c r="BE217" s="14">
        <f t="shared" ref="BE217" si="1160">(BD218+BE189+BE195+BE201+BE207+BE213+BE216/2)*BE$302</f>
        <v>0</v>
      </c>
      <c r="BF217" s="14" t="e">
        <f t="shared" ref="BF217" si="1161">(BE218+BF189+BF195+BF201+BF207+BF213+BF216/2)*BF$302</f>
        <v>#REF!</v>
      </c>
      <c r="BG217" s="14" t="e">
        <f t="shared" ref="BG217" si="1162">(BF218+BG189+BG195+BG201+BG207+BG213+BG216/2)*BG$302</f>
        <v>#REF!</v>
      </c>
      <c r="BH217" s="14" t="e">
        <f t="shared" ref="BH217" si="1163">(BG218+BH189+BH195+BH201+BH207+BH213+BH216/2)*BH$302</f>
        <v>#REF!</v>
      </c>
      <c r="BI217" s="14" t="e">
        <f t="shared" ref="BI217" si="1164">(BH218+BI189+BI195+BI201+BI207+BI213+BI216/2)*BI$302</f>
        <v>#REF!</v>
      </c>
      <c r="BJ217" s="14" t="e">
        <f t="shared" ref="BJ217" si="1165">(BI218+BJ189+BJ195+BJ201+BJ207+BJ213+BJ216/2)*BJ$302</f>
        <v>#REF!</v>
      </c>
      <c r="BK217" s="14" t="e">
        <f t="shared" ref="BK217" si="1166">(BJ218+BK189+BK195+BK201+BK207+BK213+BK216/2)*BK$302</f>
        <v>#REF!</v>
      </c>
      <c r="BL217" s="14" t="e">
        <f t="shared" ref="BL217" si="1167">(BK218+BL189+BL195+BL201+BL207+BL213+BL216/2)*BL$302</f>
        <v>#REF!</v>
      </c>
      <c r="BM217" s="14" t="e">
        <f t="shared" ref="BM217" si="1168">(BL218+BM189+BM195+BM201+BM207+BM213+BM216/2)*BM$302</f>
        <v>#REF!</v>
      </c>
      <c r="BN217" s="14" t="e">
        <f t="shared" ref="BN217" si="1169">(BM218+BN189+BN195+BN201+BN207+BN213+BN216/2)*BN$302</f>
        <v>#REF!</v>
      </c>
      <c r="BO217" s="14" t="e">
        <f t="shared" ref="BO217" si="1170">(BN218+BO189+BO195+BO201+BO207+BO213+BO216/2)*BO$302</f>
        <v>#REF!</v>
      </c>
      <c r="BP217" s="14" t="e">
        <f t="shared" ref="BP217" si="1171">(BO218+BP189+BP195+BP201+BP207+BP213+BP216/2)*BP$302</f>
        <v>#REF!</v>
      </c>
      <c r="BQ217" s="14" t="e">
        <f t="shared" ref="BQ217" si="1172">(BP218+BQ189+BQ195+BQ201+BQ207+BQ213+BQ216/2)*BQ$302</f>
        <v>#REF!</v>
      </c>
      <c r="BR217" s="14" t="e">
        <f t="shared" ref="BR217" si="1173">(BQ218+BR189+BR195+BR201+BR207+BR213+BR216/2)*BR$302</f>
        <v>#REF!</v>
      </c>
      <c r="BS217" s="14" t="e">
        <f t="shared" ref="BS217" si="1174">(BR218+BS189+BS195+BS201+BS207+BS213+BS216/2)*BS$302</f>
        <v>#REF!</v>
      </c>
      <c r="BT217" s="14" t="e">
        <f t="shared" ref="BT217" si="1175">(BS218+BT189+BT195+BT201+BT207+BT213+BT216/2)*BT$302</f>
        <v>#REF!</v>
      </c>
      <c r="BU217" s="14" t="e">
        <f t="shared" ref="BU217" si="1176">(BT218+BU189+BU195+BU201+BU207+BU213+BU216/2)*BU$302</f>
        <v>#REF!</v>
      </c>
      <c r="BV217" s="14" t="e">
        <f t="shared" ref="BV217" si="1177">(BU218+BV189+BV195+BV201+BV207+BV213+BV216/2)*BV$302</f>
        <v>#REF!</v>
      </c>
      <c r="BW217" s="14" t="e">
        <f t="shared" ref="BW217" si="1178">(BV218+BW189+BW195+BW201+BW207+BW213+BW216/2)*BW$302</f>
        <v>#REF!</v>
      </c>
      <c r="BX217" s="14" t="e">
        <f t="shared" ref="BX217" si="1179">(BW218+BX189+BX195+BX201+BX207+BX213+BX216/2)*BX$302</f>
        <v>#REF!</v>
      </c>
      <c r="BY217" s="14" t="e">
        <f t="shared" ref="BY217" si="1180">(BX218+BY189+BY195+BY201+BY207+BY213+BY216/2)*BY$302</f>
        <v>#REF!</v>
      </c>
      <c r="BZ217" s="14" t="e">
        <f t="shared" ref="BZ217" si="1181">(BY218+BZ189+BZ195+BZ201+BZ207+BZ213+BZ216/2)*BZ$302</f>
        <v>#REF!</v>
      </c>
      <c r="CA217" s="14" t="e">
        <f t="shared" ref="CA217" si="1182">(BZ218+CA189+CA195+CA201+CA207+CA213+CA216/2)*CA$302</f>
        <v>#REF!</v>
      </c>
      <c r="CB217" s="14" t="e">
        <f t="shared" ref="CB217" si="1183">(CA218+CB189+CB195+CB201+CB207+CB213+CB216/2)*CB$302</f>
        <v>#REF!</v>
      </c>
    </row>
    <row r="218" spans="1:80" s="11" customFormat="1" ht="15.75" customHeight="1">
      <c r="A218" s="55" t="s">
        <v>49</v>
      </c>
      <c r="B218" s="58" t="s">
        <v>51</v>
      </c>
      <c r="C218" s="56"/>
      <c r="D218" s="57" t="s">
        <v>41</v>
      </c>
      <c r="E218" s="51">
        <v>0</v>
      </c>
      <c r="F218" s="51">
        <f>E218+F189+F195+F201+F207+F213+F216+F217</f>
        <v>0</v>
      </c>
      <c r="G218" s="51">
        <f t="shared" ref="G218" si="1184">F218+G189+G195+G201+G207+G213+G216+G217</f>
        <v>0</v>
      </c>
      <c r="H218" s="51">
        <f t="shared" ref="H218" si="1185">G218+H189+H195+H201+H207+H213+H216+H217</f>
        <v>0</v>
      </c>
      <c r="I218" s="51">
        <f t="shared" ref="I218" si="1186">H218+I189+I195+I201+I207+I213+I216+I217</f>
        <v>0</v>
      </c>
      <c r="J218" s="51">
        <f t="shared" ref="J218" si="1187">I218+J189+J195+J201+J207+J213+J216+J217</f>
        <v>0</v>
      </c>
      <c r="K218" s="51">
        <f t="shared" ref="K218" si="1188">J218+K189+K195+K201+K207+K213+K216+K217</f>
        <v>0</v>
      </c>
      <c r="L218" s="51">
        <f t="shared" ref="L218" si="1189">K218+L189+L195+L201+L207+L213+L216+L217</f>
        <v>0</v>
      </c>
      <c r="M218" s="51">
        <f t="shared" ref="M218" si="1190">L218+M189+M195+M201+M207+M213+M216+M217</f>
        <v>0</v>
      </c>
      <c r="N218" s="51">
        <f t="shared" ref="N218" si="1191">M218+N189+N195+N201+N207+N213+N216+N217</f>
        <v>0</v>
      </c>
      <c r="O218" s="51" t="e">
        <f>N218+O189+O195+O201+O207+O213+O216+O217</f>
        <v>#REF!</v>
      </c>
      <c r="P218" s="51" t="e">
        <f>O218+P189+P195+P201+P207+P213+P216+P217</f>
        <v>#REF!</v>
      </c>
      <c r="Q218" s="51" t="e">
        <f t="shared" ref="Q218" si="1192">P218+Q189+Q195+Q201+Q207+Q213+Q216+Q217</f>
        <v>#REF!</v>
      </c>
      <c r="R218" s="51" t="e">
        <f t="shared" ref="R218" si="1193">Q218+R189+R195+R201+R207+R213+R216+R217</f>
        <v>#REF!</v>
      </c>
      <c r="S218" s="51" t="e">
        <f t="shared" ref="S218" si="1194">R218+S189+S195+S201+S207+S213+S216+S217</f>
        <v>#REF!</v>
      </c>
      <c r="T218" s="51" t="e">
        <f t="shared" ref="T218" si="1195">S218+T189+T195+T201+T207+T213+T216+T217</f>
        <v>#REF!</v>
      </c>
      <c r="U218" s="51" t="e">
        <f t="shared" ref="U218" si="1196">T218+U189+U195+U201+U207+U213+U216+U217</f>
        <v>#REF!</v>
      </c>
      <c r="V218" s="51" t="e">
        <f t="shared" ref="V218" si="1197">U218+V189+V195+V201+V207+V213+V216+V217</f>
        <v>#REF!</v>
      </c>
      <c r="W218" s="51" t="e">
        <f t="shared" ref="W218" si="1198">V218+W189+W195+W201+W207+W213+W216+W217</f>
        <v>#REF!</v>
      </c>
      <c r="X218" s="51" t="e">
        <f t="shared" ref="X218" si="1199">W218+X189+X195+X201+X207+X213+X216+X217</f>
        <v>#REF!</v>
      </c>
      <c r="Y218" s="51" t="e">
        <f t="shared" ref="Y218" si="1200">X218+Y189+Y195+Y201+Y207+Y213+Y216+Y217</f>
        <v>#REF!</v>
      </c>
      <c r="Z218" s="51" t="e">
        <f t="shared" ref="Z218" si="1201">Y218+Z189+Z195+Z201+Z207+Z213+Z216+Z217</f>
        <v>#REF!</v>
      </c>
      <c r="AA218" s="51" t="e">
        <f t="shared" ref="AA218" si="1202">Z218+AA189+AA195+AA201+AA207+AA213+AA216+AA217</f>
        <v>#REF!</v>
      </c>
      <c r="AB218" s="51" t="e">
        <f t="shared" ref="AB218" si="1203">AA218+AB189+AB195+AB201+AB207+AB213+AB216+AB217</f>
        <v>#REF!</v>
      </c>
      <c r="AC218" s="51" t="e">
        <f t="shared" ref="AC218" si="1204">AB218+AC189+AC195+AC201+AC207+AC213+AC216+AC217</f>
        <v>#REF!</v>
      </c>
      <c r="AD218" s="51" t="e">
        <f t="shared" ref="AD218" si="1205">AC218+AD189+AD195+AD201+AD207+AD213+AD216+AD217</f>
        <v>#REF!</v>
      </c>
      <c r="AE218" s="51" t="e">
        <f t="shared" ref="AE218" si="1206">AD218+AE189+AE195+AE201+AE207+AE213+AE216+AE217</f>
        <v>#REF!</v>
      </c>
      <c r="AF218" s="51" t="e">
        <f t="shared" ref="AF218" si="1207">AE218+AF189+AF195+AF201+AF207+AF213+AF216+AF217</f>
        <v>#REF!</v>
      </c>
      <c r="AG218" s="51" t="e">
        <f t="shared" ref="AG218" si="1208">AF218+AG189+AG195+AG201+AG207+AG213+AG216+AG217</f>
        <v>#REF!</v>
      </c>
      <c r="AH218" s="51" t="e">
        <f t="shared" ref="AH218" si="1209">AG218+AH189+AH195+AH201+AH207+AH213+AH216+AH217</f>
        <v>#REF!</v>
      </c>
      <c r="AI218" s="51" t="e">
        <f t="shared" ref="AI218" si="1210">AH218+AI189+AI195+AI201+AI207+AI213+AI216+AI217</f>
        <v>#REF!</v>
      </c>
      <c r="AJ218" s="51" t="e">
        <f t="shared" ref="AJ218" si="1211">AI218+AJ189+AJ195+AJ201+AJ207+AJ213+AJ216+AJ217</f>
        <v>#REF!</v>
      </c>
      <c r="AK218" s="51" t="e">
        <f t="shared" ref="AK218" si="1212">AJ218+AK189+AK195+AK201+AK207+AK213+AK216+AK217</f>
        <v>#REF!</v>
      </c>
      <c r="AL218" s="51" t="e">
        <f t="shared" ref="AL218" si="1213">AK218+AL189+AL195+AL201+AL207+AL213+AL216+AL217</f>
        <v>#REF!</v>
      </c>
      <c r="AM218" s="51" t="e">
        <f t="shared" ref="AM218" si="1214">AL218+AM189+AM195+AM201+AM207+AM213+AM216+AM217</f>
        <v>#REF!</v>
      </c>
      <c r="AN218" s="51" t="e">
        <f t="shared" ref="AN218" si="1215">AM218+AN189+AN195+AN201+AN207+AN213+AN216+AN217</f>
        <v>#REF!</v>
      </c>
      <c r="AO218" s="51" t="e">
        <f t="shared" ref="AO218" si="1216">AN218+AO189+AO195+AO201+AO207+AO213+AO216+AO217</f>
        <v>#REF!</v>
      </c>
      <c r="AP218" s="51">
        <v>-481837.58187412628</v>
      </c>
      <c r="AQ218" s="51">
        <v>-499675.44482945983</v>
      </c>
      <c r="AR218" s="51">
        <v>-517369.68400303536</v>
      </c>
      <c r="AS218" s="51">
        <f t="shared" ref="AS218" si="1217">AR218+AS189+AS195+AS201+AS207+AS213+AS216+AS217</f>
        <v>-519542.6366758481</v>
      </c>
      <c r="AT218" s="51">
        <f t="shared" ref="AT218" si="1218">AS218+AT189+AT195+AT201+AT207+AT213+AT216+AT217</f>
        <v>173253.547618585</v>
      </c>
      <c r="AU218" s="51">
        <f t="shared" ref="AU218" si="1219">AT218+AU189+AU195+AU201+AU207+AU213+AU216+AU217</f>
        <v>173981.21251858305</v>
      </c>
      <c r="AV218" s="51">
        <f t="shared" ref="AV218" si="1220">AU218+AV189+AV195+AV201+AV207+AV213+AV216+AV217</f>
        <v>173981.21251858305</v>
      </c>
      <c r="AW218" s="51">
        <f t="shared" ref="AW218" si="1221">AV218+AW189+AW195+AW201+AW207+AW213+AW216+AW217</f>
        <v>173981.21251858305</v>
      </c>
      <c r="AX218" s="51">
        <f t="shared" ref="AX218" si="1222">AW218+AX189+AX195+AX201+AX207+AX213+AX216+AX217</f>
        <v>173981.21251858305</v>
      </c>
      <c r="AY218" s="51">
        <f t="shared" ref="AY218" si="1223">AX218+AY189+AY195+AY201+AY207+AY213+AY216+AY217</f>
        <v>173981.21251858305</v>
      </c>
      <c r="AZ218" s="51">
        <f t="shared" ref="AZ218" si="1224">AY218+AZ189+AZ195+AZ201+AZ207+AZ213+AZ216+AZ217</f>
        <v>173981.21251858305</v>
      </c>
      <c r="BA218" s="51">
        <f t="shared" ref="BA218" si="1225">AZ218+BA189+BA195+BA201+BA207+BA213+BA216+BA217</f>
        <v>173981.21251858305</v>
      </c>
      <c r="BB218" s="51">
        <f t="shared" ref="BB218" si="1226">BA218+BB189+BB195+BB201+BB207+BB213+BB216+BB217</f>
        <v>173981.21251858305</v>
      </c>
      <c r="BC218" s="51">
        <f t="shared" ref="BC218" si="1227">BB218+BC189+BC195+BC201+BC207+BC213+BC216+BC217</f>
        <v>173981.21251858305</v>
      </c>
      <c r="BD218" s="51">
        <f t="shared" ref="BD218" si="1228">BC218+BD189+BD195+BD201+BD207+BD213+BD216+BD217</f>
        <v>173981.21251858305</v>
      </c>
      <c r="BE218" s="51">
        <f t="shared" ref="BE218" si="1229">BD218+BE189+BE195+BE201+BE207+BE213+BE216+BE217</f>
        <v>173981.21251858305</v>
      </c>
      <c r="BF218" s="51" t="e">
        <f t="shared" ref="BF218" si="1230">BE218+BF189+BF195+BF201+BF207+BF213+BF216+BF217</f>
        <v>#REF!</v>
      </c>
      <c r="BG218" s="51" t="e">
        <f t="shared" ref="BG218" si="1231">BF218+BG189+BG195+BG201+BG207+BG213+BG216+BG217</f>
        <v>#REF!</v>
      </c>
      <c r="BH218" s="51" t="e">
        <f t="shared" ref="BH218" si="1232">BG218+BH189+BH195+BH201+BH207+BH213+BH216+BH217</f>
        <v>#REF!</v>
      </c>
      <c r="BI218" s="51" t="e">
        <f t="shared" ref="BI218" si="1233">BH218+BI189+BI195+BI201+BI207+BI213+BI216+BI217</f>
        <v>#REF!</v>
      </c>
      <c r="BJ218" s="51" t="e">
        <f t="shared" ref="BJ218" si="1234">BI218+BJ189+BJ195+BJ201+BJ207+BJ213+BJ216+BJ217</f>
        <v>#REF!</v>
      </c>
      <c r="BK218" s="51" t="e">
        <f t="shared" ref="BK218" si="1235">BJ218+BK189+BK195+BK201+BK207+BK213+BK216+BK217</f>
        <v>#REF!</v>
      </c>
      <c r="BL218" s="51" t="e">
        <f t="shared" ref="BL218" si="1236">BK218+BL189+BL195+BL201+BL207+BL213+BL216+BL217</f>
        <v>#REF!</v>
      </c>
      <c r="BM218" s="51" t="e">
        <f t="shared" ref="BM218" si="1237">BL218+BM189+BM195+BM201+BM207+BM213+BM216+BM217</f>
        <v>#REF!</v>
      </c>
      <c r="BN218" s="51" t="e">
        <f t="shared" ref="BN218" si="1238">BM218+BN189+BN195+BN201+BN207+BN213+BN216+BN217</f>
        <v>#REF!</v>
      </c>
      <c r="BO218" s="51" t="e">
        <f t="shared" ref="BO218" si="1239">BN218+BO189+BO195+BO201+BO207+BO213+BO216+BO217</f>
        <v>#REF!</v>
      </c>
      <c r="BP218" s="51" t="e">
        <f t="shared" ref="BP218" si="1240">BO218+BP189+BP195+BP201+BP207+BP213+BP216+BP217</f>
        <v>#REF!</v>
      </c>
      <c r="BQ218" s="51" t="e">
        <f t="shared" ref="BQ218" si="1241">BP218+BQ189+BQ195+BQ201+BQ207+BQ213+BQ216+BQ217</f>
        <v>#REF!</v>
      </c>
      <c r="BR218" s="51" t="e">
        <f t="shared" ref="BR218" si="1242">BQ218+BR189+BR195+BR201+BR207+BR213+BR216+BR217</f>
        <v>#REF!</v>
      </c>
      <c r="BS218" s="51" t="e">
        <f t="shared" ref="BS218" si="1243">BR218+BS189+BS195+BS201+BS207+BS213+BS216+BS217</f>
        <v>#REF!</v>
      </c>
      <c r="BT218" s="51" t="e">
        <f t="shared" ref="BT218" si="1244">BS218+BT189+BT195+BT201+BT207+BT213+BT216+BT217</f>
        <v>#REF!</v>
      </c>
      <c r="BU218" s="51" t="e">
        <f t="shared" ref="BU218" si="1245">BT218+BU189+BU195+BU201+BU207+BU213+BU216+BU217</f>
        <v>#REF!</v>
      </c>
      <c r="BV218" s="51" t="e">
        <f t="shared" ref="BV218" si="1246">BU218+BV189+BV195+BV201+BV207+BV213+BV216+BV217</f>
        <v>#REF!</v>
      </c>
      <c r="BW218" s="51" t="e">
        <f t="shared" ref="BW218" si="1247">BV218+BW189+BW195+BW201+BW207+BW213+BW216+BW217</f>
        <v>#REF!</v>
      </c>
      <c r="BX218" s="51" t="e">
        <f t="shared" ref="BX218" si="1248">BW218+BX189+BX195+BX201+BX207+BX213+BX216+BX217</f>
        <v>#REF!</v>
      </c>
      <c r="BY218" s="51" t="e">
        <f t="shared" ref="BY218" si="1249">BX218+BY189+BY195+BY201+BY207+BY213+BY216+BY217</f>
        <v>#REF!</v>
      </c>
      <c r="BZ218" s="51" t="e">
        <f t="shared" ref="BZ218" si="1250">BY218+BZ189+BZ195+BZ201+BZ207+BZ213+BZ216+BZ217</f>
        <v>#REF!</v>
      </c>
      <c r="CA218" s="51" t="e">
        <f t="shared" ref="CA218" si="1251">BZ218+CA189+CA195+CA201+CA207+CA213+CA216+CA217</f>
        <v>#REF!</v>
      </c>
      <c r="CB218" s="51" t="e">
        <f t="shared" ref="CB218" si="1252">CA218+CB189+CB195+CB201+CB207+CB213+CB216+CB217</f>
        <v>#REF!</v>
      </c>
    </row>
    <row r="219" spans="1:80" s="11" customFormat="1" ht="15.75" hidden="1" customHeight="1">
      <c r="A219" s="27"/>
      <c r="B219" s="27"/>
      <c r="C219" s="54"/>
      <c r="D219" s="12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</row>
    <row r="220" spans="1:80" s="11" customFormat="1" ht="15.75" hidden="1" customHeight="1">
      <c r="A220" s="10" t="s">
        <v>50</v>
      </c>
      <c r="B220" s="27" t="s">
        <v>51</v>
      </c>
      <c r="C220" s="27">
        <v>1</v>
      </c>
      <c r="D220" s="28" t="s">
        <v>63</v>
      </c>
      <c r="E220" s="14">
        <f>Deferral!D64</f>
        <v>58326.192149965325</v>
      </c>
      <c r="F220" s="14">
        <f>Deferral!E64</f>
        <v>-115967.74654849991</v>
      </c>
      <c r="G220" s="14" t="e">
        <f>Deferral!F64</f>
        <v>#REF!</v>
      </c>
      <c r="H220" s="14" t="e">
        <f>Deferral!G64</f>
        <v>#REF!</v>
      </c>
      <c r="I220" s="14" t="e">
        <f>Deferral!H64</f>
        <v>#REF!</v>
      </c>
      <c r="J220" s="14" t="e">
        <f>Deferral!I64</f>
        <v>#REF!</v>
      </c>
      <c r="K220" s="14" t="e">
        <f>Deferral!J64</f>
        <v>#REF!</v>
      </c>
      <c r="L220" s="14" t="e">
        <f>Deferral!K64</f>
        <v>#REF!</v>
      </c>
      <c r="M220" s="14" t="e">
        <f>Deferral!L64</f>
        <v>#REF!</v>
      </c>
      <c r="N220" s="14" t="e">
        <f>Deferral!M64</f>
        <v>#REF!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</row>
    <row r="221" spans="1:80" s="11" customFormat="1" ht="15.75" hidden="1" customHeight="1">
      <c r="A221" s="10" t="s">
        <v>50</v>
      </c>
      <c r="B221" s="27" t="s">
        <v>51</v>
      </c>
      <c r="C221" s="27">
        <v>1</v>
      </c>
      <c r="D221" s="12" t="s">
        <v>22</v>
      </c>
      <c r="E221" s="86">
        <f>E220/2*E$302</f>
        <v>85.059030218699434</v>
      </c>
      <c r="F221" s="86">
        <f>(E222+F220/2)*F$302</f>
        <v>1.2465188923076949</v>
      </c>
      <c r="G221" s="86" t="e">
        <f t="shared" ref="G221" si="1253">(F222+G220/2)*G$302</f>
        <v>#REF!</v>
      </c>
      <c r="H221" s="86" t="e">
        <f t="shared" ref="H221" si="1254">(G222+H220/2)*H$302</f>
        <v>#REF!</v>
      </c>
      <c r="I221" s="86" t="e">
        <f t="shared" ref="I221" si="1255">(H222+I220/2)*I$302</f>
        <v>#REF!</v>
      </c>
      <c r="J221" s="86" t="e">
        <f t="shared" ref="J221" si="1256">(I222+J220/2)*J$302</f>
        <v>#REF!</v>
      </c>
      <c r="K221" s="86" t="e">
        <f t="shared" ref="K221" si="1257">(J222+K220/2)*K$302</f>
        <v>#REF!</v>
      </c>
      <c r="L221" s="86" t="e">
        <f t="shared" ref="L221" si="1258">(K222+L220/2)*L$302</f>
        <v>#REF!</v>
      </c>
      <c r="M221" s="86" t="e">
        <f t="shared" ref="M221" si="1259">(L222+M220/2)*M$302</f>
        <v>#REF!</v>
      </c>
      <c r="N221" s="86" t="e">
        <f t="shared" ref="N221" si="1260">(M222+N220/2)*N$302</f>
        <v>#REF!</v>
      </c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</row>
    <row r="222" spans="1:80" s="11" customFormat="1" ht="15.75" hidden="1" customHeight="1">
      <c r="A222" s="10" t="s">
        <v>50</v>
      </c>
      <c r="B222" s="27" t="s">
        <v>51</v>
      </c>
      <c r="C222" s="27">
        <v>1</v>
      </c>
      <c r="D222" s="28" t="s">
        <v>62</v>
      </c>
      <c r="E222" s="86">
        <f>E220+E221</f>
        <v>58411.251180184023</v>
      </c>
      <c r="F222" s="86">
        <f>E222+SUM(F220:F221)</f>
        <v>-57555.24884942358</v>
      </c>
      <c r="G222" s="86" t="e">
        <f t="shared" ref="G222" si="1261">F222+SUM(G220:G221)</f>
        <v>#REF!</v>
      </c>
      <c r="H222" s="86" t="e">
        <f t="shared" ref="H222" si="1262">G222+SUM(H220:H221)</f>
        <v>#REF!</v>
      </c>
      <c r="I222" s="86" t="e">
        <f t="shared" ref="I222" si="1263">H222+SUM(I220:I221)</f>
        <v>#REF!</v>
      </c>
      <c r="J222" s="86" t="e">
        <f t="shared" ref="J222" si="1264">I222+SUM(J220:J221)</f>
        <v>#REF!</v>
      </c>
      <c r="K222" s="86" t="e">
        <f t="shared" ref="K222" si="1265">J222+SUM(K220:K221)</f>
        <v>#REF!</v>
      </c>
      <c r="L222" s="86" t="e">
        <f t="shared" ref="L222" si="1266">K222+SUM(L220:L221)</f>
        <v>#REF!</v>
      </c>
      <c r="M222" s="86" t="e">
        <f t="shared" ref="M222" si="1267">L222+SUM(M220:M221)</f>
        <v>#REF!</v>
      </c>
      <c r="N222" s="86" t="e">
        <f t="shared" ref="N222" si="1268">M222+SUM(N220:N221)</f>
        <v>#REF!</v>
      </c>
      <c r="O222" s="14" t="e">
        <f>N222</f>
        <v>#REF!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</row>
    <row r="223" spans="1:80" s="11" customFormat="1" ht="15.75" hidden="1" customHeight="1">
      <c r="A223" s="10" t="s">
        <v>50</v>
      </c>
      <c r="B223" s="27" t="s">
        <v>51</v>
      </c>
      <c r="C223" s="27">
        <v>1</v>
      </c>
      <c r="D223" s="12" t="s">
        <v>28</v>
      </c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51">
        <f>SUM(O310:O311)</f>
        <v>0</v>
      </c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</row>
    <row r="224" spans="1:80" s="11" customFormat="1" ht="15.75" hidden="1" customHeight="1">
      <c r="A224" s="10" t="s">
        <v>50</v>
      </c>
      <c r="B224" s="27" t="s">
        <v>51</v>
      </c>
      <c r="C224" s="27">
        <v>1</v>
      </c>
      <c r="D224" s="12" t="s">
        <v>36</v>
      </c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14" t="e">
        <f>SUM(O222:O223)</f>
        <v>#REF!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</row>
    <row r="225" spans="1:80" s="11" customFormat="1" ht="15.75" hidden="1" customHeight="1">
      <c r="B225" s="27"/>
      <c r="C225" s="27"/>
      <c r="D225" s="12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</row>
    <row r="226" spans="1:80" s="11" customFormat="1" ht="15.75" hidden="1" customHeight="1">
      <c r="A226" s="10" t="s">
        <v>50</v>
      </c>
      <c r="B226" s="27" t="s">
        <v>51</v>
      </c>
      <c r="C226" s="27">
        <v>2</v>
      </c>
      <c r="D226" s="28" t="s">
        <v>63</v>
      </c>
      <c r="E226" s="86"/>
      <c r="F226" s="86"/>
      <c r="G226" s="86"/>
      <c r="H226" s="86"/>
      <c r="I226" s="86"/>
      <c r="J226" s="86"/>
      <c r="K226" s="86"/>
      <c r="L226" s="86"/>
      <c r="M226" s="86"/>
      <c r="O226" s="14" t="e">
        <f>Deferral!N64</f>
        <v>#REF!</v>
      </c>
      <c r="P226" s="14" t="e">
        <f>Deferral!O64</f>
        <v>#REF!</v>
      </c>
      <c r="Q226" s="14">
        <f>Deferral!P64+Deferral!Q64</f>
        <v>19349.618142215302</v>
      </c>
      <c r="R226" s="14">
        <f>Deferral!R64+Deferral!S64</f>
        <v>-366367.88629610278</v>
      </c>
      <c r="S226" s="14" t="e">
        <f>Deferral!T64</f>
        <v>#REF!</v>
      </c>
      <c r="T226" s="14" t="e">
        <f>Deferral!U64</f>
        <v>#REF!</v>
      </c>
      <c r="U226" s="14" t="e">
        <f>Deferral!V64</f>
        <v>#REF!</v>
      </c>
      <c r="V226" s="14" t="e">
        <f>Deferral!W64</f>
        <v>#REF!</v>
      </c>
      <c r="W226" s="14" t="e">
        <f>Deferral!X64</f>
        <v>#REF!</v>
      </c>
      <c r="X226" s="14" t="e">
        <f>Deferral!Y64</f>
        <v>#REF!</v>
      </c>
      <c r="Y226" s="14" t="e">
        <f>Deferral!Z64</f>
        <v>#REF!</v>
      </c>
      <c r="Z226" s="14" t="e">
        <f>Deferral!AA64</f>
        <v>#REF!</v>
      </c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</row>
    <row r="227" spans="1:80" s="11" customFormat="1" ht="15.75" hidden="1" customHeight="1">
      <c r="A227" s="10" t="s">
        <v>50</v>
      </c>
      <c r="B227" s="27" t="s">
        <v>51</v>
      </c>
      <c r="C227" s="27">
        <v>2</v>
      </c>
      <c r="D227" s="12" t="s">
        <v>22</v>
      </c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14" t="e">
        <f>O226/2*O$302</f>
        <v>#REF!</v>
      </c>
      <c r="P227" s="14" t="e">
        <f t="shared" ref="P227:Z227" si="1269">(O228+P226/2)*P$302</f>
        <v>#REF!</v>
      </c>
      <c r="Q227" s="14" t="e">
        <f t="shared" si="1269"/>
        <v>#REF!</v>
      </c>
      <c r="R227" s="14" t="e">
        <f t="shared" si="1269"/>
        <v>#REF!</v>
      </c>
      <c r="S227" s="14" t="e">
        <f t="shared" si="1269"/>
        <v>#REF!</v>
      </c>
      <c r="T227" s="14" t="e">
        <f t="shared" si="1269"/>
        <v>#REF!</v>
      </c>
      <c r="U227" s="14" t="e">
        <f t="shared" si="1269"/>
        <v>#REF!</v>
      </c>
      <c r="V227" s="14" t="e">
        <f t="shared" si="1269"/>
        <v>#REF!</v>
      </c>
      <c r="W227" s="14" t="e">
        <f t="shared" si="1269"/>
        <v>#REF!</v>
      </c>
      <c r="X227" s="14" t="e">
        <f t="shared" si="1269"/>
        <v>#REF!</v>
      </c>
      <c r="Y227" s="14" t="e">
        <f t="shared" si="1269"/>
        <v>#REF!</v>
      </c>
      <c r="Z227" s="14" t="e">
        <f t="shared" si="1269"/>
        <v>#REF!</v>
      </c>
      <c r="AA227" s="14" t="e">
        <f t="shared" ref="AA227:AG227" si="1270">Z228*AA$302</f>
        <v>#REF!</v>
      </c>
      <c r="AB227" s="14" t="e">
        <f t="shared" si="1270"/>
        <v>#REF!</v>
      </c>
      <c r="AC227" s="14" t="e">
        <f t="shared" si="1270"/>
        <v>#REF!</v>
      </c>
      <c r="AD227" s="14" t="e">
        <f t="shared" si="1270"/>
        <v>#REF!</v>
      </c>
      <c r="AE227" s="14" t="e">
        <f t="shared" si="1270"/>
        <v>#REF!</v>
      </c>
      <c r="AF227" s="14" t="e">
        <f t="shared" si="1270"/>
        <v>#REF!</v>
      </c>
      <c r="AG227" s="14" t="e">
        <f t="shared" si="1270"/>
        <v>#REF!</v>
      </c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</row>
    <row r="228" spans="1:80" s="11" customFormat="1" ht="15.75" hidden="1" customHeight="1">
      <c r="A228" s="10" t="s">
        <v>50</v>
      </c>
      <c r="B228" s="27" t="s">
        <v>51</v>
      </c>
      <c r="C228" s="27">
        <v>2</v>
      </c>
      <c r="D228" s="28" t="s">
        <v>62</v>
      </c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14" t="e">
        <f>SUM(O226:O227)</f>
        <v>#REF!</v>
      </c>
      <c r="P228" s="14" t="e">
        <f>O228+SUM(P226:P227)</f>
        <v>#REF!</v>
      </c>
      <c r="Q228" s="14" t="e">
        <f t="shared" ref="Q228" si="1271">P228+SUM(Q226:Q227)</f>
        <v>#REF!</v>
      </c>
      <c r="R228" s="14" t="e">
        <f t="shared" ref="R228" si="1272">Q228+SUM(R226:R227)</f>
        <v>#REF!</v>
      </c>
      <c r="S228" s="14" t="e">
        <f t="shared" ref="S228" si="1273">R228+SUM(S226:S227)</f>
        <v>#REF!</v>
      </c>
      <c r="T228" s="14" t="e">
        <f t="shared" ref="T228" si="1274">S228+SUM(T226:T227)</f>
        <v>#REF!</v>
      </c>
      <c r="U228" s="14" t="e">
        <f t="shared" ref="U228" si="1275">T228+SUM(U226:U227)</f>
        <v>#REF!</v>
      </c>
      <c r="V228" s="14" t="e">
        <f t="shared" ref="V228" si="1276">U228+SUM(V226:V227)</f>
        <v>#REF!</v>
      </c>
      <c r="W228" s="14" t="e">
        <f t="shared" ref="W228" si="1277">V228+SUM(W226:W227)</f>
        <v>#REF!</v>
      </c>
      <c r="X228" s="14" t="e">
        <f t="shared" ref="X228" si="1278">W228+SUM(X226:X227)</f>
        <v>#REF!</v>
      </c>
      <c r="Y228" s="14" t="e">
        <f t="shared" ref="Y228" si="1279">X228+SUM(Y226:Y227)</f>
        <v>#REF!</v>
      </c>
      <c r="Z228" s="14" t="e">
        <f t="shared" ref="Z228" si="1280">Y228+SUM(Z226:Z227)</f>
        <v>#REF!</v>
      </c>
      <c r="AA228" s="14" t="e">
        <f>Z228+AA227</f>
        <v>#REF!</v>
      </c>
      <c r="AB228" s="14" t="e">
        <f t="shared" ref="AB228" si="1281">AA228+AB227</f>
        <v>#REF!</v>
      </c>
      <c r="AC228" s="14" t="e">
        <f t="shared" ref="AC228" si="1282">AB228+AC227</f>
        <v>#REF!</v>
      </c>
      <c r="AD228" s="14" t="e">
        <f t="shared" ref="AD228" si="1283">AC228+AD227</f>
        <v>#REF!</v>
      </c>
      <c r="AE228" s="14" t="e">
        <f t="shared" ref="AE228" si="1284">AD228+AE227</f>
        <v>#REF!</v>
      </c>
      <c r="AF228" s="14" t="e">
        <f>AE228+AF227</f>
        <v>#REF!</v>
      </c>
      <c r="AG228" s="14" t="e">
        <f>AF228+AG227</f>
        <v>#REF!</v>
      </c>
      <c r="AH228" s="14" t="e">
        <f>AG228</f>
        <v>#REF!</v>
      </c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</row>
    <row r="229" spans="1:80" s="11" customFormat="1" ht="15.75" hidden="1" customHeight="1">
      <c r="A229" s="10" t="s">
        <v>50</v>
      </c>
      <c r="B229" s="27" t="s">
        <v>51</v>
      </c>
      <c r="C229" s="27">
        <v>2</v>
      </c>
      <c r="D229" s="12" t="s">
        <v>28</v>
      </c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51">
        <f>AH318+AH319</f>
        <v>0</v>
      </c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</row>
    <row r="230" spans="1:80" s="11" customFormat="1" ht="15.75" hidden="1" customHeight="1">
      <c r="A230" s="10" t="s">
        <v>50</v>
      </c>
      <c r="B230" s="27" t="s">
        <v>51</v>
      </c>
      <c r="C230" s="27">
        <v>2</v>
      </c>
      <c r="D230" s="12" t="s">
        <v>32</v>
      </c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 t="e">
        <f>SUM(AH228:AH229)</f>
        <v>#REF!</v>
      </c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</row>
    <row r="231" spans="1:80" s="11" customFormat="1" ht="15.75" hidden="1" customHeight="1">
      <c r="B231" s="27"/>
      <c r="C231" s="12"/>
      <c r="D231" s="12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</row>
    <row r="232" spans="1:80" s="11" customFormat="1" ht="15.75" hidden="1" customHeight="1">
      <c r="A232" s="10" t="s">
        <v>50</v>
      </c>
      <c r="B232" s="27" t="s">
        <v>51</v>
      </c>
      <c r="C232" s="27">
        <v>3</v>
      </c>
      <c r="D232" s="28" t="s">
        <v>63</v>
      </c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 t="e">
        <f>Deferral!AB64</f>
        <v>#REF!</v>
      </c>
      <c r="AB232" s="14" t="e">
        <f>Deferral!AC64</f>
        <v>#REF!</v>
      </c>
      <c r="AC232" s="14" t="e">
        <f>Deferral!AD64</f>
        <v>#REF!</v>
      </c>
      <c r="AD232" s="14" t="e">
        <f>Deferral!AE64</f>
        <v>#REF!</v>
      </c>
      <c r="AE232" s="14" t="e">
        <f>Deferral!AF64</f>
        <v>#REF!</v>
      </c>
      <c r="AF232" s="14" t="e">
        <f>Deferral!AG64</f>
        <v>#REF!</v>
      </c>
      <c r="AG232" s="14" t="e">
        <f>Deferral!AH64</f>
        <v>#REF!</v>
      </c>
      <c r="AH232" s="14" t="e">
        <f>Deferral!AI64</f>
        <v>#REF!</v>
      </c>
      <c r="AI232" s="14" t="e">
        <f>Deferral!AJ64</f>
        <v>#REF!</v>
      </c>
      <c r="AJ232" s="14" t="e">
        <f>Deferral!AK64</f>
        <v>#REF!</v>
      </c>
      <c r="AK232" s="14" t="e">
        <f>Deferral!AL64</f>
        <v>#REF!</v>
      </c>
      <c r="AL232" s="14" t="e">
        <f>Deferral!AM64</f>
        <v>#REF!</v>
      </c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</row>
    <row r="233" spans="1:80" s="11" customFormat="1" ht="15.75" hidden="1" customHeight="1">
      <c r="A233" s="10" t="s">
        <v>50</v>
      </c>
      <c r="B233" s="27" t="s">
        <v>51</v>
      </c>
      <c r="C233" s="27">
        <v>3</v>
      </c>
      <c r="D233" s="12" t="s">
        <v>22</v>
      </c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 t="e">
        <f>AA232/2*AA$302</f>
        <v>#REF!</v>
      </c>
      <c r="AB233" s="14" t="e">
        <f t="shared" ref="AB233:AL233" si="1285">(AA234+AB232/2)*AB$302</f>
        <v>#REF!</v>
      </c>
      <c r="AC233" s="14" t="e">
        <f t="shared" si="1285"/>
        <v>#REF!</v>
      </c>
      <c r="AD233" s="14" t="e">
        <f t="shared" si="1285"/>
        <v>#REF!</v>
      </c>
      <c r="AE233" s="14" t="e">
        <f t="shared" si="1285"/>
        <v>#REF!</v>
      </c>
      <c r="AF233" s="14" t="e">
        <f t="shared" si="1285"/>
        <v>#REF!</v>
      </c>
      <c r="AG233" s="14" t="e">
        <f t="shared" si="1285"/>
        <v>#REF!</v>
      </c>
      <c r="AH233" s="14" t="e">
        <f t="shared" si="1285"/>
        <v>#REF!</v>
      </c>
      <c r="AI233" s="14" t="e">
        <f t="shared" si="1285"/>
        <v>#REF!</v>
      </c>
      <c r="AJ233" s="14" t="e">
        <f t="shared" si="1285"/>
        <v>#REF!</v>
      </c>
      <c r="AK233" s="14" t="e">
        <f t="shared" si="1285"/>
        <v>#REF!</v>
      </c>
      <c r="AL233" s="14" t="e">
        <f t="shared" si="1285"/>
        <v>#REF!</v>
      </c>
      <c r="AM233" s="14" t="e">
        <f t="shared" ref="AM233:AS233" si="1286">AL234*AM$302</f>
        <v>#REF!</v>
      </c>
      <c r="AN233" s="14" t="e">
        <f t="shared" si="1286"/>
        <v>#REF!</v>
      </c>
      <c r="AO233" s="14" t="e">
        <f t="shared" si="1286"/>
        <v>#REF!</v>
      </c>
      <c r="AP233" s="14">
        <v>5984.9717062265281</v>
      </c>
      <c r="AQ233" s="14">
        <v>5881.7959983344053</v>
      </c>
      <c r="AR233" s="14">
        <v>6039.5588376675087</v>
      </c>
      <c r="AS233" s="14">
        <f t="shared" si="1286"/>
        <v>5539.7459554233201</v>
      </c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</row>
    <row r="234" spans="1:80" s="11" customFormat="1" ht="15.75" hidden="1" customHeight="1">
      <c r="A234" s="10" t="s">
        <v>50</v>
      </c>
      <c r="B234" s="27" t="s">
        <v>51</v>
      </c>
      <c r="C234" s="27">
        <v>3</v>
      </c>
      <c r="D234" s="28" t="s">
        <v>62</v>
      </c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 t="e">
        <f>SUM(AA232:AA233)</f>
        <v>#REF!</v>
      </c>
      <c r="AB234" s="14" t="e">
        <f>AA234+SUM(AB232:AB233)</f>
        <v>#REF!</v>
      </c>
      <c r="AC234" s="14" t="e">
        <f t="shared" ref="AC234" si="1287">AB234+SUM(AC232:AC233)</f>
        <v>#REF!</v>
      </c>
      <c r="AD234" s="14" t="e">
        <f t="shared" ref="AD234" si="1288">AC234+SUM(AD232:AD233)</f>
        <v>#REF!</v>
      </c>
      <c r="AE234" s="14" t="e">
        <f t="shared" ref="AE234" si="1289">AD234+SUM(AE232:AE233)</f>
        <v>#REF!</v>
      </c>
      <c r="AF234" s="14" t="e">
        <f t="shared" ref="AF234" si="1290">AE234+SUM(AF232:AF233)</f>
        <v>#REF!</v>
      </c>
      <c r="AG234" s="14" t="e">
        <f t="shared" ref="AG234" si="1291">AF234+SUM(AG232:AG233)</f>
        <v>#REF!</v>
      </c>
      <c r="AH234" s="14" t="e">
        <f t="shared" ref="AH234" si="1292">AG234+SUM(AH232:AH233)</f>
        <v>#REF!</v>
      </c>
      <c r="AI234" s="14" t="e">
        <f t="shared" ref="AI234" si="1293">AH234+SUM(AI232:AI233)</f>
        <v>#REF!</v>
      </c>
      <c r="AJ234" s="14" t="e">
        <f t="shared" ref="AJ234" si="1294">AI234+SUM(AJ232:AJ233)</f>
        <v>#REF!</v>
      </c>
      <c r="AK234" s="14" t="e">
        <f t="shared" ref="AK234" si="1295">AJ234+SUM(AK232:AK233)</f>
        <v>#REF!</v>
      </c>
      <c r="AL234" s="14" t="e">
        <f t="shared" ref="AL234" si="1296">AK234+SUM(AL232:AL233)</f>
        <v>#REF!</v>
      </c>
      <c r="AM234" s="14" t="e">
        <f>AL234+AM233</f>
        <v>#REF!</v>
      </c>
      <c r="AN234" s="14" t="e">
        <f t="shared" ref="AN234" si="1297">AM234+AN233</f>
        <v>#REF!</v>
      </c>
      <c r="AO234" s="14" t="e">
        <f t="shared" ref="AO234" si="1298">AN234+AO233</f>
        <v>#REF!</v>
      </c>
      <c r="AP234" s="14">
        <v>1307065.7774076457</v>
      </c>
      <c r="AQ234" s="14">
        <v>1312947.5734059801</v>
      </c>
      <c r="AR234" s="14">
        <v>1318987.1322436477</v>
      </c>
      <c r="AS234" s="14">
        <f>AR234+AS233</f>
        <v>1324526.8781990709</v>
      </c>
      <c r="AT234" s="14">
        <f>AS234</f>
        <v>1324526.8781990709</v>
      </c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</row>
    <row r="235" spans="1:80" s="11" customFormat="1" ht="15.75" hidden="1" customHeight="1">
      <c r="A235" s="10" t="s">
        <v>50</v>
      </c>
      <c r="B235" s="27" t="s">
        <v>51</v>
      </c>
      <c r="C235" s="27">
        <v>3</v>
      </c>
      <c r="D235" s="12" t="s">
        <v>28</v>
      </c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51">
        <f>AT326+AT327</f>
        <v>0</v>
      </c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</row>
    <row r="236" spans="1:80" s="11" customFormat="1" ht="15.75" hidden="1" customHeight="1">
      <c r="A236" s="10" t="s">
        <v>50</v>
      </c>
      <c r="B236" s="27" t="s">
        <v>51</v>
      </c>
      <c r="C236" s="27">
        <v>3</v>
      </c>
      <c r="D236" s="12" t="s">
        <v>33</v>
      </c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>
        <f>SUM(AT234:AT235)</f>
        <v>1324526.8781990709</v>
      </c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</row>
    <row r="237" spans="1:80" s="11" customFormat="1" ht="15.75" hidden="1" customHeight="1">
      <c r="B237" s="27"/>
      <c r="C237" s="12"/>
      <c r="D237" s="12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</row>
    <row r="238" spans="1:80" s="11" customFormat="1" ht="15.75" hidden="1" customHeight="1">
      <c r="A238" s="10" t="s">
        <v>50</v>
      </c>
      <c r="B238" s="27" t="s">
        <v>51</v>
      </c>
      <c r="C238" s="27">
        <v>4</v>
      </c>
      <c r="D238" s="28" t="s">
        <v>63</v>
      </c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 t="e">
        <f>Deferral!AN64</f>
        <v>#REF!</v>
      </c>
      <c r="AN238" s="14" t="e">
        <f>Deferral!AO64</f>
        <v>#REF!</v>
      </c>
      <c r="AO238" s="14" t="e">
        <f>Deferral!AP64</f>
        <v>#REF!</v>
      </c>
      <c r="AP238" s="14">
        <v>-277255.79634380667</v>
      </c>
      <c r="AQ238" s="14">
        <v>-91255.421103514731</v>
      </c>
      <c r="AR238" s="14">
        <v>-114294.73987076338</v>
      </c>
      <c r="AS238" s="14" t="e">
        <f>Deferral!AT64</f>
        <v>#REF!</v>
      </c>
      <c r="AT238" s="14" t="e">
        <f>Deferral!AU64</f>
        <v>#REF!</v>
      </c>
      <c r="AU238" s="14" t="e">
        <f>Deferral!AV64</f>
        <v>#REF!</v>
      </c>
      <c r="AV238" s="14" t="e">
        <f>Deferral!AW64</f>
        <v>#REF!</v>
      </c>
      <c r="AW238" s="14" t="e">
        <f>Deferral!AX64</f>
        <v>#REF!</v>
      </c>
      <c r="AX238" s="14" t="e">
        <f>Deferral!AY64</f>
        <v>#REF!</v>
      </c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</row>
    <row r="239" spans="1:80" s="11" customFormat="1" ht="15.75" hidden="1" customHeight="1">
      <c r="A239" s="10" t="s">
        <v>50</v>
      </c>
      <c r="B239" s="27" t="s">
        <v>51</v>
      </c>
      <c r="C239" s="27">
        <v>4</v>
      </c>
      <c r="D239" s="12" t="s">
        <v>22</v>
      </c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 t="e">
        <f>AM238/2*AM$302</f>
        <v>#REF!</v>
      </c>
      <c r="AN239" s="14" t="e">
        <f t="shared" ref="AN239:AX239" si="1299">(AM240+AN238/2)*AN$302</f>
        <v>#REF!</v>
      </c>
      <c r="AO239" s="14" t="e">
        <f t="shared" si="1299"/>
        <v>#REF!</v>
      </c>
      <c r="AP239" s="14">
        <v>3621.9792141646326</v>
      </c>
      <c r="AQ239" s="14">
        <v>2730.3892028031037</v>
      </c>
      <c r="AR239" s="14">
        <v>2330.8589385130053</v>
      </c>
      <c r="AS239" s="14" t="e">
        <f t="shared" si="1299"/>
        <v>#REF!</v>
      </c>
      <c r="AT239" s="14" t="e">
        <f t="shared" si="1299"/>
        <v>#REF!</v>
      </c>
      <c r="AU239" s="14" t="e">
        <f t="shared" si="1299"/>
        <v>#REF!</v>
      </c>
      <c r="AV239" s="14" t="e">
        <f t="shared" si="1299"/>
        <v>#REF!</v>
      </c>
      <c r="AW239" s="14" t="e">
        <f t="shared" si="1299"/>
        <v>#REF!</v>
      </c>
      <c r="AX239" s="14" t="e">
        <f t="shared" si="1299"/>
        <v>#REF!</v>
      </c>
      <c r="AY239" s="14" t="e">
        <f t="shared" ref="AY239:BE239" si="1300">AX240*AY$302</f>
        <v>#REF!</v>
      </c>
      <c r="AZ239" s="14" t="e">
        <f t="shared" si="1300"/>
        <v>#REF!</v>
      </c>
      <c r="BA239" s="14" t="e">
        <f t="shared" si="1300"/>
        <v>#REF!</v>
      </c>
      <c r="BB239" s="14" t="e">
        <f t="shared" si="1300"/>
        <v>#REF!</v>
      </c>
      <c r="BC239" s="14" t="e">
        <f t="shared" si="1300"/>
        <v>#REF!</v>
      </c>
      <c r="BD239" s="14" t="e">
        <f t="shared" si="1300"/>
        <v>#REF!</v>
      </c>
      <c r="BE239" s="14" t="e">
        <f t="shared" si="1300"/>
        <v>#REF!</v>
      </c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</row>
    <row r="240" spans="1:80" s="11" customFormat="1" ht="15.75" hidden="1" customHeight="1">
      <c r="A240" s="10" t="s">
        <v>50</v>
      </c>
      <c r="B240" s="27" t="s">
        <v>51</v>
      </c>
      <c r="C240" s="27">
        <v>4</v>
      </c>
      <c r="D240" s="28" t="s">
        <v>62</v>
      </c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 t="e">
        <f>SUM(AM238:AM239)</f>
        <v>#REF!</v>
      </c>
      <c r="AN240" s="14" t="e">
        <f>AM240+SUM(AN238:AN239)</f>
        <v>#REF!</v>
      </c>
      <c r="AO240" s="14" t="e">
        <f t="shared" ref="AO240" si="1301">AN240+SUM(AO238:AO239)</f>
        <v>#REF!</v>
      </c>
      <c r="AP240" s="14">
        <v>652380.86673022492</v>
      </c>
      <c r="AQ240" s="14">
        <v>563855.83482951333</v>
      </c>
      <c r="AR240" s="14">
        <v>451891.95389726292</v>
      </c>
      <c r="AS240" s="14" t="e">
        <f t="shared" ref="AS240" si="1302">AR240+SUM(AS238:AS239)</f>
        <v>#REF!</v>
      </c>
      <c r="AT240" s="14" t="e">
        <f t="shared" ref="AT240" si="1303">AS240+SUM(AT238:AT239)</f>
        <v>#REF!</v>
      </c>
      <c r="AU240" s="14" t="e">
        <f t="shared" ref="AU240" si="1304">AT240+SUM(AU238:AU239)</f>
        <v>#REF!</v>
      </c>
      <c r="AV240" s="14" t="e">
        <f t="shared" ref="AV240" si="1305">AU240+SUM(AV238:AV239)</f>
        <v>#REF!</v>
      </c>
      <c r="AW240" s="14" t="e">
        <f t="shared" ref="AW240" si="1306">AV240+SUM(AW238:AW239)</f>
        <v>#REF!</v>
      </c>
      <c r="AX240" s="14" t="e">
        <f t="shared" ref="AX240" si="1307">AW240+SUM(AX238:AX239)</f>
        <v>#REF!</v>
      </c>
      <c r="AY240" s="14" t="e">
        <f>AX240+AY239</f>
        <v>#REF!</v>
      </c>
      <c r="AZ240" s="14" t="e">
        <f t="shared" ref="AZ240" si="1308">AY240+AZ239</f>
        <v>#REF!</v>
      </c>
      <c r="BA240" s="14" t="e">
        <f t="shared" ref="BA240" si="1309">AZ240+BA239</f>
        <v>#REF!</v>
      </c>
      <c r="BB240" s="14" t="e">
        <f t="shared" ref="BB240" si="1310">BA240+BB239</f>
        <v>#REF!</v>
      </c>
      <c r="BC240" s="14" t="e">
        <f t="shared" ref="BC240" si="1311">BB240+BC239</f>
        <v>#REF!</v>
      </c>
      <c r="BD240" s="14" t="e">
        <f>BC240+BD239</f>
        <v>#REF!</v>
      </c>
      <c r="BE240" s="14" t="e">
        <f>BD240+BE239</f>
        <v>#REF!</v>
      </c>
      <c r="BF240" s="14" t="e">
        <f>BE240</f>
        <v>#REF!</v>
      </c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</row>
    <row r="241" spans="1:80" s="11" customFormat="1" ht="15.75" hidden="1" customHeight="1">
      <c r="A241" s="10" t="s">
        <v>50</v>
      </c>
      <c r="B241" s="27" t="s">
        <v>51</v>
      </c>
      <c r="C241" s="27">
        <v>4</v>
      </c>
      <c r="D241" s="12" t="s">
        <v>28</v>
      </c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51">
        <f>BF334+BF335</f>
        <v>0</v>
      </c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</row>
    <row r="242" spans="1:80" s="11" customFormat="1" ht="15.75" hidden="1" customHeight="1">
      <c r="A242" s="10" t="s">
        <v>50</v>
      </c>
      <c r="B242" s="27" t="s">
        <v>51</v>
      </c>
      <c r="C242" s="27">
        <v>4</v>
      </c>
      <c r="D242" s="12" t="s">
        <v>34</v>
      </c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 t="e">
        <f>SUM(BF240:BF241)</f>
        <v>#REF!</v>
      </c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</row>
    <row r="243" spans="1:80" s="11" customFormat="1" ht="15.75" hidden="1" customHeight="1">
      <c r="B243" s="27"/>
      <c r="C243" s="12"/>
      <c r="D243" s="12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</row>
    <row r="244" spans="1:80" s="11" customFormat="1" ht="15.75" hidden="1" customHeight="1">
      <c r="A244" s="10" t="s">
        <v>50</v>
      </c>
      <c r="B244" s="27" t="s">
        <v>51</v>
      </c>
      <c r="C244" s="27">
        <v>5</v>
      </c>
      <c r="D244" s="28" t="s">
        <v>63</v>
      </c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 t="e">
        <f>Deferral!AZ64</f>
        <v>#REF!</v>
      </c>
      <c r="AZ244" s="14" t="e">
        <f>Deferral!BA64</f>
        <v>#REF!</v>
      </c>
      <c r="BA244" s="14" t="e">
        <f>Deferral!BB64</f>
        <v>#REF!</v>
      </c>
      <c r="BB244" s="14" t="e">
        <f>Deferral!BC64</f>
        <v>#REF!</v>
      </c>
      <c r="BC244" s="14" t="e">
        <f>Deferral!BD64</f>
        <v>#REF!</v>
      </c>
      <c r="BD244" s="14" t="e">
        <f>Deferral!BE64</f>
        <v>#REF!</v>
      </c>
      <c r="BE244" s="14" t="e">
        <f>Deferral!BF64</f>
        <v>#REF!</v>
      </c>
      <c r="BF244" s="14" t="e">
        <f>Deferral!BG64</f>
        <v>#REF!</v>
      </c>
      <c r="BG244" s="14" t="e">
        <f>Deferral!BH64</f>
        <v>#REF!</v>
      </c>
      <c r="BH244" s="14" t="e">
        <f>Deferral!BI64</f>
        <v>#REF!</v>
      </c>
      <c r="BI244" s="14" t="e">
        <f>Deferral!BJ64</f>
        <v>#REF!</v>
      </c>
      <c r="BJ244" s="14" t="e">
        <f>Deferral!BK64</f>
        <v>#REF!</v>
      </c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</row>
    <row r="245" spans="1:80" s="11" customFormat="1" ht="15.75" hidden="1" customHeight="1">
      <c r="A245" s="10" t="s">
        <v>50</v>
      </c>
      <c r="B245" s="27" t="s">
        <v>51</v>
      </c>
      <c r="C245" s="27">
        <v>5</v>
      </c>
      <c r="D245" s="12" t="s">
        <v>22</v>
      </c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 t="e">
        <f>AY244/2*AY$302</f>
        <v>#REF!</v>
      </c>
      <c r="AZ245" s="14" t="e">
        <f t="shared" ref="AZ245:BJ245" si="1312">(AY246+AZ244/2)*AZ$302</f>
        <v>#REF!</v>
      </c>
      <c r="BA245" s="14" t="e">
        <f t="shared" si="1312"/>
        <v>#REF!</v>
      </c>
      <c r="BB245" s="14" t="e">
        <f t="shared" si="1312"/>
        <v>#REF!</v>
      </c>
      <c r="BC245" s="14" t="e">
        <f t="shared" si="1312"/>
        <v>#REF!</v>
      </c>
      <c r="BD245" s="14" t="e">
        <f t="shared" si="1312"/>
        <v>#REF!</v>
      </c>
      <c r="BE245" s="14" t="e">
        <f t="shared" si="1312"/>
        <v>#REF!</v>
      </c>
      <c r="BF245" s="14" t="e">
        <f t="shared" si="1312"/>
        <v>#REF!</v>
      </c>
      <c r="BG245" s="14" t="e">
        <f t="shared" si="1312"/>
        <v>#REF!</v>
      </c>
      <c r="BH245" s="14" t="e">
        <f t="shared" si="1312"/>
        <v>#REF!</v>
      </c>
      <c r="BI245" s="14" t="e">
        <f t="shared" si="1312"/>
        <v>#REF!</v>
      </c>
      <c r="BJ245" s="14" t="e">
        <f t="shared" si="1312"/>
        <v>#REF!</v>
      </c>
      <c r="BK245" s="14" t="e">
        <f t="shared" ref="BK245:BQ245" si="1313">BJ246*BK$302</f>
        <v>#REF!</v>
      </c>
      <c r="BL245" s="14" t="e">
        <f t="shared" si="1313"/>
        <v>#REF!</v>
      </c>
      <c r="BM245" s="14" t="e">
        <f t="shared" si="1313"/>
        <v>#REF!</v>
      </c>
      <c r="BN245" s="14" t="e">
        <f t="shared" si="1313"/>
        <v>#REF!</v>
      </c>
      <c r="BO245" s="14" t="e">
        <f t="shared" si="1313"/>
        <v>#REF!</v>
      </c>
      <c r="BP245" s="14" t="e">
        <f t="shared" si="1313"/>
        <v>#REF!</v>
      </c>
      <c r="BQ245" s="14" t="e">
        <f t="shared" si="1313"/>
        <v>#REF!</v>
      </c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</row>
    <row r="246" spans="1:80" s="11" customFormat="1" ht="15.75" hidden="1" customHeight="1">
      <c r="A246" s="10" t="s">
        <v>50</v>
      </c>
      <c r="B246" s="27" t="s">
        <v>51</v>
      </c>
      <c r="C246" s="27">
        <v>5</v>
      </c>
      <c r="D246" s="28" t="s">
        <v>62</v>
      </c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 t="e">
        <f>SUM(AY244:AY245)</f>
        <v>#REF!</v>
      </c>
      <c r="AZ246" s="14" t="e">
        <f>AY246+SUM(AZ244:AZ245)</f>
        <v>#REF!</v>
      </c>
      <c r="BA246" s="14" t="e">
        <f t="shared" ref="BA246" si="1314">AZ246+SUM(BA244:BA245)</f>
        <v>#REF!</v>
      </c>
      <c r="BB246" s="14" t="e">
        <f t="shared" ref="BB246" si="1315">BA246+SUM(BB244:BB245)</f>
        <v>#REF!</v>
      </c>
      <c r="BC246" s="14" t="e">
        <f t="shared" ref="BC246" si="1316">BB246+SUM(BC244:BC245)</f>
        <v>#REF!</v>
      </c>
      <c r="BD246" s="14" t="e">
        <f t="shared" ref="BD246" si="1317">BC246+SUM(BD244:BD245)</f>
        <v>#REF!</v>
      </c>
      <c r="BE246" s="14" t="e">
        <f t="shared" ref="BE246" si="1318">BD246+SUM(BE244:BE245)</f>
        <v>#REF!</v>
      </c>
      <c r="BF246" s="14" t="e">
        <f t="shared" ref="BF246" si="1319">BE246+SUM(BF244:BF245)</f>
        <v>#REF!</v>
      </c>
      <c r="BG246" s="14" t="e">
        <f t="shared" ref="BG246" si="1320">BF246+SUM(BG244:BG245)</f>
        <v>#REF!</v>
      </c>
      <c r="BH246" s="14" t="e">
        <f t="shared" ref="BH246" si="1321">BG246+SUM(BH244:BH245)</f>
        <v>#REF!</v>
      </c>
      <c r="BI246" s="14" t="e">
        <f t="shared" ref="BI246" si="1322">BH246+SUM(BI244:BI245)</f>
        <v>#REF!</v>
      </c>
      <c r="BJ246" s="14" t="e">
        <f t="shared" ref="BJ246" si="1323">BI246+SUM(BJ244:BJ245)</f>
        <v>#REF!</v>
      </c>
      <c r="BK246" s="14" t="e">
        <f>BJ246+BK245</f>
        <v>#REF!</v>
      </c>
      <c r="BL246" s="14" t="e">
        <f t="shared" ref="BL246" si="1324">BK246+BL245</f>
        <v>#REF!</v>
      </c>
      <c r="BM246" s="14" t="e">
        <f t="shared" ref="BM246" si="1325">BL246+BM245</f>
        <v>#REF!</v>
      </c>
      <c r="BN246" s="14" t="e">
        <f t="shared" ref="BN246" si="1326">BM246+BN245</f>
        <v>#REF!</v>
      </c>
      <c r="BO246" s="14" t="e">
        <f t="shared" ref="BO246" si="1327">BN246+BO245</f>
        <v>#REF!</v>
      </c>
      <c r="BP246" s="14" t="e">
        <f>BO246+BP245</f>
        <v>#REF!</v>
      </c>
      <c r="BQ246" s="14" t="e">
        <f>BP246+BQ245</f>
        <v>#REF!</v>
      </c>
      <c r="BR246" s="14" t="e">
        <f>BQ246</f>
        <v>#REF!</v>
      </c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</row>
    <row r="247" spans="1:80" s="11" customFormat="1" ht="15.75" hidden="1" customHeight="1">
      <c r="A247" s="10" t="s">
        <v>50</v>
      </c>
      <c r="B247" s="27" t="s">
        <v>51</v>
      </c>
      <c r="C247" s="27">
        <v>5</v>
      </c>
      <c r="D247" s="12" t="s">
        <v>28</v>
      </c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51">
        <f>BR342+BR343</f>
        <v>0</v>
      </c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</row>
    <row r="248" spans="1:80" s="11" customFormat="1" ht="15.75" hidden="1" customHeight="1">
      <c r="A248" s="10" t="s">
        <v>50</v>
      </c>
      <c r="B248" s="27" t="s">
        <v>51</v>
      </c>
      <c r="C248" s="27">
        <v>5</v>
      </c>
      <c r="D248" s="12" t="s">
        <v>35</v>
      </c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 t="e">
        <f>SUM(BR246:BR247)</f>
        <v>#REF!</v>
      </c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</row>
    <row r="249" spans="1:80" s="11" customFormat="1" ht="15.75" hidden="1" customHeight="1">
      <c r="B249" s="27"/>
      <c r="C249" s="12"/>
      <c r="D249" s="12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</row>
    <row r="250" spans="1:80" s="11" customFormat="1" ht="15.75" hidden="1" customHeight="1">
      <c r="B250" s="27"/>
      <c r="C250" s="12"/>
      <c r="D250" s="12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</row>
    <row r="251" spans="1:80" s="11" customFormat="1" ht="15.75" hidden="1" customHeight="1">
      <c r="A251" s="10" t="s">
        <v>50</v>
      </c>
      <c r="B251" s="27" t="s">
        <v>51</v>
      </c>
      <c r="C251" s="54"/>
      <c r="D251" s="12" t="s">
        <v>57</v>
      </c>
      <c r="E251" s="14">
        <f t="shared" ref="E251:N251" si="1328">E216+E181</f>
        <v>0</v>
      </c>
      <c r="F251" s="14">
        <f t="shared" si="1328"/>
        <v>0</v>
      </c>
      <c r="G251" s="14">
        <f t="shared" si="1328"/>
        <v>0</v>
      </c>
      <c r="H251" s="14">
        <f t="shared" si="1328"/>
        <v>0</v>
      </c>
      <c r="I251" s="14">
        <f t="shared" si="1328"/>
        <v>0</v>
      </c>
      <c r="J251" s="14">
        <f t="shared" si="1328"/>
        <v>0</v>
      </c>
      <c r="K251" s="14">
        <f t="shared" si="1328"/>
        <v>0</v>
      </c>
      <c r="L251" s="14">
        <f t="shared" si="1328"/>
        <v>0</v>
      </c>
      <c r="M251" s="14">
        <f t="shared" si="1328"/>
        <v>0</v>
      </c>
      <c r="N251" s="14">
        <f t="shared" si="1328"/>
        <v>0</v>
      </c>
      <c r="O251" s="14">
        <f t="shared" ref="O251:AT251" si="1329">O216+O181</f>
        <v>0</v>
      </c>
      <c r="P251" s="14">
        <f t="shared" si="1329"/>
        <v>0</v>
      </c>
      <c r="Q251" s="14">
        <f t="shared" si="1329"/>
        <v>0</v>
      </c>
      <c r="R251" s="14">
        <f t="shared" si="1329"/>
        <v>0</v>
      </c>
      <c r="S251" s="14">
        <f t="shared" si="1329"/>
        <v>0</v>
      </c>
      <c r="T251" s="14">
        <f t="shared" si="1329"/>
        <v>0</v>
      </c>
      <c r="U251" s="14">
        <f t="shared" si="1329"/>
        <v>0</v>
      </c>
      <c r="V251" s="14">
        <f t="shared" si="1329"/>
        <v>0</v>
      </c>
      <c r="W251" s="14">
        <f t="shared" si="1329"/>
        <v>0</v>
      </c>
      <c r="X251" s="14">
        <f t="shared" si="1329"/>
        <v>0</v>
      </c>
      <c r="Y251" s="14">
        <f t="shared" si="1329"/>
        <v>0</v>
      </c>
      <c r="Z251" s="14">
        <f t="shared" si="1329"/>
        <v>0</v>
      </c>
      <c r="AA251" s="14">
        <f t="shared" si="1329"/>
        <v>0</v>
      </c>
      <c r="AB251" s="14">
        <f t="shared" si="1329"/>
        <v>0</v>
      </c>
      <c r="AC251" s="14">
        <f t="shared" si="1329"/>
        <v>0</v>
      </c>
      <c r="AD251" s="14">
        <f t="shared" si="1329"/>
        <v>0</v>
      </c>
      <c r="AE251" s="14">
        <f t="shared" si="1329"/>
        <v>0</v>
      </c>
      <c r="AF251" s="14">
        <f t="shared" si="1329"/>
        <v>0</v>
      </c>
      <c r="AG251" s="14">
        <f t="shared" si="1329"/>
        <v>0</v>
      </c>
      <c r="AH251" s="14">
        <f t="shared" si="1329"/>
        <v>-64256.914199999999</v>
      </c>
      <c r="AI251" s="14">
        <f t="shared" si="1329"/>
        <v>-126805.12273999999</v>
      </c>
      <c r="AJ251" s="14">
        <f t="shared" si="1329"/>
        <v>-126604.11801999999</v>
      </c>
      <c r="AK251" s="14">
        <f t="shared" si="1329"/>
        <v>-121974.85066</v>
      </c>
      <c r="AL251" s="14">
        <f t="shared" si="1329"/>
        <v>-126278.43853999999</v>
      </c>
      <c r="AM251" s="14">
        <f t="shared" si="1329"/>
        <v>-141942.63433999999</v>
      </c>
      <c r="AN251" s="14">
        <f t="shared" si="1329"/>
        <v>-136542.90466</v>
      </c>
      <c r="AO251" s="14">
        <f t="shared" si="1329"/>
        <v>-160464.51155999998</v>
      </c>
      <c r="AP251" s="14">
        <v>-151464.4008</v>
      </c>
      <c r="AQ251" s="14">
        <v>-150280.57264</v>
      </c>
      <c r="AR251" s="14">
        <v>-155197.66065999999</v>
      </c>
      <c r="AS251" s="14">
        <f t="shared" si="1329"/>
        <v>0</v>
      </c>
      <c r="AT251" s="14">
        <f t="shared" si="1329"/>
        <v>0</v>
      </c>
      <c r="AU251" s="14">
        <f t="shared" ref="AU251:CB251" si="1330">AU216+AU181</f>
        <v>0</v>
      </c>
      <c r="AV251" s="14">
        <f t="shared" si="1330"/>
        <v>0</v>
      </c>
      <c r="AW251" s="14">
        <f t="shared" si="1330"/>
        <v>0</v>
      </c>
      <c r="AX251" s="14">
        <f t="shared" si="1330"/>
        <v>0</v>
      </c>
      <c r="AY251" s="14">
        <f t="shared" si="1330"/>
        <v>0</v>
      </c>
      <c r="AZ251" s="14">
        <f t="shared" si="1330"/>
        <v>0</v>
      </c>
      <c r="BA251" s="14">
        <f t="shared" si="1330"/>
        <v>0</v>
      </c>
      <c r="BB251" s="14">
        <f t="shared" si="1330"/>
        <v>0</v>
      </c>
      <c r="BC251" s="14">
        <f t="shared" si="1330"/>
        <v>0</v>
      </c>
      <c r="BD251" s="14">
        <f t="shared" si="1330"/>
        <v>0</v>
      </c>
      <c r="BE251" s="14">
        <f t="shared" si="1330"/>
        <v>0</v>
      </c>
      <c r="BF251" s="14">
        <f t="shared" si="1330"/>
        <v>0</v>
      </c>
      <c r="BG251" s="14">
        <f t="shared" si="1330"/>
        <v>0</v>
      </c>
      <c r="BH251" s="14">
        <f t="shared" si="1330"/>
        <v>0</v>
      </c>
      <c r="BI251" s="14">
        <f t="shared" si="1330"/>
        <v>0</v>
      </c>
      <c r="BJ251" s="14">
        <f t="shared" si="1330"/>
        <v>0</v>
      </c>
      <c r="BK251" s="14">
        <f t="shared" si="1330"/>
        <v>0</v>
      </c>
      <c r="BL251" s="14">
        <f t="shared" si="1330"/>
        <v>0</v>
      </c>
      <c r="BM251" s="14">
        <f t="shared" si="1330"/>
        <v>0</v>
      </c>
      <c r="BN251" s="14">
        <f t="shared" si="1330"/>
        <v>0</v>
      </c>
      <c r="BO251" s="14">
        <f t="shared" si="1330"/>
        <v>0</v>
      </c>
      <c r="BP251" s="14">
        <f t="shared" si="1330"/>
        <v>0</v>
      </c>
      <c r="BQ251" s="14">
        <f t="shared" si="1330"/>
        <v>0</v>
      </c>
      <c r="BR251" s="14">
        <f t="shared" si="1330"/>
        <v>0</v>
      </c>
      <c r="BS251" s="14">
        <f t="shared" si="1330"/>
        <v>0</v>
      </c>
      <c r="BT251" s="14">
        <f t="shared" si="1330"/>
        <v>0</v>
      </c>
      <c r="BU251" s="14">
        <f t="shared" si="1330"/>
        <v>0</v>
      </c>
      <c r="BV251" s="14">
        <f t="shared" si="1330"/>
        <v>0</v>
      </c>
      <c r="BW251" s="14">
        <f t="shared" si="1330"/>
        <v>0</v>
      </c>
      <c r="BX251" s="14">
        <f t="shared" si="1330"/>
        <v>0</v>
      </c>
      <c r="BY251" s="14">
        <f t="shared" si="1330"/>
        <v>0</v>
      </c>
      <c r="BZ251" s="14">
        <f t="shared" si="1330"/>
        <v>0</v>
      </c>
      <c r="CA251" s="14">
        <f t="shared" si="1330"/>
        <v>0</v>
      </c>
      <c r="CB251" s="14">
        <f t="shared" si="1330"/>
        <v>0</v>
      </c>
    </row>
    <row r="252" spans="1:80" s="11" customFormat="1" ht="15.75" hidden="1" customHeight="1">
      <c r="A252" s="10" t="s">
        <v>50</v>
      </c>
      <c r="B252" s="27" t="s">
        <v>51</v>
      </c>
      <c r="C252" s="54"/>
      <c r="D252" s="12" t="s">
        <v>40</v>
      </c>
      <c r="E252" s="14">
        <v>0</v>
      </c>
      <c r="F252" s="14">
        <f>(E253+F224+F230+F236+F242+F248+F251/2)*F$302</f>
        <v>0</v>
      </c>
      <c r="G252" s="14">
        <f t="shared" ref="G252" si="1331">(F253+G224+G230+G236+G242+G248+G251/2)*G$302</f>
        <v>0</v>
      </c>
      <c r="H252" s="14">
        <f t="shared" ref="H252" si="1332">(G253+H224+H230+H236+H242+H248+H251/2)*H$302</f>
        <v>0</v>
      </c>
      <c r="I252" s="14">
        <f t="shared" ref="I252" si="1333">(H253+I224+I230+I236+I242+I248+I251/2)*I$302</f>
        <v>0</v>
      </c>
      <c r="J252" s="14">
        <f t="shared" ref="J252" si="1334">(I253+J224+J230+J236+J242+J248+J251/2)*J$302</f>
        <v>0</v>
      </c>
      <c r="K252" s="14">
        <f t="shared" ref="K252" si="1335">(J253+K224+K230+K236+K242+K248+K251/2)*K$302</f>
        <v>0</v>
      </c>
      <c r="L252" s="14">
        <f t="shared" ref="L252" si="1336">(K253+L224+L230+L236+L242+L248+L251/2)*L$302</f>
        <v>0</v>
      </c>
      <c r="M252" s="14">
        <f t="shared" ref="M252" si="1337">(L253+M224+M230+M236+M242+M248+M251/2)*M$302</f>
        <v>0</v>
      </c>
      <c r="N252" s="14">
        <f t="shared" ref="N252" si="1338">(M253+N224+N230+N236+N242+N248+N251/2)*N$302</f>
        <v>0</v>
      </c>
      <c r="O252" s="14" t="e">
        <f>(N253+O224+O230+O236+O242+O248+O251/2)*O$302</f>
        <v>#REF!</v>
      </c>
      <c r="P252" s="14" t="e">
        <f>(O253+P224+P230+P236+P242+P248+P251/2)*P$302</f>
        <v>#REF!</v>
      </c>
      <c r="Q252" s="14" t="e">
        <f t="shared" ref="Q252" si="1339">(P253+Q224+Q230+Q236+Q242+Q248+Q251/2)*Q$302</f>
        <v>#REF!</v>
      </c>
      <c r="R252" s="14" t="e">
        <f t="shared" ref="R252" si="1340">(Q253+R224+R230+R236+R242+R248+R251/2)*R$302</f>
        <v>#REF!</v>
      </c>
      <c r="S252" s="14" t="e">
        <f t="shared" ref="S252" si="1341">(R253+S224+S230+S236+S242+S248+S251/2)*S$302</f>
        <v>#REF!</v>
      </c>
      <c r="T252" s="14" t="e">
        <f t="shared" ref="T252" si="1342">(S253+T224+T230+T236+T242+T248+T251/2)*T$302</f>
        <v>#REF!</v>
      </c>
      <c r="U252" s="14" t="e">
        <f t="shared" ref="U252" si="1343">(T253+U224+U230+U236+U242+U248+U251/2)*U$302</f>
        <v>#REF!</v>
      </c>
      <c r="V252" s="14" t="e">
        <f t="shared" ref="V252" si="1344">(U253+V224+V230+V236+V242+V248+V251/2)*V$302</f>
        <v>#REF!</v>
      </c>
      <c r="W252" s="14" t="e">
        <f t="shared" ref="W252" si="1345">(V253+W224+W230+W236+W242+W248+W251/2)*W$302</f>
        <v>#REF!</v>
      </c>
      <c r="X252" s="14" t="e">
        <f t="shared" ref="X252" si="1346">(W253+X224+X230+X236+X242+X248+X251/2)*X$302</f>
        <v>#REF!</v>
      </c>
      <c r="Y252" s="14" t="e">
        <f t="shared" ref="Y252" si="1347">(X253+Y224+Y230+Y236+Y242+Y248+Y251/2)*Y$302</f>
        <v>#REF!</v>
      </c>
      <c r="Z252" s="14" t="e">
        <f t="shared" ref="Z252" si="1348">(Y253+Z224+Z230+Z236+Z242+Z248+Z251/2)*Z$302</f>
        <v>#REF!</v>
      </c>
      <c r="AA252" s="14" t="e">
        <f t="shared" ref="AA252" si="1349">(Z253+AA224+AA230+AA236+AA242+AA248+AA251/2)*AA$302</f>
        <v>#REF!</v>
      </c>
      <c r="AB252" s="14" t="e">
        <f t="shared" ref="AB252" si="1350">(AA253+AB224+AB230+AB236+AB242+AB248+AB251/2)*AB$302</f>
        <v>#REF!</v>
      </c>
      <c r="AC252" s="14" t="e">
        <f t="shared" ref="AC252" si="1351">(AB253+AC224+AC230+AC236+AC242+AC248+AC251/2)*AC$302</f>
        <v>#REF!</v>
      </c>
      <c r="AD252" s="14" t="e">
        <f t="shared" ref="AD252" si="1352">(AC253+AD224+AD230+AD236+AD242+AD248+AD251/2)*AD$302</f>
        <v>#REF!</v>
      </c>
      <c r="AE252" s="14" t="e">
        <f t="shared" ref="AE252" si="1353">(AD253+AE224+AE230+AE236+AE242+AE248+AE251/2)*AE$302</f>
        <v>#REF!</v>
      </c>
      <c r="AF252" s="14" t="e">
        <f t="shared" ref="AF252" si="1354">(AE253+AF224+AF230+AF236+AF242+AF248+AF251/2)*AF$302</f>
        <v>#REF!</v>
      </c>
      <c r="AG252" s="14" t="e">
        <f t="shared" ref="AG252" si="1355">(AF253+AG224+AG230+AG236+AG242+AG248+AG251/2)*AG$302</f>
        <v>#REF!</v>
      </c>
      <c r="AH252" s="14" t="e">
        <f t="shared" ref="AH252" si="1356">(AG253+AH224+AH230+AH236+AH242+AH248+AH251/2)*AH$302</f>
        <v>#REF!</v>
      </c>
      <c r="AI252" s="14" t="e">
        <f t="shared" ref="AI252" si="1357">(AH253+AI224+AI230+AI236+AI242+AI248+AI251/2)*AI$302</f>
        <v>#REF!</v>
      </c>
      <c r="AJ252" s="14" t="e">
        <f t="shared" ref="AJ252" si="1358">(AI253+AJ224+AJ230+AJ236+AJ242+AJ248+AJ251/2)*AJ$302</f>
        <v>#REF!</v>
      </c>
      <c r="AK252" s="14" t="e">
        <f t="shared" ref="AK252" si="1359">(AJ253+AK224+AK230+AK236+AK242+AK248+AK251/2)*AK$302</f>
        <v>#REF!</v>
      </c>
      <c r="AL252" s="14" t="e">
        <f t="shared" ref="AL252" si="1360">(AK253+AL224+AL230+AL236+AL242+AL248+AL251/2)*AL$302</f>
        <v>#REF!</v>
      </c>
      <c r="AM252" s="14" t="e">
        <f t="shared" ref="AM252" si="1361">(AL253+AM224+AM230+AM236+AM242+AM248+AM251/2)*AM$302</f>
        <v>#REF!</v>
      </c>
      <c r="AN252" s="14" t="e">
        <f t="shared" ref="AN252" si="1362">(AM253+AN224+AN230+AN236+AN242+AN248+AN251/2)*AN$302</f>
        <v>#REF!</v>
      </c>
      <c r="AO252" s="14" t="e">
        <f t="shared" ref="AO252" si="1363">(AN253+AO224+AO230+AO236+AO242+AO248+AO251/2)*AO$302</f>
        <v>#REF!</v>
      </c>
      <c r="AP252" s="14">
        <v>2850.9824465610523</v>
      </c>
      <c r="AQ252" s="14">
        <v>2122.9077980575103</v>
      </c>
      <c r="AR252" s="14">
        <v>1477.2489661842974</v>
      </c>
      <c r="AS252" s="14">
        <f t="shared" ref="AS252" si="1364">(AR253+AS224+AS230+AS236+AS242+AS248+AS251/2)*AS$302</f>
        <v>1029.0818926141587</v>
      </c>
      <c r="AT252" s="14">
        <f t="shared" ref="AT252" si="1365">(AS253+AT224+AT230+AT236+AT242+AT248+AT251/2)*AT$302</f>
        <v>6125.2442874992903</v>
      </c>
      <c r="AU252" s="14">
        <f t="shared" ref="AU252" si="1366">(AT253+AU224+AU230+AU236+AU242+AU248+AU251/2)*AU$302</f>
        <v>6622.1429510067319</v>
      </c>
      <c r="AV252" s="14">
        <f t="shared" ref="AV252" si="1367">(AU253+AV224+AV230+AV236+AV242+AV248+AV251/2)*AV$302</f>
        <v>0</v>
      </c>
      <c r="AW252" s="14">
        <f t="shared" ref="AW252" si="1368">(AV253+AW224+AW230+AW236+AW242+AW248+AW251/2)*AW$302</f>
        <v>0</v>
      </c>
      <c r="AX252" s="14">
        <f t="shared" ref="AX252" si="1369">(AW253+AX224+AX230+AX236+AX242+AX248+AX251/2)*AX$302</f>
        <v>0</v>
      </c>
      <c r="AY252" s="14">
        <f t="shared" ref="AY252" si="1370">(AX253+AY224+AY230+AY236+AY242+AY248+AY251/2)*AY$302</f>
        <v>0</v>
      </c>
      <c r="AZ252" s="14">
        <f t="shared" ref="AZ252" si="1371">(AY253+AZ224+AZ230+AZ236+AZ242+AZ248+AZ251/2)*AZ$302</f>
        <v>0</v>
      </c>
      <c r="BA252" s="14">
        <f t="shared" ref="BA252" si="1372">(AZ253+BA224+BA230+BA236+BA242+BA248+BA251/2)*BA$302</f>
        <v>0</v>
      </c>
      <c r="BB252" s="14">
        <f t="shared" ref="BB252" si="1373">(BA253+BB224+BB230+BB236+BB242+BB248+BB251/2)*BB$302</f>
        <v>0</v>
      </c>
      <c r="BC252" s="14">
        <f t="shared" ref="BC252" si="1374">(BB253+BC224+BC230+BC236+BC242+BC248+BC251/2)*BC$302</f>
        <v>0</v>
      </c>
      <c r="BD252" s="14">
        <f t="shared" ref="BD252" si="1375">(BC253+BD224+BD230+BD236+BD242+BD248+BD251/2)*BD$302</f>
        <v>0</v>
      </c>
      <c r="BE252" s="14">
        <f t="shared" ref="BE252" si="1376">(BD253+BE224+BE230+BE236+BE242+BE248+BE251/2)*BE$302</f>
        <v>0</v>
      </c>
      <c r="BF252" s="14" t="e">
        <f t="shared" ref="BF252" si="1377">(BE253+BF224+BF230+BF236+BF242+BF248+BF251/2)*BF$302</f>
        <v>#REF!</v>
      </c>
      <c r="BG252" s="14" t="e">
        <f t="shared" ref="BG252" si="1378">(BF253+BG224+BG230+BG236+BG242+BG248+BG251/2)*BG$302</f>
        <v>#REF!</v>
      </c>
      <c r="BH252" s="14" t="e">
        <f t="shared" ref="BH252" si="1379">(BG253+BH224+BH230+BH236+BH242+BH248+BH251/2)*BH$302</f>
        <v>#REF!</v>
      </c>
      <c r="BI252" s="14" t="e">
        <f t="shared" ref="BI252" si="1380">(BH253+BI224+BI230+BI236+BI242+BI248+BI251/2)*BI$302</f>
        <v>#REF!</v>
      </c>
      <c r="BJ252" s="14" t="e">
        <f t="shared" ref="BJ252" si="1381">(BI253+BJ224+BJ230+BJ236+BJ242+BJ248+BJ251/2)*BJ$302</f>
        <v>#REF!</v>
      </c>
      <c r="BK252" s="14" t="e">
        <f t="shared" ref="BK252" si="1382">(BJ253+BK224+BK230+BK236+BK242+BK248+BK251/2)*BK$302</f>
        <v>#REF!</v>
      </c>
      <c r="BL252" s="14" t="e">
        <f t="shared" ref="BL252" si="1383">(BK253+BL224+BL230+BL236+BL242+BL248+BL251/2)*BL$302</f>
        <v>#REF!</v>
      </c>
      <c r="BM252" s="14" t="e">
        <f t="shared" ref="BM252" si="1384">(BL253+BM224+BM230+BM236+BM242+BM248+BM251/2)*BM$302</f>
        <v>#REF!</v>
      </c>
      <c r="BN252" s="14" t="e">
        <f t="shared" ref="BN252" si="1385">(BM253+BN224+BN230+BN236+BN242+BN248+BN251/2)*BN$302</f>
        <v>#REF!</v>
      </c>
      <c r="BO252" s="14" t="e">
        <f t="shared" ref="BO252" si="1386">(BN253+BO224+BO230+BO236+BO242+BO248+BO251/2)*BO$302</f>
        <v>#REF!</v>
      </c>
      <c r="BP252" s="14" t="e">
        <f t="shared" ref="BP252" si="1387">(BO253+BP224+BP230+BP236+BP242+BP248+BP251/2)*BP$302</f>
        <v>#REF!</v>
      </c>
      <c r="BQ252" s="14" t="e">
        <f t="shared" ref="BQ252" si="1388">(BP253+BQ224+BQ230+BQ236+BQ242+BQ248+BQ251/2)*BQ$302</f>
        <v>#REF!</v>
      </c>
      <c r="BR252" s="14" t="e">
        <f t="shared" ref="BR252" si="1389">(BQ253+BR224+BR230+BR236+BR242+BR248+BR251/2)*BR$302</f>
        <v>#REF!</v>
      </c>
      <c r="BS252" s="14" t="e">
        <f t="shared" ref="BS252" si="1390">(BR253+BS224+BS230+BS236+BS242+BS248+BS251/2)*BS$302</f>
        <v>#REF!</v>
      </c>
      <c r="BT252" s="14" t="e">
        <f t="shared" ref="BT252" si="1391">(BS253+BT224+BT230+BT236+BT242+BT248+BT251/2)*BT$302</f>
        <v>#REF!</v>
      </c>
      <c r="BU252" s="14" t="e">
        <f t="shared" ref="BU252" si="1392">(BT253+BU224+BU230+BU236+BU242+BU248+BU251/2)*BU$302</f>
        <v>#REF!</v>
      </c>
      <c r="BV252" s="14" t="e">
        <f t="shared" ref="BV252" si="1393">(BU253+BV224+BV230+BV236+BV242+BV248+BV251/2)*BV$302</f>
        <v>#REF!</v>
      </c>
      <c r="BW252" s="14" t="e">
        <f t="shared" ref="BW252" si="1394">(BV253+BW224+BW230+BW236+BW242+BW248+BW251/2)*BW$302</f>
        <v>#REF!</v>
      </c>
      <c r="BX252" s="14" t="e">
        <f t="shared" ref="BX252" si="1395">(BW253+BX224+BX230+BX236+BX242+BX248+BX251/2)*BX$302</f>
        <v>#REF!</v>
      </c>
      <c r="BY252" s="14" t="e">
        <f t="shared" ref="BY252" si="1396">(BX253+BY224+BY230+BY236+BY242+BY248+BY251/2)*BY$302</f>
        <v>#REF!</v>
      </c>
      <c r="BZ252" s="14" t="e">
        <f t="shared" ref="BZ252" si="1397">(BY253+BZ224+BZ230+BZ236+BZ242+BZ248+BZ251/2)*BZ$302</f>
        <v>#REF!</v>
      </c>
      <c r="CA252" s="14" t="e">
        <f t="shared" ref="CA252" si="1398">(BZ253+CA224+CA230+CA236+CA242+CA248+CA251/2)*CA$302</f>
        <v>#REF!</v>
      </c>
      <c r="CB252" s="14" t="e">
        <f t="shared" ref="CB252" si="1399">(CA253+CB224+CB230+CB236+CB242+CB248+CB251/2)*CB$302</f>
        <v>#REF!</v>
      </c>
    </row>
    <row r="253" spans="1:80" s="11" customFormat="1" ht="15.75" hidden="1" customHeight="1">
      <c r="A253" s="55" t="s">
        <v>50</v>
      </c>
      <c r="B253" s="58" t="s">
        <v>51</v>
      </c>
      <c r="C253" s="56"/>
      <c r="D253" s="57" t="s">
        <v>41</v>
      </c>
      <c r="E253" s="51">
        <v>0</v>
      </c>
      <c r="F253" s="51">
        <f>E253+F224+F230+F236+F242+F248+F251+F252</f>
        <v>0</v>
      </c>
      <c r="G253" s="51">
        <f t="shared" ref="G253" si="1400">F253+G224+G230+G236+G242+G248+G251+G252</f>
        <v>0</v>
      </c>
      <c r="H253" s="51">
        <f t="shared" ref="H253" si="1401">G253+H224+H230+H236+H242+H248+H251+H252</f>
        <v>0</v>
      </c>
      <c r="I253" s="51">
        <f t="shared" ref="I253" si="1402">H253+I224+I230+I236+I242+I248+I251+I252</f>
        <v>0</v>
      </c>
      <c r="J253" s="51">
        <f t="shared" ref="J253" si="1403">I253+J224+J230+J236+J242+J248+J251+J252</f>
        <v>0</v>
      </c>
      <c r="K253" s="51">
        <f t="shared" ref="K253" si="1404">J253+K224+K230+K236+K242+K248+K251+K252</f>
        <v>0</v>
      </c>
      <c r="L253" s="51">
        <f t="shared" ref="L253" si="1405">K253+L224+L230+L236+L242+L248+L251+L252</f>
        <v>0</v>
      </c>
      <c r="M253" s="51">
        <f t="shared" ref="M253" si="1406">L253+M224+M230+M236+M242+M248+M251+M252</f>
        <v>0</v>
      </c>
      <c r="N253" s="51">
        <f t="shared" ref="N253" si="1407">M253+N224+N230+N236+N242+N248+N251+N252</f>
        <v>0</v>
      </c>
      <c r="O253" s="51" t="e">
        <f>N253+O224+O230+O236+O242+O248+O251+O252</f>
        <v>#REF!</v>
      </c>
      <c r="P253" s="51" t="e">
        <f>O253+P224+P230+P236+P242+P248+P251+P252</f>
        <v>#REF!</v>
      </c>
      <c r="Q253" s="51" t="e">
        <f t="shared" ref="Q253" si="1408">P253+Q224+Q230+Q236+Q242+Q248+Q251+Q252</f>
        <v>#REF!</v>
      </c>
      <c r="R253" s="51" t="e">
        <f t="shared" ref="R253" si="1409">Q253+R224+R230+R236+R242+R248+R251+R252</f>
        <v>#REF!</v>
      </c>
      <c r="S253" s="51" t="e">
        <f t="shared" ref="S253" si="1410">R253+S224+S230+S236+S242+S248+S251+S252</f>
        <v>#REF!</v>
      </c>
      <c r="T253" s="51" t="e">
        <f t="shared" ref="T253" si="1411">S253+T224+T230+T236+T242+T248+T251+T252</f>
        <v>#REF!</v>
      </c>
      <c r="U253" s="51" t="e">
        <f t="shared" ref="U253" si="1412">T253+U224+U230+U236+U242+U248+U251+U252</f>
        <v>#REF!</v>
      </c>
      <c r="V253" s="51" t="e">
        <f t="shared" ref="V253" si="1413">U253+V224+V230+V236+V242+V248+V251+V252</f>
        <v>#REF!</v>
      </c>
      <c r="W253" s="51" t="e">
        <f t="shared" ref="W253" si="1414">V253+W224+W230+W236+W242+W248+W251+W252</f>
        <v>#REF!</v>
      </c>
      <c r="X253" s="51" t="e">
        <f t="shared" ref="X253" si="1415">W253+X224+X230+X236+X242+X248+X251+X252</f>
        <v>#REF!</v>
      </c>
      <c r="Y253" s="51" t="e">
        <f t="shared" ref="Y253" si="1416">X253+Y224+Y230+Y236+Y242+Y248+Y251+Y252</f>
        <v>#REF!</v>
      </c>
      <c r="Z253" s="51" t="e">
        <f t="shared" ref="Z253" si="1417">Y253+Z224+Z230+Z236+Z242+Z248+Z251+Z252</f>
        <v>#REF!</v>
      </c>
      <c r="AA253" s="51" t="e">
        <f t="shared" ref="AA253" si="1418">Z253+AA224+AA230+AA236+AA242+AA248+AA251+AA252</f>
        <v>#REF!</v>
      </c>
      <c r="AB253" s="51" t="e">
        <f t="shared" ref="AB253" si="1419">AA253+AB224+AB230+AB236+AB242+AB248+AB251+AB252</f>
        <v>#REF!</v>
      </c>
      <c r="AC253" s="51" t="e">
        <f t="shared" ref="AC253" si="1420">AB253+AC224+AC230+AC236+AC242+AC248+AC251+AC252</f>
        <v>#REF!</v>
      </c>
      <c r="AD253" s="51" t="e">
        <f t="shared" ref="AD253" si="1421">AC253+AD224+AD230+AD236+AD242+AD248+AD251+AD252</f>
        <v>#REF!</v>
      </c>
      <c r="AE253" s="51" t="e">
        <f t="shared" ref="AE253" si="1422">AD253+AE224+AE230+AE236+AE242+AE248+AE251+AE252</f>
        <v>#REF!</v>
      </c>
      <c r="AF253" s="51" t="e">
        <f t="shared" ref="AF253" si="1423">AE253+AF224+AF230+AF236+AF242+AF248+AF251+AF252</f>
        <v>#REF!</v>
      </c>
      <c r="AG253" s="51" t="e">
        <f t="shared" ref="AG253" si="1424">AF253+AG224+AG230+AG236+AG242+AG248+AG251+AG252</f>
        <v>#REF!</v>
      </c>
      <c r="AH253" s="51" t="e">
        <f t="shared" ref="AH253" si="1425">AG253+AH224+AH230+AH236+AH242+AH248+AH251+AH252</f>
        <v>#REF!</v>
      </c>
      <c r="AI253" s="51" t="e">
        <f t="shared" ref="AI253" si="1426">AH253+AI224+AI230+AI236+AI242+AI248+AI251+AI252</f>
        <v>#REF!</v>
      </c>
      <c r="AJ253" s="51" t="e">
        <f t="shared" ref="AJ253" si="1427">AI253+AJ224+AJ230+AJ236+AJ242+AJ248+AJ251+AJ252</f>
        <v>#REF!</v>
      </c>
      <c r="AK253" s="51" t="e">
        <f t="shared" ref="AK253" si="1428">AJ253+AK224+AK230+AK236+AK242+AK248+AK251+AK252</f>
        <v>#REF!</v>
      </c>
      <c r="AL253" s="51" t="e">
        <f t="shared" ref="AL253" si="1429">AK253+AL224+AL230+AL236+AL242+AL248+AL251+AL252</f>
        <v>#REF!</v>
      </c>
      <c r="AM253" s="51" t="e">
        <f t="shared" ref="AM253" si="1430">AL253+AM224+AM230+AM236+AM242+AM248+AM251+AM252</f>
        <v>#REF!</v>
      </c>
      <c r="AN253" s="51" t="e">
        <f t="shared" ref="AN253" si="1431">AM253+AN224+AN230+AN236+AN242+AN248+AN251+AN252</f>
        <v>#REF!</v>
      </c>
      <c r="AO253" s="51" t="e">
        <f t="shared" ref="AO253" si="1432">AN253+AO224+AO230+AO236+AO242+AO248+AO251+AO252</f>
        <v>#REF!</v>
      </c>
      <c r="AP253" s="51">
        <v>546897.57477722457</v>
      </c>
      <c r="AQ253" s="51">
        <v>398739.90993528208</v>
      </c>
      <c r="AR253" s="51">
        <v>245019.49824146638</v>
      </c>
      <c r="AS253" s="51">
        <f t="shared" ref="AS253" si="1433">AR253+AS224+AS230+AS236+AS242+AS248+AS251+AS252</f>
        <v>246048.58013408055</v>
      </c>
      <c r="AT253" s="51">
        <f t="shared" ref="AT253" si="1434">AS253+AT224+AT230+AT236+AT242+AT248+AT251+AT252</f>
        <v>1576700.7026206506</v>
      </c>
      <c r="AU253" s="51">
        <f t="shared" ref="AU253" si="1435">AT253+AU224+AU230+AU236+AU242+AU248+AU251+AU252</f>
        <v>1583322.8455716574</v>
      </c>
      <c r="AV253" s="51">
        <f t="shared" ref="AV253" si="1436">AU253+AV224+AV230+AV236+AV242+AV248+AV251+AV252</f>
        <v>1583322.8455716574</v>
      </c>
      <c r="AW253" s="51">
        <f t="shared" ref="AW253" si="1437">AV253+AW224+AW230+AW236+AW242+AW248+AW251+AW252</f>
        <v>1583322.8455716574</v>
      </c>
      <c r="AX253" s="51">
        <f t="shared" ref="AX253" si="1438">AW253+AX224+AX230+AX236+AX242+AX248+AX251+AX252</f>
        <v>1583322.8455716574</v>
      </c>
      <c r="AY253" s="51">
        <f t="shared" ref="AY253" si="1439">AX253+AY224+AY230+AY236+AY242+AY248+AY251+AY252</f>
        <v>1583322.8455716574</v>
      </c>
      <c r="AZ253" s="51">
        <f t="shared" ref="AZ253" si="1440">AY253+AZ224+AZ230+AZ236+AZ242+AZ248+AZ251+AZ252</f>
        <v>1583322.8455716574</v>
      </c>
      <c r="BA253" s="51">
        <f t="shared" ref="BA253" si="1441">AZ253+BA224+BA230+BA236+BA242+BA248+BA251+BA252</f>
        <v>1583322.8455716574</v>
      </c>
      <c r="BB253" s="51">
        <f t="shared" ref="BB253" si="1442">BA253+BB224+BB230+BB236+BB242+BB248+BB251+BB252</f>
        <v>1583322.8455716574</v>
      </c>
      <c r="BC253" s="51">
        <f t="shared" ref="BC253" si="1443">BB253+BC224+BC230+BC236+BC242+BC248+BC251+BC252</f>
        <v>1583322.8455716574</v>
      </c>
      <c r="BD253" s="51">
        <f t="shared" ref="BD253" si="1444">BC253+BD224+BD230+BD236+BD242+BD248+BD251+BD252</f>
        <v>1583322.8455716574</v>
      </c>
      <c r="BE253" s="51">
        <f t="shared" ref="BE253" si="1445">BD253+BE224+BE230+BE236+BE242+BE248+BE251+BE252</f>
        <v>1583322.8455716574</v>
      </c>
      <c r="BF253" s="51" t="e">
        <f t="shared" ref="BF253" si="1446">BE253+BF224+BF230+BF236+BF242+BF248+BF251+BF252</f>
        <v>#REF!</v>
      </c>
      <c r="BG253" s="51" t="e">
        <f t="shared" ref="BG253" si="1447">BF253+BG224+BG230+BG236+BG242+BG248+BG251+BG252</f>
        <v>#REF!</v>
      </c>
      <c r="BH253" s="51" t="e">
        <f t="shared" ref="BH253" si="1448">BG253+BH224+BH230+BH236+BH242+BH248+BH251+BH252</f>
        <v>#REF!</v>
      </c>
      <c r="BI253" s="51" t="e">
        <f t="shared" ref="BI253" si="1449">BH253+BI224+BI230+BI236+BI242+BI248+BI251+BI252</f>
        <v>#REF!</v>
      </c>
      <c r="BJ253" s="51" t="e">
        <f t="shared" ref="BJ253" si="1450">BI253+BJ224+BJ230+BJ236+BJ242+BJ248+BJ251+BJ252</f>
        <v>#REF!</v>
      </c>
      <c r="BK253" s="51" t="e">
        <f t="shared" ref="BK253" si="1451">BJ253+BK224+BK230+BK236+BK242+BK248+BK251+BK252</f>
        <v>#REF!</v>
      </c>
      <c r="BL253" s="51" t="e">
        <f t="shared" ref="BL253" si="1452">BK253+BL224+BL230+BL236+BL242+BL248+BL251+BL252</f>
        <v>#REF!</v>
      </c>
      <c r="BM253" s="51" t="e">
        <f t="shared" ref="BM253" si="1453">BL253+BM224+BM230+BM236+BM242+BM248+BM251+BM252</f>
        <v>#REF!</v>
      </c>
      <c r="BN253" s="51" t="e">
        <f t="shared" ref="BN253" si="1454">BM253+BN224+BN230+BN236+BN242+BN248+BN251+BN252</f>
        <v>#REF!</v>
      </c>
      <c r="BO253" s="51" t="e">
        <f t="shared" ref="BO253" si="1455">BN253+BO224+BO230+BO236+BO242+BO248+BO251+BO252</f>
        <v>#REF!</v>
      </c>
      <c r="BP253" s="51" t="e">
        <f t="shared" ref="BP253" si="1456">BO253+BP224+BP230+BP236+BP242+BP248+BP251+BP252</f>
        <v>#REF!</v>
      </c>
      <c r="BQ253" s="51" t="e">
        <f t="shared" ref="BQ253" si="1457">BP253+BQ224+BQ230+BQ236+BQ242+BQ248+BQ251+BQ252</f>
        <v>#REF!</v>
      </c>
      <c r="BR253" s="51" t="e">
        <f t="shared" ref="BR253" si="1458">BQ253+BR224+BR230+BR236+BR242+BR248+BR251+BR252</f>
        <v>#REF!</v>
      </c>
      <c r="BS253" s="51" t="e">
        <f t="shared" ref="BS253" si="1459">BR253+BS224+BS230+BS236+BS242+BS248+BS251+BS252</f>
        <v>#REF!</v>
      </c>
      <c r="BT253" s="51" t="e">
        <f t="shared" ref="BT253" si="1460">BS253+BT224+BT230+BT236+BT242+BT248+BT251+BT252</f>
        <v>#REF!</v>
      </c>
      <c r="BU253" s="51" t="e">
        <f t="shared" ref="BU253" si="1461">BT253+BU224+BU230+BU236+BU242+BU248+BU251+BU252</f>
        <v>#REF!</v>
      </c>
      <c r="BV253" s="51" t="e">
        <f t="shared" ref="BV253" si="1462">BU253+BV224+BV230+BV236+BV242+BV248+BV251+BV252</f>
        <v>#REF!</v>
      </c>
      <c r="BW253" s="51" t="e">
        <f t="shared" ref="BW253" si="1463">BV253+BW224+BW230+BW236+BW242+BW248+BW251+BW252</f>
        <v>#REF!</v>
      </c>
      <c r="BX253" s="51" t="e">
        <f t="shared" ref="BX253" si="1464">BW253+BX224+BX230+BX236+BX242+BX248+BX251+BX252</f>
        <v>#REF!</v>
      </c>
      <c r="BY253" s="51" t="e">
        <f t="shared" ref="BY253" si="1465">BX253+BY224+BY230+BY236+BY242+BY248+BY251+BY252</f>
        <v>#REF!</v>
      </c>
      <c r="BZ253" s="51" t="e">
        <f t="shared" ref="BZ253" si="1466">BY253+BZ224+BZ230+BZ236+BZ242+BZ248+BZ251+BZ252</f>
        <v>#REF!</v>
      </c>
      <c r="CA253" s="51" t="e">
        <f t="shared" ref="CA253" si="1467">BZ253+CA224+CA230+CA236+CA242+CA248+CA251+CA252</f>
        <v>#REF!</v>
      </c>
      <c r="CB253" s="51" t="e">
        <f t="shared" ref="CB253" si="1468">CA253+CB224+CB230+CB236+CB242+CB248+CB251+CB252</f>
        <v>#REF!</v>
      </c>
    </row>
    <row r="254" spans="1:80" s="11" customFormat="1" ht="15.75" hidden="1" customHeight="1">
      <c r="B254" s="10"/>
      <c r="C254" s="8"/>
      <c r="D254" s="12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</row>
    <row r="255" spans="1:80" s="11" customFormat="1" ht="15.75" hidden="1" customHeight="1">
      <c r="A255" s="27" t="s">
        <v>54</v>
      </c>
      <c r="B255" s="27" t="s">
        <v>52</v>
      </c>
      <c r="C255" s="27">
        <v>1</v>
      </c>
      <c r="D255" s="28" t="s">
        <v>63</v>
      </c>
      <c r="E255" s="14">
        <f>Deferral!D72</f>
        <v>49935.649311219691</v>
      </c>
      <c r="F255" s="14">
        <f>Deferral!E72</f>
        <v>78875.045866021537</v>
      </c>
      <c r="G255" s="14" t="e">
        <f>Deferral!F72</f>
        <v>#REF!</v>
      </c>
      <c r="H255" s="14" t="e">
        <f>Deferral!G72</f>
        <v>#REF!</v>
      </c>
      <c r="I255" s="14" t="e">
        <f>Deferral!H72</f>
        <v>#REF!</v>
      </c>
      <c r="J255" s="14" t="e">
        <f>Deferral!I72</f>
        <v>#REF!</v>
      </c>
      <c r="K255" s="14" t="e">
        <f>Deferral!J72</f>
        <v>#REF!</v>
      </c>
      <c r="L255" s="14" t="e">
        <f>Deferral!K72</f>
        <v>#REF!</v>
      </c>
      <c r="M255" s="14" t="e">
        <f>Deferral!L72</f>
        <v>#REF!</v>
      </c>
      <c r="N255" s="14" t="e">
        <f>Deferral!M72</f>
        <v>#REF!</v>
      </c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</row>
    <row r="256" spans="1:80" s="11" customFormat="1" ht="15.75" hidden="1" customHeight="1">
      <c r="A256" s="27" t="s">
        <v>54</v>
      </c>
      <c r="B256" s="27" t="s">
        <v>52</v>
      </c>
      <c r="C256" s="27">
        <v>1</v>
      </c>
      <c r="D256" s="12" t="s">
        <v>22</v>
      </c>
      <c r="E256" s="86">
        <f>E255/2*E$302</f>
        <v>72.82282191219538</v>
      </c>
      <c r="F256" s="86">
        <f>(E257+F255/2)*F$302</f>
        <v>260.88415227624944</v>
      </c>
      <c r="G256" s="86" t="e">
        <f t="shared" ref="G256" si="1469">(F257+G255/2)*G$302</f>
        <v>#REF!</v>
      </c>
      <c r="H256" s="86" t="e">
        <f t="shared" ref="H256" si="1470">(G257+H255/2)*H$302</f>
        <v>#REF!</v>
      </c>
      <c r="I256" s="86" t="e">
        <f t="shared" ref="I256" si="1471">(H257+I255/2)*I$302</f>
        <v>#REF!</v>
      </c>
      <c r="J256" s="86" t="e">
        <f t="shared" ref="J256" si="1472">(I257+J255/2)*J$302</f>
        <v>#REF!</v>
      </c>
      <c r="K256" s="86" t="e">
        <f t="shared" ref="K256" si="1473">(J257+K255/2)*K$302</f>
        <v>#REF!</v>
      </c>
      <c r="L256" s="86" t="e">
        <f t="shared" ref="L256" si="1474">(K257+L255/2)*L$302</f>
        <v>#REF!</v>
      </c>
      <c r="M256" s="86" t="e">
        <f t="shared" ref="M256" si="1475">(L257+M255/2)*M$302</f>
        <v>#REF!</v>
      </c>
      <c r="N256" s="86" t="e">
        <f t="shared" ref="N256" si="1476">(M257+N255/2)*N$302</f>
        <v>#REF!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</row>
    <row r="257" spans="1:80" s="11" customFormat="1" ht="15.75" hidden="1" customHeight="1">
      <c r="A257" s="27" t="s">
        <v>54</v>
      </c>
      <c r="B257" s="27" t="s">
        <v>52</v>
      </c>
      <c r="C257" s="27">
        <v>1</v>
      </c>
      <c r="D257" s="28" t="s">
        <v>62</v>
      </c>
      <c r="E257" s="86">
        <f>E255+E256</f>
        <v>50008.472133131887</v>
      </c>
      <c r="F257" s="86">
        <f>E257+SUM(F255:F256)</f>
        <v>129144.40215142968</v>
      </c>
      <c r="G257" s="86" t="e">
        <f t="shared" ref="G257" si="1477">F257+SUM(G255:G256)</f>
        <v>#REF!</v>
      </c>
      <c r="H257" s="86" t="e">
        <f t="shared" ref="H257" si="1478">G257+SUM(H255:H256)</f>
        <v>#REF!</v>
      </c>
      <c r="I257" s="86" t="e">
        <f t="shared" ref="I257" si="1479">H257+SUM(I255:I256)</f>
        <v>#REF!</v>
      </c>
      <c r="J257" s="86" t="e">
        <f t="shared" ref="J257" si="1480">I257+SUM(J255:J256)</f>
        <v>#REF!</v>
      </c>
      <c r="K257" s="86" t="e">
        <f t="shared" ref="K257" si="1481">J257+SUM(K255:K256)</f>
        <v>#REF!</v>
      </c>
      <c r="L257" s="86" t="e">
        <f t="shared" ref="L257" si="1482">K257+SUM(L255:L256)</f>
        <v>#REF!</v>
      </c>
      <c r="M257" s="86" t="e">
        <f t="shared" ref="M257" si="1483">L257+SUM(M255:M256)</f>
        <v>#REF!</v>
      </c>
      <c r="N257" s="86" t="e">
        <f t="shared" ref="N257" si="1484">M257+SUM(N255:N256)</f>
        <v>#REF!</v>
      </c>
      <c r="O257" s="14" t="e">
        <f>N257</f>
        <v>#REF!</v>
      </c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</row>
    <row r="258" spans="1:80" s="11" customFormat="1" ht="15.75" hidden="1" customHeight="1">
      <c r="A258" s="27" t="s">
        <v>54</v>
      </c>
      <c r="B258" s="27" t="s">
        <v>52</v>
      </c>
      <c r="C258" s="27">
        <v>1</v>
      </c>
      <c r="D258" s="12" t="s">
        <v>28</v>
      </c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51">
        <f>O312</f>
        <v>0</v>
      </c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</row>
    <row r="259" spans="1:80" s="11" customFormat="1" ht="15.75" hidden="1" customHeight="1">
      <c r="A259" s="27" t="s">
        <v>54</v>
      </c>
      <c r="B259" s="27" t="s">
        <v>52</v>
      </c>
      <c r="C259" s="27">
        <v>1</v>
      </c>
      <c r="D259" s="12" t="s">
        <v>36</v>
      </c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14" t="e">
        <f>SUM(O257:O258)</f>
        <v>#REF!</v>
      </c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</row>
    <row r="260" spans="1:80" s="11" customFormat="1" ht="15.75" hidden="1" customHeight="1">
      <c r="A260" s="27"/>
      <c r="B260" s="27"/>
      <c r="C260" s="27"/>
      <c r="D260" s="12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</row>
    <row r="261" spans="1:80" s="11" customFormat="1" ht="15.75" hidden="1" customHeight="1">
      <c r="A261" s="27" t="s">
        <v>54</v>
      </c>
      <c r="B261" s="27" t="s">
        <v>52</v>
      </c>
      <c r="C261" s="27">
        <v>2</v>
      </c>
      <c r="D261" s="28" t="s">
        <v>63</v>
      </c>
      <c r="E261" s="86"/>
      <c r="F261" s="86"/>
      <c r="G261" s="86"/>
      <c r="H261" s="86"/>
      <c r="I261" s="86"/>
      <c r="J261" s="86"/>
      <c r="K261" s="86"/>
      <c r="L261" s="86"/>
      <c r="M261" s="86"/>
      <c r="O261" s="14" t="e">
        <f>Deferral!N72</f>
        <v>#REF!</v>
      </c>
      <c r="P261" s="14" t="e">
        <f>Deferral!O72</f>
        <v>#REF!</v>
      </c>
      <c r="Q261" s="14">
        <f>Deferral!P72+Deferral!Q72</f>
        <v>203299.71117456356</v>
      </c>
      <c r="R261" s="14">
        <f>Deferral!R72+Deferral!S72</f>
        <v>-48413.553768502374</v>
      </c>
      <c r="S261" s="14" t="e">
        <f>Deferral!T72</f>
        <v>#REF!</v>
      </c>
      <c r="T261" s="14" t="e">
        <f>Deferral!U72</f>
        <v>#REF!</v>
      </c>
      <c r="U261" s="14" t="e">
        <f>Deferral!V72</f>
        <v>#REF!</v>
      </c>
      <c r="V261" s="14" t="e">
        <f>Deferral!W72</f>
        <v>#REF!</v>
      </c>
      <c r="W261" s="14" t="e">
        <f>Deferral!X72</f>
        <v>#REF!</v>
      </c>
      <c r="X261" s="14" t="e">
        <f>Deferral!Y72</f>
        <v>#REF!</v>
      </c>
      <c r="Y261" s="14" t="e">
        <f>Deferral!Z72</f>
        <v>#REF!</v>
      </c>
      <c r="Z261" s="14" t="e">
        <f>Deferral!AA72</f>
        <v>#REF!</v>
      </c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</row>
    <row r="262" spans="1:80" s="11" customFormat="1" ht="15.75" hidden="1" customHeight="1">
      <c r="A262" s="27" t="s">
        <v>54</v>
      </c>
      <c r="B262" s="27" t="s">
        <v>52</v>
      </c>
      <c r="C262" s="27">
        <v>2</v>
      </c>
      <c r="D262" s="12" t="s">
        <v>22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14" t="e">
        <f>O261/2*O$302</f>
        <v>#REF!</v>
      </c>
      <c r="P262" s="14" t="e">
        <f t="shared" ref="P262:Z262" si="1485">(O263+P261/2)*P$302</f>
        <v>#REF!</v>
      </c>
      <c r="Q262" s="14" t="e">
        <f t="shared" si="1485"/>
        <v>#REF!</v>
      </c>
      <c r="R262" s="14" t="e">
        <f t="shared" si="1485"/>
        <v>#REF!</v>
      </c>
      <c r="S262" s="14" t="e">
        <f t="shared" si="1485"/>
        <v>#REF!</v>
      </c>
      <c r="T262" s="14" t="e">
        <f t="shared" si="1485"/>
        <v>#REF!</v>
      </c>
      <c r="U262" s="14" t="e">
        <f t="shared" si="1485"/>
        <v>#REF!</v>
      </c>
      <c r="V262" s="14" t="e">
        <f t="shared" si="1485"/>
        <v>#REF!</v>
      </c>
      <c r="W262" s="14" t="e">
        <f t="shared" si="1485"/>
        <v>#REF!</v>
      </c>
      <c r="X262" s="14" t="e">
        <f t="shared" si="1485"/>
        <v>#REF!</v>
      </c>
      <c r="Y262" s="14" t="e">
        <f t="shared" si="1485"/>
        <v>#REF!</v>
      </c>
      <c r="Z262" s="14" t="e">
        <f t="shared" si="1485"/>
        <v>#REF!</v>
      </c>
      <c r="AA262" s="14" t="e">
        <f t="shared" ref="AA262:AG262" si="1486">Z263*AA$302</f>
        <v>#REF!</v>
      </c>
      <c r="AB262" s="14" t="e">
        <f t="shared" si="1486"/>
        <v>#REF!</v>
      </c>
      <c r="AC262" s="14" t="e">
        <f t="shared" si="1486"/>
        <v>#REF!</v>
      </c>
      <c r="AD262" s="14" t="e">
        <f t="shared" si="1486"/>
        <v>#REF!</v>
      </c>
      <c r="AE262" s="14" t="e">
        <f t="shared" si="1486"/>
        <v>#REF!</v>
      </c>
      <c r="AF262" s="14" t="e">
        <f t="shared" si="1486"/>
        <v>#REF!</v>
      </c>
      <c r="AG262" s="14" t="e">
        <f t="shared" si="1486"/>
        <v>#REF!</v>
      </c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</row>
    <row r="263" spans="1:80" s="11" customFormat="1" ht="15.75" hidden="1" customHeight="1">
      <c r="A263" s="27" t="s">
        <v>54</v>
      </c>
      <c r="B263" s="27" t="s">
        <v>52</v>
      </c>
      <c r="C263" s="27">
        <v>2</v>
      </c>
      <c r="D263" s="28" t="s">
        <v>62</v>
      </c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14" t="e">
        <f>SUM(O261:O262)</f>
        <v>#REF!</v>
      </c>
      <c r="P263" s="14" t="e">
        <f>O263+SUM(P261:P262)</f>
        <v>#REF!</v>
      </c>
      <c r="Q263" s="14" t="e">
        <f t="shared" ref="Q263" si="1487">P263+SUM(Q261:Q262)</f>
        <v>#REF!</v>
      </c>
      <c r="R263" s="14" t="e">
        <f t="shared" ref="R263" si="1488">Q263+SUM(R261:R262)</f>
        <v>#REF!</v>
      </c>
      <c r="S263" s="14" t="e">
        <f t="shared" ref="S263" si="1489">R263+SUM(S261:S262)</f>
        <v>#REF!</v>
      </c>
      <c r="T263" s="14" t="e">
        <f t="shared" ref="T263" si="1490">S263+SUM(T261:T262)</f>
        <v>#REF!</v>
      </c>
      <c r="U263" s="14" t="e">
        <f t="shared" ref="U263" si="1491">T263+SUM(U261:U262)</f>
        <v>#REF!</v>
      </c>
      <c r="V263" s="14" t="e">
        <f t="shared" ref="V263" si="1492">U263+SUM(V261:V262)</f>
        <v>#REF!</v>
      </c>
      <c r="W263" s="14" t="e">
        <f t="shared" ref="W263" si="1493">V263+SUM(W261:W262)</f>
        <v>#REF!</v>
      </c>
      <c r="X263" s="14" t="e">
        <f t="shared" ref="X263" si="1494">W263+SUM(X261:X262)</f>
        <v>#REF!</v>
      </c>
      <c r="Y263" s="14" t="e">
        <f t="shared" ref="Y263" si="1495">X263+SUM(Y261:Y262)</f>
        <v>#REF!</v>
      </c>
      <c r="Z263" s="14" t="e">
        <f t="shared" ref="Z263" si="1496">Y263+SUM(Z261:Z262)</f>
        <v>#REF!</v>
      </c>
      <c r="AA263" s="14" t="e">
        <f>Z263+AA262</f>
        <v>#REF!</v>
      </c>
      <c r="AB263" s="14" t="e">
        <f t="shared" ref="AB263" si="1497">AA263+AB262</f>
        <v>#REF!</v>
      </c>
      <c r="AC263" s="14" t="e">
        <f t="shared" ref="AC263" si="1498">AB263+AC262</f>
        <v>#REF!</v>
      </c>
      <c r="AD263" s="14" t="e">
        <f t="shared" ref="AD263" si="1499">AC263+AD262</f>
        <v>#REF!</v>
      </c>
      <c r="AE263" s="14" t="e">
        <f t="shared" ref="AE263" si="1500">AD263+AE262</f>
        <v>#REF!</v>
      </c>
      <c r="AF263" s="14" t="e">
        <f>AE263+AF262</f>
        <v>#REF!</v>
      </c>
      <c r="AG263" s="14" t="e">
        <f>AF263+AG262</f>
        <v>#REF!</v>
      </c>
      <c r="AH263" s="14" t="e">
        <f>AG263</f>
        <v>#REF!</v>
      </c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</row>
    <row r="264" spans="1:80" s="11" customFormat="1" ht="15.75" hidden="1" customHeight="1">
      <c r="A264" s="27" t="s">
        <v>54</v>
      </c>
      <c r="B264" s="27" t="s">
        <v>52</v>
      </c>
      <c r="C264" s="27">
        <v>2</v>
      </c>
      <c r="D264" s="12" t="s">
        <v>28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51">
        <f>AH320</f>
        <v>0</v>
      </c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</row>
    <row r="265" spans="1:80" s="11" customFormat="1" ht="15.75" hidden="1" customHeight="1">
      <c r="A265" s="27" t="s">
        <v>54</v>
      </c>
      <c r="B265" s="27" t="s">
        <v>52</v>
      </c>
      <c r="C265" s="27">
        <v>2</v>
      </c>
      <c r="D265" s="12" t="s">
        <v>32</v>
      </c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 t="e">
        <f>SUM(AH263:AH264)</f>
        <v>#REF!</v>
      </c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</row>
    <row r="266" spans="1:80" s="11" customFormat="1" ht="15.75" hidden="1" customHeight="1">
      <c r="A266" s="27"/>
      <c r="B266" s="27"/>
      <c r="C266" s="12"/>
      <c r="D266" s="12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</row>
    <row r="267" spans="1:80" s="11" customFormat="1" ht="15.75" hidden="1" customHeight="1">
      <c r="A267" s="27" t="s">
        <v>54</v>
      </c>
      <c r="B267" s="27" t="s">
        <v>52</v>
      </c>
      <c r="C267" s="27">
        <v>3</v>
      </c>
      <c r="D267" s="28" t="s">
        <v>63</v>
      </c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 t="e">
        <f>Deferral!AB72</f>
        <v>#REF!</v>
      </c>
      <c r="AB267" s="14" t="e">
        <f>Deferral!AC72</f>
        <v>#REF!</v>
      </c>
      <c r="AC267" s="14" t="e">
        <f>Deferral!AD72</f>
        <v>#REF!</v>
      </c>
      <c r="AD267" s="14" t="e">
        <f>Deferral!AE72</f>
        <v>#REF!</v>
      </c>
      <c r="AE267" s="14" t="e">
        <f>Deferral!AF72</f>
        <v>#REF!</v>
      </c>
      <c r="AF267" s="14" t="e">
        <f>Deferral!AG72</f>
        <v>#REF!</v>
      </c>
      <c r="AG267" s="14" t="e">
        <f>Deferral!AH72</f>
        <v>#REF!</v>
      </c>
      <c r="AH267" s="14" t="e">
        <f>Deferral!AI72</f>
        <v>#REF!</v>
      </c>
      <c r="AI267" s="14" t="e">
        <f>Deferral!AJ72</f>
        <v>#REF!</v>
      </c>
      <c r="AJ267" s="14" t="e">
        <f>Deferral!AK72</f>
        <v>#REF!</v>
      </c>
      <c r="AK267" s="14" t="e">
        <f>Deferral!AL72</f>
        <v>#REF!</v>
      </c>
      <c r="AL267" s="14" t="e">
        <f>Deferral!AM72</f>
        <v>#REF!</v>
      </c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</row>
    <row r="268" spans="1:80" s="11" customFormat="1" ht="15.75" hidden="1" customHeight="1">
      <c r="A268" s="27" t="s">
        <v>54</v>
      </c>
      <c r="B268" s="27" t="s">
        <v>52</v>
      </c>
      <c r="C268" s="27">
        <v>3</v>
      </c>
      <c r="D268" s="12" t="s">
        <v>22</v>
      </c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 t="e">
        <f>AA267/2*AA$302</f>
        <v>#REF!</v>
      </c>
      <c r="AB268" s="14" t="e">
        <f t="shared" ref="AB268:AL268" si="1501">(AA269+AB267/2)*AB$302</f>
        <v>#REF!</v>
      </c>
      <c r="AC268" s="14" t="e">
        <f t="shared" si="1501"/>
        <v>#REF!</v>
      </c>
      <c r="AD268" s="14" t="e">
        <f t="shared" si="1501"/>
        <v>#REF!</v>
      </c>
      <c r="AE268" s="14" t="e">
        <f t="shared" si="1501"/>
        <v>#REF!</v>
      </c>
      <c r="AF268" s="14" t="e">
        <f t="shared" si="1501"/>
        <v>#REF!</v>
      </c>
      <c r="AG268" s="14" t="e">
        <f t="shared" si="1501"/>
        <v>#REF!</v>
      </c>
      <c r="AH268" s="14" t="e">
        <f t="shared" si="1501"/>
        <v>#REF!</v>
      </c>
      <c r="AI268" s="14" t="e">
        <f t="shared" si="1501"/>
        <v>#REF!</v>
      </c>
      <c r="AJ268" s="14" t="e">
        <f t="shared" si="1501"/>
        <v>#REF!</v>
      </c>
      <c r="AK268" s="14" t="e">
        <f t="shared" si="1501"/>
        <v>#REF!</v>
      </c>
      <c r="AL268" s="14" t="e">
        <f t="shared" si="1501"/>
        <v>#REF!</v>
      </c>
      <c r="AM268" s="14" t="e">
        <f t="shared" ref="AM268:AS268" si="1502">AL269*AM$302</f>
        <v>#REF!</v>
      </c>
      <c r="AN268" s="14" t="e">
        <f t="shared" si="1502"/>
        <v>#REF!</v>
      </c>
      <c r="AO268" s="14" t="e">
        <f t="shared" si="1502"/>
        <v>#REF!</v>
      </c>
      <c r="AP268" s="14">
        <v>-163.87849772652606</v>
      </c>
      <c r="AQ268" s="14">
        <v>-161.05337492876222</v>
      </c>
      <c r="AR268" s="14">
        <v>-165.37318434074038</v>
      </c>
      <c r="AS268" s="14">
        <f t="shared" si="1502"/>
        <v>-151.68747481577665</v>
      </c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</row>
    <row r="269" spans="1:80" s="11" customFormat="1" ht="15.75" hidden="1" customHeight="1">
      <c r="A269" s="27" t="s">
        <v>54</v>
      </c>
      <c r="B269" s="27" t="s">
        <v>52</v>
      </c>
      <c r="C269" s="27">
        <v>3</v>
      </c>
      <c r="D269" s="28" t="s">
        <v>62</v>
      </c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 t="e">
        <f>SUM(AA267:AA268)</f>
        <v>#REF!</v>
      </c>
      <c r="AB269" s="14" t="e">
        <f>AA269+SUM(AB267:AB268)</f>
        <v>#REF!</v>
      </c>
      <c r="AC269" s="14" t="e">
        <f t="shared" ref="AC269" si="1503">AB269+SUM(AC267:AC268)</f>
        <v>#REF!</v>
      </c>
      <c r="AD269" s="14" t="e">
        <f t="shared" ref="AD269" si="1504">AC269+SUM(AD267:AD268)</f>
        <v>#REF!</v>
      </c>
      <c r="AE269" s="14" t="e">
        <f t="shared" ref="AE269" si="1505">AD269+SUM(AE267:AE268)</f>
        <v>#REF!</v>
      </c>
      <c r="AF269" s="14" t="e">
        <f t="shared" ref="AF269" si="1506">AE269+SUM(AF267:AF268)</f>
        <v>#REF!</v>
      </c>
      <c r="AG269" s="14" t="e">
        <f t="shared" ref="AG269" si="1507">AF269+SUM(AG267:AG268)</f>
        <v>#REF!</v>
      </c>
      <c r="AH269" s="14" t="e">
        <f t="shared" ref="AH269" si="1508">AG269+SUM(AH267:AH268)</f>
        <v>#REF!</v>
      </c>
      <c r="AI269" s="14" t="e">
        <f t="shared" ref="AI269" si="1509">AH269+SUM(AI267:AI268)</f>
        <v>#REF!</v>
      </c>
      <c r="AJ269" s="14" t="e">
        <f t="shared" ref="AJ269" si="1510">AI269+SUM(AJ267:AJ268)</f>
        <v>#REF!</v>
      </c>
      <c r="AK269" s="14" t="e">
        <f t="shared" ref="AK269" si="1511">AJ269+SUM(AK267:AK268)</f>
        <v>#REF!</v>
      </c>
      <c r="AL269" s="14" t="e">
        <f t="shared" ref="AL269" si="1512">AK269+SUM(AL267:AL268)</f>
        <v>#REF!</v>
      </c>
      <c r="AM269" s="14" t="e">
        <f>AL269+AM268</f>
        <v>#REF!</v>
      </c>
      <c r="AN269" s="14" t="e">
        <f t="shared" ref="AN269" si="1513">AM269+AN268</f>
        <v>#REF!</v>
      </c>
      <c r="AO269" s="14" t="e">
        <f t="shared" ref="AO269" si="1514">AN269+AO268</f>
        <v>#REF!</v>
      </c>
      <c r="AP269" s="14">
        <v>-35789.638873058277</v>
      </c>
      <c r="AQ269" s="14">
        <v>-35950.692247987041</v>
      </c>
      <c r="AR269" s="14">
        <v>-36116.065432327778</v>
      </c>
      <c r="AS269" s="14">
        <f>AR269+AS268</f>
        <v>-36267.752907143557</v>
      </c>
      <c r="AT269" s="14">
        <f>AS269</f>
        <v>-36267.752907143557</v>
      </c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</row>
    <row r="270" spans="1:80" s="11" customFormat="1" ht="15.75" hidden="1" customHeight="1">
      <c r="A270" s="27" t="s">
        <v>54</v>
      </c>
      <c r="B270" s="27" t="s">
        <v>52</v>
      </c>
      <c r="C270" s="27">
        <v>3</v>
      </c>
      <c r="D270" s="12" t="s">
        <v>28</v>
      </c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51">
        <f>AT328</f>
        <v>0</v>
      </c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</row>
    <row r="271" spans="1:80" s="11" customFormat="1" ht="15.75" hidden="1" customHeight="1">
      <c r="A271" s="27" t="s">
        <v>54</v>
      </c>
      <c r="B271" s="27" t="s">
        <v>52</v>
      </c>
      <c r="C271" s="27">
        <v>3</v>
      </c>
      <c r="D271" s="12" t="s">
        <v>33</v>
      </c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>
        <f>SUM(AT269:AT270)</f>
        <v>-36267.752907143557</v>
      </c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</row>
    <row r="272" spans="1:80" s="11" customFormat="1" ht="15.75" hidden="1" customHeight="1">
      <c r="A272" s="27"/>
      <c r="B272" s="27"/>
      <c r="C272" s="12"/>
      <c r="D272" s="12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</row>
    <row r="273" spans="1:80" s="11" customFormat="1" ht="15.75" customHeight="1">
      <c r="A273" s="27" t="s">
        <v>54</v>
      </c>
      <c r="B273" s="27" t="s">
        <v>52</v>
      </c>
      <c r="C273" s="27">
        <v>4</v>
      </c>
      <c r="D273" s="28" t="s">
        <v>63</v>
      </c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 t="e">
        <f>Deferral!AN72</f>
        <v>#REF!</v>
      </c>
      <c r="AN273" s="14" t="e">
        <f>Deferral!AO72</f>
        <v>#REF!</v>
      </c>
      <c r="AO273" s="14" t="e">
        <f>Deferral!AP72</f>
        <v>#REF!</v>
      </c>
      <c r="AP273" s="14">
        <v>-118291.08122711501</v>
      </c>
      <c r="AQ273" s="14">
        <v>139130.01859289675</v>
      </c>
      <c r="AR273" s="14">
        <v>55351.431989637946</v>
      </c>
      <c r="AS273" s="14" t="e">
        <f>Deferral!AT72</f>
        <v>#REF!</v>
      </c>
      <c r="AT273" s="14" t="e">
        <f>Deferral!AU72</f>
        <v>#REF!</v>
      </c>
      <c r="AU273" s="14" t="e">
        <f>Deferral!AV72</f>
        <v>#REF!</v>
      </c>
      <c r="AV273" s="14" t="e">
        <f>Deferral!AW72</f>
        <v>#REF!</v>
      </c>
      <c r="AW273" s="14" t="e">
        <f>Deferral!AX72</f>
        <v>#REF!</v>
      </c>
      <c r="AX273" s="14" t="e">
        <f>Deferral!AY72</f>
        <v>#REF!</v>
      </c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</row>
    <row r="274" spans="1:80" s="11" customFormat="1" ht="15.75" customHeight="1">
      <c r="A274" s="27" t="s">
        <v>54</v>
      </c>
      <c r="B274" s="27" t="s">
        <v>52</v>
      </c>
      <c r="C274" s="27">
        <v>4</v>
      </c>
      <c r="D274" s="12" t="s">
        <v>22</v>
      </c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 t="e">
        <f>AM273/2*AM$302</f>
        <v>#REF!</v>
      </c>
      <c r="AN274" s="14" t="e">
        <f t="shared" ref="AN274:AX274" si="1515">(AM275+AN273/2)*AN$302</f>
        <v>#REF!</v>
      </c>
      <c r="AO274" s="14" t="e">
        <f t="shared" si="1515"/>
        <v>#REF!</v>
      </c>
      <c r="AP274" s="14">
        <v>1737.3714004177725</v>
      </c>
      <c r="AQ274" s="14">
        <v>1754.3082373053185</v>
      </c>
      <c r="AR274" s="14">
        <v>2248.6700190324264</v>
      </c>
      <c r="AS274" s="14" t="e">
        <f t="shared" si="1515"/>
        <v>#REF!</v>
      </c>
      <c r="AT274" s="14" t="e">
        <f t="shared" si="1515"/>
        <v>#REF!</v>
      </c>
      <c r="AU274" s="14" t="e">
        <f t="shared" si="1515"/>
        <v>#REF!</v>
      </c>
      <c r="AV274" s="14" t="e">
        <f t="shared" si="1515"/>
        <v>#REF!</v>
      </c>
      <c r="AW274" s="14" t="e">
        <f t="shared" si="1515"/>
        <v>#REF!</v>
      </c>
      <c r="AX274" s="14" t="e">
        <f t="shared" si="1515"/>
        <v>#REF!</v>
      </c>
      <c r="AY274" s="14" t="e">
        <f t="shared" ref="AY274:BE274" si="1516">AX275*AY$302</f>
        <v>#REF!</v>
      </c>
      <c r="AZ274" s="14" t="e">
        <f t="shared" si="1516"/>
        <v>#REF!</v>
      </c>
      <c r="BA274" s="14" t="e">
        <f t="shared" si="1516"/>
        <v>#REF!</v>
      </c>
      <c r="BB274" s="14" t="e">
        <f t="shared" si="1516"/>
        <v>#REF!</v>
      </c>
      <c r="BC274" s="14" t="e">
        <f t="shared" si="1516"/>
        <v>#REF!</v>
      </c>
      <c r="BD274" s="14" t="e">
        <f t="shared" si="1516"/>
        <v>#REF!</v>
      </c>
      <c r="BE274" s="14" t="e">
        <f t="shared" si="1516"/>
        <v>#REF!</v>
      </c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</row>
    <row r="275" spans="1:80" s="11" customFormat="1" ht="15.75" customHeight="1">
      <c r="A275" s="27" t="s">
        <v>54</v>
      </c>
      <c r="B275" s="27" t="s">
        <v>52</v>
      </c>
      <c r="C275" s="27">
        <v>4</v>
      </c>
      <c r="D275" s="28" t="s">
        <v>62</v>
      </c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 t="e">
        <f>SUM(AM273:AM274)</f>
        <v>#REF!</v>
      </c>
      <c r="AN275" s="14" t="e">
        <f>AM275+SUM(AN273:AN274)</f>
        <v>#REF!</v>
      </c>
      <c r="AO275" s="14" t="e">
        <f t="shared" ref="AO275" si="1517">AN275+SUM(AO273:AO274)</f>
        <v>#REF!</v>
      </c>
      <c r="AP275" s="14">
        <v>320281.26566028909</v>
      </c>
      <c r="AQ275" s="14">
        <v>461165.59249049117</v>
      </c>
      <c r="AR275" s="14">
        <v>518765.69449916156</v>
      </c>
      <c r="AS275" s="14" t="e">
        <f t="shared" ref="AS275" si="1518">AR275+SUM(AS273:AS274)</f>
        <v>#REF!</v>
      </c>
      <c r="AT275" s="14" t="e">
        <f t="shared" ref="AT275" si="1519">AS275+SUM(AT273:AT274)</f>
        <v>#REF!</v>
      </c>
      <c r="AU275" s="14" t="e">
        <f t="shared" ref="AU275" si="1520">AT275+SUM(AU273:AU274)</f>
        <v>#REF!</v>
      </c>
      <c r="AV275" s="14" t="e">
        <f t="shared" ref="AV275" si="1521">AU275+SUM(AV273:AV274)</f>
        <v>#REF!</v>
      </c>
      <c r="AW275" s="14" t="e">
        <f t="shared" ref="AW275" si="1522">AV275+SUM(AW273:AW274)</f>
        <v>#REF!</v>
      </c>
      <c r="AX275" s="14" t="e">
        <f t="shared" ref="AX275" si="1523">AW275+SUM(AX273:AX274)</f>
        <v>#REF!</v>
      </c>
      <c r="AY275" s="14" t="e">
        <f>AX275+AY274</f>
        <v>#REF!</v>
      </c>
      <c r="AZ275" s="14" t="e">
        <f t="shared" ref="AZ275" si="1524">AY275+AZ274</f>
        <v>#REF!</v>
      </c>
      <c r="BA275" s="14" t="e">
        <f t="shared" ref="BA275" si="1525">AZ275+BA274</f>
        <v>#REF!</v>
      </c>
      <c r="BB275" s="14" t="e">
        <f t="shared" ref="BB275" si="1526">BA275+BB274</f>
        <v>#REF!</v>
      </c>
      <c r="BC275" s="14" t="e">
        <f t="shared" ref="BC275" si="1527">BB275+BC274</f>
        <v>#REF!</v>
      </c>
      <c r="BD275" s="14" t="e">
        <f>BC275+BD274</f>
        <v>#REF!</v>
      </c>
      <c r="BE275" s="14" t="e">
        <f>BD275+BE274</f>
        <v>#REF!</v>
      </c>
      <c r="BF275" s="14" t="e">
        <f>BE275</f>
        <v>#REF!</v>
      </c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</row>
    <row r="276" spans="1:80" s="11" customFormat="1" ht="15.75" hidden="1" customHeight="1">
      <c r="A276" s="27" t="s">
        <v>54</v>
      </c>
      <c r="B276" s="27" t="s">
        <v>52</v>
      </c>
      <c r="C276" s="27">
        <v>4</v>
      </c>
      <c r="D276" s="12" t="s">
        <v>28</v>
      </c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51">
        <f>BF336</f>
        <v>0</v>
      </c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</row>
    <row r="277" spans="1:80" s="11" customFormat="1" ht="15.75" hidden="1" customHeight="1">
      <c r="A277" s="27" t="s">
        <v>54</v>
      </c>
      <c r="B277" s="27" t="s">
        <v>52</v>
      </c>
      <c r="C277" s="27">
        <v>4</v>
      </c>
      <c r="D277" s="12" t="s">
        <v>34</v>
      </c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 t="e">
        <f>SUM(BF275:BF276)</f>
        <v>#REF!</v>
      </c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</row>
    <row r="278" spans="1:80" s="11" customFormat="1" ht="15.75" hidden="1" customHeight="1">
      <c r="A278" s="27"/>
      <c r="B278" s="27"/>
      <c r="C278" s="12"/>
      <c r="D278" s="12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</row>
    <row r="279" spans="1:80" s="11" customFormat="1" ht="15.75" hidden="1" customHeight="1">
      <c r="A279" s="27" t="s">
        <v>54</v>
      </c>
      <c r="B279" s="27" t="s">
        <v>52</v>
      </c>
      <c r="C279" s="27">
        <v>5</v>
      </c>
      <c r="D279" s="28" t="s">
        <v>63</v>
      </c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 t="e">
        <f>Deferral!AZ72</f>
        <v>#REF!</v>
      </c>
      <c r="AZ279" s="14" t="e">
        <f>Deferral!BA72</f>
        <v>#REF!</v>
      </c>
      <c r="BA279" s="14" t="e">
        <f>Deferral!BB72</f>
        <v>#REF!</v>
      </c>
      <c r="BB279" s="14" t="e">
        <f>Deferral!BC72</f>
        <v>#REF!</v>
      </c>
      <c r="BC279" s="14" t="e">
        <f>Deferral!BD72</f>
        <v>#REF!</v>
      </c>
      <c r="BD279" s="14" t="e">
        <f>Deferral!BE72</f>
        <v>#REF!</v>
      </c>
      <c r="BE279" s="14" t="e">
        <f>Deferral!BF72</f>
        <v>#REF!</v>
      </c>
      <c r="BF279" s="14" t="e">
        <f>Deferral!BG72</f>
        <v>#REF!</v>
      </c>
      <c r="BG279" s="14" t="e">
        <f>Deferral!BH72</f>
        <v>#REF!</v>
      </c>
      <c r="BH279" s="14" t="e">
        <f>Deferral!BI72</f>
        <v>#REF!</v>
      </c>
      <c r="BI279" s="14" t="e">
        <f>Deferral!BJ72</f>
        <v>#REF!</v>
      </c>
      <c r="BJ279" s="14" t="e">
        <f>Deferral!BK72</f>
        <v>#REF!</v>
      </c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</row>
    <row r="280" spans="1:80" s="11" customFormat="1" ht="15.75" hidden="1" customHeight="1">
      <c r="A280" s="27" t="s">
        <v>54</v>
      </c>
      <c r="B280" s="27" t="s">
        <v>52</v>
      </c>
      <c r="C280" s="27">
        <v>5</v>
      </c>
      <c r="D280" s="12" t="s">
        <v>22</v>
      </c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 t="e">
        <f>AY279/2*AY$302</f>
        <v>#REF!</v>
      </c>
      <c r="AZ280" s="14" t="e">
        <f t="shared" ref="AZ280:BJ280" si="1528">(AY281+AZ279/2)*AZ$302</f>
        <v>#REF!</v>
      </c>
      <c r="BA280" s="14" t="e">
        <f t="shared" si="1528"/>
        <v>#REF!</v>
      </c>
      <c r="BB280" s="14" t="e">
        <f t="shared" si="1528"/>
        <v>#REF!</v>
      </c>
      <c r="BC280" s="14" t="e">
        <f t="shared" si="1528"/>
        <v>#REF!</v>
      </c>
      <c r="BD280" s="14" t="e">
        <f t="shared" si="1528"/>
        <v>#REF!</v>
      </c>
      <c r="BE280" s="14" t="e">
        <f t="shared" si="1528"/>
        <v>#REF!</v>
      </c>
      <c r="BF280" s="14" t="e">
        <f t="shared" si="1528"/>
        <v>#REF!</v>
      </c>
      <c r="BG280" s="14" t="e">
        <f t="shared" si="1528"/>
        <v>#REF!</v>
      </c>
      <c r="BH280" s="14" t="e">
        <f t="shared" si="1528"/>
        <v>#REF!</v>
      </c>
      <c r="BI280" s="14" t="e">
        <f t="shared" si="1528"/>
        <v>#REF!</v>
      </c>
      <c r="BJ280" s="14" t="e">
        <f t="shared" si="1528"/>
        <v>#REF!</v>
      </c>
      <c r="BK280" s="14" t="e">
        <f t="shared" ref="BK280:BQ280" si="1529">BJ281*BK$302</f>
        <v>#REF!</v>
      </c>
      <c r="BL280" s="14" t="e">
        <f t="shared" si="1529"/>
        <v>#REF!</v>
      </c>
      <c r="BM280" s="14" t="e">
        <f t="shared" si="1529"/>
        <v>#REF!</v>
      </c>
      <c r="BN280" s="14" t="e">
        <f t="shared" si="1529"/>
        <v>#REF!</v>
      </c>
      <c r="BO280" s="14" t="e">
        <f t="shared" si="1529"/>
        <v>#REF!</v>
      </c>
      <c r="BP280" s="14" t="e">
        <f t="shared" si="1529"/>
        <v>#REF!</v>
      </c>
      <c r="BQ280" s="14" t="e">
        <f t="shared" si="1529"/>
        <v>#REF!</v>
      </c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</row>
    <row r="281" spans="1:80" s="11" customFormat="1" ht="15.75" hidden="1" customHeight="1">
      <c r="A281" s="27" t="s">
        <v>54</v>
      </c>
      <c r="B281" s="27" t="s">
        <v>52</v>
      </c>
      <c r="C281" s="27">
        <v>5</v>
      </c>
      <c r="D281" s="28" t="s">
        <v>62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 t="e">
        <f>SUM(AY279:AY280)</f>
        <v>#REF!</v>
      </c>
      <c r="AZ281" s="14" t="e">
        <f>AY281+SUM(AZ279:AZ280)</f>
        <v>#REF!</v>
      </c>
      <c r="BA281" s="14" t="e">
        <f t="shared" ref="BA281" si="1530">AZ281+SUM(BA279:BA280)</f>
        <v>#REF!</v>
      </c>
      <c r="BB281" s="14" t="e">
        <f t="shared" ref="BB281" si="1531">BA281+SUM(BB279:BB280)</f>
        <v>#REF!</v>
      </c>
      <c r="BC281" s="14" t="e">
        <f t="shared" ref="BC281" si="1532">BB281+SUM(BC279:BC280)</f>
        <v>#REF!</v>
      </c>
      <c r="BD281" s="14" t="e">
        <f t="shared" ref="BD281" si="1533">BC281+SUM(BD279:BD280)</f>
        <v>#REF!</v>
      </c>
      <c r="BE281" s="14" t="e">
        <f t="shared" ref="BE281" si="1534">BD281+SUM(BE279:BE280)</f>
        <v>#REF!</v>
      </c>
      <c r="BF281" s="14" t="e">
        <f t="shared" ref="BF281" si="1535">BE281+SUM(BF279:BF280)</f>
        <v>#REF!</v>
      </c>
      <c r="BG281" s="14" t="e">
        <f t="shared" ref="BG281" si="1536">BF281+SUM(BG279:BG280)</f>
        <v>#REF!</v>
      </c>
      <c r="BH281" s="14" t="e">
        <f t="shared" ref="BH281" si="1537">BG281+SUM(BH279:BH280)</f>
        <v>#REF!</v>
      </c>
      <c r="BI281" s="14" t="e">
        <f t="shared" ref="BI281" si="1538">BH281+SUM(BI279:BI280)</f>
        <v>#REF!</v>
      </c>
      <c r="BJ281" s="14" t="e">
        <f t="shared" ref="BJ281" si="1539">BI281+SUM(BJ279:BJ280)</f>
        <v>#REF!</v>
      </c>
      <c r="BK281" s="14" t="e">
        <f>BJ281+BK280</f>
        <v>#REF!</v>
      </c>
      <c r="BL281" s="14" t="e">
        <f t="shared" ref="BL281" si="1540">BK281+BL280</f>
        <v>#REF!</v>
      </c>
      <c r="BM281" s="14" t="e">
        <f t="shared" ref="BM281" si="1541">BL281+BM280</f>
        <v>#REF!</v>
      </c>
      <c r="BN281" s="14" t="e">
        <f t="shared" ref="BN281" si="1542">BM281+BN280</f>
        <v>#REF!</v>
      </c>
      <c r="BO281" s="14" t="e">
        <f t="shared" ref="BO281" si="1543">BN281+BO280</f>
        <v>#REF!</v>
      </c>
      <c r="BP281" s="14" t="e">
        <f>BO281+BP280</f>
        <v>#REF!</v>
      </c>
      <c r="BQ281" s="14" t="e">
        <f>BP281+BQ280</f>
        <v>#REF!</v>
      </c>
      <c r="BR281" s="14" t="e">
        <f>BQ281</f>
        <v>#REF!</v>
      </c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</row>
    <row r="282" spans="1:80" s="11" customFormat="1" ht="15.75" hidden="1" customHeight="1">
      <c r="A282" s="27" t="s">
        <v>54</v>
      </c>
      <c r="B282" s="27" t="s">
        <v>52</v>
      </c>
      <c r="C282" s="27">
        <v>5</v>
      </c>
      <c r="D282" s="12" t="s">
        <v>28</v>
      </c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51">
        <f>BR344</f>
        <v>0</v>
      </c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</row>
    <row r="283" spans="1:80" s="11" customFormat="1" ht="15.75" hidden="1" customHeight="1">
      <c r="A283" s="27" t="s">
        <v>54</v>
      </c>
      <c r="B283" s="27" t="s">
        <v>52</v>
      </c>
      <c r="C283" s="27">
        <v>5</v>
      </c>
      <c r="D283" s="12" t="s">
        <v>35</v>
      </c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 t="e">
        <f>SUM(BR281:BR282)</f>
        <v>#REF!</v>
      </c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</row>
    <row r="284" spans="1:80" s="11" customFormat="1" ht="15.75" hidden="1" customHeight="1">
      <c r="A284" s="27"/>
      <c r="B284" s="27"/>
      <c r="C284" s="12"/>
      <c r="D284" s="12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</row>
    <row r="285" spans="1:80" s="11" customFormat="1" ht="15.75" customHeight="1">
      <c r="A285" s="27"/>
      <c r="B285" s="27"/>
      <c r="C285" s="12"/>
      <c r="D285" s="12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</row>
    <row r="286" spans="1:80" s="11" customFormat="1" ht="15.75" customHeight="1">
      <c r="A286" s="27" t="s">
        <v>54</v>
      </c>
      <c r="B286" s="27" t="s">
        <v>52</v>
      </c>
      <c r="C286" s="54"/>
      <c r="D286" s="12" t="s">
        <v>57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6028</v>
      </c>
      <c r="Y286" s="14">
        <v>39191</v>
      </c>
      <c r="Z286" s="14">
        <v>81340</v>
      </c>
      <c r="AA286" s="14">
        <v>108943</v>
      </c>
      <c r="AB286" s="14">
        <v>114100</v>
      </c>
      <c r="AC286" s="14">
        <v>97432</v>
      </c>
      <c r="AD286" s="14">
        <v>59535</v>
      </c>
      <c r="AE286" s="14">
        <v>22476.687399999999</v>
      </c>
      <c r="AF286" s="14">
        <v>5962.0646800000004</v>
      </c>
      <c r="AG286" s="14">
        <v>1708.8702499999999</v>
      </c>
      <c r="AH286" s="14">
        <v>-265</v>
      </c>
      <c r="AI286" s="14">
        <v>-2164</v>
      </c>
      <c r="AJ286" s="14">
        <v>-6949</v>
      </c>
      <c r="AK286" s="14">
        <v>-37376</v>
      </c>
      <c r="AL286" s="14">
        <v>-61642</v>
      </c>
      <c r="AM286" s="14">
        <v>-106584</v>
      </c>
      <c r="AN286" s="14">
        <v>-107463</v>
      </c>
      <c r="AO286" s="14">
        <v>-92102</v>
      </c>
      <c r="AP286" s="14">
        <v>-44201</v>
      </c>
      <c r="AQ286" s="14">
        <v>-22508.84116</v>
      </c>
      <c r="AR286" s="14">
        <v>-5360.2732400000004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4">
        <v>0</v>
      </c>
      <c r="AY286" s="14">
        <v>0</v>
      </c>
      <c r="AZ286" s="14">
        <v>0</v>
      </c>
      <c r="BA286" s="14">
        <v>0</v>
      </c>
      <c r="BB286" s="14">
        <v>0</v>
      </c>
      <c r="BC286" s="14">
        <v>0</v>
      </c>
      <c r="BD286" s="14">
        <v>0</v>
      </c>
      <c r="BE286" s="14">
        <v>0</v>
      </c>
      <c r="BF286" s="14">
        <v>0</v>
      </c>
      <c r="BG286" s="14">
        <v>0</v>
      </c>
      <c r="BH286" s="14">
        <v>0</v>
      </c>
      <c r="BI286" s="14">
        <v>0</v>
      </c>
      <c r="BJ286" s="14">
        <v>0</v>
      </c>
      <c r="BK286" s="14">
        <v>0</v>
      </c>
      <c r="BL286" s="14">
        <v>0</v>
      </c>
      <c r="BM286" s="14">
        <v>0</v>
      </c>
      <c r="BN286" s="14">
        <v>0</v>
      </c>
      <c r="BO286" s="14">
        <v>0</v>
      </c>
      <c r="BP286" s="14">
        <v>0</v>
      </c>
      <c r="BQ286" s="14">
        <v>0</v>
      </c>
      <c r="BR286" s="14">
        <v>0</v>
      </c>
      <c r="BS286" s="14">
        <v>0</v>
      </c>
      <c r="BT286" s="14">
        <v>0</v>
      </c>
      <c r="BU286" s="14">
        <v>0</v>
      </c>
      <c r="BV286" s="14">
        <v>0</v>
      </c>
      <c r="BW286" s="14">
        <v>0</v>
      </c>
      <c r="BX286" s="14">
        <v>0</v>
      </c>
      <c r="BY286" s="14">
        <v>0</v>
      </c>
      <c r="BZ286" s="14">
        <v>0</v>
      </c>
      <c r="CA286" s="14">
        <v>0</v>
      </c>
      <c r="CB286" s="14">
        <v>0</v>
      </c>
    </row>
    <row r="287" spans="1:80" s="11" customFormat="1" ht="15.75" customHeight="1">
      <c r="A287" s="27" t="s">
        <v>54</v>
      </c>
      <c r="B287" s="27" t="s">
        <v>52</v>
      </c>
      <c r="C287" s="54"/>
      <c r="D287" s="12" t="s">
        <v>40</v>
      </c>
      <c r="E287" s="14">
        <v>0</v>
      </c>
      <c r="F287" s="14">
        <f>(E288+F259+F265+F271+F277+F283+F286/2)*F$302</f>
        <v>0</v>
      </c>
      <c r="G287" s="14">
        <f t="shared" ref="G287:N287" si="1544">(F288+G259+G265+G271+G277+G283+G286/2)*G$302</f>
        <v>0</v>
      </c>
      <c r="H287" s="14">
        <f t="shared" si="1544"/>
        <v>0</v>
      </c>
      <c r="I287" s="14">
        <f t="shared" si="1544"/>
        <v>0</v>
      </c>
      <c r="J287" s="14">
        <f t="shared" si="1544"/>
        <v>0</v>
      </c>
      <c r="K287" s="14">
        <f t="shared" si="1544"/>
        <v>0</v>
      </c>
      <c r="L287" s="14">
        <f t="shared" si="1544"/>
        <v>0</v>
      </c>
      <c r="M287" s="14">
        <f t="shared" si="1544"/>
        <v>0</v>
      </c>
      <c r="N287" s="14">
        <f t="shared" si="1544"/>
        <v>0</v>
      </c>
      <c r="O287" s="14" t="e">
        <f>(N288+O259+O265+O271+O277+O283+O286/2)*O$302</f>
        <v>#REF!</v>
      </c>
      <c r="P287" s="14" t="e">
        <f>(O288+P259+P265+P271+P277+P283+P286/2)*P$302</f>
        <v>#REF!</v>
      </c>
      <c r="Q287" s="14" t="e">
        <f t="shared" ref="Q287:CB287" si="1545">(P288+Q259+Q265+Q271+Q277+Q283+Q286/2)*Q$302</f>
        <v>#REF!</v>
      </c>
      <c r="R287" s="14" t="e">
        <f t="shared" si="1545"/>
        <v>#REF!</v>
      </c>
      <c r="S287" s="14" t="e">
        <f t="shared" si="1545"/>
        <v>#REF!</v>
      </c>
      <c r="T287" s="14" t="e">
        <f t="shared" si="1545"/>
        <v>#REF!</v>
      </c>
      <c r="U287" s="14" t="e">
        <f t="shared" si="1545"/>
        <v>#REF!</v>
      </c>
      <c r="V287" s="14" t="e">
        <f t="shared" si="1545"/>
        <v>#REF!</v>
      </c>
      <c r="W287" s="14" t="e">
        <f t="shared" si="1545"/>
        <v>#REF!</v>
      </c>
      <c r="X287" s="14" t="e">
        <f t="shared" si="1545"/>
        <v>#REF!</v>
      </c>
      <c r="Y287" s="14" t="e">
        <f t="shared" si="1545"/>
        <v>#REF!</v>
      </c>
      <c r="Z287" s="14" t="e">
        <f t="shared" si="1545"/>
        <v>#REF!</v>
      </c>
      <c r="AA287" s="14" t="e">
        <f t="shared" si="1545"/>
        <v>#REF!</v>
      </c>
      <c r="AB287" s="14" t="e">
        <f t="shared" si="1545"/>
        <v>#REF!</v>
      </c>
      <c r="AC287" s="14" t="e">
        <f t="shared" si="1545"/>
        <v>#REF!</v>
      </c>
      <c r="AD287" s="14" t="e">
        <f t="shared" si="1545"/>
        <v>#REF!</v>
      </c>
      <c r="AE287" s="14" t="e">
        <f t="shared" si="1545"/>
        <v>#REF!</v>
      </c>
      <c r="AF287" s="14" t="e">
        <f t="shared" si="1545"/>
        <v>#REF!</v>
      </c>
      <c r="AG287" s="14" t="e">
        <f t="shared" si="1545"/>
        <v>#REF!</v>
      </c>
      <c r="AH287" s="14" t="e">
        <f t="shared" si="1545"/>
        <v>#REF!</v>
      </c>
      <c r="AI287" s="14" t="e">
        <f t="shared" si="1545"/>
        <v>#REF!</v>
      </c>
      <c r="AJ287" s="14" t="e">
        <f t="shared" si="1545"/>
        <v>#REF!</v>
      </c>
      <c r="AK287" s="14" t="e">
        <f t="shared" si="1545"/>
        <v>#REF!</v>
      </c>
      <c r="AL287" s="14" t="e">
        <f t="shared" si="1545"/>
        <v>#REF!</v>
      </c>
      <c r="AM287" s="14" t="e">
        <f t="shared" si="1545"/>
        <v>#REF!</v>
      </c>
      <c r="AN287" s="14" t="e">
        <f t="shared" si="1545"/>
        <v>#REF!</v>
      </c>
      <c r="AO287" s="14" t="e">
        <f t="shared" si="1545"/>
        <v>#REF!</v>
      </c>
      <c r="AP287" s="14">
        <v>373.12637123340795</v>
      </c>
      <c r="AQ287" s="14">
        <v>216.59685444105813</v>
      </c>
      <c r="AR287" s="14">
        <v>158.30750028351051</v>
      </c>
      <c r="AS287" s="14">
        <f t="shared" si="1545"/>
        <v>133.94994839083074</v>
      </c>
      <c r="AT287" s="14">
        <f t="shared" si="1545"/>
        <v>-16.5397366047928</v>
      </c>
      <c r="AU287" s="14">
        <f t="shared" si="1545"/>
        <v>-17.881490929670836</v>
      </c>
      <c r="AV287" s="14">
        <f t="shared" si="1545"/>
        <v>0</v>
      </c>
      <c r="AW287" s="14">
        <f t="shared" si="1545"/>
        <v>0</v>
      </c>
      <c r="AX287" s="14">
        <f t="shared" si="1545"/>
        <v>0</v>
      </c>
      <c r="AY287" s="14">
        <f t="shared" si="1545"/>
        <v>0</v>
      </c>
      <c r="AZ287" s="14">
        <f t="shared" si="1545"/>
        <v>0</v>
      </c>
      <c r="BA287" s="14">
        <f t="shared" si="1545"/>
        <v>0</v>
      </c>
      <c r="BB287" s="14">
        <f t="shared" si="1545"/>
        <v>0</v>
      </c>
      <c r="BC287" s="14">
        <f t="shared" si="1545"/>
        <v>0</v>
      </c>
      <c r="BD287" s="14">
        <f t="shared" si="1545"/>
        <v>0</v>
      </c>
      <c r="BE287" s="14">
        <f t="shared" si="1545"/>
        <v>0</v>
      </c>
      <c r="BF287" s="14" t="e">
        <f t="shared" si="1545"/>
        <v>#REF!</v>
      </c>
      <c r="BG287" s="14" t="e">
        <f t="shared" si="1545"/>
        <v>#REF!</v>
      </c>
      <c r="BH287" s="14" t="e">
        <f t="shared" si="1545"/>
        <v>#REF!</v>
      </c>
      <c r="BI287" s="14" t="e">
        <f t="shared" si="1545"/>
        <v>#REF!</v>
      </c>
      <c r="BJ287" s="14" t="e">
        <f t="shared" si="1545"/>
        <v>#REF!</v>
      </c>
      <c r="BK287" s="14" t="e">
        <f t="shared" si="1545"/>
        <v>#REF!</v>
      </c>
      <c r="BL287" s="14" t="e">
        <f t="shared" si="1545"/>
        <v>#REF!</v>
      </c>
      <c r="BM287" s="14" t="e">
        <f t="shared" si="1545"/>
        <v>#REF!</v>
      </c>
      <c r="BN287" s="14" t="e">
        <f t="shared" si="1545"/>
        <v>#REF!</v>
      </c>
      <c r="BO287" s="14" t="e">
        <f t="shared" si="1545"/>
        <v>#REF!</v>
      </c>
      <c r="BP287" s="14" t="e">
        <f t="shared" si="1545"/>
        <v>#REF!</v>
      </c>
      <c r="BQ287" s="14" t="e">
        <f t="shared" si="1545"/>
        <v>#REF!</v>
      </c>
      <c r="BR287" s="14" t="e">
        <f t="shared" si="1545"/>
        <v>#REF!</v>
      </c>
      <c r="BS287" s="14" t="e">
        <f t="shared" si="1545"/>
        <v>#REF!</v>
      </c>
      <c r="BT287" s="14" t="e">
        <f t="shared" si="1545"/>
        <v>#REF!</v>
      </c>
      <c r="BU287" s="14" t="e">
        <f t="shared" si="1545"/>
        <v>#REF!</v>
      </c>
      <c r="BV287" s="14" t="e">
        <f t="shared" si="1545"/>
        <v>#REF!</v>
      </c>
      <c r="BW287" s="14" t="e">
        <f t="shared" si="1545"/>
        <v>#REF!</v>
      </c>
      <c r="BX287" s="14" t="e">
        <f t="shared" si="1545"/>
        <v>#REF!</v>
      </c>
      <c r="BY287" s="14" t="e">
        <f t="shared" si="1545"/>
        <v>#REF!</v>
      </c>
      <c r="BZ287" s="14" t="e">
        <f t="shared" si="1545"/>
        <v>#REF!</v>
      </c>
      <c r="CA287" s="14" t="e">
        <f t="shared" si="1545"/>
        <v>#REF!</v>
      </c>
      <c r="CB287" s="14" t="e">
        <f t="shared" si="1545"/>
        <v>#REF!</v>
      </c>
    </row>
    <row r="288" spans="1:80" s="11" customFormat="1" ht="15.75" customHeight="1">
      <c r="A288" s="58" t="s">
        <v>54</v>
      </c>
      <c r="B288" s="58" t="s">
        <v>52</v>
      </c>
      <c r="C288" s="56"/>
      <c r="D288" s="57" t="s">
        <v>41</v>
      </c>
      <c r="E288" s="51">
        <v>0</v>
      </c>
      <c r="F288" s="51">
        <f>E288+F259+F265+F271+F277+F283+F286+F287</f>
        <v>0</v>
      </c>
      <c r="G288" s="51">
        <f t="shared" ref="G288:N288" si="1546">F288+G259+G265+G271+G277+G283+G286+G287</f>
        <v>0</v>
      </c>
      <c r="H288" s="51">
        <f t="shared" si="1546"/>
        <v>0</v>
      </c>
      <c r="I288" s="51">
        <f t="shared" si="1546"/>
        <v>0</v>
      </c>
      <c r="J288" s="51">
        <f t="shared" si="1546"/>
        <v>0</v>
      </c>
      <c r="K288" s="51">
        <f t="shared" si="1546"/>
        <v>0</v>
      </c>
      <c r="L288" s="51">
        <f t="shared" si="1546"/>
        <v>0</v>
      </c>
      <c r="M288" s="51">
        <f t="shared" si="1546"/>
        <v>0</v>
      </c>
      <c r="N288" s="51">
        <f t="shared" si="1546"/>
        <v>0</v>
      </c>
      <c r="O288" s="51" t="e">
        <f>N288+O259+O265+O271+O277+O283+O286+O287</f>
        <v>#REF!</v>
      </c>
      <c r="P288" s="51" t="e">
        <f>O288+P259+P265+P271+P277+P283+P286+P287</f>
        <v>#REF!</v>
      </c>
      <c r="Q288" s="51" t="e">
        <f t="shared" ref="Q288:CB288" si="1547">P288+Q259+Q265+Q271+Q277+Q283+Q286+Q287</f>
        <v>#REF!</v>
      </c>
      <c r="R288" s="51" t="e">
        <f t="shared" si="1547"/>
        <v>#REF!</v>
      </c>
      <c r="S288" s="51" t="e">
        <f t="shared" si="1547"/>
        <v>#REF!</v>
      </c>
      <c r="T288" s="51" t="e">
        <f t="shared" si="1547"/>
        <v>#REF!</v>
      </c>
      <c r="U288" s="51" t="e">
        <f t="shared" si="1547"/>
        <v>#REF!</v>
      </c>
      <c r="V288" s="51" t="e">
        <f t="shared" si="1547"/>
        <v>#REF!</v>
      </c>
      <c r="W288" s="51" t="e">
        <f t="shared" si="1547"/>
        <v>#REF!</v>
      </c>
      <c r="X288" s="51" t="e">
        <f t="shared" si="1547"/>
        <v>#REF!</v>
      </c>
      <c r="Y288" s="51" t="e">
        <f t="shared" si="1547"/>
        <v>#REF!</v>
      </c>
      <c r="Z288" s="51" t="e">
        <f t="shared" si="1547"/>
        <v>#REF!</v>
      </c>
      <c r="AA288" s="51" t="e">
        <f t="shared" si="1547"/>
        <v>#REF!</v>
      </c>
      <c r="AB288" s="51" t="e">
        <f t="shared" si="1547"/>
        <v>#REF!</v>
      </c>
      <c r="AC288" s="51" t="e">
        <f t="shared" si="1547"/>
        <v>#REF!</v>
      </c>
      <c r="AD288" s="51" t="e">
        <f t="shared" si="1547"/>
        <v>#REF!</v>
      </c>
      <c r="AE288" s="51" t="e">
        <f t="shared" si="1547"/>
        <v>#REF!</v>
      </c>
      <c r="AF288" s="51" t="e">
        <f t="shared" si="1547"/>
        <v>#REF!</v>
      </c>
      <c r="AG288" s="51" t="e">
        <f t="shared" si="1547"/>
        <v>#REF!</v>
      </c>
      <c r="AH288" s="51" t="e">
        <f t="shared" si="1547"/>
        <v>#REF!</v>
      </c>
      <c r="AI288" s="51" t="e">
        <f t="shared" si="1547"/>
        <v>#REF!</v>
      </c>
      <c r="AJ288" s="51" t="e">
        <f t="shared" si="1547"/>
        <v>#REF!</v>
      </c>
      <c r="AK288" s="51" t="e">
        <f t="shared" si="1547"/>
        <v>#REF!</v>
      </c>
      <c r="AL288" s="51" t="e">
        <f t="shared" si="1547"/>
        <v>#REF!</v>
      </c>
      <c r="AM288" s="51" t="e">
        <f t="shared" si="1547"/>
        <v>#REF!</v>
      </c>
      <c r="AN288" s="51" t="e">
        <f t="shared" si="1547"/>
        <v>#REF!</v>
      </c>
      <c r="AO288" s="51" t="e">
        <f t="shared" si="1547"/>
        <v>#REF!</v>
      </c>
      <c r="AP288" s="51">
        <v>59387.05490023514</v>
      </c>
      <c r="AQ288" s="51">
        <v>37094.810594676193</v>
      </c>
      <c r="AR288" s="51">
        <v>31892.844854959701</v>
      </c>
      <c r="AS288" s="51">
        <f t="shared" si="1547"/>
        <v>32026.794803350531</v>
      </c>
      <c r="AT288" s="51">
        <f t="shared" si="1547"/>
        <v>-4257.4978403978184</v>
      </c>
      <c r="AU288" s="51">
        <f t="shared" si="1547"/>
        <v>-4275.3793313274891</v>
      </c>
      <c r="AV288" s="51">
        <f t="shared" si="1547"/>
        <v>-4275.3793313274891</v>
      </c>
      <c r="AW288" s="51">
        <f t="shared" si="1547"/>
        <v>-4275.3793313274891</v>
      </c>
      <c r="AX288" s="51">
        <f t="shared" si="1547"/>
        <v>-4275.3793313274891</v>
      </c>
      <c r="AY288" s="51">
        <f t="shared" si="1547"/>
        <v>-4275.3793313274891</v>
      </c>
      <c r="AZ288" s="51">
        <f t="shared" si="1547"/>
        <v>-4275.3793313274891</v>
      </c>
      <c r="BA288" s="51">
        <f t="shared" si="1547"/>
        <v>-4275.3793313274891</v>
      </c>
      <c r="BB288" s="51">
        <f t="shared" si="1547"/>
        <v>-4275.3793313274891</v>
      </c>
      <c r="BC288" s="51">
        <f t="shared" si="1547"/>
        <v>-4275.3793313274891</v>
      </c>
      <c r="BD288" s="51">
        <f t="shared" si="1547"/>
        <v>-4275.3793313274891</v>
      </c>
      <c r="BE288" s="51">
        <f t="shared" si="1547"/>
        <v>-4275.3793313274891</v>
      </c>
      <c r="BF288" s="51" t="e">
        <f t="shared" si="1547"/>
        <v>#REF!</v>
      </c>
      <c r="BG288" s="51" t="e">
        <f t="shared" si="1547"/>
        <v>#REF!</v>
      </c>
      <c r="BH288" s="51" t="e">
        <f t="shared" si="1547"/>
        <v>#REF!</v>
      </c>
      <c r="BI288" s="51" t="e">
        <f t="shared" si="1547"/>
        <v>#REF!</v>
      </c>
      <c r="BJ288" s="51" t="e">
        <f t="shared" si="1547"/>
        <v>#REF!</v>
      </c>
      <c r="BK288" s="51" t="e">
        <f t="shared" si="1547"/>
        <v>#REF!</v>
      </c>
      <c r="BL288" s="51" t="e">
        <f t="shared" si="1547"/>
        <v>#REF!</v>
      </c>
      <c r="BM288" s="51" t="e">
        <f t="shared" si="1547"/>
        <v>#REF!</v>
      </c>
      <c r="BN288" s="51" t="e">
        <f t="shared" si="1547"/>
        <v>#REF!</v>
      </c>
      <c r="BO288" s="51" t="e">
        <f t="shared" si="1547"/>
        <v>#REF!</v>
      </c>
      <c r="BP288" s="51" t="e">
        <f t="shared" si="1547"/>
        <v>#REF!</v>
      </c>
      <c r="BQ288" s="51" t="e">
        <f t="shared" si="1547"/>
        <v>#REF!</v>
      </c>
      <c r="BR288" s="51" t="e">
        <f t="shared" si="1547"/>
        <v>#REF!</v>
      </c>
      <c r="BS288" s="51" t="e">
        <f t="shared" si="1547"/>
        <v>#REF!</v>
      </c>
      <c r="BT288" s="51" t="e">
        <f t="shared" si="1547"/>
        <v>#REF!</v>
      </c>
      <c r="BU288" s="51" t="e">
        <f t="shared" si="1547"/>
        <v>#REF!</v>
      </c>
      <c r="BV288" s="51" t="e">
        <f t="shared" si="1547"/>
        <v>#REF!</v>
      </c>
      <c r="BW288" s="51" t="e">
        <f t="shared" si="1547"/>
        <v>#REF!</v>
      </c>
      <c r="BX288" s="51" t="e">
        <f t="shared" si="1547"/>
        <v>#REF!</v>
      </c>
      <c r="BY288" s="51" t="e">
        <f t="shared" si="1547"/>
        <v>#REF!</v>
      </c>
      <c r="BZ288" s="51" t="e">
        <f t="shared" si="1547"/>
        <v>#REF!</v>
      </c>
      <c r="CA288" s="51" t="e">
        <f t="shared" si="1547"/>
        <v>#REF!</v>
      </c>
      <c r="CB288" s="51" t="e">
        <f t="shared" si="1547"/>
        <v>#REF!</v>
      </c>
    </row>
    <row r="289" spans="1:80" s="11" customFormat="1" ht="15.75" customHeight="1">
      <c r="A289" s="27"/>
      <c r="B289" s="27"/>
      <c r="C289" s="54"/>
      <c r="D289" s="12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</row>
    <row r="290" spans="1:80" s="11" customFormat="1" ht="15.75" hidden="1" customHeight="1">
      <c r="A290" s="27" t="s">
        <v>0</v>
      </c>
      <c r="B290" s="27" t="s">
        <v>0</v>
      </c>
      <c r="C290" s="27">
        <v>1</v>
      </c>
      <c r="D290" s="28" t="s">
        <v>62</v>
      </c>
      <c r="E290" s="86">
        <f>E12+E117+E222+E257</f>
        <v>-51637.846580870173</v>
      </c>
      <c r="F290" s="86">
        <f t="shared" ref="F290:BQ290" si="1548">F12+F117+F222+F257</f>
        <v>-1055434.5972079798</v>
      </c>
      <c r="G290" s="86" t="e">
        <f t="shared" si="1548"/>
        <v>#REF!</v>
      </c>
      <c r="H290" s="86" t="e">
        <f t="shared" si="1548"/>
        <v>#REF!</v>
      </c>
      <c r="I290" s="86" t="e">
        <f t="shared" si="1548"/>
        <v>#REF!</v>
      </c>
      <c r="J290" s="86" t="e">
        <f t="shared" si="1548"/>
        <v>#REF!</v>
      </c>
      <c r="K290" s="86" t="e">
        <f t="shared" si="1548"/>
        <v>#REF!</v>
      </c>
      <c r="L290" s="86" t="e">
        <f t="shared" si="1548"/>
        <v>#REF!</v>
      </c>
      <c r="M290" s="86" t="e">
        <f t="shared" si="1548"/>
        <v>#REF!</v>
      </c>
      <c r="N290" s="86" t="e">
        <f t="shared" si="1548"/>
        <v>#REF!</v>
      </c>
      <c r="O290" s="86" t="e">
        <f t="shared" si="1548"/>
        <v>#REF!</v>
      </c>
      <c r="P290" s="86">
        <f t="shared" si="1548"/>
        <v>0</v>
      </c>
      <c r="Q290" s="86">
        <f t="shared" si="1548"/>
        <v>0</v>
      </c>
      <c r="R290" s="86">
        <f t="shared" si="1548"/>
        <v>0</v>
      </c>
      <c r="S290" s="86">
        <f t="shared" si="1548"/>
        <v>0</v>
      </c>
      <c r="T290" s="86">
        <f t="shared" si="1548"/>
        <v>0</v>
      </c>
      <c r="U290" s="86">
        <f t="shared" si="1548"/>
        <v>0</v>
      </c>
      <c r="V290" s="86">
        <f t="shared" si="1548"/>
        <v>0</v>
      </c>
      <c r="W290" s="86">
        <f t="shared" si="1548"/>
        <v>0</v>
      </c>
      <c r="X290" s="86">
        <f t="shared" si="1548"/>
        <v>0</v>
      </c>
      <c r="Y290" s="86">
        <f t="shared" si="1548"/>
        <v>0</v>
      </c>
      <c r="Z290" s="86">
        <f t="shared" si="1548"/>
        <v>0</v>
      </c>
      <c r="AA290" s="86">
        <f t="shared" si="1548"/>
        <v>0</v>
      </c>
      <c r="AB290" s="86">
        <f t="shared" si="1548"/>
        <v>0</v>
      </c>
      <c r="AC290" s="86">
        <f t="shared" si="1548"/>
        <v>0</v>
      </c>
      <c r="AD290" s="86">
        <f t="shared" si="1548"/>
        <v>0</v>
      </c>
      <c r="AE290" s="86">
        <f t="shared" si="1548"/>
        <v>0</v>
      </c>
      <c r="AF290" s="86">
        <f t="shared" si="1548"/>
        <v>0</v>
      </c>
      <c r="AG290" s="86">
        <f t="shared" si="1548"/>
        <v>0</v>
      </c>
      <c r="AH290" s="86">
        <f t="shared" si="1548"/>
        <v>0</v>
      </c>
      <c r="AI290" s="86">
        <f t="shared" si="1548"/>
        <v>0</v>
      </c>
      <c r="AJ290" s="86">
        <f t="shared" si="1548"/>
        <v>0</v>
      </c>
      <c r="AK290" s="86">
        <f t="shared" si="1548"/>
        <v>0</v>
      </c>
      <c r="AL290" s="86">
        <f t="shared" si="1548"/>
        <v>0</v>
      </c>
      <c r="AM290" s="86">
        <f t="shared" si="1548"/>
        <v>0</v>
      </c>
      <c r="AN290" s="86">
        <f t="shared" si="1548"/>
        <v>0</v>
      </c>
      <c r="AO290" s="86">
        <f t="shared" si="1548"/>
        <v>0</v>
      </c>
      <c r="AP290" s="86">
        <v>0</v>
      </c>
      <c r="AQ290" s="86">
        <v>0</v>
      </c>
      <c r="AR290" s="86">
        <v>0</v>
      </c>
      <c r="AS290" s="86">
        <f t="shared" si="1548"/>
        <v>0</v>
      </c>
      <c r="AT290" s="86">
        <f t="shared" si="1548"/>
        <v>0</v>
      </c>
      <c r="AU290" s="86">
        <f t="shared" si="1548"/>
        <v>0</v>
      </c>
      <c r="AV290" s="86">
        <f t="shared" si="1548"/>
        <v>0</v>
      </c>
      <c r="AW290" s="86">
        <f t="shared" si="1548"/>
        <v>0</v>
      </c>
      <c r="AX290" s="86">
        <f t="shared" si="1548"/>
        <v>0</v>
      </c>
      <c r="AY290" s="86">
        <f t="shared" si="1548"/>
        <v>0</v>
      </c>
      <c r="AZ290" s="86">
        <f t="shared" si="1548"/>
        <v>0</v>
      </c>
      <c r="BA290" s="86">
        <f t="shared" si="1548"/>
        <v>0</v>
      </c>
      <c r="BB290" s="86">
        <f t="shared" si="1548"/>
        <v>0</v>
      </c>
      <c r="BC290" s="86">
        <f t="shared" si="1548"/>
        <v>0</v>
      </c>
      <c r="BD290" s="86">
        <f t="shared" si="1548"/>
        <v>0</v>
      </c>
      <c r="BE290" s="86">
        <f t="shared" si="1548"/>
        <v>0</v>
      </c>
      <c r="BF290" s="86">
        <f t="shared" si="1548"/>
        <v>0</v>
      </c>
      <c r="BG290" s="86">
        <f t="shared" si="1548"/>
        <v>0</v>
      </c>
      <c r="BH290" s="86">
        <f t="shared" si="1548"/>
        <v>0</v>
      </c>
      <c r="BI290" s="86">
        <f t="shared" si="1548"/>
        <v>0</v>
      </c>
      <c r="BJ290" s="86">
        <f t="shared" si="1548"/>
        <v>0</v>
      </c>
      <c r="BK290" s="86">
        <f t="shared" si="1548"/>
        <v>0</v>
      </c>
      <c r="BL290" s="86">
        <f t="shared" si="1548"/>
        <v>0</v>
      </c>
      <c r="BM290" s="86">
        <f t="shared" si="1548"/>
        <v>0</v>
      </c>
      <c r="BN290" s="86">
        <f t="shared" si="1548"/>
        <v>0</v>
      </c>
      <c r="BO290" s="86">
        <f t="shared" si="1548"/>
        <v>0</v>
      </c>
      <c r="BP290" s="86">
        <f t="shared" si="1548"/>
        <v>0</v>
      </c>
      <c r="BQ290" s="86">
        <f t="shared" si="1548"/>
        <v>0</v>
      </c>
      <c r="BR290" s="86">
        <f t="shared" ref="BR290:CB290" si="1549">BR12+BR117+BR222+BR257</f>
        <v>0</v>
      </c>
      <c r="BS290" s="86">
        <f t="shared" si="1549"/>
        <v>0</v>
      </c>
      <c r="BT290" s="86">
        <f t="shared" si="1549"/>
        <v>0</v>
      </c>
      <c r="BU290" s="86">
        <f t="shared" si="1549"/>
        <v>0</v>
      </c>
      <c r="BV290" s="86">
        <f t="shared" si="1549"/>
        <v>0</v>
      </c>
      <c r="BW290" s="86">
        <f t="shared" si="1549"/>
        <v>0</v>
      </c>
      <c r="BX290" s="86">
        <f t="shared" si="1549"/>
        <v>0</v>
      </c>
      <c r="BY290" s="86">
        <f t="shared" si="1549"/>
        <v>0</v>
      </c>
      <c r="BZ290" s="86">
        <f t="shared" si="1549"/>
        <v>0</v>
      </c>
      <c r="CA290" s="86">
        <f t="shared" si="1549"/>
        <v>0</v>
      </c>
      <c r="CB290" s="86">
        <f t="shared" si="1549"/>
        <v>0</v>
      </c>
    </row>
    <row r="291" spans="1:80" s="11" customFormat="1" ht="15.75" hidden="1" customHeight="1">
      <c r="A291" s="27" t="s">
        <v>0</v>
      </c>
      <c r="B291" s="27" t="s">
        <v>0</v>
      </c>
      <c r="C291" s="27">
        <v>2</v>
      </c>
      <c r="D291" s="28" t="s">
        <v>62</v>
      </c>
      <c r="E291" s="14">
        <f t="shared" ref="E291:N291" si="1550">E18+E123+E228+E263</f>
        <v>0</v>
      </c>
      <c r="F291" s="14">
        <f t="shared" si="1550"/>
        <v>0</v>
      </c>
      <c r="G291" s="14">
        <f t="shared" si="1550"/>
        <v>0</v>
      </c>
      <c r="H291" s="14">
        <f t="shared" si="1550"/>
        <v>0</v>
      </c>
      <c r="I291" s="14">
        <f t="shared" si="1550"/>
        <v>0</v>
      </c>
      <c r="J291" s="14">
        <f t="shared" si="1550"/>
        <v>0</v>
      </c>
      <c r="K291" s="14">
        <f t="shared" si="1550"/>
        <v>0</v>
      </c>
      <c r="L291" s="14">
        <f t="shared" si="1550"/>
        <v>0</v>
      </c>
      <c r="M291" s="14">
        <f t="shared" si="1550"/>
        <v>0</v>
      </c>
      <c r="N291" s="14">
        <f t="shared" si="1550"/>
        <v>0</v>
      </c>
      <c r="O291" s="14" t="e">
        <f>O18+O123+O228+O263</f>
        <v>#REF!</v>
      </c>
      <c r="P291" s="14" t="e">
        <f t="shared" ref="P291:AG291" si="1551">P18+P123+P228+P263</f>
        <v>#REF!</v>
      </c>
      <c r="Q291" s="14" t="e">
        <f t="shared" si="1551"/>
        <v>#REF!</v>
      </c>
      <c r="R291" s="14" t="e">
        <f t="shared" si="1551"/>
        <v>#REF!</v>
      </c>
      <c r="S291" s="14" t="e">
        <f t="shared" si="1551"/>
        <v>#REF!</v>
      </c>
      <c r="T291" s="14" t="e">
        <f t="shared" si="1551"/>
        <v>#REF!</v>
      </c>
      <c r="U291" s="14" t="e">
        <f t="shared" si="1551"/>
        <v>#REF!</v>
      </c>
      <c r="V291" s="14" t="e">
        <f t="shared" si="1551"/>
        <v>#REF!</v>
      </c>
      <c r="W291" s="14" t="e">
        <f t="shared" si="1551"/>
        <v>#REF!</v>
      </c>
      <c r="X291" s="14" t="e">
        <f t="shared" si="1551"/>
        <v>#REF!</v>
      </c>
      <c r="Y291" s="14" t="e">
        <f t="shared" si="1551"/>
        <v>#REF!</v>
      </c>
      <c r="Z291" s="14" t="e">
        <f t="shared" si="1551"/>
        <v>#REF!</v>
      </c>
      <c r="AA291" s="14" t="e">
        <f t="shared" si="1551"/>
        <v>#REF!</v>
      </c>
      <c r="AB291" s="14" t="e">
        <f t="shared" si="1551"/>
        <v>#REF!</v>
      </c>
      <c r="AC291" s="14" t="e">
        <f t="shared" si="1551"/>
        <v>#REF!</v>
      </c>
      <c r="AD291" s="14" t="e">
        <f t="shared" si="1551"/>
        <v>#REF!</v>
      </c>
      <c r="AE291" s="14" t="e">
        <f t="shared" si="1551"/>
        <v>#REF!</v>
      </c>
      <c r="AF291" s="14" t="e">
        <f t="shared" si="1551"/>
        <v>#REF!</v>
      </c>
      <c r="AG291" s="14" t="e">
        <f t="shared" si="1551"/>
        <v>#REF!</v>
      </c>
      <c r="AH291" s="14" t="e">
        <f t="shared" ref="AH291:CB291" si="1552">AH18+AH123+AH228+AH263</f>
        <v>#REF!</v>
      </c>
      <c r="AI291" s="14">
        <f t="shared" si="1552"/>
        <v>0</v>
      </c>
      <c r="AJ291" s="14">
        <f t="shared" si="1552"/>
        <v>0</v>
      </c>
      <c r="AK291" s="14">
        <f t="shared" si="1552"/>
        <v>0</v>
      </c>
      <c r="AL291" s="14">
        <f t="shared" si="1552"/>
        <v>0</v>
      </c>
      <c r="AM291" s="14">
        <f t="shared" si="1552"/>
        <v>0</v>
      </c>
      <c r="AN291" s="14">
        <f t="shared" si="1552"/>
        <v>0</v>
      </c>
      <c r="AO291" s="14">
        <f t="shared" si="1552"/>
        <v>0</v>
      </c>
      <c r="AP291" s="14">
        <v>0</v>
      </c>
      <c r="AQ291" s="14">
        <v>0</v>
      </c>
      <c r="AR291" s="14">
        <v>0</v>
      </c>
      <c r="AS291" s="14">
        <f t="shared" si="1552"/>
        <v>0</v>
      </c>
      <c r="AT291" s="14">
        <f t="shared" si="1552"/>
        <v>0</v>
      </c>
      <c r="AU291" s="14">
        <f t="shared" si="1552"/>
        <v>0</v>
      </c>
      <c r="AV291" s="14">
        <f t="shared" si="1552"/>
        <v>0</v>
      </c>
      <c r="AW291" s="14">
        <f t="shared" si="1552"/>
        <v>0</v>
      </c>
      <c r="AX291" s="14">
        <f t="shared" si="1552"/>
        <v>0</v>
      </c>
      <c r="AY291" s="14">
        <f t="shared" si="1552"/>
        <v>0</v>
      </c>
      <c r="AZ291" s="14">
        <f t="shared" si="1552"/>
        <v>0</v>
      </c>
      <c r="BA291" s="14">
        <f t="shared" si="1552"/>
        <v>0</v>
      </c>
      <c r="BB291" s="14">
        <f t="shared" si="1552"/>
        <v>0</v>
      </c>
      <c r="BC291" s="14">
        <f t="shared" si="1552"/>
        <v>0</v>
      </c>
      <c r="BD291" s="14">
        <f t="shared" si="1552"/>
        <v>0</v>
      </c>
      <c r="BE291" s="14">
        <f t="shared" si="1552"/>
        <v>0</v>
      </c>
      <c r="BF291" s="14">
        <f t="shared" si="1552"/>
        <v>0</v>
      </c>
      <c r="BG291" s="14">
        <f t="shared" si="1552"/>
        <v>0</v>
      </c>
      <c r="BH291" s="14">
        <f t="shared" si="1552"/>
        <v>0</v>
      </c>
      <c r="BI291" s="14">
        <f t="shared" si="1552"/>
        <v>0</v>
      </c>
      <c r="BJ291" s="14">
        <f t="shared" si="1552"/>
        <v>0</v>
      </c>
      <c r="BK291" s="14">
        <f t="shared" si="1552"/>
        <v>0</v>
      </c>
      <c r="BL291" s="14">
        <f t="shared" si="1552"/>
        <v>0</v>
      </c>
      <c r="BM291" s="14">
        <f t="shared" si="1552"/>
        <v>0</v>
      </c>
      <c r="BN291" s="14">
        <f t="shared" si="1552"/>
        <v>0</v>
      </c>
      <c r="BO291" s="14">
        <f t="shared" si="1552"/>
        <v>0</v>
      </c>
      <c r="BP291" s="14">
        <f t="shared" si="1552"/>
        <v>0</v>
      </c>
      <c r="BQ291" s="14">
        <f t="shared" si="1552"/>
        <v>0</v>
      </c>
      <c r="BR291" s="14">
        <f t="shared" si="1552"/>
        <v>0</v>
      </c>
      <c r="BS291" s="14">
        <f t="shared" si="1552"/>
        <v>0</v>
      </c>
      <c r="BT291" s="14">
        <f t="shared" si="1552"/>
        <v>0</v>
      </c>
      <c r="BU291" s="14">
        <f t="shared" si="1552"/>
        <v>0</v>
      </c>
      <c r="BV291" s="14">
        <f t="shared" si="1552"/>
        <v>0</v>
      </c>
      <c r="BW291" s="14">
        <f t="shared" si="1552"/>
        <v>0</v>
      </c>
      <c r="BX291" s="14">
        <f t="shared" si="1552"/>
        <v>0</v>
      </c>
      <c r="BY291" s="14">
        <f t="shared" si="1552"/>
        <v>0</v>
      </c>
      <c r="BZ291" s="14">
        <f t="shared" si="1552"/>
        <v>0</v>
      </c>
      <c r="CA291" s="14">
        <f t="shared" si="1552"/>
        <v>0</v>
      </c>
      <c r="CB291" s="14">
        <f t="shared" si="1552"/>
        <v>0</v>
      </c>
    </row>
    <row r="292" spans="1:80" s="11" customFormat="1" ht="15.75" hidden="1" customHeight="1">
      <c r="A292" s="27" t="s">
        <v>0</v>
      </c>
      <c r="B292" s="27" t="s">
        <v>0</v>
      </c>
      <c r="C292" s="27">
        <v>3</v>
      </c>
      <c r="D292" s="28" t="s">
        <v>62</v>
      </c>
      <c r="E292" s="14">
        <f t="shared" ref="E292:N292" si="1553">E24+E129+E234+E269</f>
        <v>0</v>
      </c>
      <c r="F292" s="14">
        <f t="shared" si="1553"/>
        <v>0</v>
      </c>
      <c r="G292" s="14">
        <f t="shared" si="1553"/>
        <v>0</v>
      </c>
      <c r="H292" s="14">
        <f t="shared" si="1553"/>
        <v>0</v>
      </c>
      <c r="I292" s="14">
        <f t="shared" si="1553"/>
        <v>0</v>
      </c>
      <c r="J292" s="14">
        <f t="shared" si="1553"/>
        <v>0</v>
      </c>
      <c r="K292" s="14">
        <f t="shared" si="1553"/>
        <v>0</v>
      </c>
      <c r="L292" s="14">
        <f t="shared" si="1553"/>
        <v>0</v>
      </c>
      <c r="M292" s="14">
        <f t="shared" si="1553"/>
        <v>0</v>
      </c>
      <c r="N292" s="14">
        <f t="shared" si="1553"/>
        <v>0</v>
      </c>
      <c r="O292" s="14">
        <f>O24+O129+O234+O269</f>
        <v>0</v>
      </c>
      <c r="P292" s="14">
        <f t="shared" ref="P292:AG292" si="1554">P24+P129+P234+P269</f>
        <v>0</v>
      </c>
      <c r="Q292" s="14">
        <f t="shared" si="1554"/>
        <v>0</v>
      </c>
      <c r="R292" s="14">
        <f t="shared" si="1554"/>
        <v>0</v>
      </c>
      <c r="S292" s="14">
        <f t="shared" si="1554"/>
        <v>0</v>
      </c>
      <c r="T292" s="14">
        <f t="shared" si="1554"/>
        <v>0</v>
      </c>
      <c r="U292" s="14">
        <f t="shared" si="1554"/>
        <v>0</v>
      </c>
      <c r="V292" s="14">
        <f t="shared" si="1554"/>
        <v>0</v>
      </c>
      <c r="W292" s="14">
        <f t="shared" si="1554"/>
        <v>0</v>
      </c>
      <c r="X292" s="14">
        <f t="shared" si="1554"/>
        <v>0</v>
      </c>
      <c r="Y292" s="14">
        <f t="shared" si="1554"/>
        <v>0</v>
      </c>
      <c r="Z292" s="14">
        <f t="shared" si="1554"/>
        <v>0</v>
      </c>
      <c r="AA292" s="14" t="e">
        <f t="shared" si="1554"/>
        <v>#REF!</v>
      </c>
      <c r="AB292" s="14" t="e">
        <f t="shared" si="1554"/>
        <v>#REF!</v>
      </c>
      <c r="AC292" s="14" t="e">
        <f t="shared" si="1554"/>
        <v>#REF!</v>
      </c>
      <c r="AD292" s="14" t="e">
        <f t="shared" si="1554"/>
        <v>#REF!</v>
      </c>
      <c r="AE292" s="14" t="e">
        <f t="shared" si="1554"/>
        <v>#REF!</v>
      </c>
      <c r="AF292" s="14" t="e">
        <f t="shared" si="1554"/>
        <v>#REF!</v>
      </c>
      <c r="AG292" s="14" t="e">
        <f t="shared" si="1554"/>
        <v>#REF!</v>
      </c>
      <c r="AH292" s="14" t="e">
        <f t="shared" ref="AH292:CB292" si="1555">AH24+AH129+AH234+AH269</f>
        <v>#REF!</v>
      </c>
      <c r="AI292" s="14" t="e">
        <f t="shared" si="1555"/>
        <v>#REF!</v>
      </c>
      <c r="AJ292" s="14" t="e">
        <f t="shared" si="1555"/>
        <v>#REF!</v>
      </c>
      <c r="AK292" s="14" t="e">
        <f t="shared" si="1555"/>
        <v>#REF!</v>
      </c>
      <c r="AL292" s="14" t="e">
        <f t="shared" si="1555"/>
        <v>#REF!</v>
      </c>
      <c r="AM292" s="14" t="e">
        <f t="shared" si="1555"/>
        <v>#REF!</v>
      </c>
      <c r="AN292" s="14" t="e">
        <f t="shared" si="1555"/>
        <v>#REF!</v>
      </c>
      <c r="AO292" s="14" t="e">
        <f t="shared" si="1555"/>
        <v>#REF!</v>
      </c>
      <c r="AP292" s="14">
        <v>464353.80348425277</v>
      </c>
      <c r="AQ292" s="14">
        <v>466443.39559993183</v>
      </c>
      <c r="AR292" s="14">
        <v>468589.03521969146</v>
      </c>
      <c r="AS292" s="14">
        <f t="shared" si="1555"/>
        <v>470557.10916761414</v>
      </c>
      <c r="AT292" s="14">
        <f t="shared" si="1555"/>
        <v>470557.10916761414</v>
      </c>
      <c r="AU292" s="14">
        <f t="shared" si="1555"/>
        <v>0</v>
      </c>
      <c r="AV292" s="14">
        <f t="shared" si="1555"/>
        <v>0</v>
      </c>
      <c r="AW292" s="14">
        <f t="shared" si="1555"/>
        <v>0</v>
      </c>
      <c r="AX292" s="14">
        <f t="shared" si="1555"/>
        <v>0</v>
      </c>
      <c r="AY292" s="14">
        <f t="shared" si="1555"/>
        <v>0</v>
      </c>
      <c r="AZ292" s="14">
        <f t="shared" si="1555"/>
        <v>0</v>
      </c>
      <c r="BA292" s="14">
        <f t="shared" si="1555"/>
        <v>0</v>
      </c>
      <c r="BB292" s="14">
        <f t="shared" si="1555"/>
        <v>0</v>
      </c>
      <c r="BC292" s="14">
        <f t="shared" si="1555"/>
        <v>0</v>
      </c>
      <c r="BD292" s="14">
        <f t="shared" si="1555"/>
        <v>0</v>
      </c>
      <c r="BE292" s="14">
        <f t="shared" si="1555"/>
        <v>0</v>
      </c>
      <c r="BF292" s="14">
        <f t="shared" si="1555"/>
        <v>0</v>
      </c>
      <c r="BG292" s="14">
        <f t="shared" si="1555"/>
        <v>0</v>
      </c>
      <c r="BH292" s="14">
        <f t="shared" si="1555"/>
        <v>0</v>
      </c>
      <c r="BI292" s="14">
        <f t="shared" si="1555"/>
        <v>0</v>
      </c>
      <c r="BJ292" s="14">
        <f t="shared" si="1555"/>
        <v>0</v>
      </c>
      <c r="BK292" s="14">
        <f t="shared" si="1555"/>
        <v>0</v>
      </c>
      <c r="BL292" s="14">
        <f t="shared" si="1555"/>
        <v>0</v>
      </c>
      <c r="BM292" s="14">
        <f t="shared" si="1555"/>
        <v>0</v>
      </c>
      <c r="BN292" s="14">
        <f t="shared" si="1555"/>
        <v>0</v>
      </c>
      <c r="BO292" s="14">
        <f t="shared" si="1555"/>
        <v>0</v>
      </c>
      <c r="BP292" s="14">
        <f t="shared" si="1555"/>
        <v>0</v>
      </c>
      <c r="BQ292" s="14">
        <f t="shared" si="1555"/>
        <v>0</v>
      </c>
      <c r="BR292" s="14">
        <f t="shared" si="1555"/>
        <v>0</v>
      </c>
      <c r="BS292" s="14">
        <f t="shared" si="1555"/>
        <v>0</v>
      </c>
      <c r="BT292" s="14">
        <f t="shared" si="1555"/>
        <v>0</v>
      </c>
      <c r="BU292" s="14">
        <f t="shared" si="1555"/>
        <v>0</v>
      </c>
      <c r="BV292" s="14">
        <f t="shared" si="1555"/>
        <v>0</v>
      </c>
      <c r="BW292" s="14">
        <f t="shared" si="1555"/>
        <v>0</v>
      </c>
      <c r="BX292" s="14">
        <f t="shared" si="1555"/>
        <v>0</v>
      </c>
      <c r="BY292" s="14">
        <f t="shared" si="1555"/>
        <v>0</v>
      </c>
      <c r="BZ292" s="14">
        <f t="shared" si="1555"/>
        <v>0</v>
      </c>
      <c r="CA292" s="14">
        <f t="shared" si="1555"/>
        <v>0</v>
      </c>
      <c r="CB292" s="14">
        <f t="shared" si="1555"/>
        <v>0</v>
      </c>
    </row>
    <row r="293" spans="1:80" s="11" customFormat="1" ht="15.75" customHeight="1">
      <c r="A293" s="27" t="s">
        <v>0</v>
      </c>
      <c r="B293" s="27" t="s">
        <v>0</v>
      </c>
      <c r="C293" s="27">
        <v>4</v>
      </c>
      <c r="D293" s="28" t="s">
        <v>62</v>
      </c>
      <c r="E293" s="14">
        <f t="shared" ref="E293:N293" si="1556">E30+E135+E240+E275</f>
        <v>0</v>
      </c>
      <c r="F293" s="14">
        <f t="shared" si="1556"/>
        <v>0</v>
      </c>
      <c r="G293" s="14">
        <f t="shared" si="1556"/>
        <v>0</v>
      </c>
      <c r="H293" s="14">
        <f t="shared" si="1556"/>
        <v>0</v>
      </c>
      <c r="I293" s="14">
        <f t="shared" si="1556"/>
        <v>0</v>
      </c>
      <c r="J293" s="14">
        <f t="shared" si="1556"/>
        <v>0</v>
      </c>
      <c r="K293" s="14">
        <f t="shared" si="1556"/>
        <v>0</v>
      </c>
      <c r="L293" s="14">
        <f t="shared" si="1556"/>
        <v>0</v>
      </c>
      <c r="M293" s="14">
        <f t="shared" si="1556"/>
        <v>0</v>
      </c>
      <c r="N293" s="14">
        <f t="shared" si="1556"/>
        <v>0</v>
      </c>
      <c r="O293" s="14">
        <f>O30+O135+O240+O275</f>
        <v>0</v>
      </c>
      <c r="P293" s="14">
        <f t="shared" ref="P293:AG293" si="1557">P30+P135+P240+P275</f>
        <v>0</v>
      </c>
      <c r="Q293" s="14">
        <f t="shared" si="1557"/>
        <v>0</v>
      </c>
      <c r="R293" s="14">
        <f t="shared" si="1557"/>
        <v>0</v>
      </c>
      <c r="S293" s="14">
        <f t="shared" si="1557"/>
        <v>0</v>
      </c>
      <c r="T293" s="14">
        <f t="shared" si="1557"/>
        <v>0</v>
      </c>
      <c r="U293" s="14">
        <f t="shared" si="1557"/>
        <v>0</v>
      </c>
      <c r="V293" s="14">
        <f t="shared" si="1557"/>
        <v>0</v>
      </c>
      <c r="W293" s="14">
        <f t="shared" si="1557"/>
        <v>0</v>
      </c>
      <c r="X293" s="14">
        <f t="shared" si="1557"/>
        <v>0</v>
      </c>
      <c r="Y293" s="14">
        <f t="shared" si="1557"/>
        <v>0</v>
      </c>
      <c r="Z293" s="14">
        <f t="shared" si="1557"/>
        <v>0</v>
      </c>
      <c r="AA293" s="14">
        <f t="shared" si="1557"/>
        <v>0</v>
      </c>
      <c r="AB293" s="14">
        <f t="shared" si="1557"/>
        <v>0</v>
      </c>
      <c r="AC293" s="14">
        <f t="shared" si="1557"/>
        <v>0</v>
      </c>
      <c r="AD293" s="14">
        <f t="shared" si="1557"/>
        <v>0</v>
      </c>
      <c r="AE293" s="14">
        <f t="shared" si="1557"/>
        <v>0</v>
      </c>
      <c r="AF293" s="14">
        <f t="shared" si="1557"/>
        <v>0</v>
      </c>
      <c r="AG293" s="14">
        <f t="shared" si="1557"/>
        <v>0</v>
      </c>
      <c r="AH293" s="14">
        <f t="shared" ref="AH293:CB293" si="1558">AH30+AH135+AH240+AH275</f>
        <v>0</v>
      </c>
      <c r="AI293" s="14">
        <f t="shared" si="1558"/>
        <v>0</v>
      </c>
      <c r="AJ293" s="14">
        <f t="shared" si="1558"/>
        <v>0</v>
      </c>
      <c r="AK293" s="14">
        <f t="shared" si="1558"/>
        <v>0</v>
      </c>
      <c r="AL293" s="14">
        <f t="shared" si="1558"/>
        <v>0</v>
      </c>
      <c r="AM293" s="14" t="e">
        <f t="shared" si="1558"/>
        <v>#REF!</v>
      </c>
      <c r="AN293" s="14" t="e">
        <f t="shared" si="1558"/>
        <v>#REF!</v>
      </c>
      <c r="AO293" s="14" t="e">
        <f t="shared" si="1558"/>
        <v>#REF!</v>
      </c>
      <c r="AP293" s="14">
        <v>-300431.62036297121</v>
      </c>
      <c r="AQ293" s="14">
        <v>504064.04805187957</v>
      </c>
      <c r="AR293" s="14">
        <v>-1327159.3549525705</v>
      </c>
      <c r="AS293" s="14" t="e">
        <f t="shared" si="1558"/>
        <v>#REF!</v>
      </c>
      <c r="AT293" s="14" t="e">
        <f t="shared" si="1558"/>
        <v>#REF!</v>
      </c>
      <c r="AU293" s="14" t="e">
        <f t="shared" si="1558"/>
        <v>#REF!</v>
      </c>
      <c r="AV293" s="14" t="e">
        <f t="shared" si="1558"/>
        <v>#REF!</v>
      </c>
      <c r="AW293" s="14" t="e">
        <f t="shared" si="1558"/>
        <v>#REF!</v>
      </c>
      <c r="AX293" s="14" t="e">
        <f t="shared" si="1558"/>
        <v>#REF!</v>
      </c>
      <c r="AY293" s="14" t="e">
        <f t="shared" si="1558"/>
        <v>#REF!</v>
      </c>
      <c r="AZ293" s="14" t="e">
        <f t="shared" si="1558"/>
        <v>#REF!</v>
      </c>
      <c r="BA293" s="14" t="e">
        <f t="shared" si="1558"/>
        <v>#REF!</v>
      </c>
      <c r="BB293" s="14" t="e">
        <f t="shared" si="1558"/>
        <v>#REF!</v>
      </c>
      <c r="BC293" s="14" t="e">
        <f t="shared" si="1558"/>
        <v>#REF!</v>
      </c>
      <c r="BD293" s="14" t="e">
        <f t="shared" si="1558"/>
        <v>#REF!</v>
      </c>
      <c r="BE293" s="14" t="e">
        <f t="shared" si="1558"/>
        <v>#REF!</v>
      </c>
      <c r="BF293" s="14" t="e">
        <f t="shared" si="1558"/>
        <v>#REF!</v>
      </c>
      <c r="BG293" s="14">
        <f t="shared" si="1558"/>
        <v>0</v>
      </c>
      <c r="BH293" s="14">
        <f t="shared" si="1558"/>
        <v>0</v>
      </c>
      <c r="BI293" s="14">
        <f t="shared" si="1558"/>
        <v>0</v>
      </c>
      <c r="BJ293" s="14">
        <f t="shared" si="1558"/>
        <v>0</v>
      </c>
      <c r="BK293" s="14">
        <f t="shared" si="1558"/>
        <v>0</v>
      </c>
      <c r="BL293" s="14">
        <f t="shared" si="1558"/>
        <v>0</v>
      </c>
      <c r="BM293" s="14">
        <f t="shared" si="1558"/>
        <v>0</v>
      </c>
      <c r="BN293" s="14">
        <f t="shared" si="1558"/>
        <v>0</v>
      </c>
      <c r="BO293" s="14">
        <f t="shared" si="1558"/>
        <v>0</v>
      </c>
      <c r="BP293" s="14">
        <f t="shared" si="1558"/>
        <v>0</v>
      </c>
      <c r="BQ293" s="14">
        <f t="shared" si="1558"/>
        <v>0</v>
      </c>
      <c r="BR293" s="14">
        <f t="shared" si="1558"/>
        <v>0</v>
      </c>
      <c r="BS293" s="14">
        <f t="shared" si="1558"/>
        <v>0</v>
      </c>
      <c r="BT293" s="14">
        <f t="shared" si="1558"/>
        <v>0</v>
      </c>
      <c r="BU293" s="14">
        <f t="shared" si="1558"/>
        <v>0</v>
      </c>
      <c r="BV293" s="14">
        <f t="shared" si="1558"/>
        <v>0</v>
      </c>
      <c r="BW293" s="14">
        <f t="shared" si="1558"/>
        <v>0</v>
      </c>
      <c r="BX293" s="14">
        <f t="shared" si="1558"/>
        <v>0</v>
      </c>
      <c r="BY293" s="14">
        <f t="shared" si="1558"/>
        <v>0</v>
      </c>
      <c r="BZ293" s="14">
        <f t="shared" si="1558"/>
        <v>0</v>
      </c>
      <c r="CA293" s="14">
        <f t="shared" si="1558"/>
        <v>0</v>
      </c>
      <c r="CB293" s="14">
        <f t="shared" si="1558"/>
        <v>0</v>
      </c>
    </row>
    <row r="294" spans="1:80" s="11" customFormat="1" ht="15.75" hidden="1" customHeight="1">
      <c r="A294" s="27" t="s">
        <v>0</v>
      </c>
      <c r="B294" s="27" t="s">
        <v>0</v>
      </c>
      <c r="C294" s="27">
        <v>5</v>
      </c>
      <c r="D294" s="28" t="s">
        <v>62</v>
      </c>
      <c r="E294" s="14">
        <f t="shared" ref="E294:N294" si="1559">E36+E141+E246+E281</f>
        <v>0</v>
      </c>
      <c r="F294" s="14">
        <f t="shared" si="1559"/>
        <v>0</v>
      </c>
      <c r="G294" s="14">
        <f t="shared" si="1559"/>
        <v>0</v>
      </c>
      <c r="H294" s="14">
        <f t="shared" si="1559"/>
        <v>0</v>
      </c>
      <c r="I294" s="14">
        <f t="shared" si="1559"/>
        <v>0</v>
      </c>
      <c r="J294" s="14">
        <f t="shared" si="1559"/>
        <v>0</v>
      </c>
      <c r="K294" s="14">
        <f t="shared" si="1559"/>
        <v>0</v>
      </c>
      <c r="L294" s="14">
        <f t="shared" si="1559"/>
        <v>0</v>
      </c>
      <c r="M294" s="14">
        <f t="shared" si="1559"/>
        <v>0</v>
      </c>
      <c r="N294" s="14">
        <f t="shared" si="1559"/>
        <v>0</v>
      </c>
      <c r="O294" s="14">
        <f>O36+O141+O246+O281</f>
        <v>0</v>
      </c>
      <c r="P294" s="14">
        <f t="shared" ref="P294:AG294" si="1560">P36+P141+P246+P281</f>
        <v>0</v>
      </c>
      <c r="Q294" s="14">
        <f t="shared" si="1560"/>
        <v>0</v>
      </c>
      <c r="R294" s="14">
        <f t="shared" si="1560"/>
        <v>0</v>
      </c>
      <c r="S294" s="14">
        <f t="shared" si="1560"/>
        <v>0</v>
      </c>
      <c r="T294" s="14">
        <f t="shared" si="1560"/>
        <v>0</v>
      </c>
      <c r="U294" s="14">
        <f t="shared" si="1560"/>
        <v>0</v>
      </c>
      <c r="V294" s="14">
        <f t="shared" si="1560"/>
        <v>0</v>
      </c>
      <c r="W294" s="14">
        <f t="shared" si="1560"/>
        <v>0</v>
      </c>
      <c r="X294" s="14">
        <f t="shared" si="1560"/>
        <v>0</v>
      </c>
      <c r="Y294" s="14">
        <f t="shared" si="1560"/>
        <v>0</v>
      </c>
      <c r="Z294" s="14">
        <f t="shared" si="1560"/>
        <v>0</v>
      </c>
      <c r="AA294" s="14">
        <f t="shared" si="1560"/>
        <v>0</v>
      </c>
      <c r="AB294" s="14">
        <f t="shared" si="1560"/>
        <v>0</v>
      </c>
      <c r="AC294" s="14">
        <f t="shared" si="1560"/>
        <v>0</v>
      </c>
      <c r="AD294" s="14">
        <f t="shared" si="1560"/>
        <v>0</v>
      </c>
      <c r="AE294" s="14">
        <f t="shared" si="1560"/>
        <v>0</v>
      </c>
      <c r="AF294" s="14">
        <f t="shared" si="1560"/>
        <v>0</v>
      </c>
      <c r="AG294" s="14">
        <f t="shared" si="1560"/>
        <v>0</v>
      </c>
      <c r="AH294" s="14">
        <f t="shared" ref="AH294:CB294" si="1561">AH36+AH141+AH246+AH281</f>
        <v>0</v>
      </c>
      <c r="AI294" s="14">
        <f t="shared" si="1561"/>
        <v>0</v>
      </c>
      <c r="AJ294" s="14">
        <f t="shared" si="1561"/>
        <v>0</v>
      </c>
      <c r="AK294" s="14">
        <f t="shared" si="1561"/>
        <v>0</v>
      </c>
      <c r="AL294" s="14">
        <f t="shared" si="1561"/>
        <v>0</v>
      </c>
      <c r="AM294" s="14">
        <f t="shared" si="1561"/>
        <v>0</v>
      </c>
      <c r="AN294" s="14">
        <f t="shared" si="1561"/>
        <v>0</v>
      </c>
      <c r="AO294" s="14">
        <f t="shared" si="1561"/>
        <v>0</v>
      </c>
      <c r="AP294" s="14">
        <v>0</v>
      </c>
      <c r="AQ294" s="14">
        <v>0</v>
      </c>
      <c r="AR294" s="14">
        <v>0</v>
      </c>
      <c r="AS294" s="14">
        <f t="shared" si="1561"/>
        <v>0</v>
      </c>
      <c r="AT294" s="14">
        <f t="shared" si="1561"/>
        <v>0</v>
      </c>
      <c r="AU294" s="14">
        <f t="shared" si="1561"/>
        <v>0</v>
      </c>
      <c r="AV294" s="14">
        <f t="shared" si="1561"/>
        <v>0</v>
      </c>
      <c r="AW294" s="14">
        <f t="shared" si="1561"/>
        <v>0</v>
      </c>
      <c r="AX294" s="14">
        <f t="shared" si="1561"/>
        <v>0</v>
      </c>
      <c r="AY294" s="14" t="e">
        <f t="shared" si="1561"/>
        <v>#REF!</v>
      </c>
      <c r="AZ294" s="14" t="e">
        <f t="shared" si="1561"/>
        <v>#REF!</v>
      </c>
      <c r="BA294" s="14" t="e">
        <f t="shared" si="1561"/>
        <v>#REF!</v>
      </c>
      <c r="BB294" s="14" t="e">
        <f t="shared" si="1561"/>
        <v>#REF!</v>
      </c>
      <c r="BC294" s="14" t="e">
        <f t="shared" si="1561"/>
        <v>#REF!</v>
      </c>
      <c r="BD294" s="14" t="e">
        <f t="shared" si="1561"/>
        <v>#REF!</v>
      </c>
      <c r="BE294" s="14" t="e">
        <f t="shared" si="1561"/>
        <v>#REF!</v>
      </c>
      <c r="BF294" s="14" t="e">
        <f t="shared" si="1561"/>
        <v>#REF!</v>
      </c>
      <c r="BG294" s="14" t="e">
        <f t="shared" si="1561"/>
        <v>#REF!</v>
      </c>
      <c r="BH294" s="14" t="e">
        <f t="shared" si="1561"/>
        <v>#REF!</v>
      </c>
      <c r="BI294" s="14" t="e">
        <f t="shared" si="1561"/>
        <v>#REF!</v>
      </c>
      <c r="BJ294" s="14" t="e">
        <f t="shared" si="1561"/>
        <v>#REF!</v>
      </c>
      <c r="BK294" s="14" t="e">
        <f t="shared" si="1561"/>
        <v>#REF!</v>
      </c>
      <c r="BL294" s="14" t="e">
        <f t="shared" si="1561"/>
        <v>#REF!</v>
      </c>
      <c r="BM294" s="14" t="e">
        <f t="shared" si="1561"/>
        <v>#REF!</v>
      </c>
      <c r="BN294" s="14" t="e">
        <f t="shared" si="1561"/>
        <v>#REF!</v>
      </c>
      <c r="BO294" s="14" t="e">
        <f t="shared" si="1561"/>
        <v>#REF!</v>
      </c>
      <c r="BP294" s="14" t="e">
        <f t="shared" si="1561"/>
        <v>#REF!</v>
      </c>
      <c r="BQ294" s="14" t="e">
        <f t="shared" si="1561"/>
        <v>#REF!</v>
      </c>
      <c r="BR294" s="14" t="e">
        <f t="shared" si="1561"/>
        <v>#REF!</v>
      </c>
      <c r="BS294" s="14">
        <f t="shared" si="1561"/>
        <v>0</v>
      </c>
      <c r="BT294" s="14">
        <f t="shared" si="1561"/>
        <v>0</v>
      </c>
      <c r="BU294" s="14">
        <f t="shared" si="1561"/>
        <v>0</v>
      </c>
      <c r="BV294" s="14">
        <f t="shared" si="1561"/>
        <v>0</v>
      </c>
      <c r="BW294" s="14">
        <f t="shared" si="1561"/>
        <v>0</v>
      </c>
      <c r="BX294" s="14">
        <f t="shared" si="1561"/>
        <v>0</v>
      </c>
      <c r="BY294" s="14">
        <f t="shared" si="1561"/>
        <v>0</v>
      </c>
      <c r="BZ294" s="14">
        <f t="shared" si="1561"/>
        <v>0</v>
      </c>
      <c r="CA294" s="14">
        <f t="shared" si="1561"/>
        <v>0</v>
      </c>
      <c r="CB294" s="14">
        <f t="shared" si="1561"/>
        <v>0</v>
      </c>
    </row>
    <row r="295" spans="1:80" s="11" customFormat="1" ht="15.75" customHeight="1">
      <c r="A295" s="27"/>
      <c r="B295" s="27"/>
      <c r="C295" s="27"/>
      <c r="D295" s="12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</row>
    <row r="296" spans="1:80" s="11" customFormat="1" ht="15.75" customHeight="1">
      <c r="A296" s="27" t="s">
        <v>0</v>
      </c>
      <c r="B296" s="27" t="s">
        <v>0</v>
      </c>
      <c r="C296" s="27"/>
      <c r="D296" s="12" t="s">
        <v>57</v>
      </c>
      <c r="E296" s="14">
        <f t="shared" ref="E296:N296" si="1562">E41+E146+E251+E286</f>
        <v>0</v>
      </c>
      <c r="F296" s="14">
        <f t="shared" si="1562"/>
        <v>0</v>
      </c>
      <c r="G296" s="14">
        <f t="shared" si="1562"/>
        <v>0</v>
      </c>
      <c r="H296" s="14">
        <f t="shared" si="1562"/>
        <v>0</v>
      </c>
      <c r="I296" s="14">
        <f t="shared" si="1562"/>
        <v>0</v>
      </c>
      <c r="J296" s="14">
        <f t="shared" si="1562"/>
        <v>0</v>
      </c>
      <c r="K296" s="14">
        <f t="shared" si="1562"/>
        <v>0</v>
      </c>
      <c r="L296" s="14">
        <f t="shared" si="1562"/>
        <v>0</v>
      </c>
      <c r="M296" s="14">
        <f t="shared" si="1562"/>
        <v>0</v>
      </c>
      <c r="N296" s="14">
        <f t="shared" si="1562"/>
        <v>0</v>
      </c>
      <c r="O296" s="14">
        <f t="shared" ref="O296:AF296" si="1563">O41+O146+O251+O286</f>
        <v>0</v>
      </c>
      <c r="P296" s="14">
        <f t="shared" si="1563"/>
        <v>0</v>
      </c>
      <c r="Q296" s="14">
        <f t="shared" si="1563"/>
        <v>0</v>
      </c>
      <c r="R296" s="14">
        <f t="shared" si="1563"/>
        <v>0</v>
      </c>
      <c r="S296" s="14">
        <f t="shared" si="1563"/>
        <v>0</v>
      </c>
      <c r="T296" s="14">
        <f t="shared" si="1563"/>
        <v>0</v>
      </c>
      <c r="U296" s="14">
        <f t="shared" si="1563"/>
        <v>0</v>
      </c>
      <c r="V296" s="14">
        <f t="shared" si="1563"/>
        <v>0</v>
      </c>
      <c r="W296" s="14">
        <f t="shared" si="1563"/>
        <v>0</v>
      </c>
      <c r="X296" s="14">
        <f t="shared" si="1563"/>
        <v>-102439</v>
      </c>
      <c r="Y296" s="14">
        <f t="shared" si="1563"/>
        <v>-165267</v>
      </c>
      <c r="Z296" s="14">
        <f t="shared" si="1563"/>
        <v>-123721</v>
      </c>
      <c r="AA296" s="14">
        <f t="shared" si="1563"/>
        <v>-133091</v>
      </c>
      <c r="AB296" s="14">
        <f t="shared" si="1563"/>
        <v>-177330</v>
      </c>
      <c r="AC296" s="14">
        <f t="shared" si="1563"/>
        <v>-124170</v>
      </c>
      <c r="AD296" s="14">
        <f t="shared" si="1563"/>
        <v>-130493</v>
      </c>
      <c r="AE296" s="14">
        <f t="shared" si="1563"/>
        <v>-239182.98241000003</v>
      </c>
      <c r="AF296" s="14">
        <f t="shared" si="1563"/>
        <v>-390382.45045999996</v>
      </c>
      <c r="AG296" s="14">
        <f t="shared" ref="AG296:CB296" si="1564">AG41+AG146+AG251+AG286</f>
        <v>-398949.94124000001</v>
      </c>
      <c r="AH296" s="14">
        <f t="shared" si="1564"/>
        <v>-302079.60299501731</v>
      </c>
      <c r="AI296" s="14">
        <f t="shared" si="1564"/>
        <v>-224690.66425468726</v>
      </c>
      <c r="AJ296" s="14">
        <f t="shared" si="1564"/>
        <v>-210325.65015</v>
      </c>
      <c r="AK296" s="14">
        <f t="shared" si="1564"/>
        <v>-233141.42775999999</v>
      </c>
      <c r="AL296" s="14">
        <f t="shared" si="1564"/>
        <v>-269375.82081</v>
      </c>
      <c r="AM296" s="14">
        <f t="shared" si="1564"/>
        <v>-337467.96364999999</v>
      </c>
      <c r="AN296" s="14">
        <f t="shared" si="1564"/>
        <v>-339547.62670000002</v>
      </c>
      <c r="AO296" s="14">
        <f t="shared" si="1564"/>
        <v>-346685.96928999998</v>
      </c>
      <c r="AP296" s="14">
        <v>-274724.64604999998</v>
      </c>
      <c r="AQ296" s="14">
        <v>-254660.32994000003</v>
      </c>
      <c r="AR296" s="14">
        <v>-260101.78399</v>
      </c>
      <c r="AS296" s="14">
        <f t="shared" si="1564"/>
        <v>0</v>
      </c>
      <c r="AT296" s="14">
        <f t="shared" si="1564"/>
        <v>0</v>
      </c>
      <c r="AU296" s="14">
        <f t="shared" si="1564"/>
        <v>0</v>
      </c>
      <c r="AV296" s="14">
        <f t="shared" si="1564"/>
        <v>0</v>
      </c>
      <c r="AW296" s="14">
        <f t="shared" si="1564"/>
        <v>0</v>
      </c>
      <c r="AX296" s="14">
        <f t="shared" si="1564"/>
        <v>0</v>
      </c>
      <c r="AY296" s="14">
        <f t="shared" si="1564"/>
        <v>0</v>
      </c>
      <c r="AZ296" s="14">
        <f t="shared" si="1564"/>
        <v>0</v>
      </c>
      <c r="BA296" s="14">
        <f t="shared" si="1564"/>
        <v>0</v>
      </c>
      <c r="BB296" s="14">
        <f t="shared" si="1564"/>
        <v>0</v>
      </c>
      <c r="BC296" s="14">
        <f t="shared" si="1564"/>
        <v>0</v>
      </c>
      <c r="BD296" s="14">
        <f t="shared" si="1564"/>
        <v>0</v>
      </c>
      <c r="BE296" s="14">
        <f t="shared" si="1564"/>
        <v>0</v>
      </c>
      <c r="BF296" s="14">
        <f t="shared" si="1564"/>
        <v>0</v>
      </c>
      <c r="BG296" s="14">
        <f t="shared" si="1564"/>
        <v>0</v>
      </c>
      <c r="BH296" s="14">
        <f t="shared" si="1564"/>
        <v>0</v>
      </c>
      <c r="BI296" s="14">
        <f t="shared" si="1564"/>
        <v>0</v>
      </c>
      <c r="BJ296" s="14">
        <f t="shared" si="1564"/>
        <v>0</v>
      </c>
      <c r="BK296" s="14">
        <f t="shared" si="1564"/>
        <v>0</v>
      </c>
      <c r="BL296" s="14">
        <f t="shared" si="1564"/>
        <v>0</v>
      </c>
      <c r="BM296" s="14">
        <f t="shared" si="1564"/>
        <v>0</v>
      </c>
      <c r="BN296" s="14">
        <f t="shared" si="1564"/>
        <v>0</v>
      </c>
      <c r="BO296" s="14">
        <f t="shared" si="1564"/>
        <v>0</v>
      </c>
      <c r="BP296" s="14">
        <f t="shared" si="1564"/>
        <v>0</v>
      </c>
      <c r="BQ296" s="14">
        <f t="shared" si="1564"/>
        <v>0</v>
      </c>
      <c r="BR296" s="14">
        <f t="shared" si="1564"/>
        <v>0</v>
      </c>
      <c r="BS296" s="14">
        <f t="shared" si="1564"/>
        <v>0</v>
      </c>
      <c r="BT296" s="14">
        <f t="shared" si="1564"/>
        <v>0</v>
      </c>
      <c r="BU296" s="14">
        <f t="shared" si="1564"/>
        <v>0</v>
      </c>
      <c r="BV296" s="14">
        <f t="shared" si="1564"/>
        <v>0</v>
      </c>
      <c r="BW296" s="14">
        <f t="shared" si="1564"/>
        <v>0</v>
      </c>
      <c r="BX296" s="14">
        <f t="shared" si="1564"/>
        <v>0</v>
      </c>
      <c r="BY296" s="14">
        <f t="shared" si="1564"/>
        <v>0</v>
      </c>
      <c r="BZ296" s="14">
        <f t="shared" si="1564"/>
        <v>0</v>
      </c>
      <c r="CA296" s="14">
        <f t="shared" si="1564"/>
        <v>0</v>
      </c>
      <c r="CB296" s="14">
        <f t="shared" si="1564"/>
        <v>0</v>
      </c>
    </row>
    <row r="297" spans="1:80" s="11" customFormat="1" ht="15.75" customHeight="1">
      <c r="A297" s="27" t="s">
        <v>0</v>
      </c>
      <c r="B297" s="27" t="s">
        <v>0</v>
      </c>
      <c r="C297" s="27"/>
      <c r="D297" s="12" t="s">
        <v>40</v>
      </c>
      <c r="E297" s="14">
        <f t="shared" ref="E297:N297" si="1565">E42+E147+E252+E287</f>
        <v>0</v>
      </c>
      <c r="F297" s="14">
        <f t="shared" si="1565"/>
        <v>0</v>
      </c>
      <c r="G297" s="14">
        <f t="shared" si="1565"/>
        <v>0</v>
      </c>
      <c r="H297" s="14">
        <f t="shared" si="1565"/>
        <v>0</v>
      </c>
      <c r="I297" s="14">
        <f t="shared" si="1565"/>
        <v>0</v>
      </c>
      <c r="J297" s="14">
        <f t="shared" si="1565"/>
        <v>0</v>
      </c>
      <c r="K297" s="14">
        <f t="shared" si="1565"/>
        <v>0</v>
      </c>
      <c r="L297" s="14">
        <f t="shared" si="1565"/>
        <v>0</v>
      </c>
      <c r="M297" s="14">
        <f t="shared" si="1565"/>
        <v>0</v>
      </c>
      <c r="N297" s="14">
        <f t="shared" si="1565"/>
        <v>0</v>
      </c>
      <c r="O297" s="14" t="e">
        <f t="shared" ref="O297:AF297" si="1566">O42+O147+O252+O287</f>
        <v>#REF!</v>
      </c>
      <c r="P297" s="14" t="e">
        <f t="shared" si="1566"/>
        <v>#REF!</v>
      </c>
      <c r="Q297" s="14" t="e">
        <f t="shared" si="1566"/>
        <v>#REF!</v>
      </c>
      <c r="R297" s="14" t="e">
        <f t="shared" si="1566"/>
        <v>#REF!</v>
      </c>
      <c r="S297" s="14" t="e">
        <f t="shared" si="1566"/>
        <v>#REF!</v>
      </c>
      <c r="T297" s="14" t="e">
        <f t="shared" si="1566"/>
        <v>#REF!</v>
      </c>
      <c r="U297" s="14" t="e">
        <f t="shared" si="1566"/>
        <v>#REF!</v>
      </c>
      <c r="V297" s="14" t="e">
        <f t="shared" si="1566"/>
        <v>#REF!</v>
      </c>
      <c r="W297" s="14" t="e">
        <f t="shared" si="1566"/>
        <v>#REF!</v>
      </c>
      <c r="X297" s="14" t="e">
        <f t="shared" si="1566"/>
        <v>#REF!</v>
      </c>
      <c r="Y297" s="14" t="e">
        <f t="shared" si="1566"/>
        <v>#REF!</v>
      </c>
      <c r="Z297" s="14" t="e">
        <f t="shared" si="1566"/>
        <v>#REF!</v>
      </c>
      <c r="AA297" s="14" t="e">
        <f t="shared" si="1566"/>
        <v>#REF!</v>
      </c>
      <c r="AB297" s="14" t="e">
        <f t="shared" si="1566"/>
        <v>#REF!</v>
      </c>
      <c r="AC297" s="14" t="e">
        <f t="shared" si="1566"/>
        <v>#REF!</v>
      </c>
      <c r="AD297" s="14" t="e">
        <f t="shared" si="1566"/>
        <v>#REF!</v>
      </c>
      <c r="AE297" s="14" t="e">
        <f t="shared" si="1566"/>
        <v>#REF!</v>
      </c>
      <c r="AF297" s="14" t="e">
        <f t="shared" si="1566"/>
        <v>#REF!</v>
      </c>
      <c r="AG297" s="14" t="e">
        <f t="shared" ref="AG297:CB297" si="1567">AG42+AG147+AG252+AG287</f>
        <v>#REF!</v>
      </c>
      <c r="AH297" s="14" t="e">
        <f t="shared" si="1567"/>
        <v>#REF!</v>
      </c>
      <c r="AI297" s="14" t="e">
        <f t="shared" si="1567"/>
        <v>#REF!</v>
      </c>
      <c r="AJ297" s="14" t="e">
        <f t="shared" si="1567"/>
        <v>#REF!</v>
      </c>
      <c r="AK297" s="14" t="e">
        <f t="shared" si="1567"/>
        <v>#REF!</v>
      </c>
      <c r="AL297" s="14" t="e">
        <f t="shared" si="1567"/>
        <v>#REF!</v>
      </c>
      <c r="AM297" s="14" t="e">
        <f t="shared" si="1567"/>
        <v>#REF!</v>
      </c>
      <c r="AN297" s="14" t="e">
        <f t="shared" si="1567"/>
        <v>#REF!</v>
      </c>
      <c r="AO297" s="14" t="e">
        <f t="shared" si="1567"/>
        <v>#REF!</v>
      </c>
      <c r="AP297" s="14">
        <v>2627.8281238882705</v>
      </c>
      <c r="AQ297" s="14">
        <v>1391.4104561228703</v>
      </c>
      <c r="AR297" s="14">
        <v>244.77831454032113</v>
      </c>
      <c r="AS297" s="14">
        <f t="shared" si="1567"/>
        <v>-321.69243374720236</v>
      </c>
      <c r="AT297" s="14">
        <f t="shared" si="1567"/>
        <v>1535.2037224968217</v>
      </c>
      <c r="AU297" s="14">
        <f t="shared" si="1567"/>
        <v>1659.7441721695247</v>
      </c>
      <c r="AV297" s="14">
        <f t="shared" si="1567"/>
        <v>0</v>
      </c>
      <c r="AW297" s="14">
        <f t="shared" si="1567"/>
        <v>0</v>
      </c>
      <c r="AX297" s="14">
        <f t="shared" si="1567"/>
        <v>0</v>
      </c>
      <c r="AY297" s="14">
        <f t="shared" si="1567"/>
        <v>0</v>
      </c>
      <c r="AZ297" s="14">
        <f t="shared" si="1567"/>
        <v>0</v>
      </c>
      <c r="BA297" s="14">
        <f t="shared" si="1567"/>
        <v>0</v>
      </c>
      <c r="BB297" s="14">
        <f t="shared" si="1567"/>
        <v>0</v>
      </c>
      <c r="BC297" s="14">
        <f t="shared" si="1567"/>
        <v>0</v>
      </c>
      <c r="BD297" s="14">
        <f t="shared" si="1567"/>
        <v>0</v>
      </c>
      <c r="BE297" s="14">
        <f t="shared" si="1567"/>
        <v>0</v>
      </c>
      <c r="BF297" s="14" t="e">
        <f t="shared" si="1567"/>
        <v>#REF!</v>
      </c>
      <c r="BG297" s="14" t="e">
        <f t="shared" si="1567"/>
        <v>#REF!</v>
      </c>
      <c r="BH297" s="14" t="e">
        <f t="shared" si="1567"/>
        <v>#REF!</v>
      </c>
      <c r="BI297" s="14" t="e">
        <f t="shared" si="1567"/>
        <v>#REF!</v>
      </c>
      <c r="BJ297" s="14" t="e">
        <f t="shared" si="1567"/>
        <v>#REF!</v>
      </c>
      <c r="BK297" s="14" t="e">
        <f t="shared" si="1567"/>
        <v>#REF!</v>
      </c>
      <c r="BL297" s="14" t="e">
        <f t="shared" si="1567"/>
        <v>#REF!</v>
      </c>
      <c r="BM297" s="14" t="e">
        <f t="shared" si="1567"/>
        <v>#REF!</v>
      </c>
      <c r="BN297" s="14" t="e">
        <f t="shared" si="1567"/>
        <v>#REF!</v>
      </c>
      <c r="BO297" s="14" t="e">
        <f t="shared" si="1567"/>
        <v>#REF!</v>
      </c>
      <c r="BP297" s="14" t="e">
        <f t="shared" si="1567"/>
        <v>#REF!</v>
      </c>
      <c r="BQ297" s="14" t="e">
        <f t="shared" si="1567"/>
        <v>#REF!</v>
      </c>
      <c r="BR297" s="14" t="e">
        <f t="shared" si="1567"/>
        <v>#REF!</v>
      </c>
      <c r="BS297" s="14" t="e">
        <f t="shared" si="1567"/>
        <v>#REF!</v>
      </c>
      <c r="BT297" s="14" t="e">
        <f t="shared" si="1567"/>
        <v>#REF!</v>
      </c>
      <c r="BU297" s="14" t="e">
        <f t="shared" si="1567"/>
        <v>#REF!</v>
      </c>
      <c r="BV297" s="14" t="e">
        <f t="shared" si="1567"/>
        <v>#REF!</v>
      </c>
      <c r="BW297" s="14" t="e">
        <f t="shared" si="1567"/>
        <v>#REF!</v>
      </c>
      <c r="BX297" s="14" t="e">
        <f t="shared" si="1567"/>
        <v>#REF!</v>
      </c>
      <c r="BY297" s="14" t="e">
        <f t="shared" si="1567"/>
        <v>#REF!</v>
      </c>
      <c r="BZ297" s="14" t="e">
        <f t="shared" si="1567"/>
        <v>#REF!</v>
      </c>
      <c r="CA297" s="14" t="e">
        <f t="shared" si="1567"/>
        <v>#REF!</v>
      </c>
      <c r="CB297" s="14" t="e">
        <f t="shared" si="1567"/>
        <v>#REF!</v>
      </c>
    </row>
    <row r="298" spans="1:80" s="11" customFormat="1" ht="15.75" customHeight="1">
      <c r="A298" s="58" t="s">
        <v>0</v>
      </c>
      <c r="B298" s="58" t="s">
        <v>0</v>
      </c>
      <c r="C298" s="59"/>
      <c r="D298" s="57" t="s">
        <v>41</v>
      </c>
      <c r="E298" s="51">
        <f t="shared" ref="E298:N298" si="1568">E43+E148+E253+E288</f>
        <v>0</v>
      </c>
      <c r="F298" s="51">
        <f t="shared" si="1568"/>
        <v>0</v>
      </c>
      <c r="G298" s="51">
        <f t="shared" si="1568"/>
        <v>0</v>
      </c>
      <c r="H298" s="51">
        <f t="shared" si="1568"/>
        <v>0</v>
      </c>
      <c r="I298" s="51">
        <f t="shared" si="1568"/>
        <v>0</v>
      </c>
      <c r="J298" s="51">
        <f t="shared" si="1568"/>
        <v>0</v>
      </c>
      <c r="K298" s="51">
        <f t="shared" si="1568"/>
        <v>0</v>
      </c>
      <c r="L298" s="51">
        <f t="shared" si="1568"/>
        <v>0</v>
      </c>
      <c r="M298" s="51">
        <f t="shared" si="1568"/>
        <v>0</v>
      </c>
      <c r="N298" s="51">
        <f t="shared" si="1568"/>
        <v>0</v>
      </c>
      <c r="O298" s="51" t="e">
        <f t="shared" ref="O298:AF298" si="1569">O43+O148+O253+O288</f>
        <v>#REF!</v>
      </c>
      <c r="P298" s="51" t="e">
        <f t="shared" si="1569"/>
        <v>#REF!</v>
      </c>
      <c r="Q298" s="51" t="e">
        <f t="shared" si="1569"/>
        <v>#REF!</v>
      </c>
      <c r="R298" s="51" t="e">
        <f t="shared" si="1569"/>
        <v>#REF!</v>
      </c>
      <c r="S298" s="51" t="e">
        <f t="shared" si="1569"/>
        <v>#REF!</v>
      </c>
      <c r="T298" s="51" t="e">
        <f t="shared" si="1569"/>
        <v>#REF!</v>
      </c>
      <c r="U298" s="51" t="e">
        <f t="shared" si="1569"/>
        <v>#REF!</v>
      </c>
      <c r="V298" s="51" t="e">
        <f t="shared" si="1569"/>
        <v>#REF!</v>
      </c>
      <c r="W298" s="51" t="e">
        <f t="shared" si="1569"/>
        <v>#REF!</v>
      </c>
      <c r="X298" s="51" t="e">
        <f t="shared" si="1569"/>
        <v>#REF!</v>
      </c>
      <c r="Y298" s="51" t="e">
        <f t="shared" si="1569"/>
        <v>#REF!</v>
      </c>
      <c r="Z298" s="51" t="e">
        <f t="shared" si="1569"/>
        <v>#REF!</v>
      </c>
      <c r="AA298" s="51" t="e">
        <f t="shared" si="1569"/>
        <v>#REF!</v>
      </c>
      <c r="AB298" s="51" t="e">
        <f t="shared" si="1569"/>
        <v>#REF!</v>
      </c>
      <c r="AC298" s="51" t="e">
        <f t="shared" si="1569"/>
        <v>#REF!</v>
      </c>
      <c r="AD298" s="51" t="e">
        <f t="shared" si="1569"/>
        <v>#REF!</v>
      </c>
      <c r="AE298" s="51" t="e">
        <f t="shared" si="1569"/>
        <v>#REF!</v>
      </c>
      <c r="AF298" s="51" t="e">
        <f t="shared" si="1569"/>
        <v>#REF!</v>
      </c>
      <c r="AG298" s="51" t="e">
        <f t="shared" ref="AG298:CB298" si="1570">AG43+AG148+AG253+AG288</f>
        <v>#REF!</v>
      </c>
      <c r="AH298" s="51" t="e">
        <f t="shared" si="1570"/>
        <v>#REF!</v>
      </c>
      <c r="AI298" s="51" t="e">
        <f t="shared" si="1570"/>
        <v>#REF!</v>
      </c>
      <c r="AJ298" s="51" t="e">
        <f t="shared" si="1570"/>
        <v>#REF!</v>
      </c>
      <c r="AK298" s="51" t="e">
        <f t="shared" si="1570"/>
        <v>#REF!</v>
      </c>
      <c r="AL298" s="51" t="e">
        <f t="shared" si="1570"/>
        <v>#REF!</v>
      </c>
      <c r="AM298" s="51" t="e">
        <f t="shared" si="1570"/>
        <v>#REF!</v>
      </c>
      <c r="AN298" s="51" t="e">
        <f t="shared" si="1570"/>
        <v>#REF!</v>
      </c>
      <c r="AO298" s="51" t="e">
        <f t="shared" si="1570"/>
        <v>#REF!</v>
      </c>
      <c r="AP298" s="51">
        <v>436532.48855286004</v>
      </c>
      <c r="AQ298" s="51">
        <v>183263.56906898291</v>
      </c>
      <c r="AR298" s="51">
        <v>-76593.436606476811</v>
      </c>
      <c r="AS298" s="51">
        <f t="shared" si="1570"/>
        <v>-76915.129040224012</v>
      </c>
      <c r="AT298" s="51">
        <f t="shared" si="1570"/>
        <v>395177.18384988693</v>
      </c>
      <c r="AU298" s="51">
        <f t="shared" si="1570"/>
        <v>396836.92802205635</v>
      </c>
      <c r="AV298" s="51">
        <f t="shared" si="1570"/>
        <v>396836.92802205635</v>
      </c>
      <c r="AW298" s="51">
        <f t="shared" si="1570"/>
        <v>396836.92802205635</v>
      </c>
      <c r="AX298" s="51">
        <f t="shared" si="1570"/>
        <v>396836.92802205635</v>
      </c>
      <c r="AY298" s="51">
        <f t="shared" si="1570"/>
        <v>396836.92802205635</v>
      </c>
      <c r="AZ298" s="51">
        <f t="shared" si="1570"/>
        <v>396836.92802205635</v>
      </c>
      <c r="BA298" s="51">
        <f t="shared" si="1570"/>
        <v>396836.92802205635</v>
      </c>
      <c r="BB298" s="51">
        <f t="shared" si="1570"/>
        <v>396836.92802205635</v>
      </c>
      <c r="BC298" s="51">
        <f t="shared" si="1570"/>
        <v>396836.92802205635</v>
      </c>
      <c r="BD298" s="51">
        <f t="shared" si="1570"/>
        <v>396836.92802205635</v>
      </c>
      <c r="BE298" s="51">
        <f t="shared" si="1570"/>
        <v>396836.92802205635</v>
      </c>
      <c r="BF298" s="51" t="e">
        <f t="shared" si="1570"/>
        <v>#REF!</v>
      </c>
      <c r="BG298" s="51" t="e">
        <f t="shared" si="1570"/>
        <v>#REF!</v>
      </c>
      <c r="BH298" s="51" t="e">
        <f t="shared" si="1570"/>
        <v>#REF!</v>
      </c>
      <c r="BI298" s="51" t="e">
        <f t="shared" si="1570"/>
        <v>#REF!</v>
      </c>
      <c r="BJ298" s="51" t="e">
        <f t="shared" si="1570"/>
        <v>#REF!</v>
      </c>
      <c r="BK298" s="51" t="e">
        <f t="shared" si="1570"/>
        <v>#REF!</v>
      </c>
      <c r="BL298" s="51" t="e">
        <f t="shared" si="1570"/>
        <v>#REF!</v>
      </c>
      <c r="BM298" s="51" t="e">
        <f t="shared" si="1570"/>
        <v>#REF!</v>
      </c>
      <c r="BN298" s="51" t="e">
        <f t="shared" si="1570"/>
        <v>#REF!</v>
      </c>
      <c r="BO298" s="51" t="e">
        <f t="shared" si="1570"/>
        <v>#REF!</v>
      </c>
      <c r="BP298" s="51" t="e">
        <f t="shared" si="1570"/>
        <v>#REF!</v>
      </c>
      <c r="BQ298" s="51" t="e">
        <f t="shared" si="1570"/>
        <v>#REF!</v>
      </c>
      <c r="BR298" s="51" t="e">
        <f t="shared" si="1570"/>
        <v>#REF!</v>
      </c>
      <c r="BS298" s="51" t="e">
        <f t="shared" si="1570"/>
        <v>#REF!</v>
      </c>
      <c r="BT298" s="51" t="e">
        <f t="shared" si="1570"/>
        <v>#REF!</v>
      </c>
      <c r="BU298" s="51" t="e">
        <f t="shared" si="1570"/>
        <v>#REF!</v>
      </c>
      <c r="BV298" s="51" t="e">
        <f t="shared" si="1570"/>
        <v>#REF!</v>
      </c>
      <c r="BW298" s="51" t="e">
        <f t="shared" si="1570"/>
        <v>#REF!</v>
      </c>
      <c r="BX298" s="51" t="e">
        <f t="shared" si="1570"/>
        <v>#REF!</v>
      </c>
      <c r="BY298" s="51" t="e">
        <f t="shared" si="1570"/>
        <v>#REF!</v>
      </c>
      <c r="BZ298" s="51" t="e">
        <f t="shared" si="1570"/>
        <v>#REF!</v>
      </c>
      <c r="CA298" s="51" t="e">
        <f t="shared" si="1570"/>
        <v>#REF!</v>
      </c>
      <c r="CB298" s="51" t="e">
        <f t="shared" si="1570"/>
        <v>#REF!</v>
      </c>
    </row>
    <row r="299" spans="1:80" s="11" customFormat="1" ht="15.75" customHeight="1">
      <c r="B299" s="10"/>
      <c r="C299" s="8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</row>
    <row r="300" spans="1:80" s="11" customFormat="1" ht="15.75" customHeight="1">
      <c r="A300" s="87" t="s">
        <v>61</v>
      </c>
      <c r="B300" s="10"/>
      <c r="C300" s="8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</row>
    <row r="301" spans="1:80" s="11" customFormat="1" ht="15.75" customHeight="1">
      <c r="B301" s="10"/>
      <c r="C301" s="8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</row>
    <row r="302" spans="1:80" ht="15.75" customHeight="1">
      <c r="A302" s="55"/>
      <c r="B302" s="55"/>
      <c r="C302" s="59"/>
      <c r="D302" s="57" t="s">
        <v>21</v>
      </c>
      <c r="E302" s="85">
        <f>0.035/12</f>
        <v>2.9166666666666668E-3</v>
      </c>
      <c r="F302" s="85">
        <f t="shared" ref="F302:H302" si="1571">0.035/12</f>
        <v>2.9166666666666668E-3</v>
      </c>
      <c r="G302" s="85">
        <f t="shared" si="1571"/>
        <v>2.9166666666666668E-3</v>
      </c>
      <c r="H302" s="85">
        <f t="shared" si="1571"/>
        <v>2.9166666666666668E-3</v>
      </c>
      <c r="I302" s="85">
        <v>3.0000000000000001E-3</v>
      </c>
      <c r="J302" s="85">
        <v>2.7000000000000001E-3</v>
      </c>
      <c r="K302" s="85">
        <v>3.0000000000000001E-3</v>
      </c>
      <c r="L302" s="85">
        <v>3.0000000000000001E-3</v>
      </c>
      <c r="M302" s="85">
        <v>3.2000000000000002E-3</v>
      </c>
      <c r="N302" s="85">
        <v>3.0000000000000001E-3</v>
      </c>
      <c r="O302" s="85">
        <v>3.3999999999999998E-3</v>
      </c>
      <c r="P302" s="85">
        <v>3.3999999999999998E-3</v>
      </c>
      <c r="Q302" s="85">
        <v>3.3E-3</v>
      </c>
      <c r="R302" s="85">
        <v>3.5999999999999999E-3</v>
      </c>
      <c r="S302" s="85">
        <v>3.5000000000000001E-3</v>
      </c>
      <c r="T302" s="85">
        <v>3.5999999999999999E-3</v>
      </c>
      <c r="U302" s="85">
        <v>3.5999999999999999E-3</v>
      </c>
      <c r="V302" s="85">
        <v>3.3E-3</v>
      </c>
      <c r="W302" s="85">
        <v>3.5999999999999999E-3</v>
      </c>
      <c r="X302" s="85">
        <v>3.7000000000000002E-3</v>
      </c>
      <c r="Y302" s="85">
        <v>3.8E-3</v>
      </c>
      <c r="Z302" s="85">
        <v>3.7000000000000002E-3</v>
      </c>
      <c r="AA302" s="85">
        <v>4.0000000000000001E-3</v>
      </c>
      <c r="AB302" s="85">
        <v>4.0000000000000001E-3</v>
      </c>
      <c r="AC302" s="85">
        <v>3.8999999999999998E-3</v>
      </c>
      <c r="AD302" s="85">
        <v>4.1999999999999997E-3</v>
      </c>
      <c r="AE302" s="85">
        <v>4.1000000000000003E-3</v>
      </c>
      <c r="AF302" s="85">
        <v>4.1999999999999997E-3</v>
      </c>
      <c r="AG302" s="85">
        <v>4.4000000000000003E-3</v>
      </c>
      <c r="AH302" s="85">
        <v>4.0000000000000001E-3</v>
      </c>
      <c r="AI302" s="85">
        <v>4.4000000000000003E-3</v>
      </c>
      <c r="AJ302" s="85">
        <v>4.4999999999999997E-3</v>
      </c>
      <c r="AK302" s="85">
        <v>4.5999999999999999E-3</v>
      </c>
      <c r="AL302" s="85">
        <v>4.4999999999999997E-3</v>
      </c>
      <c r="AM302" s="85">
        <v>4.7000000000000002E-3</v>
      </c>
      <c r="AN302" s="85">
        <v>4.7000000000000002E-3</v>
      </c>
      <c r="AO302" s="85">
        <v>4.4999999999999997E-3</v>
      </c>
      <c r="AP302" s="85">
        <v>4.5999999999999999E-3</v>
      </c>
      <c r="AQ302" s="85">
        <v>4.4999999999999997E-3</v>
      </c>
      <c r="AR302" s="85">
        <v>4.5999999999999999E-3</v>
      </c>
      <c r="AS302" s="85">
        <v>4.1999999999999997E-3</v>
      </c>
      <c r="AT302" s="85">
        <v>3.8999999999999998E-3</v>
      </c>
      <c r="AU302" s="85">
        <v>4.1999999999999997E-3</v>
      </c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</row>
    <row r="303" spans="1:80" ht="15.75" hidden="1" customHeight="1">
      <c r="B303" s="10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</row>
    <row r="304" spans="1:80" s="11" customFormat="1" ht="15.75" hidden="1" customHeight="1">
      <c r="A304" s="87" t="s">
        <v>65</v>
      </c>
      <c r="B304" s="27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</row>
    <row r="305" spans="1:80" s="11" customFormat="1" ht="15.75" hidden="1" customHeight="1">
      <c r="B305" s="10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</row>
    <row r="306" spans="1:80" s="11" customFormat="1" ht="15.75" hidden="1" customHeight="1">
      <c r="A306" s="10" t="s">
        <v>0</v>
      </c>
      <c r="B306" s="10" t="s">
        <v>0</v>
      </c>
      <c r="C306" s="27">
        <v>1</v>
      </c>
      <c r="D306" s="12" t="s">
        <v>29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60">
        <v>2575330</v>
      </c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</row>
    <row r="307" spans="1:80" s="11" customFormat="1" ht="15.75" hidden="1" customHeight="1">
      <c r="A307" s="10" t="s">
        <v>31</v>
      </c>
      <c r="B307" s="27" t="s">
        <v>53</v>
      </c>
      <c r="C307" s="27">
        <v>1</v>
      </c>
      <c r="D307" s="12" t="s">
        <v>37</v>
      </c>
      <c r="E307" s="14">
        <f>16/30*5734666.21211064</f>
        <v>3058488.6464590076</v>
      </c>
      <c r="F307" s="14">
        <v>5457085.4618635727</v>
      </c>
      <c r="G307" s="14">
        <v>5913035.3021426145</v>
      </c>
      <c r="H307" s="14">
        <v>10916768.735029623</v>
      </c>
      <c r="I307" s="14">
        <v>10547590.187298032</v>
      </c>
      <c r="J307" s="14">
        <v>9206059.6258682217</v>
      </c>
      <c r="K307" s="14">
        <v>7423943.9575112415</v>
      </c>
      <c r="L307" s="14">
        <v>5543227.5546470406</v>
      </c>
      <c r="M307" s="14">
        <v>4483483.6947267968</v>
      </c>
      <c r="N307" s="14">
        <v>3676418.5653191446</v>
      </c>
      <c r="O307" s="106">
        <f>IFERROR(SUM(E307:N307)/SUM($E$307:$N$312)*$O$306,0)</f>
        <v>0</v>
      </c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</row>
    <row r="308" spans="1:80" s="11" customFormat="1" ht="15.75" hidden="1" customHeight="1">
      <c r="A308" s="10" t="s">
        <v>47</v>
      </c>
      <c r="B308" s="27" t="s">
        <v>48</v>
      </c>
      <c r="C308" s="27">
        <v>1</v>
      </c>
      <c r="D308" s="12" t="s">
        <v>37</v>
      </c>
      <c r="E308" s="14" t="e">
        <f>16/30*O47/O117*2582473.28710364</f>
        <v>#REF!</v>
      </c>
      <c r="F308" s="14" t="e">
        <f>O47/O117*2336727.58520276</f>
        <v>#REF!</v>
      </c>
      <c r="G308" s="14" t="e">
        <f>O47/O117*2270477.74010844</f>
        <v>#REF!</v>
      </c>
      <c r="H308" s="14" t="e">
        <f>O47/O117*2927149.17530098</f>
        <v>#REF!</v>
      </c>
      <c r="I308" s="14" t="e">
        <f>O47/O117*2828442.75110993</f>
        <v>#REF!</v>
      </c>
      <c r="J308" s="14" t="e">
        <f>O47/O117*2545977.69098353</f>
        <v>#REF!</v>
      </c>
      <c r="K308" s="14" t="e">
        <f>O47/O117*2290217.15082451</f>
        <v>#REF!</v>
      </c>
      <c r="L308" s="14" t="e">
        <f>O47/O117*2138449.06643133</f>
        <v>#REF!</v>
      </c>
      <c r="M308" s="14" t="e">
        <f>O47/O117*2057495.88919707</f>
        <v>#REF!</v>
      </c>
      <c r="N308" s="14" t="e">
        <f>O47/O117*2251586.29361557</f>
        <v>#REF!</v>
      </c>
      <c r="O308" s="107">
        <f>IFERROR(SUM(E308:N308)/SUM($E$307:$N$312)*$O$306,0)</f>
        <v>0</v>
      </c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</row>
    <row r="309" spans="1:80" s="11" customFormat="1" ht="15.75" hidden="1" customHeight="1">
      <c r="A309" s="10" t="s">
        <v>49</v>
      </c>
      <c r="B309" s="27" t="s">
        <v>48</v>
      </c>
      <c r="C309" s="27">
        <v>1</v>
      </c>
      <c r="D309" s="12" t="s">
        <v>37</v>
      </c>
      <c r="E309" s="14" t="e">
        <f>16/30*O82/O117*2582473.28710364</f>
        <v>#REF!</v>
      </c>
      <c r="F309" s="14" t="e">
        <f>O82/O117*2336727.58520276</f>
        <v>#REF!</v>
      </c>
      <c r="G309" s="14" t="e">
        <f>O82/O117*2270477.74010844</f>
        <v>#REF!</v>
      </c>
      <c r="H309" s="14" t="e">
        <f>O82/O117*2927149.17530098</f>
        <v>#REF!</v>
      </c>
      <c r="I309" s="14" t="e">
        <f>O82/O117*2828442.75110993</f>
        <v>#REF!</v>
      </c>
      <c r="J309" s="14" t="e">
        <f>O82/O117*2545977.69098353</f>
        <v>#REF!</v>
      </c>
      <c r="K309" s="14" t="e">
        <f>O82/O117*2290217.15082451</f>
        <v>#REF!</v>
      </c>
      <c r="L309" s="14" t="e">
        <f>O82/O117*2138449.06643133</f>
        <v>#REF!</v>
      </c>
      <c r="M309" s="14" t="e">
        <f>O82/O117*2057495.88919707</f>
        <v>#REF!</v>
      </c>
      <c r="N309" s="14" t="e">
        <f>O82/O117*2251586.29361557</f>
        <v>#REF!</v>
      </c>
      <c r="O309" s="107">
        <f t="shared" ref="O309:O312" si="1572">IFERROR(SUM(E309:N309)/SUM($E$307:$N$312)*$O$306,0)</f>
        <v>0</v>
      </c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</row>
    <row r="310" spans="1:80" s="11" customFormat="1" ht="15.75" hidden="1" customHeight="1">
      <c r="A310" s="10" t="s">
        <v>47</v>
      </c>
      <c r="B310" s="27" t="s">
        <v>51</v>
      </c>
      <c r="C310" s="27">
        <v>1</v>
      </c>
      <c r="D310" s="12" t="s">
        <v>37</v>
      </c>
      <c r="E310" s="14" t="e">
        <f>16/30*O152/O222*3983762.64401195</f>
        <v>#REF!</v>
      </c>
      <c r="F310" s="14" t="e">
        <f>O152/O222*4272450.05555019</f>
        <v>#REF!</v>
      </c>
      <c r="G310" s="14" t="e">
        <f>O152/O222*4069702.25983481</f>
        <v>#REF!</v>
      </c>
      <c r="H310" s="14" t="e">
        <f>O152/O222*4214418.39037479</f>
        <v>#REF!</v>
      </c>
      <c r="I310" s="14" t="e">
        <f>O152/O222*3837303.81744823</f>
        <v>#REF!</v>
      </c>
      <c r="J310" s="14" t="e">
        <f>O152/O222*3533601.29161025</f>
        <v>#REF!</v>
      </c>
      <c r="K310" s="14" t="e">
        <f>O152/O222*3336342.57930374</f>
        <v>#REF!</v>
      </c>
      <c r="L310" s="14" t="e">
        <f>O152/O222*3248962.43959021</f>
        <v>#REF!</v>
      </c>
      <c r="M310" s="14" t="e">
        <f>O152/O222*3126708.08394358</f>
        <v>#REF!</v>
      </c>
      <c r="N310" s="14" t="e">
        <f>O152/O222*3322794.3583527</f>
        <v>#REF!</v>
      </c>
      <c r="O310" s="107">
        <f t="shared" si="1572"/>
        <v>0</v>
      </c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</row>
    <row r="311" spans="1:80" s="11" customFormat="1" ht="15.75" hidden="1" customHeight="1">
      <c r="A311" s="10" t="s">
        <v>49</v>
      </c>
      <c r="B311" s="27" t="s">
        <v>51</v>
      </c>
      <c r="C311" s="27">
        <v>1</v>
      </c>
      <c r="D311" s="12" t="s">
        <v>37</v>
      </c>
      <c r="E311" s="14" t="e">
        <f>16/30*O187/O222*3983762.64401195</f>
        <v>#REF!</v>
      </c>
      <c r="F311" s="14" t="e">
        <f>O187/O222*4272450.05555019</f>
        <v>#REF!</v>
      </c>
      <c r="G311" s="14" t="e">
        <f>O187/O222*4069702.25983481</f>
        <v>#REF!</v>
      </c>
      <c r="H311" s="14" t="e">
        <f>O187/O222*4214418.39037479</f>
        <v>#REF!</v>
      </c>
      <c r="I311" s="14" t="e">
        <f>O187/O222*3837303.81744823</f>
        <v>#REF!</v>
      </c>
      <c r="J311" s="14" t="e">
        <f>O187/O222*3533601.29161025</f>
        <v>#REF!</v>
      </c>
      <c r="K311" s="14" t="e">
        <f>O187/O222*3336342.57930374</f>
        <v>#REF!</v>
      </c>
      <c r="L311" s="14" t="e">
        <f>O187/O222*3248962.43959021</f>
        <v>#REF!</v>
      </c>
      <c r="M311" s="14" t="e">
        <f>O187/O222*3126708.08394358</f>
        <v>#REF!</v>
      </c>
      <c r="N311" s="14" t="e">
        <f>O187/O222*3322794.3583527</f>
        <v>#REF!</v>
      </c>
      <c r="O311" s="107">
        <f t="shared" si="1572"/>
        <v>0</v>
      </c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</row>
    <row r="312" spans="1:80" s="11" customFormat="1" ht="15.75" hidden="1" customHeight="1">
      <c r="A312" s="10" t="s">
        <v>54</v>
      </c>
      <c r="B312" s="27" t="s">
        <v>52</v>
      </c>
      <c r="C312" s="27">
        <v>1</v>
      </c>
      <c r="D312" s="12" t="s">
        <v>37</v>
      </c>
      <c r="E312" s="14">
        <f>16/30*1533083.44276186</f>
        <v>817644.50280632533</v>
      </c>
      <c r="F312" s="14">
        <v>910303.71751652018</v>
      </c>
      <c r="G312" s="14">
        <v>270371.23214025679</v>
      </c>
      <c r="H312" s="14">
        <v>42758.620516066796</v>
      </c>
      <c r="I312" s="14">
        <v>24224.429315567133</v>
      </c>
      <c r="J312" s="14">
        <v>25062.384149354155</v>
      </c>
      <c r="K312" s="14">
        <v>181931.49642857208</v>
      </c>
      <c r="L312" s="14">
        <v>585248.51145322924</v>
      </c>
      <c r="M312" s="14">
        <v>896240.92220179294</v>
      </c>
      <c r="N312" s="14">
        <v>1046765.5030416335</v>
      </c>
      <c r="O312" s="108">
        <f t="shared" si="1572"/>
        <v>0</v>
      </c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</row>
    <row r="313" spans="1:80" s="11" customFormat="1" ht="15.75" hidden="1" customHeight="1">
      <c r="B313" s="10"/>
      <c r="C313" s="8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</row>
    <row r="314" spans="1:80" s="11" customFormat="1" ht="15.75" hidden="1" customHeight="1">
      <c r="A314" s="10" t="s">
        <v>0</v>
      </c>
      <c r="B314" s="10" t="s">
        <v>0</v>
      </c>
      <c r="C314" s="27">
        <v>2</v>
      </c>
      <c r="D314" s="12" t="s">
        <v>29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60">
        <v>3495984</v>
      </c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</row>
    <row r="315" spans="1:80" s="11" customFormat="1" ht="15.75" hidden="1" customHeight="1">
      <c r="A315" s="10" t="s">
        <v>31</v>
      </c>
      <c r="B315" s="27" t="s">
        <v>53</v>
      </c>
      <c r="C315" s="27">
        <v>2</v>
      </c>
      <c r="D315" s="12" t="s">
        <v>37</v>
      </c>
      <c r="O315" s="14" t="e">
        <f>Deferral!N12</f>
        <v>#REF!</v>
      </c>
      <c r="P315" s="14" t="e">
        <f>Deferral!O12</f>
        <v>#REF!</v>
      </c>
      <c r="Q315" s="14">
        <f>Deferral!P12+Deferral!Q12</f>
        <v>5862525.5450030183</v>
      </c>
      <c r="R315" s="14">
        <f>Deferral!R12+Deferral!S12</f>
        <v>5760157.7235420905</v>
      </c>
      <c r="S315" s="14" t="e">
        <f>Deferral!T12</f>
        <v>#REF!</v>
      </c>
      <c r="T315" s="14" t="e">
        <f>Deferral!U12</f>
        <v>#REF!</v>
      </c>
      <c r="U315" s="14" t="e">
        <f>Deferral!V12</f>
        <v>#REF!</v>
      </c>
      <c r="V315" s="14" t="e">
        <f>Deferral!W12</f>
        <v>#REF!</v>
      </c>
      <c r="W315" s="14" t="e">
        <f>Deferral!X12</f>
        <v>#REF!</v>
      </c>
      <c r="X315" s="14" t="e">
        <f>Deferral!Y12</f>
        <v>#REF!</v>
      </c>
      <c r="Y315" s="14" t="e">
        <f>Deferral!Z12</f>
        <v>#REF!</v>
      </c>
      <c r="Z315" s="14" t="e">
        <f>Deferral!AA12</f>
        <v>#REF!</v>
      </c>
      <c r="AA315" s="14"/>
      <c r="AB315" s="14"/>
      <c r="AC315" s="14"/>
      <c r="AD315" s="14"/>
      <c r="AE315" s="14"/>
      <c r="AF315" s="14"/>
      <c r="AG315" s="14"/>
      <c r="AH315" s="106">
        <f t="shared" ref="AH315:AH320" si="1573">IFERROR(SUM(O315:Z315)/SUM($O$315:$Z$320)*$AH$314,0)</f>
        <v>0</v>
      </c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</row>
    <row r="316" spans="1:80" s="11" customFormat="1" ht="15.75" hidden="1" customHeight="1">
      <c r="A316" s="10" t="s">
        <v>47</v>
      </c>
      <c r="B316" s="27" t="s">
        <v>48</v>
      </c>
      <c r="C316" s="27">
        <v>2</v>
      </c>
      <c r="D316" s="12" t="s">
        <v>37</v>
      </c>
      <c r="O316" s="14" t="e">
        <f>Deferral!N20</f>
        <v>#REF!</v>
      </c>
      <c r="P316" s="14" t="e">
        <f>Deferral!O20</f>
        <v>#REF!</v>
      </c>
      <c r="Q316" s="14">
        <f>Deferral!P20+Deferral!Q20</f>
        <v>2612063.0410845899</v>
      </c>
      <c r="R316" s="14">
        <f>Deferral!R20+Deferral!S20</f>
        <v>2434546.7312299721</v>
      </c>
      <c r="S316" s="14" t="e">
        <f>Deferral!T20</f>
        <v>#REF!</v>
      </c>
      <c r="T316" s="14" t="e">
        <f>Deferral!U20</f>
        <v>#REF!</v>
      </c>
      <c r="U316" s="14" t="e">
        <f>Deferral!V20</f>
        <v>#REF!</v>
      </c>
      <c r="V316" s="14" t="e">
        <f>Deferral!W20</f>
        <v>#REF!</v>
      </c>
      <c r="W316" s="14" t="e">
        <f>Deferral!X20</f>
        <v>#REF!</v>
      </c>
      <c r="X316" s="14" t="e">
        <f>Deferral!Y20</f>
        <v>#REF!</v>
      </c>
      <c r="Y316" s="14" t="e">
        <f>Deferral!Z20</f>
        <v>#REF!</v>
      </c>
      <c r="Z316" s="14" t="e">
        <f>Deferral!AA20</f>
        <v>#REF!</v>
      </c>
      <c r="AA316" s="14"/>
      <c r="AB316" s="14"/>
      <c r="AC316" s="14"/>
      <c r="AD316" s="14"/>
      <c r="AE316" s="14"/>
      <c r="AF316" s="14"/>
      <c r="AG316" s="14"/>
      <c r="AH316" s="107">
        <f t="shared" si="1573"/>
        <v>0</v>
      </c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</row>
    <row r="317" spans="1:80" s="11" customFormat="1" ht="15.75" hidden="1" customHeight="1">
      <c r="A317" s="10" t="s">
        <v>49</v>
      </c>
      <c r="B317" s="27" t="s">
        <v>48</v>
      </c>
      <c r="C317" s="27">
        <v>2</v>
      </c>
      <c r="D317" s="12" t="s">
        <v>37</v>
      </c>
      <c r="O317" s="14" t="e">
        <f>Deferral!N28</f>
        <v>#REF!</v>
      </c>
      <c r="P317" s="14" t="e">
        <f>Deferral!O28</f>
        <v>#REF!</v>
      </c>
      <c r="Q317" s="14">
        <f>Deferral!P28+Deferral!Q28</f>
        <v>51535.039904482226</v>
      </c>
      <c r="R317" s="14">
        <f>Deferral!R28+Deferral!S28</f>
        <v>47763.536515075946</v>
      </c>
      <c r="S317" s="14" t="e">
        <f>Deferral!T28</f>
        <v>#REF!</v>
      </c>
      <c r="T317" s="14" t="e">
        <f>Deferral!U28</f>
        <v>#REF!</v>
      </c>
      <c r="U317" s="14" t="e">
        <f>Deferral!V28</f>
        <v>#REF!</v>
      </c>
      <c r="V317" s="14" t="e">
        <f>Deferral!W28</f>
        <v>#REF!</v>
      </c>
      <c r="W317" s="14" t="e">
        <f>Deferral!X28</f>
        <v>#REF!</v>
      </c>
      <c r="X317" s="14" t="e">
        <f>Deferral!Y28</f>
        <v>#REF!</v>
      </c>
      <c r="Y317" s="14" t="e">
        <f>Deferral!Z28</f>
        <v>#REF!</v>
      </c>
      <c r="Z317" s="14" t="e">
        <f>Deferral!AA28</f>
        <v>#REF!</v>
      </c>
      <c r="AA317" s="14"/>
      <c r="AB317" s="14"/>
      <c r="AC317" s="14"/>
      <c r="AD317" s="14"/>
      <c r="AE317" s="14"/>
      <c r="AF317" s="14"/>
      <c r="AG317" s="14"/>
      <c r="AH317" s="107">
        <f t="shared" si="1573"/>
        <v>0</v>
      </c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</row>
    <row r="318" spans="1:80" s="11" customFormat="1" ht="15.75" hidden="1" customHeight="1">
      <c r="A318" s="10" t="s">
        <v>47</v>
      </c>
      <c r="B318" s="27" t="s">
        <v>51</v>
      </c>
      <c r="C318" s="27">
        <v>2</v>
      </c>
      <c r="D318" s="12" t="s">
        <v>37</v>
      </c>
      <c r="O318" s="14" t="e">
        <f>Deferral!N44</f>
        <v>#REF!</v>
      </c>
      <c r="P318" s="14" t="e">
        <f>Deferral!O44</f>
        <v>#REF!</v>
      </c>
      <c r="Q318" s="14">
        <f>Deferral!P44+Deferral!Q44</f>
        <v>3653720.0594186578</v>
      </c>
      <c r="R318" s="14">
        <f>Deferral!R44+Deferral!S44</f>
        <v>4016258.7901340849</v>
      </c>
      <c r="S318" s="14" t="e">
        <f>Deferral!T44</f>
        <v>#REF!</v>
      </c>
      <c r="T318" s="14" t="e">
        <f>Deferral!U44</f>
        <v>#REF!</v>
      </c>
      <c r="U318" s="14" t="e">
        <f>Deferral!V44</f>
        <v>#REF!</v>
      </c>
      <c r="V318" s="14" t="e">
        <f>Deferral!W44</f>
        <v>#REF!</v>
      </c>
      <c r="W318" s="14" t="e">
        <f>Deferral!X44</f>
        <v>#REF!</v>
      </c>
      <c r="X318" s="14" t="e">
        <f>Deferral!Y44</f>
        <v>#REF!</v>
      </c>
      <c r="Y318" s="14" t="e">
        <f>Deferral!Z44</f>
        <v>#REF!</v>
      </c>
      <c r="Z318" s="14" t="e">
        <f>Deferral!AA44</f>
        <v>#REF!</v>
      </c>
      <c r="AA318" s="14"/>
      <c r="AB318" s="14"/>
      <c r="AC318" s="14"/>
      <c r="AD318" s="14"/>
      <c r="AE318" s="14"/>
      <c r="AF318" s="14"/>
      <c r="AG318" s="14"/>
      <c r="AH318" s="107">
        <f t="shared" si="1573"/>
        <v>0</v>
      </c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</row>
    <row r="319" spans="1:80" s="11" customFormat="1" ht="15.75" hidden="1" customHeight="1">
      <c r="A319" s="10" t="s">
        <v>49</v>
      </c>
      <c r="B319" s="27" t="s">
        <v>51</v>
      </c>
      <c r="C319" s="27">
        <v>2</v>
      </c>
      <c r="D319" s="12" t="s">
        <v>37</v>
      </c>
      <c r="O319" s="14" t="e">
        <f>Deferral!N52</f>
        <v>#REF!</v>
      </c>
      <c r="P319" s="14" t="e">
        <f>Deferral!O52</f>
        <v>#REF!</v>
      </c>
      <c r="Q319" s="14">
        <f>Deferral!P52+Deferral!Q52</f>
        <v>387515.7638777364</v>
      </c>
      <c r="R319" s="14">
        <f>Deferral!R52+Deferral!S52</f>
        <v>430023.66843859898</v>
      </c>
      <c r="S319" s="14" t="e">
        <f>Deferral!T52</f>
        <v>#REF!</v>
      </c>
      <c r="T319" s="14" t="e">
        <f>Deferral!U52</f>
        <v>#REF!</v>
      </c>
      <c r="U319" s="14" t="e">
        <f>Deferral!V52</f>
        <v>#REF!</v>
      </c>
      <c r="V319" s="14" t="e">
        <f>Deferral!W52</f>
        <v>#REF!</v>
      </c>
      <c r="W319" s="14" t="e">
        <f>Deferral!X52</f>
        <v>#REF!</v>
      </c>
      <c r="X319" s="14" t="e">
        <f>Deferral!Y52</f>
        <v>#REF!</v>
      </c>
      <c r="Y319" s="14" t="e">
        <f>Deferral!Z52</f>
        <v>#REF!</v>
      </c>
      <c r="Z319" s="14" t="e">
        <f>Deferral!AA52</f>
        <v>#REF!</v>
      </c>
      <c r="AA319" s="14"/>
      <c r="AB319" s="14"/>
      <c r="AC319" s="14"/>
      <c r="AD319" s="14"/>
      <c r="AE319" s="14"/>
      <c r="AF319" s="14"/>
      <c r="AG319" s="14"/>
      <c r="AH319" s="107">
        <f t="shared" si="1573"/>
        <v>0</v>
      </c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</row>
    <row r="320" spans="1:80" s="11" customFormat="1" ht="15.75" hidden="1" customHeight="1">
      <c r="A320" s="10" t="s">
        <v>54</v>
      </c>
      <c r="B320" s="27" t="s">
        <v>52</v>
      </c>
      <c r="C320" s="27">
        <v>2</v>
      </c>
      <c r="D320" s="12" t="s">
        <v>37</v>
      </c>
      <c r="O320" s="14" t="e">
        <f>Deferral!N68</f>
        <v>#REF!</v>
      </c>
      <c r="P320" s="14" t="e">
        <f>Deferral!O68</f>
        <v>#REF!</v>
      </c>
      <c r="Q320" s="14">
        <f>Deferral!P68+Deferral!Q68</f>
        <v>1529367.4854615147</v>
      </c>
      <c r="R320" s="14">
        <f>Deferral!R68+Deferral!S68</f>
        <v>930960.09463873017</v>
      </c>
      <c r="S320" s="14" t="e">
        <f>Deferral!T68</f>
        <v>#REF!</v>
      </c>
      <c r="T320" s="14" t="e">
        <f>Deferral!U68</f>
        <v>#REF!</v>
      </c>
      <c r="U320" s="14" t="e">
        <f>Deferral!V68</f>
        <v>#REF!</v>
      </c>
      <c r="V320" s="14" t="e">
        <f>Deferral!W68</f>
        <v>#REF!</v>
      </c>
      <c r="W320" s="14" t="e">
        <f>Deferral!X68</f>
        <v>#REF!</v>
      </c>
      <c r="X320" s="14" t="e">
        <f>Deferral!Y68</f>
        <v>#REF!</v>
      </c>
      <c r="Y320" s="14" t="e">
        <f>Deferral!Z68</f>
        <v>#REF!</v>
      </c>
      <c r="Z320" s="14" t="e">
        <f>Deferral!AA68</f>
        <v>#REF!</v>
      </c>
      <c r="AA320" s="14"/>
      <c r="AB320" s="14"/>
      <c r="AC320" s="14"/>
      <c r="AD320" s="14"/>
      <c r="AE320" s="14"/>
      <c r="AF320" s="14"/>
      <c r="AG320" s="14"/>
      <c r="AH320" s="108">
        <f t="shared" si="1573"/>
        <v>0</v>
      </c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</row>
    <row r="321" spans="1:80" s="11" customFormat="1" ht="15.75" hidden="1" customHeight="1">
      <c r="B321" s="10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</row>
    <row r="322" spans="1:80" s="11" customFormat="1" ht="15.75" hidden="1" customHeight="1">
      <c r="A322" s="10" t="s">
        <v>0</v>
      </c>
      <c r="B322" s="10" t="s">
        <v>0</v>
      </c>
      <c r="C322" s="27">
        <v>3</v>
      </c>
      <c r="D322" s="12" t="s">
        <v>29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60">
        <v>11745596.5</v>
      </c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</row>
    <row r="323" spans="1:80" s="11" customFormat="1" ht="15.75" hidden="1" customHeight="1">
      <c r="A323" s="10" t="s">
        <v>31</v>
      </c>
      <c r="B323" s="27" t="s">
        <v>53</v>
      </c>
      <c r="C323" s="27">
        <v>3</v>
      </c>
      <c r="D323" s="12" t="s">
        <v>37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 t="e">
        <f>Deferral!AB12</f>
        <v>#REF!</v>
      </c>
      <c r="AB323" s="14" t="e">
        <f>Deferral!AC12</f>
        <v>#REF!</v>
      </c>
      <c r="AC323" s="14" t="e">
        <f>Deferral!AD12</f>
        <v>#REF!</v>
      </c>
      <c r="AD323" s="14" t="e">
        <f>Deferral!AE12</f>
        <v>#REF!</v>
      </c>
      <c r="AE323" s="14" t="e">
        <f>Deferral!AF12</f>
        <v>#REF!</v>
      </c>
      <c r="AF323" s="14" t="e">
        <f>Deferral!AG12</f>
        <v>#REF!</v>
      </c>
      <c r="AG323" s="14" t="e">
        <f>Deferral!AH12</f>
        <v>#REF!</v>
      </c>
      <c r="AH323" s="14" t="e">
        <f>Deferral!AI12</f>
        <v>#REF!</v>
      </c>
      <c r="AI323" s="14" t="e">
        <f>Deferral!AJ12</f>
        <v>#REF!</v>
      </c>
      <c r="AJ323" s="14" t="e">
        <f>Deferral!AK12</f>
        <v>#REF!</v>
      </c>
      <c r="AK323" s="14" t="e">
        <f>Deferral!AL12</f>
        <v>#REF!</v>
      </c>
      <c r="AL323" s="14" t="e">
        <f>Deferral!AM12</f>
        <v>#REF!</v>
      </c>
      <c r="AM323" s="14"/>
      <c r="AN323" s="14"/>
      <c r="AO323" s="14"/>
      <c r="AP323" s="14"/>
      <c r="AQ323" s="14"/>
      <c r="AR323" s="14"/>
      <c r="AS323" s="14"/>
      <c r="AT323" s="106">
        <f t="shared" ref="AT323:AT328" si="1574">IFERROR(SUM(AA323:AL323)/SUM($AA$323:$AL$328)*$AT$322,0)</f>
        <v>0</v>
      </c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</row>
    <row r="324" spans="1:80" s="11" customFormat="1" ht="15.75" hidden="1" customHeight="1">
      <c r="A324" s="10" t="s">
        <v>47</v>
      </c>
      <c r="B324" s="27" t="s">
        <v>48</v>
      </c>
      <c r="C324" s="27">
        <v>3</v>
      </c>
      <c r="D324" s="12" t="s">
        <v>37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 t="e">
        <f>Deferral!AB20</f>
        <v>#REF!</v>
      </c>
      <c r="AB324" s="14" t="e">
        <f>Deferral!AC20</f>
        <v>#REF!</v>
      </c>
      <c r="AC324" s="14" t="e">
        <f>Deferral!AD20</f>
        <v>#REF!</v>
      </c>
      <c r="AD324" s="14" t="e">
        <f>Deferral!AE20</f>
        <v>#REF!</v>
      </c>
      <c r="AE324" s="14" t="e">
        <f>Deferral!AF20</f>
        <v>#REF!</v>
      </c>
      <c r="AF324" s="14" t="e">
        <f>Deferral!AG20</f>
        <v>#REF!</v>
      </c>
      <c r="AG324" s="14" t="e">
        <f>Deferral!AH20</f>
        <v>#REF!</v>
      </c>
      <c r="AH324" s="14" t="e">
        <f>Deferral!AI20</f>
        <v>#REF!</v>
      </c>
      <c r="AI324" s="14" t="e">
        <f>Deferral!AJ20</f>
        <v>#REF!</v>
      </c>
      <c r="AJ324" s="14" t="e">
        <f>Deferral!AK20</f>
        <v>#REF!</v>
      </c>
      <c r="AK324" s="14" t="e">
        <f>Deferral!AL20</f>
        <v>#REF!</v>
      </c>
      <c r="AL324" s="14" t="e">
        <f>Deferral!AM20</f>
        <v>#REF!</v>
      </c>
      <c r="AM324" s="14"/>
      <c r="AN324" s="14"/>
      <c r="AO324" s="14"/>
      <c r="AP324" s="14"/>
      <c r="AQ324" s="14"/>
      <c r="AR324" s="14"/>
      <c r="AS324" s="14"/>
      <c r="AT324" s="107">
        <f t="shared" si="1574"/>
        <v>0</v>
      </c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</row>
    <row r="325" spans="1:80" s="11" customFormat="1" ht="15.75" hidden="1" customHeight="1">
      <c r="A325" s="10" t="s">
        <v>49</v>
      </c>
      <c r="B325" s="27" t="s">
        <v>48</v>
      </c>
      <c r="C325" s="27">
        <v>3</v>
      </c>
      <c r="D325" s="12" t="s">
        <v>37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 t="e">
        <f>Deferral!AB28</f>
        <v>#REF!</v>
      </c>
      <c r="AB325" s="14" t="e">
        <f>Deferral!AC28</f>
        <v>#REF!</v>
      </c>
      <c r="AC325" s="14" t="e">
        <f>Deferral!AD28</f>
        <v>#REF!</v>
      </c>
      <c r="AD325" s="14" t="e">
        <f>Deferral!AE28</f>
        <v>#REF!</v>
      </c>
      <c r="AE325" s="14" t="e">
        <f>Deferral!AF28</f>
        <v>#REF!</v>
      </c>
      <c r="AF325" s="14" t="e">
        <f>Deferral!AG28</f>
        <v>#REF!</v>
      </c>
      <c r="AG325" s="14" t="e">
        <f>Deferral!AH28</f>
        <v>#REF!</v>
      </c>
      <c r="AH325" s="14" t="e">
        <f>Deferral!AI28</f>
        <v>#REF!</v>
      </c>
      <c r="AI325" s="14" t="e">
        <f>Deferral!AJ28</f>
        <v>#REF!</v>
      </c>
      <c r="AJ325" s="14" t="e">
        <f>Deferral!AK28</f>
        <v>#REF!</v>
      </c>
      <c r="AK325" s="14" t="e">
        <f>Deferral!AL28</f>
        <v>#REF!</v>
      </c>
      <c r="AL325" s="14" t="e">
        <f>Deferral!AM28</f>
        <v>#REF!</v>
      </c>
      <c r="AM325" s="14"/>
      <c r="AN325" s="14"/>
      <c r="AO325" s="14"/>
      <c r="AP325" s="14"/>
      <c r="AQ325" s="14"/>
      <c r="AR325" s="14"/>
      <c r="AS325" s="14"/>
      <c r="AT325" s="107">
        <f t="shared" si="1574"/>
        <v>0</v>
      </c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</row>
    <row r="326" spans="1:80" s="11" customFormat="1" ht="15.75" hidden="1" customHeight="1">
      <c r="A326" s="10" t="s">
        <v>47</v>
      </c>
      <c r="B326" s="27" t="s">
        <v>51</v>
      </c>
      <c r="C326" s="27">
        <v>3</v>
      </c>
      <c r="D326" s="12" t="s">
        <v>37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 t="e">
        <f>Deferral!AB44</f>
        <v>#REF!</v>
      </c>
      <c r="AB326" s="14" t="e">
        <f>Deferral!AC44</f>
        <v>#REF!</v>
      </c>
      <c r="AC326" s="14" t="e">
        <f>Deferral!AD44</f>
        <v>#REF!</v>
      </c>
      <c r="AD326" s="14" t="e">
        <f>Deferral!AE44</f>
        <v>#REF!</v>
      </c>
      <c r="AE326" s="14" t="e">
        <f>Deferral!AF44</f>
        <v>#REF!</v>
      </c>
      <c r="AF326" s="14" t="e">
        <f>Deferral!AG44</f>
        <v>#REF!</v>
      </c>
      <c r="AG326" s="14" t="e">
        <f>Deferral!AH44</f>
        <v>#REF!</v>
      </c>
      <c r="AH326" s="14" t="e">
        <f>Deferral!AI44</f>
        <v>#REF!</v>
      </c>
      <c r="AI326" s="14" t="e">
        <f>Deferral!AJ44</f>
        <v>#REF!</v>
      </c>
      <c r="AJ326" s="14" t="e">
        <f>Deferral!AK44</f>
        <v>#REF!</v>
      </c>
      <c r="AK326" s="14" t="e">
        <f>Deferral!AL44</f>
        <v>#REF!</v>
      </c>
      <c r="AL326" s="14" t="e">
        <f>Deferral!AM44</f>
        <v>#REF!</v>
      </c>
      <c r="AM326" s="14"/>
      <c r="AN326" s="14"/>
      <c r="AO326" s="14"/>
      <c r="AP326" s="14"/>
      <c r="AQ326" s="14"/>
      <c r="AR326" s="14"/>
      <c r="AS326" s="14"/>
      <c r="AT326" s="107">
        <f t="shared" si="1574"/>
        <v>0</v>
      </c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</row>
    <row r="327" spans="1:80" s="11" customFormat="1" ht="15.75" hidden="1" customHeight="1">
      <c r="A327" s="10" t="s">
        <v>49</v>
      </c>
      <c r="B327" s="27" t="s">
        <v>51</v>
      </c>
      <c r="C327" s="27">
        <v>3</v>
      </c>
      <c r="D327" s="12" t="s">
        <v>37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 t="e">
        <f>Deferral!AB52</f>
        <v>#REF!</v>
      </c>
      <c r="AB327" s="14" t="e">
        <f>Deferral!AC52</f>
        <v>#REF!</v>
      </c>
      <c r="AC327" s="14" t="e">
        <f>Deferral!AD52</f>
        <v>#REF!</v>
      </c>
      <c r="AD327" s="14" t="e">
        <f>Deferral!AE52</f>
        <v>#REF!</v>
      </c>
      <c r="AE327" s="14" t="e">
        <f>Deferral!AF52</f>
        <v>#REF!</v>
      </c>
      <c r="AF327" s="14" t="e">
        <f>Deferral!AG52</f>
        <v>#REF!</v>
      </c>
      <c r="AG327" s="14" t="e">
        <f>Deferral!AH52</f>
        <v>#REF!</v>
      </c>
      <c r="AH327" s="14" t="e">
        <f>Deferral!AI52</f>
        <v>#REF!</v>
      </c>
      <c r="AI327" s="14" t="e">
        <f>Deferral!AJ52</f>
        <v>#REF!</v>
      </c>
      <c r="AJ327" s="14" t="e">
        <f>Deferral!AK52</f>
        <v>#REF!</v>
      </c>
      <c r="AK327" s="14" t="e">
        <f>Deferral!AL52</f>
        <v>#REF!</v>
      </c>
      <c r="AL327" s="14" t="e">
        <f>Deferral!AM52</f>
        <v>#REF!</v>
      </c>
      <c r="AM327" s="14"/>
      <c r="AN327" s="14"/>
      <c r="AO327" s="14"/>
      <c r="AP327" s="14"/>
      <c r="AQ327" s="14"/>
      <c r="AR327" s="14"/>
      <c r="AS327" s="14"/>
      <c r="AT327" s="107">
        <f t="shared" si="1574"/>
        <v>0</v>
      </c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</row>
    <row r="328" spans="1:80" s="11" customFormat="1" ht="15.75" hidden="1" customHeight="1">
      <c r="A328" s="10" t="s">
        <v>54</v>
      </c>
      <c r="B328" s="27" t="s">
        <v>52</v>
      </c>
      <c r="C328" s="27">
        <v>3</v>
      </c>
      <c r="D328" s="12" t="s">
        <v>37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AA328" s="14" t="e">
        <f>Deferral!AB68</f>
        <v>#REF!</v>
      </c>
      <c r="AB328" s="14" t="e">
        <f>Deferral!AC68</f>
        <v>#REF!</v>
      </c>
      <c r="AC328" s="14" t="e">
        <f>Deferral!AD68</f>
        <v>#REF!</v>
      </c>
      <c r="AD328" s="14" t="e">
        <f>Deferral!AE68</f>
        <v>#REF!</v>
      </c>
      <c r="AE328" s="14" t="e">
        <f>Deferral!AF68</f>
        <v>#REF!</v>
      </c>
      <c r="AF328" s="14" t="e">
        <f>Deferral!AG68</f>
        <v>#REF!</v>
      </c>
      <c r="AG328" s="14" t="e">
        <f>Deferral!AH68</f>
        <v>#REF!</v>
      </c>
      <c r="AH328" s="14" t="e">
        <f>Deferral!AI68</f>
        <v>#REF!</v>
      </c>
      <c r="AI328" s="14" t="e">
        <f>Deferral!AJ68</f>
        <v>#REF!</v>
      </c>
      <c r="AJ328" s="14" t="e">
        <f>Deferral!AK68</f>
        <v>#REF!</v>
      </c>
      <c r="AK328" s="14" t="e">
        <f>Deferral!AL68</f>
        <v>#REF!</v>
      </c>
      <c r="AL328" s="14" t="e">
        <f>Deferral!AM68</f>
        <v>#REF!</v>
      </c>
      <c r="AM328" s="14"/>
      <c r="AN328" s="14"/>
      <c r="AO328" s="14"/>
      <c r="AP328" s="14"/>
      <c r="AQ328" s="14"/>
      <c r="AR328" s="14"/>
      <c r="AS328" s="14"/>
      <c r="AT328" s="108">
        <f t="shared" si="1574"/>
        <v>0</v>
      </c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</row>
    <row r="329" spans="1:80" s="11" customFormat="1" ht="15.75" hidden="1" customHeight="1">
      <c r="B329" s="27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</row>
    <row r="330" spans="1:80" s="11" customFormat="1" ht="15.75" hidden="1" customHeight="1">
      <c r="A330" s="10" t="s">
        <v>0</v>
      </c>
      <c r="B330" s="10" t="s">
        <v>0</v>
      </c>
      <c r="C330" s="27">
        <v>4</v>
      </c>
      <c r="D330" s="12" t="s">
        <v>29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60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</row>
    <row r="331" spans="1:80" s="11" customFormat="1" ht="15.75" hidden="1" customHeight="1">
      <c r="A331" s="10" t="s">
        <v>31</v>
      </c>
      <c r="B331" s="27" t="s">
        <v>53</v>
      </c>
      <c r="C331" s="27">
        <v>4</v>
      </c>
      <c r="D331" s="12" t="s">
        <v>37</v>
      </c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 t="e">
        <f>Deferral!AN12</f>
        <v>#REF!</v>
      </c>
      <c r="AN331" s="14" t="e">
        <f>Deferral!AO12</f>
        <v>#REF!</v>
      </c>
      <c r="AO331" s="14" t="e">
        <f>Deferral!AP12</f>
        <v>#REF!</v>
      </c>
      <c r="AP331" s="14">
        <v>5865829.8095314903</v>
      </c>
      <c r="AQ331" s="14">
        <v>6367822.5379861072</v>
      </c>
      <c r="AR331" s="14">
        <v>11763868.712054763</v>
      </c>
      <c r="AS331" s="14" t="e">
        <f>Deferral!AT12</f>
        <v>#REF!</v>
      </c>
      <c r="AT331" s="14" t="e">
        <f>Deferral!AU12</f>
        <v>#REF!</v>
      </c>
      <c r="AU331" s="14" t="e">
        <f>Deferral!AV12</f>
        <v>#REF!</v>
      </c>
      <c r="AV331" s="14" t="e">
        <f>Deferral!AW12</f>
        <v>#REF!</v>
      </c>
      <c r="AW331" s="14" t="e">
        <f>Deferral!AX12</f>
        <v>#REF!</v>
      </c>
      <c r="AX331" s="14" t="e">
        <f>Deferral!AY12</f>
        <v>#REF!</v>
      </c>
      <c r="AY331" s="14"/>
      <c r="AZ331" s="14"/>
      <c r="BA331" s="14"/>
      <c r="BB331" s="14"/>
      <c r="BC331" s="14"/>
      <c r="BD331" s="14"/>
      <c r="BE331" s="14"/>
      <c r="BF331" s="106">
        <f>IFERROR(SUM(AM331:AX331)/SUM($AM$331:$AX$336)*$BF$330,0)</f>
        <v>0</v>
      </c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</row>
    <row r="332" spans="1:80" s="11" customFormat="1" ht="15.75" hidden="1" customHeight="1">
      <c r="A332" s="10" t="s">
        <v>47</v>
      </c>
      <c r="B332" s="27" t="s">
        <v>48</v>
      </c>
      <c r="C332" s="27">
        <v>4</v>
      </c>
      <c r="D332" s="12" t="s">
        <v>37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 t="e">
        <f>Deferral!AN20</f>
        <v>#REF!</v>
      </c>
      <c r="AN332" s="14" t="e">
        <f>Deferral!AO20</f>
        <v>#REF!</v>
      </c>
      <c r="AO332" s="14" t="e">
        <f>Deferral!AP20</f>
        <v>#REF!</v>
      </c>
      <c r="AP332" s="14">
        <v>2513600.8877943773</v>
      </c>
      <c r="AQ332" s="14">
        <v>2445798.9635972655</v>
      </c>
      <c r="AR332" s="14">
        <v>3155727.9575395393</v>
      </c>
      <c r="AS332" s="14" t="e">
        <f>Deferral!AT20</f>
        <v>#REF!</v>
      </c>
      <c r="AT332" s="14" t="e">
        <f>Deferral!AU20</f>
        <v>#REF!</v>
      </c>
      <c r="AU332" s="14" t="e">
        <f>Deferral!AV20</f>
        <v>#REF!</v>
      </c>
      <c r="AV332" s="14" t="e">
        <f>Deferral!AW20</f>
        <v>#REF!</v>
      </c>
      <c r="AW332" s="14" t="e">
        <f>Deferral!AX20</f>
        <v>#REF!</v>
      </c>
      <c r="AX332" s="14" t="e">
        <f>Deferral!AY20</f>
        <v>#REF!</v>
      </c>
      <c r="AY332" s="14"/>
      <c r="AZ332" s="14"/>
      <c r="BA332" s="14"/>
      <c r="BB332" s="14"/>
      <c r="BC332" s="14"/>
      <c r="BD332" s="14"/>
      <c r="BE332" s="14"/>
      <c r="BF332" s="107">
        <f>IFERROR(SUM(AM332:AX332)/SUM($AM$331:$AX$336)*$BF$330,0)</f>
        <v>0</v>
      </c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</row>
    <row r="333" spans="1:80" s="11" customFormat="1" ht="15.75" hidden="1" customHeight="1">
      <c r="A333" s="10" t="s">
        <v>49</v>
      </c>
      <c r="B333" s="27" t="s">
        <v>48</v>
      </c>
      <c r="C333" s="27">
        <v>4</v>
      </c>
      <c r="D333" s="12" t="s">
        <v>37</v>
      </c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 t="e">
        <f>Deferral!AN28</f>
        <v>#REF!</v>
      </c>
      <c r="AN333" s="14" t="e">
        <f>Deferral!AO28</f>
        <v>#REF!</v>
      </c>
      <c r="AO333" s="14" t="e">
        <f>Deferral!AP28</f>
        <v>#REF!</v>
      </c>
      <c r="AP333" s="14">
        <v>47344.786342253588</v>
      </c>
      <c r="AQ333" s="14">
        <v>45755.163137374264</v>
      </c>
      <c r="AR333" s="14">
        <v>59307.406295074703</v>
      </c>
      <c r="AS333" s="14" t="e">
        <f>Deferral!AT28</f>
        <v>#REF!</v>
      </c>
      <c r="AT333" s="14" t="e">
        <f>Deferral!AU28</f>
        <v>#REF!</v>
      </c>
      <c r="AU333" s="14" t="e">
        <f>Deferral!AV28</f>
        <v>#REF!</v>
      </c>
      <c r="AV333" s="14" t="e">
        <f>Deferral!AW28</f>
        <v>#REF!</v>
      </c>
      <c r="AW333" s="14" t="e">
        <f>Deferral!AX28</f>
        <v>#REF!</v>
      </c>
      <c r="AX333" s="14" t="e">
        <f>Deferral!AY28</f>
        <v>#REF!</v>
      </c>
      <c r="AY333" s="14"/>
      <c r="AZ333" s="14"/>
      <c r="BA333" s="14"/>
      <c r="BB333" s="14"/>
      <c r="BC333" s="14"/>
      <c r="BD333" s="14"/>
      <c r="BE333" s="14"/>
      <c r="BF333" s="107">
        <f>IFERROR(SUM(AM333:AX333)/SUM($AM$331:$AX$336)*$BF$330,0)</f>
        <v>0</v>
      </c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</row>
    <row r="334" spans="1:80" s="11" customFormat="1" ht="15.75" hidden="1" customHeight="1">
      <c r="A334" s="10" t="s">
        <v>47</v>
      </c>
      <c r="B334" s="27" t="s">
        <v>51</v>
      </c>
      <c r="C334" s="27">
        <v>4</v>
      </c>
      <c r="D334" s="12" t="s">
        <v>37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 t="e">
        <f>Deferral!AN44</f>
        <v>#REF!</v>
      </c>
      <c r="AN334" s="14" t="e">
        <f>Deferral!AO44</f>
        <v>#REF!</v>
      </c>
      <c r="AO334" s="14" t="e">
        <f>Deferral!AP44</f>
        <v>#REF!</v>
      </c>
      <c r="AP334" s="14">
        <v>4012323.8568934328</v>
      </c>
      <c r="AQ334" s="14">
        <v>3806352.3661280386</v>
      </c>
      <c r="AR334" s="14">
        <v>3953795.0514111975</v>
      </c>
      <c r="AS334" s="14" t="e">
        <f>Deferral!AT44</f>
        <v>#REF!</v>
      </c>
      <c r="AT334" s="14" t="e">
        <f>Deferral!AU44</f>
        <v>#REF!</v>
      </c>
      <c r="AU334" s="14" t="e">
        <f>Deferral!AV44</f>
        <v>#REF!</v>
      </c>
      <c r="AV334" s="14" t="e">
        <f>Deferral!AW44</f>
        <v>#REF!</v>
      </c>
      <c r="AW334" s="14" t="e">
        <f>Deferral!AX44</f>
        <v>#REF!</v>
      </c>
      <c r="AX334" s="14" t="e">
        <f>Deferral!AY44</f>
        <v>#REF!</v>
      </c>
      <c r="AY334" s="14"/>
      <c r="AZ334" s="14"/>
      <c r="BA334" s="14"/>
      <c r="BB334" s="14"/>
      <c r="BC334" s="14"/>
      <c r="BD334" s="14"/>
      <c r="BE334" s="14"/>
      <c r="BF334" s="107">
        <f>IFERROR(SUM(AM334:AX334)/SUM($AM$331:$AX$336)*$BF$330,0)</f>
        <v>0</v>
      </c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</row>
    <row r="335" spans="1:80" s="11" customFormat="1" ht="15.75" hidden="1" customHeight="1">
      <c r="A335" s="10" t="s">
        <v>49</v>
      </c>
      <c r="B335" s="27" t="s">
        <v>51</v>
      </c>
      <c r="C335" s="27">
        <v>4</v>
      </c>
      <c r="D335" s="12" t="s">
        <v>37</v>
      </c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 t="e">
        <f>Deferral!AN52</f>
        <v>#REF!</v>
      </c>
      <c r="AN335" s="14" t="e">
        <f>Deferral!AO52</f>
        <v>#REF!</v>
      </c>
      <c r="AO335" s="14" t="e">
        <f>Deferral!AP52</f>
        <v>#REF!</v>
      </c>
      <c r="AP335" s="14">
        <v>429016.29834400251</v>
      </c>
      <c r="AQ335" s="14">
        <v>416441.41429008194</v>
      </c>
      <c r="AR335" s="14">
        <v>427219.44490273896</v>
      </c>
      <c r="AS335" s="14" t="e">
        <f>Deferral!AT52</f>
        <v>#REF!</v>
      </c>
      <c r="AT335" s="14" t="e">
        <f>Deferral!AU52</f>
        <v>#REF!</v>
      </c>
      <c r="AU335" s="14" t="e">
        <f>Deferral!AV52</f>
        <v>#REF!</v>
      </c>
      <c r="AV335" s="14" t="e">
        <f>Deferral!AW52</f>
        <v>#REF!</v>
      </c>
      <c r="AW335" s="14" t="e">
        <f>Deferral!AX52</f>
        <v>#REF!</v>
      </c>
      <c r="AX335" s="14" t="e">
        <f>Deferral!AY52</f>
        <v>#REF!</v>
      </c>
      <c r="AY335" s="14"/>
      <c r="AZ335" s="14"/>
      <c r="BA335" s="14"/>
      <c r="BB335" s="14"/>
      <c r="BC335" s="14"/>
      <c r="BD335" s="14"/>
      <c r="BE335" s="14"/>
      <c r="BF335" s="107">
        <f>IFERROR(SUM(AM335:AX335)/SUM($AM$331:$AX$336)*$BF$330,0)</f>
        <v>0</v>
      </c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</row>
    <row r="336" spans="1:80" s="11" customFormat="1" ht="15.75" hidden="1" customHeight="1">
      <c r="A336" s="10" t="s">
        <v>54</v>
      </c>
      <c r="B336" s="27" t="s">
        <v>52</v>
      </c>
      <c r="C336" s="27">
        <v>4</v>
      </c>
      <c r="D336" s="12" t="s">
        <v>37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 t="e">
        <f>Deferral!AN68</f>
        <v>#REF!</v>
      </c>
      <c r="AN336" s="14" t="e">
        <f>Deferral!AO68</f>
        <v>#REF!</v>
      </c>
      <c r="AO336" s="14" t="e">
        <f>Deferral!AP68</f>
        <v>#REF!</v>
      </c>
      <c r="AP336" s="14">
        <v>934863.56873405969</v>
      </c>
      <c r="AQ336" s="14">
        <v>276701.50209111662</v>
      </c>
      <c r="AR336" s="14">
        <v>43675.015299531311</v>
      </c>
      <c r="AS336" s="14" t="e">
        <f>Deferral!AT68</f>
        <v>#REF!</v>
      </c>
      <c r="AT336" s="14" t="e">
        <f>Deferral!AU68</f>
        <v>#REF!</v>
      </c>
      <c r="AU336" s="14" t="e">
        <f>Deferral!AV68</f>
        <v>#REF!</v>
      </c>
      <c r="AV336" s="14" t="e">
        <f>Deferral!AW68</f>
        <v>#REF!</v>
      </c>
      <c r="AW336" s="14" t="e">
        <f>Deferral!AX68</f>
        <v>#REF!</v>
      </c>
      <c r="AX336" s="14" t="e">
        <f>Deferral!AY68</f>
        <v>#REF!</v>
      </c>
      <c r="AY336" s="14"/>
      <c r="AZ336" s="14"/>
      <c r="BA336" s="14"/>
      <c r="BB336" s="14"/>
      <c r="BC336" s="14"/>
      <c r="BD336" s="14"/>
      <c r="BE336" s="14"/>
      <c r="BF336" s="108">
        <f t="shared" ref="BF336" si="1575">IFERROR(SUM(AM336:AX336)/SUM($AM$331:$AX$336)*$BF$330,0)</f>
        <v>0</v>
      </c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</row>
    <row r="337" spans="1:80" s="11" customFormat="1" ht="15.75" hidden="1" customHeight="1">
      <c r="B337" s="10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</row>
    <row r="338" spans="1:80" s="11" customFormat="1" ht="15.75" hidden="1" customHeight="1">
      <c r="A338" s="10" t="s">
        <v>0</v>
      </c>
      <c r="B338" s="10" t="s">
        <v>0</v>
      </c>
      <c r="C338" s="27">
        <v>5</v>
      </c>
      <c r="D338" s="12" t="s">
        <v>29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60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</row>
    <row r="339" spans="1:80" s="11" customFormat="1" ht="15.75" hidden="1" customHeight="1">
      <c r="A339" s="10" t="s">
        <v>31</v>
      </c>
      <c r="B339" s="27" t="s">
        <v>53</v>
      </c>
      <c r="C339" s="27">
        <v>5</v>
      </c>
      <c r="D339" s="12" t="s">
        <v>37</v>
      </c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 t="e">
        <f>Deferral!AZ12</f>
        <v>#REF!</v>
      </c>
      <c r="AZ339" s="14" t="e">
        <f>Deferral!BA12</f>
        <v>#REF!</v>
      </c>
      <c r="BA339" s="14" t="e">
        <f>Deferral!BB12</f>
        <v>#REF!</v>
      </c>
      <c r="BB339" s="14" t="e">
        <f>Deferral!BC12</f>
        <v>#REF!</v>
      </c>
      <c r="BC339" s="14" t="e">
        <f>Deferral!BD12</f>
        <v>#REF!</v>
      </c>
      <c r="BD339" s="14" t="e">
        <f>Deferral!BE12</f>
        <v>#REF!</v>
      </c>
      <c r="BE339" s="14" t="e">
        <f>Deferral!BF12</f>
        <v>#REF!</v>
      </c>
      <c r="BF339" s="14" t="e">
        <f>Deferral!BG12</f>
        <v>#REF!</v>
      </c>
      <c r="BG339" s="14" t="e">
        <f>Deferral!BH12</f>
        <v>#REF!</v>
      </c>
      <c r="BH339" s="14" t="e">
        <f>Deferral!BI12</f>
        <v>#REF!</v>
      </c>
      <c r="BI339" s="14" t="e">
        <f>Deferral!BJ12</f>
        <v>#REF!</v>
      </c>
      <c r="BJ339" s="14" t="e">
        <f>Deferral!BK12</f>
        <v>#REF!</v>
      </c>
      <c r="BK339" s="14"/>
      <c r="BL339" s="14"/>
      <c r="BM339" s="14"/>
      <c r="BN339" s="14"/>
      <c r="BO339" s="14"/>
      <c r="BP339" s="14"/>
      <c r="BQ339" s="14"/>
      <c r="BR339" s="106">
        <f>IFERROR(SUM(AY339:BJ339)/SUM($AY$339:$BJ$344)*$BR$338,0)</f>
        <v>0</v>
      </c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</row>
    <row r="340" spans="1:80" s="11" customFormat="1" ht="15.75" hidden="1" customHeight="1">
      <c r="A340" s="10" t="s">
        <v>47</v>
      </c>
      <c r="B340" s="27" t="s">
        <v>48</v>
      </c>
      <c r="C340" s="27">
        <v>5</v>
      </c>
      <c r="D340" s="12" t="s">
        <v>37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 t="e">
        <f>Deferral!AZ20</f>
        <v>#REF!</v>
      </c>
      <c r="AZ340" s="14" t="e">
        <f>Deferral!BA20</f>
        <v>#REF!</v>
      </c>
      <c r="BA340" s="14" t="e">
        <f>Deferral!BB20</f>
        <v>#REF!</v>
      </c>
      <c r="BB340" s="14" t="e">
        <f>Deferral!BC20</f>
        <v>#REF!</v>
      </c>
      <c r="BC340" s="14" t="e">
        <f>Deferral!BD20</f>
        <v>#REF!</v>
      </c>
      <c r="BD340" s="14" t="e">
        <f>Deferral!BE20</f>
        <v>#REF!</v>
      </c>
      <c r="BE340" s="14" t="e">
        <f>Deferral!BF20</f>
        <v>#REF!</v>
      </c>
      <c r="BF340" s="14" t="e">
        <f>Deferral!BG20</f>
        <v>#REF!</v>
      </c>
      <c r="BG340" s="14" t="e">
        <f>Deferral!BH20</f>
        <v>#REF!</v>
      </c>
      <c r="BH340" s="14" t="e">
        <f>Deferral!BI20</f>
        <v>#REF!</v>
      </c>
      <c r="BI340" s="14" t="e">
        <f>Deferral!BJ20</f>
        <v>#REF!</v>
      </c>
      <c r="BJ340" s="14" t="e">
        <f>Deferral!BK20</f>
        <v>#REF!</v>
      </c>
      <c r="BK340" s="14"/>
      <c r="BL340" s="14"/>
      <c r="BM340" s="14"/>
      <c r="BN340" s="14"/>
      <c r="BO340" s="14"/>
      <c r="BP340" s="14"/>
      <c r="BQ340" s="14"/>
      <c r="BR340" s="107">
        <f>IFERROR(SUM(AY340:BJ340)/SUM($AY$339:$BJ$344)*$BR$338,0)</f>
        <v>0</v>
      </c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</row>
    <row r="341" spans="1:80" s="11" customFormat="1" ht="15.75" hidden="1" customHeight="1">
      <c r="A341" s="10" t="s">
        <v>49</v>
      </c>
      <c r="B341" s="27" t="s">
        <v>48</v>
      </c>
      <c r="C341" s="27">
        <v>5</v>
      </c>
      <c r="D341" s="12" t="s">
        <v>37</v>
      </c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 t="e">
        <f>Deferral!AZ28</f>
        <v>#REF!</v>
      </c>
      <c r="AZ341" s="14" t="e">
        <f>Deferral!BA28</f>
        <v>#REF!</v>
      </c>
      <c r="BA341" s="14" t="e">
        <f>Deferral!BB28</f>
        <v>#REF!</v>
      </c>
      <c r="BB341" s="14" t="e">
        <f>Deferral!BC28</f>
        <v>#REF!</v>
      </c>
      <c r="BC341" s="14" t="e">
        <f>Deferral!BD28</f>
        <v>#REF!</v>
      </c>
      <c r="BD341" s="14" t="e">
        <f>Deferral!BE28</f>
        <v>#REF!</v>
      </c>
      <c r="BE341" s="14" t="e">
        <f>Deferral!BF28</f>
        <v>#REF!</v>
      </c>
      <c r="BF341" s="14" t="e">
        <f>Deferral!BG28</f>
        <v>#REF!</v>
      </c>
      <c r="BG341" s="14" t="e">
        <f>Deferral!BH28</f>
        <v>#REF!</v>
      </c>
      <c r="BH341" s="14" t="e">
        <f>Deferral!BI28</f>
        <v>#REF!</v>
      </c>
      <c r="BI341" s="14" t="e">
        <f>Deferral!BJ28</f>
        <v>#REF!</v>
      </c>
      <c r="BJ341" s="14" t="e">
        <f>Deferral!BK28</f>
        <v>#REF!</v>
      </c>
      <c r="BK341" s="14"/>
      <c r="BL341" s="14"/>
      <c r="BM341" s="14"/>
      <c r="BN341" s="14"/>
      <c r="BO341" s="14"/>
      <c r="BP341" s="14"/>
      <c r="BQ341" s="14"/>
      <c r="BR341" s="107">
        <f>IFERROR(SUM(AY341:BJ341)/SUM($AY$339:$BJ$344)*$BR$338,0)</f>
        <v>0</v>
      </c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</row>
    <row r="342" spans="1:80" s="11" customFormat="1" ht="15.75" hidden="1" customHeight="1">
      <c r="A342" s="10" t="s">
        <v>47</v>
      </c>
      <c r="B342" s="27" t="s">
        <v>51</v>
      </c>
      <c r="C342" s="27">
        <v>5</v>
      </c>
      <c r="D342" s="12" t="s">
        <v>37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 t="e">
        <f>Deferral!AZ44</f>
        <v>#REF!</v>
      </c>
      <c r="AZ342" s="14" t="e">
        <f>Deferral!BA44</f>
        <v>#REF!</v>
      </c>
      <c r="BA342" s="14" t="e">
        <f>Deferral!BB44</f>
        <v>#REF!</v>
      </c>
      <c r="BB342" s="14" t="e">
        <f>Deferral!BC44</f>
        <v>#REF!</v>
      </c>
      <c r="BC342" s="14" t="e">
        <f>Deferral!BD44</f>
        <v>#REF!</v>
      </c>
      <c r="BD342" s="14" t="e">
        <f>Deferral!BE44</f>
        <v>#REF!</v>
      </c>
      <c r="BE342" s="14" t="e">
        <f>Deferral!BF44</f>
        <v>#REF!</v>
      </c>
      <c r="BF342" s="14" t="e">
        <f>Deferral!BG44</f>
        <v>#REF!</v>
      </c>
      <c r="BG342" s="14" t="e">
        <f>Deferral!BH44</f>
        <v>#REF!</v>
      </c>
      <c r="BH342" s="14" t="e">
        <f>Deferral!BI44</f>
        <v>#REF!</v>
      </c>
      <c r="BI342" s="14" t="e">
        <f>Deferral!BJ44</f>
        <v>#REF!</v>
      </c>
      <c r="BJ342" s="14" t="e">
        <f>Deferral!BK44</f>
        <v>#REF!</v>
      </c>
      <c r="BK342" s="14"/>
      <c r="BL342" s="14"/>
      <c r="BM342" s="14"/>
      <c r="BN342" s="14"/>
      <c r="BO342" s="14"/>
      <c r="BP342" s="14"/>
      <c r="BQ342" s="14"/>
      <c r="BR342" s="107">
        <f>IFERROR(SUM(AY342:BJ342)/SUM($AY$339:$BJ$344)*$BR$338,0)</f>
        <v>0</v>
      </c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</row>
    <row r="343" spans="1:80" s="11" customFormat="1" ht="15.75" hidden="1" customHeight="1">
      <c r="A343" s="10" t="s">
        <v>49</v>
      </c>
      <c r="B343" s="27" t="s">
        <v>51</v>
      </c>
      <c r="C343" s="27">
        <v>5</v>
      </c>
      <c r="D343" s="12" t="s">
        <v>37</v>
      </c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 t="e">
        <f>Deferral!AZ52</f>
        <v>#REF!</v>
      </c>
      <c r="AZ343" s="14" t="e">
        <f>Deferral!BA52</f>
        <v>#REF!</v>
      </c>
      <c r="BA343" s="14" t="e">
        <f>Deferral!BB52</f>
        <v>#REF!</v>
      </c>
      <c r="BB343" s="14" t="e">
        <f>Deferral!BC52</f>
        <v>#REF!</v>
      </c>
      <c r="BC343" s="14" t="e">
        <f>Deferral!BD52</f>
        <v>#REF!</v>
      </c>
      <c r="BD343" s="14" t="e">
        <f>Deferral!BE52</f>
        <v>#REF!</v>
      </c>
      <c r="BE343" s="14" t="e">
        <f>Deferral!BF52</f>
        <v>#REF!</v>
      </c>
      <c r="BF343" s="14" t="e">
        <f>Deferral!BG52</f>
        <v>#REF!</v>
      </c>
      <c r="BG343" s="14" t="e">
        <f>Deferral!BH52</f>
        <v>#REF!</v>
      </c>
      <c r="BH343" s="14" t="e">
        <f>Deferral!BI52</f>
        <v>#REF!</v>
      </c>
      <c r="BI343" s="14" t="e">
        <f>Deferral!BJ52</f>
        <v>#REF!</v>
      </c>
      <c r="BJ343" s="14" t="e">
        <f>Deferral!BK52</f>
        <v>#REF!</v>
      </c>
      <c r="BK343" s="14"/>
      <c r="BL343" s="14"/>
      <c r="BM343" s="14"/>
      <c r="BN343" s="14"/>
      <c r="BO343" s="14"/>
      <c r="BP343" s="14"/>
      <c r="BQ343" s="14"/>
      <c r="BR343" s="107">
        <f>IFERROR(SUM(AY343:BJ343)/SUM($AY$339:$BJ$344)*$BR$338,0)</f>
        <v>0</v>
      </c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</row>
    <row r="344" spans="1:80" s="11" customFormat="1" ht="15.75" hidden="1" customHeight="1">
      <c r="A344" s="10" t="s">
        <v>54</v>
      </c>
      <c r="B344" s="27" t="s">
        <v>52</v>
      </c>
      <c r="C344" s="27">
        <v>5</v>
      </c>
      <c r="D344" s="12" t="s">
        <v>37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 t="e">
        <f>Deferral!AZ68</f>
        <v>#REF!</v>
      </c>
      <c r="AZ344" s="14" t="e">
        <f>Deferral!BA68</f>
        <v>#REF!</v>
      </c>
      <c r="BA344" s="14" t="e">
        <f>Deferral!BB68</f>
        <v>#REF!</v>
      </c>
      <c r="BB344" s="14" t="e">
        <f>Deferral!BC68</f>
        <v>#REF!</v>
      </c>
      <c r="BC344" s="14" t="e">
        <f>Deferral!BD68</f>
        <v>#REF!</v>
      </c>
      <c r="BD344" s="14" t="e">
        <f>Deferral!BE68</f>
        <v>#REF!</v>
      </c>
      <c r="BE344" s="14" t="e">
        <f>Deferral!BF68</f>
        <v>#REF!</v>
      </c>
      <c r="BF344" s="14" t="e">
        <f>Deferral!BG68</f>
        <v>#REF!</v>
      </c>
      <c r="BG344" s="14" t="e">
        <f>Deferral!BH68</f>
        <v>#REF!</v>
      </c>
      <c r="BH344" s="14" t="e">
        <f>Deferral!BI68</f>
        <v>#REF!</v>
      </c>
      <c r="BI344" s="14" t="e">
        <f>Deferral!BJ68</f>
        <v>#REF!</v>
      </c>
      <c r="BJ344" s="14" t="e">
        <f>Deferral!BK68</f>
        <v>#REF!</v>
      </c>
      <c r="BK344" s="14"/>
      <c r="BL344" s="14"/>
      <c r="BM344" s="14"/>
      <c r="BN344" s="14"/>
      <c r="BO344" s="14"/>
      <c r="BP344" s="14"/>
      <c r="BQ344" s="14"/>
      <c r="BR344" s="108">
        <f t="shared" ref="BR344" si="1576">IFERROR(SUM(AY344:BJ344)/SUM($AY$339:$BJ$344)*$BR$338,0)</f>
        <v>0</v>
      </c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</row>
    <row r="345" spans="1:80" s="11" customFormat="1" ht="15.75" hidden="1" customHeight="1">
      <c r="A345" s="71"/>
      <c r="B345" s="10"/>
      <c r="C345" s="8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</row>
    <row r="346" spans="1:80" s="11" customFormat="1" ht="15.75" hidden="1" customHeight="1"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</row>
    <row r="347" spans="1:80" s="11" customFormat="1" ht="15.75" customHeight="1">
      <c r="B347" s="5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</row>
    <row r="348" spans="1:80" s="11" customFormat="1" ht="15.75" customHeight="1">
      <c r="B348" s="10"/>
      <c r="C348" s="8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</row>
    <row r="349" spans="1:80" ht="15.75" customHeight="1"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</row>
    <row r="350" spans="1:80" ht="15.75" customHeight="1"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</row>
    <row r="351" spans="1:80" ht="15.75" customHeight="1"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 t="s">
        <v>1</v>
      </c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 t="s">
        <v>1</v>
      </c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</row>
    <row r="352" spans="1:80" ht="15.75" customHeight="1"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</row>
    <row r="353" spans="16:80" ht="15.75" customHeight="1"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</row>
    <row r="354" spans="16:80" ht="15.75" customHeight="1"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</row>
    <row r="355" spans="16:80" ht="15.75" customHeight="1"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</row>
    <row r="356" spans="16:80" ht="15.75" customHeight="1"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</row>
    <row r="357" spans="16:80" ht="15.75" customHeight="1"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</row>
    <row r="358" spans="16:80" ht="15.75" customHeight="1"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 t="s">
        <v>1</v>
      </c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</row>
    <row r="359" spans="16:80" ht="15.75" customHeight="1"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</row>
    <row r="360" spans="16:80" ht="15.75" customHeight="1"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</row>
    <row r="361" spans="16:80" ht="15.75" customHeight="1"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</row>
    <row r="362" spans="16:80" ht="15.75" customHeight="1"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</row>
    <row r="363" spans="16:80" ht="15.75" customHeight="1"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 t="s">
        <v>1</v>
      </c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</row>
    <row r="364" spans="16:80" ht="15.75" customHeight="1"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 t="s">
        <v>1</v>
      </c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</row>
    <row r="365" spans="16:80" ht="15.75" customHeight="1"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 t="s">
        <v>1</v>
      </c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</row>
    <row r="366" spans="16:80" ht="15.75" customHeight="1"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 t="s">
        <v>1</v>
      </c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</row>
    <row r="367" spans="16:80" ht="15.75" customHeight="1"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 t="s">
        <v>1</v>
      </c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</row>
    <row r="368" spans="16:80" ht="15.75" customHeight="1"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</row>
    <row r="369" spans="16:80" ht="15.75" customHeight="1"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</row>
    <row r="370" spans="16:80" ht="15.75" customHeight="1"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</row>
    <row r="371" spans="16:80" ht="15.75" customHeight="1"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</row>
    <row r="372" spans="16:80" ht="15.75" customHeight="1"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</row>
    <row r="373" spans="16:80" ht="15.75" customHeight="1"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</row>
    <row r="374" spans="16:80" ht="15.75" customHeight="1"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</row>
    <row r="375" spans="16:80" ht="15.75" customHeight="1"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</row>
    <row r="376" spans="16:80" ht="15.75" customHeight="1"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</row>
    <row r="377" spans="16:80" ht="15.75" customHeight="1"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</row>
    <row r="378" spans="16:80" ht="15.75" customHeight="1"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</row>
    <row r="379" spans="16:80" ht="15.75" customHeight="1"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</row>
    <row r="380" spans="16:80" ht="15.75" customHeight="1"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</row>
    <row r="381" spans="16:80" ht="15.75" customHeight="1"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</row>
    <row r="382" spans="16:80" ht="15.75" customHeight="1"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</row>
    <row r="383" spans="16:80" ht="15.75" customHeight="1"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</row>
    <row r="384" spans="16:80" ht="15.75" customHeight="1"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</row>
    <row r="385" spans="16:80" ht="15.75" customHeight="1"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</row>
    <row r="386" spans="16:80" ht="15.75" customHeight="1"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</row>
    <row r="387" spans="16:80" ht="15.75" customHeight="1"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</row>
    <row r="388" spans="16:80" ht="15.75" customHeight="1"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</row>
    <row r="389" spans="16:80" ht="15.75" customHeight="1"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</row>
    <row r="390" spans="16:80" ht="15.75" customHeight="1"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</row>
    <row r="391" spans="16:80" ht="15.75" customHeight="1"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</row>
    <row r="392" spans="16:80" ht="15.75" customHeight="1"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</row>
    <row r="393" spans="16:80" ht="15.75" customHeight="1"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</row>
    <row r="394" spans="16:80" ht="15.75" customHeight="1"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</row>
    <row r="395" spans="16:80" ht="15.75" customHeight="1"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</row>
    <row r="396" spans="16:80" ht="15.75" customHeight="1"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</row>
    <row r="397" spans="16:80" ht="15.75" customHeight="1"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</row>
    <row r="398" spans="16:80" ht="15.75" customHeight="1"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</row>
    <row r="399" spans="16:80" ht="15.75" customHeight="1"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</row>
    <row r="400" spans="16:80" ht="15.75" customHeight="1"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</row>
    <row r="401" spans="16:80" ht="15.75" customHeight="1"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</row>
    <row r="402" spans="16:80" ht="15.75" customHeight="1"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</row>
    <row r="403" spans="16:80" ht="15.75" customHeight="1"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</row>
    <row r="404" spans="16:80" ht="15.75" customHeight="1"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</row>
    <row r="405" spans="16:80" ht="15.75" customHeight="1"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</row>
    <row r="406" spans="16:80" ht="15.75" customHeight="1"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</row>
    <row r="407" spans="16:80" ht="15.75" customHeight="1"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</row>
    <row r="408" spans="16:80" ht="15.75" customHeight="1"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</row>
    <row r="409" spans="16:80" ht="15.75" customHeight="1"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</row>
    <row r="410" spans="16:80" ht="15.75" customHeight="1"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</row>
    <row r="411" spans="16:80" ht="15.75" customHeight="1"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</row>
    <row r="412" spans="16:80" ht="15.75" customHeight="1"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</row>
    <row r="413" spans="16:80" ht="15.75" customHeight="1"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</row>
    <row r="414" spans="16:80" ht="15.75" customHeight="1"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</row>
    <row r="415" spans="16:80" ht="15.75" customHeight="1"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</row>
    <row r="416" spans="16:80" ht="15.75" customHeight="1"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</row>
    <row r="417" spans="16:80" ht="15.75" customHeight="1"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</row>
    <row r="418" spans="16:80" ht="15.75" customHeight="1"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</row>
    <row r="419" spans="16:80" ht="15.75" customHeight="1"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</row>
    <row r="420" spans="16:80" ht="15.75" customHeight="1"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</row>
    <row r="421" spans="16:80" ht="15.75" customHeight="1"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</row>
    <row r="422" spans="16:80" ht="15.75" customHeight="1"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</row>
    <row r="423" spans="16:80" ht="15.75" customHeight="1"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</row>
    <row r="424" spans="16:80" ht="15.75" customHeight="1"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</row>
    <row r="425" spans="16:80" ht="15.75" customHeight="1"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</row>
    <row r="426" spans="16:80" ht="15.75" customHeight="1"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</row>
    <row r="427" spans="16:80" ht="15.75" customHeight="1"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</row>
    <row r="428" spans="16:80" ht="15.75" customHeight="1"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</row>
    <row r="429" spans="16:80"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</row>
    <row r="430" spans="16:80"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</row>
    <row r="431" spans="16:80"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</row>
    <row r="432" spans="16:80"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</row>
    <row r="433" spans="16:80"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</row>
    <row r="434" spans="16:80"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</row>
    <row r="435" spans="16:80"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</row>
    <row r="436" spans="16:80"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</row>
    <row r="437" spans="16:80"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</row>
    <row r="438" spans="16:80"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</row>
    <row r="439" spans="16:80"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</row>
    <row r="440" spans="16:80"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</row>
    <row r="441" spans="16:80"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</row>
    <row r="442" spans="16:80"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</row>
    <row r="443" spans="16:80"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</row>
    <row r="444" spans="16:80"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</row>
    <row r="445" spans="16:80"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</row>
    <row r="446" spans="16:80"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</row>
    <row r="447" spans="16:80"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</row>
    <row r="448" spans="16:80"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</row>
    <row r="449" spans="16:80"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</row>
    <row r="450" spans="16:80"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</row>
    <row r="451" spans="16:80"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</row>
    <row r="452" spans="16:80"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</row>
    <row r="453" spans="16:80"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</row>
    <row r="454" spans="16:80"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</row>
    <row r="455" spans="16:80"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</row>
    <row r="456" spans="16:80"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</row>
    <row r="457" spans="16:80"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</row>
    <row r="458" spans="16:80"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</row>
    <row r="459" spans="16:80"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</row>
    <row r="460" spans="16:80"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</row>
    <row r="461" spans="16:80"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</row>
    <row r="462" spans="16:80"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</row>
    <row r="463" spans="16:80"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</row>
    <row r="464" spans="16:80"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</row>
    <row r="465" spans="16:80"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</row>
    <row r="466" spans="16:80"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</row>
    <row r="467" spans="16:80"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</row>
    <row r="468" spans="16:80"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</row>
    <row r="469" spans="16:80"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</row>
    <row r="470" spans="16:80"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</row>
    <row r="471" spans="16:80"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</row>
    <row r="472" spans="16:80"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</row>
    <row r="473" spans="16:80"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</row>
    <row r="474" spans="16:80"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</row>
    <row r="475" spans="16:80"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</row>
    <row r="476" spans="16:80"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</row>
    <row r="477" spans="16:80"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</row>
    <row r="478" spans="16:80"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</row>
    <row r="479" spans="16:80"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</row>
    <row r="480" spans="16:80"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</row>
    <row r="481" spans="16:80"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</row>
    <row r="482" spans="16:80"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</row>
    <row r="483" spans="16:80"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</row>
    <row r="484" spans="16:80"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</row>
    <row r="485" spans="16:80"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</row>
    <row r="486" spans="16:80"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</row>
    <row r="487" spans="16:80"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</row>
    <row r="488" spans="16:80"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</row>
    <row r="489" spans="16:80"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</row>
    <row r="490" spans="16:80"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</row>
    <row r="491" spans="16:80"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</row>
    <row r="492" spans="16:80"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</row>
    <row r="493" spans="16:80"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</row>
    <row r="494" spans="16:80"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</row>
    <row r="495" spans="16:80"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</row>
    <row r="496" spans="16:80"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</row>
    <row r="497" spans="16:80"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</row>
    <row r="498" spans="16:80"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</row>
    <row r="499" spans="16:80"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</row>
    <row r="500" spans="16:80"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</row>
    <row r="501" spans="16:80"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</row>
    <row r="502" spans="16:80"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</row>
    <row r="503" spans="16:80"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</row>
    <row r="504" spans="16:80"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</row>
    <row r="505" spans="16:80"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</row>
    <row r="506" spans="16:80"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</row>
    <row r="507" spans="16:80"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</row>
    <row r="508" spans="16:80"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</row>
    <row r="509" spans="16:80"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</row>
    <row r="510" spans="16:80"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</row>
    <row r="511" spans="16:80"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</row>
    <row r="512" spans="16:80"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</row>
    <row r="513" spans="16:80"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</row>
    <row r="514" spans="16:80"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</row>
    <row r="515" spans="16:80"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</row>
    <row r="516" spans="16:80"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</row>
  </sheetData>
  <conditionalFormatting sqref="P348:CB516 O324:Z327 AM324:CB328 O329:CB348 AS303:CB303 O302:AR303 Q307:CB312 O313:CB319 O321:CB323 AA320:CB320 O121:AH121 E115:N115 O86:AH86 E80:N80 E45:N45 O154:CB180 E150:N150 O191:AH191 E185:N185 O226:AH226 E220:N220 E255:N255 O254:CB285 O304:CB306 E312:N312 E307:N310 O291:CB301 E291:N298 O9:CB41 E286:AP286 O287:CB289 E287:N287 F288:N288 O79:CB83 E41:N41 E76:N76 E181:AP181 AS302:AU302 O44:CB76">
    <cfRule type="cellIs" dxfId="67" priority="864" operator="lessThan">
      <formula>0</formula>
    </cfRule>
  </conditionalFormatting>
  <conditionalFormatting sqref="AM351:AM355">
    <cfRule type="cellIs" dxfId="66" priority="622" operator="lessThan">
      <formula>0</formula>
    </cfRule>
  </conditionalFormatting>
  <conditionalFormatting sqref="AM350">
    <cfRule type="cellIs" dxfId="65" priority="594" operator="lessThan">
      <formula>0</formula>
    </cfRule>
  </conditionalFormatting>
  <conditionalFormatting sqref="Z365:Z367">
    <cfRule type="cellIs" dxfId="64" priority="460" operator="lessThan">
      <formula>0</formula>
    </cfRule>
  </conditionalFormatting>
  <conditionalFormatting sqref="Z363:Z364">
    <cfRule type="cellIs" dxfId="63" priority="461" operator="lessThan">
      <formula>0</formula>
    </cfRule>
  </conditionalFormatting>
  <conditionalFormatting sqref="O56:CB56 AI51:CB55 AI156:CB160 AI261:CB265 O345:CB348 O298:CB301 E298:N298">
    <cfRule type="cellIs" dxfId="62" priority="118" operator="lessThan">
      <formula>0</formula>
    </cfRule>
  </conditionalFormatting>
  <conditionalFormatting sqref="O52:AH55">
    <cfRule type="cellIs" dxfId="61" priority="113" operator="lessThan">
      <formula>0</formula>
    </cfRule>
  </conditionalFormatting>
  <conditionalFormatting sqref="O157:AH160">
    <cfRule type="cellIs" dxfId="60" priority="112" operator="lessThan">
      <formula>0</formula>
    </cfRule>
  </conditionalFormatting>
  <conditionalFormatting sqref="O262:AH265">
    <cfRule type="cellIs" dxfId="59" priority="111" operator="lessThan">
      <formula>0</formula>
    </cfRule>
  </conditionalFormatting>
  <conditionalFormatting sqref="O157:AH158">
    <cfRule type="cellIs" dxfId="58" priority="91" operator="lessThan">
      <formula>0</formula>
    </cfRule>
  </conditionalFormatting>
  <conditionalFormatting sqref="O262:AH263">
    <cfRule type="cellIs" dxfId="57" priority="90" operator="lessThan">
      <formula>0</formula>
    </cfRule>
  </conditionalFormatting>
  <conditionalFormatting sqref="O262:AH263">
    <cfRule type="cellIs" dxfId="56" priority="89" operator="lessThan">
      <formula>0</formula>
    </cfRule>
  </conditionalFormatting>
  <conditionalFormatting sqref="O149:CB151 O85:CB110 P84:CB84 E80:N80 O153:CB153 P152:CB152 E111:AP111">
    <cfRule type="cellIs" dxfId="55" priority="88" operator="lessThan">
      <formula>0</formula>
    </cfRule>
  </conditionalFormatting>
  <conditionalFormatting sqref="O91:CB91 AI86:CB90">
    <cfRule type="cellIs" dxfId="54" priority="87" operator="lessThan">
      <formula>0</formula>
    </cfRule>
  </conditionalFormatting>
  <conditionalFormatting sqref="O87:AH90">
    <cfRule type="cellIs" dxfId="53" priority="85" operator="lessThan">
      <formula>0</formula>
    </cfRule>
  </conditionalFormatting>
  <conditionalFormatting sqref="O149:CB151 O153:CB153 P152:CB152">
    <cfRule type="cellIs" dxfId="52" priority="84" operator="lessThan">
      <formula>0</formula>
    </cfRule>
  </conditionalFormatting>
  <conditionalFormatting sqref="O114:CB116 O118:CB118 P117:CB117">
    <cfRule type="cellIs" dxfId="51" priority="83" operator="lessThan">
      <formula>0</formula>
    </cfRule>
  </conditionalFormatting>
  <conditionalFormatting sqref="O119:CB146 E115:N115 E146:N146">
    <cfRule type="cellIs" dxfId="50" priority="82" operator="lessThan">
      <formula>0</formula>
    </cfRule>
  </conditionalFormatting>
  <conditionalFormatting sqref="O126:CB126 AI121:CB125">
    <cfRule type="cellIs" dxfId="49" priority="81" operator="lessThan">
      <formula>0</formula>
    </cfRule>
  </conditionalFormatting>
  <conditionalFormatting sqref="O122:AH125">
    <cfRule type="cellIs" dxfId="48" priority="79" operator="lessThan">
      <formula>0</formula>
    </cfRule>
  </conditionalFormatting>
  <conditionalFormatting sqref="O189:CB215 E185:N185 E216:AP216">
    <cfRule type="cellIs" dxfId="47" priority="77" operator="lessThan">
      <formula>0</formula>
    </cfRule>
  </conditionalFormatting>
  <conditionalFormatting sqref="AI191:CB195">
    <cfRule type="cellIs" dxfId="46" priority="76" operator="lessThan">
      <formula>0</formula>
    </cfRule>
  </conditionalFormatting>
  <conditionalFormatting sqref="O192:AH195">
    <cfRule type="cellIs" dxfId="45" priority="74" operator="lessThan">
      <formula>0</formula>
    </cfRule>
  </conditionalFormatting>
  <conditionalFormatting sqref="O192:AH193">
    <cfRule type="cellIs" dxfId="44" priority="72" operator="lessThan">
      <formula>0</formula>
    </cfRule>
  </conditionalFormatting>
  <conditionalFormatting sqref="O184:CB186 O188:CB188 P187:CB187">
    <cfRule type="cellIs" dxfId="43" priority="71" operator="lessThan">
      <formula>0</formula>
    </cfRule>
  </conditionalFormatting>
  <conditionalFormatting sqref="O184:CB186 O188:CB188 P187:CB187">
    <cfRule type="cellIs" dxfId="42" priority="70" operator="lessThan">
      <formula>0</formula>
    </cfRule>
  </conditionalFormatting>
  <conditionalFormatting sqref="O224:CB251 E220:N220 E251:N251">
    <cfRule type="cellIs" dxfId="41" priority="69" operator="lessThan">
      <formula>0</formula>
    </cfRule>
  </conditionalFormatting>
  <conditionalFormatting sqref="AI226:CB230">
    <cfRule type="cellIs" dxfId="40" priority="68" operator="lessThan">
      <formula>0</formula>
    </cfRule>
  </conditionalFormatting>
  <conditionalFormatting sqref="O227:AH230">
    <cfRule type="cellIs" dxfId="39" priority="66" operator="lessThan">
      <formula>0</formula>
    </cfRule>
  </conditionalFormatting>
  <conditionalFormatting sqref="O227:AH228">
    <cfRule type="cellIs" dxfId="38" priority="64" operator="lessThan">
      <formula>0</formula>
    </cfRule>
  </conditionalFormatting>
  <conditionalFormatting sqref="O219:CB221 O223:CB223 P222:CB222">
    <cfRule type="cellIs" dxfId="37" priority="63" operator="lessThan">
      <formula>0</formula>
    </cfRule>
  </conditionalFormatting>
  <conditionalFormatting sqref="O219:CB221 O223:CB223 P222:CB222">
    <cfRule type="cellIs" dxfId="36" priority="62" operator="lessThan">
      <formula>0</formula>
    </cfRule>
  </conditionalFormatting>
  <conditionalFormatting sqref="AA324:AL328 O320:Z320">
    <cfRule type="cellIs" dxfId="35" priority="60" operator="lessThan">
      <formula>0</formula>
    </cfRule>
  </conditionalFormatting>
  <conditionalFormatting sqref="AV302:CB302">
    <cfRule type="cellIs" dxfId="34" priority="59" operator="lessThan">
      <formula>0</formula>
    </cfRule>
  </conditionalFormatting>
  <conditionalFormatting sqref="AS111:CB111">
    <cfRule type="cellIs" dxfId="33" priority="58" operator="lessThan">
      <formula>0</formula>
    </cfRule>
  </conditionalFormatting>
  <conditionalFormatting sqref="O84">
    <cfRule type="cellIs" dxfId="32" priority="50" operator="lessThan">
      <formula>0</formula>
    </cfRule>
  </conditionalFormatting>
  <conditionalFormatting sqref="O154">
    <cfRule type="cellIs" dxfId="31" priority="49" operator="lessThan">
      <formula>0</formula>
    </cfRule>
  </conditionalFormatting>
  <conditionalFormatting sqref="P307">
    <cfRule type="cellIs" dxfId="30" priority="48" operator="lessThan">
      <formula>0</formula>
    </cfRule>
  </conditionalFormatting>
  <conditionalFormatting sqref="P308:P312">
    <cfRule type="cellIs" dxfId="29" priority="47" operator="lessThan">
      <formula>0</formula>
    </cfRule>
  </conditionalFormatting>
  <conditionalFormatting sqref="O307:O312">
    <cfRule type="cellIs" dxfId="28" priority="46" operator="lessThan">
      <formula>0</formula>
    </cfRule>
  </conditionalFormatting>
  <conditionalFormatting sqref="E44:N44 E10:N40 E79:N79 E114:N114 E149:N149 E184:N184 E219:N219 E289:N289 E122:N145 E121:M121 E87:N110 E86:M86 E52:N75 E51:M51 E157:N180 E156:M156 E192:N215 E191:M191 E227:N250 E226:M226 E262:N285 E261:M261 E46:N50 E81:N85 E116:N120 E151:N155 E186:N190 E221:N225 E256:N260 E254:N254">
    <cfRule type="cellIs" dxfId="27" priority="45" operator="lessThan">
      <formula>0</formula>
    </cfRule>
  </conditionalFormatting>
  <conditionalFormatting sqref="E290:CB290">
    <cfRule type="cellIs" dxfId="26" priority="44" operator="lessThan">
      <formula>0</formula>
    </cfRule>
  </conditionalFormatting>
  <conditionalFormatting sqref="E302:N302">
    <cfRule type="cellIs" dxfId="25" priority="40" operator="lessThan">
      <formula>0</formula>
    </cfRule>
  </conditionalFormatting>
  <conditionalFormatting sqref="E288">
    <cfRule type="cellIs" dxfId="24" priority="29" operator="lessThan">
      <formula>0</formula>
    </cfRule>
  </conditionalFormatting>
  <conditionalFormatting sqref="O117">
    <cfRule type="cellIs" dxfId="23" priority="28" operator="lessThan">
      <formula>0</formula>
    </cfRule>
  </conditionalFormatting>
  <conditionalFormatting sqref="O152">
    <cfRule type="cellIs" dxfId="22" priority="27" operator="lessThan">
      <formula>0</formula>
    </cfRule>
  </conditionalFormatting>
  <conditionalFormatting sqref="O187">
    <cfRule type="cellIs" dxfId="21" priority="26" operator="lessThan">
      <formula>0</formula>
    </cfRule>
  </conditionalFormatting>
  <conditionalFormatting sqref="O222">
    <cfRule type="cellIs" dxfId="20" priority="25" operator="lessThan">
      <formula>0</formula>
    </cfRule>
  </conditionalFormatting>
  <conditionalFormatting sqref="E311:N311">
    <cfRule type="cellIs" dxfId="19" priority="24" operator="lessThan">
      <formula>0</formula>
    </cfRule>
  </conditionalFormatting>
  <conditionalFormatting sqref="O252:CB253 E252:N252 F253:N253">
    <cfRule type="cellIs" dxfId="18" priority="19" operator="lessThan">
      <formula>0</formula>
    </cfRule>
  </conditionalFormatting>
  <conditionalFormatting sqref="E253">
    <cfRule type="cellIs" dxfId="17" priority="18" operator="lessThan">
      <formula>0</formula>
    </cfRule>
  </conditionalFormatting>
  <conditionalFormatting sqref="O217:CB218 E217:N217 F218:N218">
    <cfRule type="cellIs" dxfId="16" priority="17" operator="lessThan">
      <formula>0</formula>
    </cfRule>
  </conditionalFormatting>
  <conditionalFormatting sqref="E218">
    <cfRule type="cellIs" dxfId="15" priority="16" operator="lessThan">
      <formula>0</formula>
    </cfRule>
  </conditionalFormatting>
  <conditionalFormatting sqref="O182:CB183 E182:N182 F183:N183">
    <cfRule type="cellIs" dxfId="14" priority="15" operator="lessThan">
      <formula>0</formula>
    </cfRule>
  </conditionalFormatting>
  <conditionalFormatting sqref="E183">
    <cfRule type="cellIs" dxfId="13" priority="14" operator="lessThan">
      <formula>0</formula>
    </cfRule>
  </conditionalFormatting>
  <conditionalFormatting sqref="O147:CB148 E147:N147 F148:N148">
    <cfRule type="cellIs" dxfId="12" priority="13" operator="lessThan">
      <formula>0</formula>
    </cfRule>
  </conditionalFormatting>
  <conditionalFormatting sqref="E148">
    <cfRule type="cellIs" dxfId="11" priority="12" operator="lessThan">
      <formula>0</formula>
    </cfRule>
  </conditionalFormatting>
  <conditionalFormatting sqref="O112:CB113 E112:N112 F113:N113">
    <cfRule type="cellIs" dxfId="10" priority="11" operator="lessThan">
      <formula>0</formula>
    </cfRule>
  </conditionalFormatting>
  <conditionalFormatting sqref="E113">
    <cfRule type="cellIs" dxfId="9" priority="10" operator="lessThan">
      <formula>0</formula>
    </cfRule>
  </conditionalFormatting>
  <conditionalFormatting sqref="O77:CB78 E77:N77 F78:N78">
    <cfRule type="cellIs" dxfId="8" priority="9" operator="lessThan">
      <formula>0</formula>
    </cfRule>
  </conditionalFormatting>
  <conditionalFormatting sqref="E78">
    <cfRule type="cellIs" dxfId="7" priority="8" operator="lessThan">
      <formula>0</formula>
    </cfRule>
  </conditionalFormatting>
  <conditionalFormatting sqref="O42:CB43 E42:N42 F43:N43">
    <cfRule type="cellIs" dxfId="6" priority="7" operator="lessThan">
      <formula>0</formula>
    </cfRule>
  </conditionalFormatting>
  <conditionalFormatting sqref="E43">
    <cfRule type="cellIs" dxfId="5" priority="6" operator="lessThan">
      <formula>0</formula>
    </cfRule>
  </conditionalFormatting>
  <conditionalFormatting sqref="AQ111">
    <cfRule type="cellIs" dxfId="4" priority="5" operator="lessThan">
      <formula>0</formula>
    </cfRule>
  </conditionalFormatting>
  <conditionalFormatting sqref="AQ181:CB181">
    <cfRule type="cellIs" dxfId="3" priority="4" operator="lessThan">
      <formula>0</formula>
    </cfRule>
  </conditionalFormatting>
  <conditionalFormatting sqref="AQ216:CB216">
    <cfRule type="cellIs" dxfId="2" priority="3" operator="lessThan">
      <formula>0</formula>
    </cfRule>
  </conditionalFormatting>
  <conditionalFormatting sqref="AQ286:CB286">
    <cfRule type="cellIs" dxfId="1" priority="2" operator="lessThan">
      <formula>0</formula>
    </cfRule>
  </conditionalFormatting>
  <conditionalFormatting sqref="AR111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EF178E9CDB5B74097A79AECD4C8A0EA" ma:contentTypeVersion="44" ma:contentTypeDescription="" ma:contentTypeScope="" ma:versionID="12cbd374063c0008eb32c11defd3b2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2020-03-27T07:00:00+00:00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200287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005843-1A84-4C24-A709-6EF80481E972}"/>
</file>

<file path=customXml/itemProps2.xml><?xml version="1.0" encoding="utf-8"?>
<ds:datastoreItem xmlns:ds="http://schemas.openxmlformats.org/officeDocument/2006/customXml" ds:itemID="{2BADB4FE-ABEA-4A03-A5C4-CC0F455BA7BE}"/>
</file>

<file path=customXml/itemProps3.xml><?xml version="1.0" encoding="utf-8"?>
<ds:datastoreItem xmlns:ds="http://schemas.openxmlformats.org/officeDocument/2006/customXml" ds:itemID="{8656A9FB-F278-4ECE-BCF7-F68C7D6A7208}"/>
</file>

<file path=customXml/itemProps4.xml><?xml version="1.0" encoding="utf-8"?>
<ds:datastoreItem xmlns:ds="http://schemas.openxmlformats.org/officeDocument/2006/customXml" ds:itemID="{C71C463D-1564-4F7F-BB4A-C635FCBD0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Deferral</vt:lpstr>
      <vt:lpstr>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2020-03-27T16:37:57Z</dcterms:created>
  <dcterms:modified xsi:type="dcterms:W3CDTF">2020-03-27T16:38:13Z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0x0101006E56B4D1795A2E4DB2F0B01679ED314A005EF178E9CDB5B74097A79AECD4C8A0EA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