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13110" windowHeight="8340"/>
  </bookViews>
  <sheets>
    <sheet name="Results of Operation" sheetId="2" r:id="rId1"/>
  </sheets>
  <calcPr calcId="145621"/>
</workbook>
</file>

<file path=xl/calcChain.xml><?xml version="1.0" encoding="utf-8"?>
<calcChain xmlns="http://schemas.openxmlformats.org/spreadsheetml/2006/main">
  <c r="F25" i="2" l="1"/>
  <c r="I25" i="2"/>
  <c r="L25" i="2" s="1"/>
  <c r="E44" i="2" l="1"/>
  <c r="F43" i="2"/>
  <c r="I43" i="2" s="1"/>
  <c r="L43" i="2" s="1"/>
  <c r="K11" i="2" l="1"/>
  <c r="H11" i="2"/>
  <c r="E11" i="2"/>
  <c r="C29" i="2" l="1"/>
  <c r="C11" i="2"/>
  <c r="F8" i="2"/>
  <c r="I8" i="2" s="1"/>
  <c r="L8" i="2" s="1"/>
  <c r="C31" i="2" l="1"/>
  <c r="F10" i="2"/>
  <c r="I10" i="2" s="1"/>
  <c r="L10" i="2" s="1"/>
  <c r="F9" i="2"/>
  <c r="I9" i="2" s="1"/>
  <c r="L9" i="2" s="1"/>
  <c r="F28" i="2"/>
  <c r="I28" i="2" s="1"/>
  <c r="L28" i="2" s="1"/>
  <c r="F27" i="2"/>
  <c r="I27" i="2" s="1"/>
  <c r="L27" i="2" s="1"/>
  <c r="F26" i="2"/>
  <c r="I26" i="2" s="1"/>
  <c r="L26" i="2" s="1"/>
  <c r="F24" i="2"/>
  <c r="I24" i="2" s="1"/>
  <c r="L24" i="2" s="1"/>
  <c r="F23" i="2"/>
  <c r="I23" i="2" s="1"/>
  <c r="L23" i="2" s="1"/>
  <c r="F22" i="2"/>
  <c r="I22" i="2" s="1"/>
  <c r="L22" i="2" s="1"/>
  <c r="F21" i="2"/>
  <c r="I21" i="2" s="1"/>
  <c r="L21" i="2" s="1"/>
  <c r="F20" i="2"/>
  <c r="I20" i="2" s="1"/>
  <c r="L20" i="2" s="1"/>
  <c r="F19" i="2"/>
  <c r="I19" i="2" s="1"/>
  <c r="L19" i="2" s="1"/>
  <c r="F18" i="2"/>
  <c r="I18" i="2" s="1"/>
  <c r="L18" i="2" s="1"/>
  <c r="F17" i="2"/>
  <c r="I17" i="2" s="1"/>
  <c r="L17" i="2" s="1"/>
  <c r="F16" i="2"/>
  <c r="I16" i="2" s="1"/>
  <c r="L16" i="2" s="1"/>
  <c r="F15" i="2"/>
  <c r="I15" i="2" s="1"/>
  <c r="L15" i="2" s="1"/>
  <c r="F14" i="2"/>
  <c r="I14" i="2" s="1"/>
  <c r="L14" i="2" s="1"/>
  <c r="A6" i="2"/>
  <c r="A7" i="2" s="1"/>
  <c r="A10" i="2" s="1"/>
  <c r="A11" i="2" s="1"/>
  <c r="A12" i="2" s="1"/>
  <c r="A13" i="2" s="1"/>
  <c r="A14" i="2" s="1"/>
  <c r="A15" i="2" s="1"/>
  <c r="A16" i="2" s="1"/>
  <c r="A17" i="2" s="1"/>
  <c r="A19" i="2" s="1"/>
  <c r="A20" i="2" s="1"/>
  <c r="A21" i="2" s="1"/>
  <c r="A22" i="2" s="1"/>
  <c r="A23" i="2" s="1"/>
  <c r="A24" i="2" s="1"/>
  <c r="A27" i="2" s="1"/>
  <c r="A28" i="2" s="1"/>
  <c r="C44" i="2"/>
  <c r="F42" i="2"/>
  <c r="I42" i="2" s="1"/>
  <c r="L42" i="2" s="1"/>
  <c r="F41" i="2"/>
  <c r="F40" i="2"/>
  <c r="I40" i="2" s="1"/>
  <c r="L40" i="2" s="1"/>
  <c r="F39" i="2"/>
  <c r="E35" i="2"/>
  <c r="F32" i="2"/>
  <c r="I32" i="2" s="1"/>
  <c r="K29" i="2"/>
  <c r="H29" i="2"/>
  <c r="E29" i="2"/>
  <c r="F13" i="2"/>
  <c r="A30" i="2" l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F29" i="2"/>
  <c r="F11" i="2"/>
  <c r="C34" i="2"/>
  <c r="C35" i="2" s="1"/>
  <c r="F44" i="2"/>
  <c r="C36" i="2"/>
  <c r="C46" i="2" s="1"/>
  <c r="L32" i="2"/>
  <c r="I39" i="2"/>
  <c r="I13" i="2"/>
  <c r="I29" i="2" s="1"/>
  <c r="L11" i="2" l="1"/>
  <c r="I11" i="2"/>
  <c r="F36" i="2"/>
  <c r="F46" i="2" s="1"/>
  <c r="L39" i="2"/>
  <c r="L44" i="2" s="1"/>
  <c r="I44" i="2"/>
  <c r="L13" i="2"/>
  <c r="L29" i="2" s="1"/>
  <c r="L34" i="2" s="1"/>
  <c r="F31" i="2" l="1"/>
  <c r="L35" i="2"/>
  <c r="F34" i="2"/>
  <c r="F35" i="2" s="1"/>
  <c r="I34" i="2"/>
  <c r="I35" i="2" s="1"/>
  <c r="I36" i="2"/>
  <c r="I46" i="2" s="1"/>
  <c r="I31" i="2"/>
  <c r="L31" i="2" l="1"/>
  <c r="L33" i="2" s="1"/>
  <c r="L36" i="2" s="1"/>
  <c r="L46" i="2" s="1"/>
</calcChain>
</file>

<file path=xl/sharedStrings.xml><?xml version="1.0" encoding="utf-8"?>
<sst xmlns="http://schemas.openxmlformats.org/spreadsheetml/2006/main" count="64" uniqueCount="62">
  <si>
    <t>(a)</t>
  </si>
  <si>
    <t>(b)</t>
  </si>
  <si>
    <t>( c)</t>
  </si>
  <si>
    <t>(d)</t>
  </si>
  <si>
    <t>(e)</t>
  </si>
  <si>
    <t>(f)</t>
  </si>
  <si>
    <t>(g)</t>
  </si>
  <si>
    <t>(h)</t>
  </si>
  <si>
    <t>Line No.</t>
  </si>
  <si>
    <t>Description</t>
  </si>
  <si>
    <t>Restated Results</t>
  </si>
  <si>
    <t>Pro Forma Results</t>
  </si>
  <si>
    <t>Source</t>
  </si>
  <si>
    <t>Input</t>
  </si>
  <si>
    <t>Schedule 1</t>
  </si>
  <si>
    <t>(b) + ( c)</t>
  </si>
  <si>
    <t>(d) + (e)</t>
  </si>
  <si>
    <t>(f) + (g)</t>
  </si>
  <si>
    <t>RESULTS OF OPERATIONS</t>
  </si>
  <si>
    <t>REVENUES</t>
  </si>
  <si>
    <t xml:space="preserve"> OPERATING REVENUE</t>
  </si>
  <si>
    <t>EXPENSES</t>
  </si>
  <si>
    <t>OPERATING EXPENSES</t>
  </si>
  <si>
    <t>OPERATING  INCOME before taxes</t>
  </si>
  <si>
    <t>Interest Expense</t>
  </si>
  <si>
    <t>Fed Income Tax  - 15%</t>
  </si>
  <si>
    <t xml:space="preserve"> INCOME  (LOSS)</t>
  </si>
  <si>
    <t>NET  OPERATING  INCOME</t>
  </si>
  <si>
    <t>RATE BASE</t>
  </si>
  <si>
    <t xml:space="preserve">    Accumulated Depreciation</t>
  </si>
  <si>
    <t>Acquisition Adjustment</t>
  </si>
  <si>
    <t>CIAC Plant in Service</t>
  </si>
  <si>
    <t xml:space="preserve">    Accumulated Amortization</t>
  </si>
  <si>
    <t xml:space="preserve"> NET RATE BASE</t>
  </si>
  <si>
    <t>RATE  OF  RETURN  %</t>
  </si>
  <si>
    <t>Proposed Revenue</t>
  </si>
  <si>
    <t>Results of Rates</t>
  </si>
  <si>
    <t>Utility Plant in Service (UPIS)</t>
  </si>
  <si>
    <t>TOTAL EXPENSE</t>
  </si>
  <si>
    <t xml:space="preserve">Customer Count                        </t>
  </si>
  <si>
    <t>Company  End of Year</t>
  </si>
  <si>
    <t xml:space="preserve"> Adjustment (Company)</t>
  </si>
  <si>
    <t>Adjustment (Company)</t>
  </si>
  <si>
    <t xml:space="preserve">Revenue </t>
  </si>
  <si>
    <t>NSF Returns</t>
  </si>
  <si>
    <t>Misc Revenue</t>
  </si>
  <si>
    <t>Power</t>
  </si>
  <si>
    <t>Landscaping</t>
  </si>
  <si>
    <t>Dept. of Revenue Tax Payment</t>
  </si>
  <si>
    <t xml:space="preserve">Insurance  </t>
  </si>
  <si>
    <t>HOA Dues</t>
  </si>
  <si>
    <t>Service Charge</t>
  </si>
  <si>
    <t>Accounting</t>
  </si>
  <si>
    <t>Office Supplies</t>
  </si>
  <si>
    <t>UTC Payment</t>
  </si>
  <si>
    <t>Operating Permit Fees</t>
  </si>
  <si>
    <t>SOS Annual Report</t>
  </si>
  <si>
    <t>Salary</t>
  </si>
  <si>
    <t>Rate Case Expense</t>
  </si>
  <si>
    <t xml:space="preserve">Bond </t>
  </si>
  <si>
    <t>Maint., Repair &amp; Tests - Contract operations</t>
  </si>
  <si>
    <t>Property/Utility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</si>
</sst>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164" formatCode="&quot;$&quot;#,##0"/>
    <numFmt numFmtId="165" formatCode="&quot;$&quot;#,##0.00"/>
  </numFmts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8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NumberFormat="1" applyFont="1" applyFill="1" applyAlignment="1" applyProtection="1">
      <protection locked="0"/>
    </xf>
    <xf numFmtId="0" fontId="3" fillId="0" borderId="0" xfId="0" applyFont="1" applyFill="1" applyAlignment="1">
      <alignment horizontal="center"/>
    </xf>
    <xf numFmtId="0" fontId="3" fillId="0" borderId="0" xfId="0" applyNumberFormat="1" applyFont="1" applyFill="1" applyAlignment="1" applyProtection="1">
      <alignment horizontal="center"/>
      <protection locked="0"/>
    </xf>
    <xf numFmtId="15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5" fontId="3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3" fontId="3" fillId="0" borderId="0" xfId="0" applyNumberFormat="1" applyFont="1" applyFill="1"/>
    <xf numFmtId="3" fontId="3" fillId="0" borderId="0" xfId="0" applyNumberFormat="1" applyFont="1" applyFill="1" applyAlignment="1"/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Fill="1" applyBorder="1" applyAlignment="1"/>
    <xf numFmtId="3" fontId="3" fillId="0" borderId="0" xfId="0" applyNumberFormat="1" applyFont="1" applyFill="1" applyBorder="1" applyAlignment="1">
      <alignment horizontal="center"/>
    </xf>
    <xf numFmtId="37" fontId="3" fillId="0" borderId="0" xfId="0" applyNumberFormat="1" applyFont="1" applyFill="1"/>
    <xf numFmtId="3" fontId="3" fillId="0" borderId="0" xfId="0" applyNumberFormat="1" applyFont="1" applyFill="1" applyBorder="1"/>
    <xf numFmtId="0" fontId="3" fillId="0" borderId="0" xfId="0" applyNumberFormat="1" applyFont="1" applyFill="1" applyAlignment="1">
      <alignment horizontal="center"/>
    </xf>
    <xf numFmtId="37" fontId="3" fillId="0" borderId="0" xfId="0" applyNumberFormat="1" applyFont="1" applyFill="1" applyAlignment="1">
      <alignment horizontal="center"/>
    </xf>
    <xf numFmtId="3" fontId="3" fillId="0" borderId="0" xfId="0" applyNumberFormat="1" applyFont="1" applyFill="1" applyAlignment="1" applyProtection="1">
      <alignment horizontal="center"/>
      <protection locked="0"/>
    </xf>
    <xf numFmtId="3" fontId="4" fillId="0" borderId="0" xfId="0" applyNumberFormat="1" applyFont="1" applyFill="1" applyBorder="1" applyAlignment="1" applyProtection="1">
      <alignment horizontal="center"/>
      <protection locked="0"/>
    </xf>
    <xf numFmtId="3" fontId="4" fillId="0" borderId="0" xfId="0" applyNumberFormat="1" applyFont="1" applyFill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protection locked="0"/>
    </xf>
    <xf numFmtId="37" fontId="3" fillId="0" borderId="0" xfId="0" applyNumberFormat="1" applyFont="1" applyFill="1" applyBorder="1"/>
    <xf numFmtId="37" fontId="3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164" fontId="3" fillId="0" borderId="6" xfId="0" applyNumberFormat="1" applyFont="1" applyFill="1" applyBorder="1"/>
    <xf numFmtId="164" fontId="3" fillId="0" borderId="0" xfId="0" applyNumberFormat="1" applyFont="1" applyFill="1" applyBorder="1"/>
    <xf numFmtId="10" fontId="3" fillId="0" borderId="0" xfId="0" applyNumberFormat="1" applyFont="1" applyFill="1" applyAlignment="1" applyProtection="1">
      <alignment horizontal="center"/>
      <protection locked="0"/>
    </xf>
    <xf numFmtId="10" fontId="3" fillId="0" borderId="0" xfId="0" applyNumberFormat="1" applyFont="1" applyFill="1" applyBorder="1"/>
    <xf numFmtId="10" fontId="3" fillId="0" borderId="0" xfId="0" applyNumberFormat="1" applyFont="1" applyFill="1"/>
    <xf numFmtId="3" fontId="3" fillId="0" borderId="0" xfId="0" applyNumberFormat="1" applyFont="1" applyFill="1" applyAlignment="1" applyProtection="1"/>
    <xf numFmtId="0" fontId="1" fillId="0" borderId="0" xfId="0" applyFont="1" applyFill="1"/>
    <xf numFmtId="14" fontId="3" fillId="0" borderId="0" xfId="0" applyNumberFormat="1" applyFont="1" applyFill="1" applyAlignment="1">
      <alignment horizontal="left"/>
    </xf>
    <xf numFmtId="14" fontId="3" fillId="0" borderId="0" xfId="0" applyNumberFormat="1" applyFont="1" applyFill="1" applyAlignment="1" applyProtection="1">
      <protection locked="0"/>
    </xf>
    <xf numFmtId="14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center" wrapText="1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37" fontId="3" fillId="0" borderId="5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37" fontId="3" fillId="0" borderId="0" xfId="0" applyNumberFormat="1" applyFont="1" applyFill="1" applyBorder="1" applyAlignment="1">
      <alignment horizontal="center"/>
    </xf>
    <xf numFmtId="37" fontId="3" fillId="0" borderId="0" xfId="0" applyNumberFormat="1" applyFont="1" applyFill="1" applyProtection="1">
      <protection locked="0"/>
    </xf>
    <xf numFmtId="5" fontId="3" fillId="0" borderId="6" xfId="0" applyNumberFormat="1" applyFont="1" applyFill="1" applyBorder="1"/>
    <xf numFmtId="165" fontId="3" fillId="0" borderId="0" xfId="0" applyNumberFormat="1" applyFont="1" applyFill="1" applyBorder="1"/>
    <xf numFmtId="3" fontId="3" fillId="0" borderId="0" xfId="0" applyNumberFormat="1" applyFont="1" applyFill="1" applyBorder="1" applyProtection="1">
      <protection locked="0"/>
    </xf>
    <xf numFmtId="0" fontId="3" fillId="0" borderId="0" xfId="0" applyFont="1" applyFill="1" applyAlignment="1"/>
    <xf numFmtId="3" fontId="3" fillId="0" borderId="0" xfId="0" applyNumberFormat="1" applyFont="1" applyFill="1" applyProtection="1">
      <protection locked="0"/>
    </xf>
    <xf numFmtId="5" fontId="3" fillId="0" borderId="0" xfId="0" applyNumberFormat="1" applyFont="1" applyFill="1"/>
    <xf numFmtId="37" fontId="3" fillId="0" borderId="0" xfId="0" applyNumberFormat="1" applyFont="1" applyFill="1" applyAlignment="1"/>
    <xf numFmtId="37" fontId="3" fillId="0" borderId="0" xfId="0" applyNumberFormat="1" applyFont="1" applyFill="1" applyAlignment="1" applyProtection="1">
      <protection locked="0"/>
    </xf>
    <xf numFmtId="37" fontId="3" fillId="0" borderId="7" xfId="0" applyNumberFormat="1" applyFont="1" applyFill="1" applyBorder="1" applyAlignment="1"/>
    <xf numFmtId="37" fontId="3" fillId="0" borderId="0" xfId="0" applyNumberFormat="1" applyFont="1" applyFill="1" applyAlignment="1" applyProtection="1">
      <alignment horizontal="right"/>
      <protection locked="0"/>
    </xf>
    <xf numFmtId="10" fontId="4" fillId="0" borderId="0" xfId="1" applyNumberFormat="1" applyFont="1" applyFill="1"/>
    <xf numFmtId="0" fontId="1" fillId="0" borderId="0" xfId="0" applyFont="1" applyFill="1" applyBorder="1"/>
    <xf numFmtId="3" fontId="1" fillId="0" borderId="0" xfId="0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tabSelected="1" workbookViewId="0">
      <selection activeCell="O15" sqref="O15"/>
    </sheetView>
  </sheetViews>
  <sheetFormatPr defaultRowHeight="12.75" x14ac:dyDescent="0.2"/>
  <cols>
    <col min="1" max="1" width="4.28515625" style="30" bestFit="1" customWidth="1"/>
    <col min="2" max="2" width="38.28515625" style="30" bestFit="1" customWidth="1"/>
    <col min="3" max="3" width="9.28515625" style="30" customWidth="1"/>
    <col min="4" max="4" width="2" style="30" customWidth="1"/>
    <col min="5" max="5" width="10" style="30" bestFit="1" customWidth="1"/>
    <col min="6" max="6" width="10.140625" style="30" customWidth="1"/>
    <col min="7" max="7" width="2" style="30" customWidth="1"/>
    <col min="8" max="8" width="10" style="30" customWidth="1"/>
    <col min="9" max="9" width="11.85546875" style="30" customWidth="1"/>
    <col min="10" max="10" width="2.140625" style="30" customWidth="1"/>
    <col min="11" max="11" width="8.140625" style="30" customWidth="1"/>
    <col min="12" max="12" width="10.85546875" style="30" customWidth="1"/>
    <col min="13" max="16384" width="9.140625" style="30"/>
  </cols>
  <sheetData>
    <row r="1" spans="1:12" x14ac:dyDescent="0.2">
      <c r="A1" s="16"/>
      <c r="B1" s="1"/>
      <c r="C1" s="2"/>
      <c r="D1" s="1"/>
      <c r="E1" s="1"/>
      <c r="F1" s="1"/>
      <c r="G1" s="2"/>
      <c r="H1" s="1"/>
      <c r="I1" s="1"/>
      <c r="J1" s="20"/>
      <c r="K1" s="1"/>
      <c r="L1" s="1"/>
    </row>
    <row r="2" spans="1:12" x14ac:dyDescent="0.2">
      <c r="A2" s="16"/>
      <c r="B2" s="31"/>
      <c r="C2" s="32"/>
      <c r="D2" s="1"/>
      <c r="E2" s="1"/>
      <c r="F2" s="1"/>
      <c r="G2" s="2"/>
      <c r="H2" s="1"/>
      <c r="I2" s="1"/>
      <c r="J2" s="20"/>
      <c r="K2" s="1"/>
      <c r="L2" s="1"/>
    </row>
    <row r="3" spans="1:12" x14ac:dyDescent="0.2">
      <c r="A3" s="16"/>
      <c r="B3" s="2" t="s">
        <v>0</v>
      </c>
      <c r="C3" s="33" t="s">
        <v>1</v>
      </c>
      <c r="D3" s="3"/>
      <c r="E3" s="3" t="s">
        <v>2</v>
      </c>
      <c r="F3" s="3" t="s">
        <v>3</v>
      </c>
      <c r="G3" s="2"/>
      <c r="H3" s="3" t="s">
        <v>4</v>
      </c>
      <c r="I3" s="3" t="s">
        <v>5</v>
      </c>
      <c r="J3" s="34"/>
      <c r="K3" s="3" t="s">
        <v>6</v>
      </c>
      <c r="L3" s="3" t="s">
        <v>7</v>
      </c>
    </row>
    <row r="4" spans="1:12" ht="38.25" x14ac:dyDescent="0.2">
      <c r="A4" s="35" t="s">
        <v>8</v>
      </c>
      <c r="B4" s="36" t="s">
        <v>9</v>
      </c>
      <c r="C4" s="35" t="s">
        <v>40</v>
      </c>
      <c r="D4" s="4"/>
      <c r="E4" s="35" t="s">
        <v>41</v>
      </c>
      <c r="F4" s="35" t="s">
        <v>10</v>
      </c>
      <c r="G4" s="5"/>
      <c r="H4" s="35" t="s">
        <v>42</v>
      </c>
      <c r="I4" s="35" t="s">
        <v>11</v>
      </c>
      <c r="J4" s="5"/>
      <c r="K4" s="35" t="s">
        <v>35</v>
      </c>
      <c r="L4" s="35" t="s">
        <v>36</v>
      </c>
    </row>
    <row r="5" spans="1:12" x14ac:dyDescent="0.2">
      <c r="A5" s="37">
        <v>1</v>
      </c>
      <c r="B5" s="38" t="s">
        <v>12</v>
      </c>
      <c r="C5" s="39" t="s">
        <v>13</v>
      </c>
      <c r="D5" s="6"/>
      <c r="E5" s="7" t="s">
        <v>14</v>
      </c>
      <c r="F5" s="7" t="s">
        <v>15</v>
      </c>
      <c r="G5" s="7"/>
      <c r="H5" s="7" t="s">
        <v>14</v>
      </c>
      <c r="I5" s="7" t="s">
        <v>16</v>
      </c>
      <c r="J5" s="7"/>
      <c r="K5" s="7" t="s">
        <v>14</v>
      </c>
      <c r="L5" s="40" t="s">
        <v>17</v>
      </c>
    </row>
    <row r="6" spans="1:12" x14ac:dyDescent="0.2">
      <c r="A6" s="37">
        <f>A5+1</f>
        <v>2</v>
      </c>
      <c r="B6" s="41" t="s">
        <v>18</v>
      </c>
      <c r="C6" s="5"/>
      <c r="D6" s="4"/>
      <c r="E6" s="5"/>
      <c r="F6" s="5"/>
      <c r="G6" s="5"/>
      <c r="H6" s="5"/>
      <c r="I6" s="5"/>
      <c r="J6" s="5"/>
      <c r="K6" s="5"/>
      <c r="L6" s="5"/>
    </row>
    <row r="7" spans="1:12" x14ac:dyDescent="0.2">
      <c r="A7" s="37">
        <f t="shared" ref="A7:A35" si="0">A6+1</f>
        <v>3</v>
      </c>
      <c r="B7" s="2" t="s">
        <v>19</v>
      </c>
      <c r="C7" s="5"/>
      <c r="D7" s="4"/>
      <c r="E7" s="5"/>
      <c r="F7" s="5"/>
      <c r="G7" s="5"/>
      <c r="H7" s="5"/>
      <c r="I7" s="5"/>
      <c r="J7" s="5"/>
      <c r="K7" s="5"/>
      <c r="L7" s="5"/>
    </row>
    <row r="8" spans="1:12" x14ac:dyDescent="0.2">
      <c r="A8" s="37">
        <v>4</v>
      </c>
      <c r="B8" s="1" t="s">
        <v>43</v>
      </c>
      <c r="C8" s="8">
        <v>118792</v>
      </c>
      <c r="D8" s="4"/>
      <c r="E8" s="42">
        <v>0</v>
      </c>
      <c r="F8" s="8">
        <f t="shared" ref="F8:F9" si="1">E8+C8</f>
        <v>118792</v>
      </c>
      <c r="G8" s="5"/>
      <c r="H8" s="5"/>
      <c r="I8" s="8">
        <f t="shared" ref="I8:I9" si="2">+F8+H8</f>
        <v>118792</v>
      </c>
      <c r="J8" s="5"/>
      <c r="K8" s="12">
        <v>62735</v>
      </c>
      <c r="L8" s="13">
        <f t="shared" ref="L8:L9" si="3">+K8+I8</f>
        <v>181527</v>
      </c>
    </row>
    <row r="9" spans="1:12" x14ac:dyDescent="0.2">
      <c r="A9" s="37">
        <v>5</v>
      </c>
      <c r="B9" s="1" t="s">
        <v>44</v>
      </c>
      <c r="C9" s="8">
        <v>-58</v>
      </c>
      <c r="D9" s="4"/>
      <c r="E9" s="42"/>
      <c r="F9" s="8">
        <f t="shared" si="1"/>
        <v>-58</v>
      </c>
      <c r="G9" s="5"/>
      <c r="H9" s="5"/>
      <c r="I9" s="8">
        <f t="shared" si="2"/>
        <v>-58</v>
      </c>
      <c r="J9" s="5"/>
      <c r="K9" s="5"/>
      <c r="L9" s="13">
        <f t="shared" si="3"/>
        <v>-58</v>
      </c>
    </row>
    <row r="10" spans="1:12" ht="13.5" thickBot="1" x14ac:dyDescent="0.25">
      <c r="A10" s="37">
        <f t="shared" si="0"/>
        <v>6</v>
      </c>
      <c r="B10" s="1" t="s">
        <v>45</v>
      </c>
      <c r="C10" s="8">
        <v>17</v>
      </c>
      <c r="D10" s="9"/>
      <c r="E10" s="13"/>
      <c r="F10" s="8">
        <f>E10+C10</f>
        <v>17</v>
      </c>
      <c r="G10" s="10"/>
      <c r="H10" s="43"/>
      <c r="I10" s="8">
        <f>+F10+H10</f>
        <v>17</v>
      </c>
      <c r="J10" s="14"/>
      <c r="K10" s="43"/>
      <c r="L10" s="13">
        <f>+K10+I10</f>
        <v>17</v>
      </c>
    </row>
    <row r="11" spans="1:12" ht="13.5" thickTop="1" x14ac:dyDescent="0.2">
      <c r="A11" s="37">
        <f t="shared" si="0"/>
        <v>7</v>
      </c>
      <c r="B11" s="1" t="s">
        <v>20</v>
      </c>
      <c r="C11" s="24">
        <f>SUM(C8:C10)</f>
        <v>118751</v>
      </c>
      <c r="D11" s="9"/>
      <c r="E11" s="44">
        <f>SUM(E8:E10)</f>
        <v>0</v>
      </c>
      <c r="F11" s="24">
        <f>SUM(F8:F10)</f>
        <v>118751</v>
      </c>
      <c r="G11" s="10"/>
      <c r="H11" s="24">
        <f>SUM(H8:H10)</f>
        <v>0</v>
      </c>
      <c r="I11" s="24">
        <f>SUM(I8:I10)</f>
        <v>118751</v>
      </c>
      <c r="J11" s="25"/>
      <c r="K11" s="24">
        <f>SUM(K8:K10)</f>
        <v>62735</v>
      </c>
      <c r="L11" s="24">
        <f>SUM(L8:L10)</f>
        <v>181486</v>
      </c>
    </row>
    <row r="12" spans="1:12" x14ac:dyDescent="0.2">
      <c r="A12" s="37">
        <f t="shared" si="0"/>
        <v>8</v>
      </c>
      <c r="B12" s="1" t="s">
        <v>21</v>
      </c>
      <c r="C12" s="45"/>
      <c r="D12" s="11"/>
      <c r="E12" s="21"/>
      <c r="F12" s="45"/>
      <c r="G12" s="12"/>
      <c r="H12" s="46"/>
      <c r="I12" s="45"/>
      <c r="J12" s="45"/>
      <c r="K12" s="25"/>
      <c r="L12" s="45"/>
    </row>
    <row r="13" spans="1:12" x14ac:dyDescent="0.2">
      <c r="A13" s="37">
        <f t="shared" si="0"/>
        <v>9</v>
      </c>
      <c r="B13" s="29" t="s">
        <v>57</v>
      </c>
      <c r="C13" s="13">
        <v>36000</v>
      </c>
      <c r="D13" s="9"/>
      <c r="E13" s="13"/>
      <c r="F13" s="13">
        <f t="shared" ref="F13:F28" si="4">E13+C13</f>
        <v>36000</v>
      </c>
      <c r="G13" s="10"/>
      <c r="H13" s="43"/>
      <c r="I13" s="13">
        <f t="shared" ref="I13:I28" si="5">F13+H13</f>
        <v>36000</v>
      </c>
      <c r="J13" s="21"/>
      <c r="K13" s="43"/>
      <c r="L13" s="13">
        <f t="shared" ref="L13:L28" si="6">I13+K13</f>
        <v>36000</v>
      </c>
    </row>
    <row r="14" spans="1:12" x14ac:dyDescent="0.2">
      <c r="A14" s="37">
        <f t="shared" si="0"/>
        <v>10</v>
      </c>
      <c r="B14" s="29" t="s">
        <v>46</v>
      </c>
      <c r="C14" s="13">
        <v>11794</v>
      </c>
      <c r="D14" s="9"/>
      <c r="E14" s="13"/>
      <c r="F14" s="13">
        <f t="shared" si="4"/>
        <v>11794</v>
      </c>
      <c r="G14" s="10"/>
      <c r="H14" s="43"/>
      <c r="I14" s="13">
        <f t="shared" si="5"/>
        <v>11794</v>
      </c>
      <c r="J14" s="21"/>
      <c r="K14" s="43"/>
      <c r="L14" s="13">
        <f t="shared" si="6"/>
        <v>11794</v>
      </c>
    </row>
    <row r="15" spans="1:12" x14ac:dyDescent="0.2">
      <c r="A15" s="37">
        <f t="shared" si="0"/>
        <v>11</v>
      </c>
      <c r="B15" s="29" t="s">
        <v>47</v>
      </c>
      <c r="C15" s="13">
        <v>1500</v>
      </c>
      <c r="D15" s="9"/>
      <c r="E15" s="13"/>
      <c r="F15" s="13">
        <f t="shared" si="4"/>
        <v>1500</v>
      </c>
      <c r="G15" s="10"/>
      <c r="H15" s="43"/>
      <c r="I15" s="13">
        <f t="shared" si="5"/>
        <v>1500</v>
      </c>
      <c r="J15" s="21"/>
      <c r="K15" s="43"/>
      <c r="L15" s="13">
        <f t="shared" si="6"/>
        <v>1500</v>
      </c>
    </row>
    <row r="16" spans="1:12" x14ac:dyDescent="0.2">
      <c r="A16" s="37">
        <f t="shared" si="0"/>
        <v>12</v>
      </c>
      <c r="B16" s="29" t="s">
        <v>48</v>
      </c>
      <c r="C16" s="13">
        <v>6161</v>
      </c>
      <c r="D16" s="9"/>
      <c r="E16" s="13"/>
      <c r="F16" s="13">
        <f t="shared" si="4"/>
        <v>6161</v>
      </c>
      <c r="G16" s="10"/>
      <c r="H16" s="43"/>
      <c r="I16" s="13">
        <f t="shared" si="5"/>
        <v>6161</v>
      </c>
      <c r="J16" s="21"/>
      <c r="K16" s="43"/>
      <c r="L16" s="13">
        <f t="shared" si="6"/>
        <v>6161</v>
      </c>
    </row>
    <row r="17" spans="1:12" x14ac:dyDescent="0.2">
      <c r="A17" s="37">
        <f t="shared" si="0"/>
        <v>13</v>
      </c>
      <c r="B17" s="29" t="s">
        <v>60</v>
      </c>
      <c r="C17" s="13">
        <v>85756</v>
      </c>
      <c r="D17" s="9"/>
      <c r="E17" s="13"/>
      <c r="F17" s="13">
        <f t="shared" si="4"/>
        <v>85756</v>
      </c>
      <c r="G17" s="10"/>
      <c r="H17" s="43"/>
      <c r="I17" s="13">
        <f t="shared" si="5"/>
        <v>85756</v>
      </c>
      <c r="J17" s="21"/>
      <c r="K17" s="43"/>
      <c r="L17" s="13">
        <f t="shared" si="6"/>
        <v>85756</v>
      </c>
    </row>
    <row r="18" spans="1:12" x14ac:dyDescent="0.2">
      <c r="A18" s="37">
        <v>15</v>
      </c>
      <c r="B18" s="29" t="s">
        <v>49</v>
      </c>
      <c r="C18" s="13">
        <v>1457</v>
      </c>
      <c r="D18" s="9"/>
      <c r="E18" s="13"/>
      <c r="F18" s="13">
        <f t="shared" si="4"/>
        <v>1457</v>
      </c>
      <c r="G18" s="10"/>
      <c r="H18" s="43"/>
      <c r="I18" s="13">
        <f t="shared" si="5"/>
        <v>1457</v>
      </c>
      <c r="J18" s="21"/>
      <c r="K18" s="43"/>
      <c r="L18" s="13">
        <f t="shared" si="6"/>
        <v>1457</v>
      </c>
    </row>
    <row r="19" spans="1:12" x14ac:dyDescent="0.2">
      <c r="A19" s="37">
        <f t="shared" si="0"/>
        <v>16</v>
      </c>
      <c r="B19" s="29" t="s">
        <v>61</v>
      </c>
      <c r="C19" s="13">
        <v>750</v>
      </c>
      <c r="D19" s="9"/>
      <c r="E19" s="13"/>
      <c r="F19" s="13">
        <f t="shared" si="4"/>
        <v>750</v>
      </c>
      <c r="G19" s="10"/>
      <c r="H19" s="43"/>
      <c r="I19" s="13">
        <f t="shared" si="5"/>
        <v>750</v>
      </c>
      <c r="J19" s="21"/>
      <c r="K19" s="43">
        <v>3155</v>
      </c>
      <c r="L19" s="13">
        <f t="shared" si="6"/>
        <v>3905</v>
      </c>
    </row>
    <row r="20" spans="1:12" x14ac:dyDescent="0.2">
      <c r="A20" s="37">
        <f t="shared" si="0"/>
        <v>17</v>
      </c>
      <c r="B20" s="29" t="s">
        <v>59</v>
      </c>
      <c r="C20" s="13">
        <v>100</v>
      </c>
      <c r="D20" s="9"/>
      <c r="E20" s="13"/>
      <c r="F20" s="13">
        <f t="shared" si="4"/>
        <v>100</v>
      </c>
      <c r="G20" s="10"/>
      <c r="H20" s="43"/>
      <c r="I20" s="13">
        <f t="shared" si="5"/>
        <v>100</v>
      </c>
      <c r="J20" s="21"/>
      <c r="K20" s="43"/>
      <c r="L20" s="13">
        <f t="shared" si="6"/>
        <v>100</v>
      </c>
    </row>
    <row r="21" spans="1:12" x14ac:dyDescent="0.2">
      <c r="A21" s="37">
        <f t="shared" si="0"/>
        <v>18</v>
      </c>
      <c r="B21" s="29" t="s">
        <v>50</v>
      </c>
      <c r="C21" s="13">
        <v>395</v>
      </c>
      <c r="D21" s="9"/>
      <c r="E21" s="13"/>
      <c r="F21" s="13">
        <f t="shared" si="4"/>
        <v>395</v>
      </c>
      <c r="G21" s="10"/>
      <c r="H21" s="43"/>
      <c r="I21" s="13">
        <f t="shared" si="5"/>
        <v>395</v>
      </c>
      <c r="J21" s="21"/>
      <c r="K21" s="43"/>
      <c r="L21" s="13">
        <f t="shared" si="6"/>
        <v>395</v>
      </c>
    </row>
    <row r="22" spans="1:12" x14ac:dyDescent="0.2">
      <c r="A22" s="37">
        <f t="shared" si="0"/>
        <v>19</v>
      </c>
      <c r="B22" s="29" t="s">
        <v>51</v>
      </c>
      <c r="C22" s="13">
        <v>12</v>
      </c>
      <c r="D22" s="9"/>
      <c r="E22" s="13"/>
      <c r="F22" s="13">
        <f t="shared" si="4"/>
        <v>12</v>
      </c>
      <c r="G22" s="10"/>
      <c r="H22" s="43"/>
      <c r="I22" s="13">
        <f t="shared" si="5"/>
        <v>12</v>
      </c>
      <c r="J22" s="21"/>
      <c r="K22" s="43"/>
      <c r="L22" s="13">
        <f t="shared" si="6"/>
        <v>12</v>
      </c>
    </row>
    <row r="23" spans="1:12" x14ac:dyDescent="0.2">
      <c r="A23" s="37">
        <f t="shared" si="0"/>
        <v>20</v>
      </c>
      <c r="B23" s="29" t="s">
        <v>52</v>
      </c>
      <c r="C23" s="13">
        <v>1100</v>
      </c>
      <c r="D23" s="9"/>
      <c r="E23" s="13"/>
      <c r="F23" s="13">
        <f t="shared" si="4"/>
        <v>1100</v>
      </c>
      <c r="G23" s="10"/>
      <c r="H23" s="43"/>
      <c r="I23" s="13">
        <f t="shared" si="5"/>
        <v>1100</v>
      </c>
      <c r="J23" s="21"/>
      <c r="K23" s="43"/>
      <c r="L23" s="13">
        <f t="shared" si="6"/>
        <v>1100</v>
      </c>
    </row>
    <row r="24" spans="1:12" x14ac:dyDescent="0.2">
      <c r="A24" s="37">
        <f t="shared" si="0"/>
        <v>21</v>
      </c>
      <c r="B24" s="29" t="s">
        <v>53</v>
      </c>
      <c r="C24" s="13">
        <v>200</v>
      </c>
      <c r="D24" s="9"/>
      <c r="E24" s="13"/>
      <c r="F24" s="13">
        <f t="shared" si="4"/>
        <v>200</v>
      </c>
      <c r="G24" s="10"/>
      <c r="H24" s="43"/>
      <c r="I24" s="13">
        <f t="shared" si="5"/>
        <v>200</v>
      </c>
      <c r="J24" s="21"/>
      <c r="K24" s="43"/>
      <c r="L24" s="13">
        <f t="shared" si="6"/>
        <v>200</v>
      </c>
    </row>
    <row r="25" spans="1:12" x14ac:dyDescent="0.2">
      <c r="A25" s="37">
        <v>22</v>
      </c>
      <c r="B25" s="29" t="s">
        <v>58</v>
      </c>
      <c r="C25" s="13">
        <v>0</v>
      </c>
      <c r="D25" s="9"/>
      <c r="E25" s="13">
        <v>3000</v>
      </c>
      <c r="F25" s="13">
        <f t="shared" si="4"/>
        <v>3000</v>
      </c>
      <c r="G25" s="10"/>
      <c r="H25" s="43"/>
      <c r="I25" s="13">
        <f t="shared" si="5"/>
        <v>3000</v>
      </c>
      <c r="J25" s="21"/>
      <c r="K25" s="43"/>
      <c r="L25" s="13">
        <f t="shared" si="6"/>
        <v>3000</v>
      </c>
    </row>
    <row r="26" spans="1:12" x14ac:dyDescent="0.2">
      <c r="A26" s="37">
        <v>23</v>
      </c>
      <c r="B26" s="29" t="s">
        <v>54</v>
      </c>
      <c r="C26" s="13">
        <v>185</v>
      </c>
      <c r="D26" s="9"/>
      <c r="E26" s="13"/>
      <c r="F26" s="13">
        <f t="shared" si="4"/>
        <v>185</v>
      </c>
      <c r="G26" s="10"/>
      <c r="H26" s="43"/>
      <c r="I26" s="13">
        <f t="shared" si="5"/>
        <v>185</v>
      </c>
      <c r="J26" s="21"/>
      <c r="K26" s="43">
        <v>125</v>
      </c>
      <c r="L26" s="13">
        <f t="shared" si="6"/>
        <v>310</v>
      </c>
    </row>
    <row r="27" spans="1:12" x14ac:dyDescent="0.2">
      <c r="A27" s="37">
        <f t="shared" si="0"/>
        <v>24</v>
      </c>
      <c r="B27" s="29" t="s">
        <v>55</v>
      </c>
      <c r="C27" s="13">
        <v>1010</v>
      </c>
      <c r="D27" s="9"/>
      <c r="E27" s="13"/>
      <c r="F27" s="13">
        <f t="shared" si="4"/>
        <v>1010</v>
      </c>
      <c r="G27" s="10"/>
      <c r="H27" s="43"/>
      <c r="I27" s="13">
        <f t="shared" si="5"/>
        <v>1010</v>
      </c>
      <c r="J27" s="21"/>
      <c r="K27" s="43"/>
      <c r="L27" s="13">
        <f t="shared" si="6"/>
        <v>1010</v>
      </c>
    </row>
    <row r="28" spans="1:12" ht="13.5" thickBot="1" x14ac:dyDescent="0.25">
      <c r="A28" s="37">
        <f t="shared" si="0"/>
        <v>25</v>
      </c>
      <c r="B28" s="29" t="s">
        <v>56</v>
      </c>
      <c r="C28" s="13">
        <v>60</v>
      </c>
      <c r="D28" s="9"/>
      <c r="E28" s="13"/>
      <c r="F28" s="13">
        <f t="shared" si="4"/>
        <v>60</v>
      </c>
      <c r="G28" s="10"/>
      <c r="H28" s="43"/>
      <c r="I28" s="13">
        <f t="shared" si="5"/>
        <v>60</v>
      </c>
      <c r="J28" s="21"/>
      <c r="K28" s="43"/>
      <c r="L28" s="13">
        <f t="shared" si="6"/>
        <v>60</v>
      </c>
    </row>
    <row r="29" spans="1:12" ht="13.5" thickTop="1" x14ac:dyDescent="0.2">
      <c r="A29" s="37">
        <v>28</v>
      </c>
      <c r="B29" s="47" t="s">
        <v>22</v>
      </c>
      <c r="C29" s="24">
        <f>SUM(C13:C28)</f>
        <v>146480</v>
      </c>
      <c r="D29" s="9"/>
      <c r="E29" s="44">
        <f>SUM(E13:E28)</f>
        <v>3000</v>
      </c>
      <c r="F29" s="24">
        <f>SUM(F13:F28)</f>
        <v>149480</v>
      </c>
      <c r="G29" s="17"/>
      <c r="H29" s="24">
        <f>SUM(H13:H28)</f>
        <v>0</v>
      </c>
      <c r="I29" s="24">
        <f>SUM(I13:I28)</f>
        <v>149480</v>
      </c>
      <c r="J29" s="25"/>
      <c r="K29" s="44">
        <f>SUM(K13:K28)</f>
        <v>3280</v>
      </c>
      <c r="L29" s="24">
        <f>SUM(L13:L28)</f>
        <v>152760</v>
      </c>
    </row>
    <row r="30" spans="1:12" x14ac:dyDescent="0.2">
      <c r="A30" s="37">
        <f t="shared" si="0"/>
        <v>29</v>
      </c>
      <c r="B30" s="1"/>
      <c r="C30" s="1"/>
      <c r="D30" s="9"/>
      <c r="E30" s="1"/>
      <c r="F30" s="8"/>
      <c r="G30" s="17"/>
      <c r="H30" s="48"/>
      <c r="I30" s="8"/>
      <c r="J30" s="14"/>
      <c r="K30" s="8"/>
      <c r="L30" s="8"/>
    </row>
    <row r="31" spans="1:12" x14ac:dyDescent="0.2">
      <c r="A31" s="37">
        <f t="shared" si="0"/>
        <v>30</v>
      </c>
      <c r="B31" s="47" t="s">
        <v>23</v>
      </c>
      <c r="C31" s="13">
        <f>C11-C29</f>
        <v>-27729</v>
      </c>
      <c r="D31" s="9"/>
      <c r="E31" s="13"/>
      <c r="F31" s="13">
        <f>F11-F29</f>
        <v>-30729</v>
      </c>
      <c r="G31" s="17"/>
      <c r="H31" s="13"/>
      <c r="I31" s="13">
        <f>I11-I29</f>
        <v>-30729</v>
      </c>
      <c r="J31" s="13"/>
      <c r="K31" s="13"/>
      <c r="L31" s="13">
        <f>L11-L29</f>
        <v>28726</v>
      </c>
    </row>
    <row r="32" spans="1:12" x14ac:dyDescent="0.2">
      <c r="A32" s="37">
        <f t="shared" si="0"/>
        <v>31</v>
      </c>
      <c r="B32" s="47" t="s">
        <v>24</v>
      </c>
      <c r="C32" s="13">
        <v>3363</v>
      </c>
      <c r="D32" s="9"/>
      <c r="E32" s="13"/>
      <c r="F32" s="13">
        <f>+E32+C32</f>
        <v>3363</v>
      </c>
      <c r="G32" s="18"/>
      <c r="H32" s="43"/>
      <c r="I32" s="13">
        <f>F32+H32</f>
        <v>3363</v>
      </c>
      <c r="J32" s="13"/>
      <c r="K32" s="13"/>
      <c r="L32" s="13">
        <f>I32+K32</f>
        <v>3363</v>
      </c>
    </row>
    <row r="33" spans="1:12" x14ac:dyDescent="0.2">
      <c r="A33" s="37">
        <f t="shared" si="0"/>
        <v>32</v>
      </c>
      <c r="B33" s="47" t="s">
        <v>25</v>
      </c>
      <c r="C33" s="13">
        <v>0</v>
      </c>
      <c r="D33" s="9"/>
      <c r="E33" s="13"/>
      <c r="F33" s="13">
        <v>0</v>
      </c>
      <c r="G33" s="19"/>
      <c r="H33" s="43"/>
      <c r="I33" s="13">
        <v>0</v>
      </c>
      <c r="J33" s="19"/>
      <c r="K33" s="43">
        <v>9410</v>
      </c>
      <c r="L33" s="13">
        <f>I33+K33</f>
        <v>9410</v>
      </c>
    </row>
    <row r="34" spans="1:12" ht="13.5" thickBot="1" x14ac:dyDescent="0.25">
      <c r="A34" s="37">
        <f t="shared" si="0"/>
        <v>33</v>
      </c>
      <c r="B34" s="47" t="s">
        <v>38</v>
      </c>
      <c r="C34" s="8">
        <f>SUM(C32,C29)</f>
        <v>149843</v>
      </c>
      <c r="D34" s="9"/>
      <c r="E34" s="8"/>
      <c r="F34" s="8">
        <f>SUM(F32,F29)</f>
        <v>152843</v>
      </c>
      <c r="G34" s="17"/>
      <c r="H34" s="8"/>
      <c r="I34" s="8">
        <f>SUM(I32,I29)</f>
        <v>152843</v>
      </c>
      <c r="J34" s="8"/>
      <c r="K34" s="8"/>
      <c r="L34" s="8">
        <f>SUM(L32,L33,L29)</f>
        <v>165533</v>
      </c>
    </row>
    <row r="35" spans="1:12" ht="13.5" thickTop="1" x14ac:dyDescent="0.2">
      <c r="A35" s="37">
        <f t="shared" si="0"/>
        <v>34</v>
      </c>
      <c r="B35" s="47" t="s">
        <v>26</v>
      </c>
      <c r="C35" s="44">
        <f>C11-C34</f>
        <v>-31092</v>
      </c>
      <c r="D35" s="9"/>
      <c r="E35" s="44">
        <f>E31-E33</f>
        <v>0</v>
      </c>
      <c r="F35" s="44">
        <f>F11-F34</f>
        <v>-34092</v>
      </c>
      <c r="G35" s="44"/>
      <c r="H35" s="44"/>
      <c r="I35" s="44">
        <f>(I11-I34)-I33</f>
        <v>-34092</v>
      </c>
      <c r="J35" s="44"/>
      <c r="K35" s="44"/>
      <c r="L35" s="44">
        <f>(L11-L34)-I33</f>
        <v>15953</v>
      </c>
    </row>
    <row r="36" spans="1:12" x14ac:dyDescent="0.2">
      <c r="A36" s="37">
        <f t="shared" ref="A36:A47" si="7">A35+1</f>
        <v>35</v>
      </c>
      <c r="B36" s="47" t="s">
        <v>27</v>
      </c>
      <c r="C36" s="49">
        <f>C11-C29-C33</f>
        <v>-27729</v>
      </c>
      <c r="D36" s="49"/>
      <c r="E36" s="49"/>
      <c r="F36" s="49">
        <f>(F11-F29-F33)</f>
        <v>-30729</v>
      </c>
      <c r="G36" s="49"/>
      <c r="H36" s="49"/>
      <c r="I36" s="49">
        <f>(I11-I29-I33)</f>
        <v>-30729</v>
      </c>
      <c r="J36" s="49"/>
      <c r="K36" s="49"/>
      <c r="L36" s="49">
        <f>(L11-L29-L33)</f>
        <v>19316</v>
      </c>
    </row>
    <row r="37" spans="1:12" x14ac:dyDescent="0.2">
      <c r="A37" s="37">
        <f t="shared" si="7"/>
        <v>36</v>
      </c>
      <c r="B37" s="47"/>
      <c r="C37" s="8"/>
      <c r="D37" s="9"/>
      <c r="E37" s="8"/>
      <c r="F37" s="8"/>
      <c r="G37" s="17"/>
      <c r="H37" s="8"/>
      <c r="I37" s="8"/>
      <c r="J37" s="14"/>
      <c r="K37" s="8"/>
      <c r="L37" s="8"/>
    </row>
    <row r="38" spans="1:12" x14ac:dyDescent="0.2">
      <c r="A38" s="37">
        <f t="shared" si="7"/>
        <v>37</v>
      </c>
      <c r="B38" s="40" t="s">
        <v>28</v>
      </c>
      <c r="C38" s="8"/>
      <c r="D38" s="9"/>
      <c r="E38" s="1"/>
      <c r="F38" s="1"/>
      <c r="G38" s="15"/>
      <c r="H38" s="17"/>
      <c r="I38" s="1"/>
      <c r="J38" s="20"/>
      <c r="K38" s="1"/>
      <c r="L38" s="1"/>
    </row>
    <row r="39" spans="1:12" x14ac:dyDescent="0.2">
      <c r="A39" s="37">
        <f t="shared" si="7"/>
        <v>38</v>
      </c>
      <c r="B39" s="47" t="s">
        <v>37</v>
      </c>
      <c r="C39" s="13">
        <v>367202</v>
      </c>
      <c r="D39" s="9"/>
      <c r="E39" s="13"/>
      <c r="F39" s="13">
        <f>+E39+C39</f>
        <v>367202</v>
      </c>
      <c r="G39" s="13"/>
      <c r="H39" s="43"/>
      <c r="I39" s="13">
        <f>+H39+F39</f>
        <v>367202</v>
      </c>
      <c r="J39" s="21"/>
      <c r="K39" s="43"/>
      <c r="L39" s="13">
        <f>+K39+I39</f>
        <v>367202</v>
      </c>
    </row>
    <row r="40" spans="1:12" x14ac:dyDescent="0.2">
      <c r="A40" s="37">
        <f t="shared" si="7"/>
        <v>39</v>
      </c>
      <c r="B40" s="50" t="s">
        <v>29</v>
      </c>
      <c r="C40" s="13">
        <v>-168850</v>
      </c>
      <c r="D40" s="9"/>
      <c r="E40" s="13">
        <v>-3910</v>
      </c>
      <c r="F40" s="13">
        <f t="shared" ref="F40:F42" si="8">+E40+C40</f>
        <v>-172760</v>
      </c>
      <c r="G40" s="51"/>
      <c r="H40" s="43"/>
      <c r="I40" s="13">
        <f>+H40+F40</f>
        <v>-172760</v>
      </c>
      <c r="J40" s="21"/>
      <c r="K40" s="43"/>
      <c r="L40" s="13">
        <f>+K40+I40</f>
        <v>-172760</v>
      </c>
    </row>
    <row r="41" spans="1:12" x14ac:dyDescent="0.2">
      <c r="A41" s="37">
        <f t="shared" si="7"/>
        <v>40</v>
      </c>
      <c r="B41" s="52" t="s">
        <v>30</v>
      </c>
      <c r="C41" s="13">
        <v>0</v>
      </c>
      <c r="D41" s="9"/>
      <c r="E41" s="13"/>
      <c r="F41" s="13">
        <f t="shared" si="8"/>
        <v>0</v>
      </c>
      <c r="G41" s="13"/>
      <c r="H41" s="43"/>
      <c r="I41" s="13"/>
      <c r="J41" s="21"/>
      <c r="K41" s="43"/>
      <c r="L41" s="13"/>
    </row>
    <row r="42" spans="1:12" x14ac:dyDescent="0.2">
      <c r="A42" s="37">
        <f t="shared" si="7"/>
        <v>41</v>
      </c>
      <c r="B42" s="47" t="s">
        <v>31</v>
      </c>
      <c r="C42" s="13"/>
      <c r="D42" s="9"/>
      <c r="E42" s="13"/>
      <c r="F42" s="13">
        <f t="shared" si="8"/>
        <v>0</v>
      </c>
      <c r="G42" s="51"/>
      <c r="H42" s="43"/>
      <c r="I42" s="13">
        <f>+H42+F42</f>
        <v>0</v>
      </c>
      <c r="J42" s="21"/>
      <c r="K42" s="43"/>
      <c r="L42" s="13">
        <f>+K42+I42</f>
        <v>0</v>
      </c>
    </row>
    <row r="43" spans="1:12" ht="13.5" thickBot="1" x14ac:dyDescent="0.25">
      <c r="A43" s="37">
        <f t="shared" si="7"/>
        <v>42</v>
      </c>
      <c r="B43" s="47" t="s">
        <v>32</v>
      </c>
      <c r="C43" s="22"/>
      <c r="D43" s="23"/>
      <c r="E43" s="22"/>
      <c r="F43" s="22">
        <f>SUM(C43:E43)</f>
        <v>0</v>
      </c>
      <c r="G43" s="22"/>
      <c r="H43" s="53"/>
      <c r="I43" s="22">
        <f>SUM(F43:H43)</f>
        <v>0</v>
      </c>
      <c r="J43" s="21"/>
      <c r="K43" s="43"/>
      <c r="L43" s="22">
        <f>SUM(I43:K43)</f>
        <v>0</v>
      </c>
    </row>
    <row r="44" spans="1:12" ht="13.5" thickTop="1" x14ac:dyDescent="0.2">
      <c r="A44" s="37">
        <f t="shared" si="7"/>
        <v>43</v>
      </c>
      <c r="B44" s="47" t="s">
        <v>33</v>
      </c>
      <c r="C44" s="24">
        <f>SUM(C39:C43)</f>
        <v>198352</v>
      </c>
      <c r="D44" s="17"/>
      <c r="E44" s="44">
        <f>SUM(E39:E43)</f>
        <v>-3910</v>
      </c>
      <c r="F44" s="24">
        <f>SUM(F39:F43)</f>
        <v>194442</v>
      </c>
      <c r="G44" s="15"/>
      <c r="H44" s="44"/>
      <c r="I44" s="24">
        <f>SUM(I39:I43)</f>
        <v>194442</v>
      </c>
      <c r="J44" s="25"/>
      <c r="K44" s="24"/>
      <c r="L44" s="24">
        <f>SUM(L39:L43)</f>
        <v>194442</v>
      </c>
    </row>
    <row r="45" spans="1:12" x14ac:dyDescent="0.2">
      <c r="A45" s="37">
        <f t="shared" si="7"/>
        <v>44</v>
      </c>
      <c r="B45" s="1"/>
      <c r="C45" s="1"/>
      <c r="D45" s="9"/>
      <c r="E45" s="8"/>
      <c r="F45" s="8"/>
      <c r="G45" s="17"/>
      <c r="H45" s="48"/>
      <c r="I45" s="54"/>
      <c r="J45" s="14"/>
      <c r="K45" s="8"/>
      <c r="L45" s="1"/>
    </row>
    <row r="46" spans="1:12" x14ac:dyDescent="0.2">
      <c r="A46" s="37">
        <f t="shared" si="7"/>
        <v>45</v>
      </c>
      <c r="B46" s="40" t="s">
        <v>34</v>
      </c>
      <c r="C46" s="28">
        <f>C36/C44</f>
        <v>-0.13979692667580867</v>
      </c>
      <c r="D46" s="9"/>
      <c r="E46" s="28"/>
      <c r="F46" s="28">
        <f>F36/F44</f>
        <v>-0.15803684389175179</v>
      </c>
      <c r="G46" s="26"/>
      <c r="H46" s="43"/>
      <c r="I46" s="28">
        <f>I36/I44</f>
        <v>-0.15803684389175179</v>
      </c>
      <c r="J46" s="27"/>
      <c r="K46" s="28"/>
      <c r="L46" s="28">
        <f>L36/L44</f>
        <v>9.9340677425659066E-2</v>
      </c>
    </row>
    <row r="47" spans="1:12" x14ac:dyDescent="0.2">
      <c r="A47" s="37">
        <f t="shared" si="7"/>
        <v>46</v>
      </c>
      <c r="B47" s="47" t="s">
        <v>39</v>
      </c>
      <c r="C47" s="8">
        <v>258</v>
      </c>
      <c r="D47" s="9"/>
      <c r="E47" s="13"/>
      <c r="F47" s="8">
        <v>258</v>
      </c>
      <c r="G47" s="9"/>
      <c r="H47" s="43"/>
      <c r="I47" s="8">
        <v>258</v>
      </c>
      <c r="J47" s="9"/>
      <c r="K47" s="43"/>
      <c r="L47" s="8">
        <v>258</v>
      </c>
    </row>
    <row r="48" spans="1:12" x14ac:dyDescent="0.2">
      <c r="A48" s="42"/>
      <c r="B48" s="55"/>
    </row>
    <row r="51" spans="3:3" x14ac:dyDescent="0.2">
      <c r="C51" s="56"/>
    </row>
  </sheetData>
  <phoneticPr fontId="2" type="noConversion"/>
  <pageMargins left="0" right="0" top="1" bottom="1" header="0.5" footer="0.5"/>
  <pageSetup scale="8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73C53A5051D5E46A085E68EE8B3DE16" ma:contentTypeVersion="56" ma:contentTypeDescription="" ma:contentTypeScope="" ma:versionID="e7cd4a8f31e0f6a1b72848f0f257468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2019-07-15T07:00:00+00:00</OpenedDate>
    <SignificantOrder xmlns="dc463f71-b30c-4ab2-9473-d307f9d35888">false</SignificantOrder>
    <Date1 xmlns="dc463f71-b30c-4ab2-9473-d307f9d35888">2019-07-15T07:00:00+00:00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Point Fosdick Water Co., Inc.</CaseCompanyNames>
    <Nickname xmlns="http://schemas.microsoft.com/sharepoint/v3" xsi:nil="true"/>
    <DocketNumber xmlns="dc463f71-b30c-4ab2-9473-d307f9d35888">190599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7BA9AB5-38D4-4000-B6E7-1DBA254D6811}"/>
</file>

<file path=customXml/itemProps2.xml><?xml version="1.0" encoding="utf-8"?>
<ds:datastoreItem xmlns:ds="http://schemas.openxmlformats.org/officeDocument/2006/customXml" ds:itemID="{AE8F51E6-C9BA-45C7-AB39-3A51B9C75F06}"/>
</file>

<file path=customXml/itemProps3.xml><?xml version="1.0" encoding="utf-8"?>
<ds:datastoreItem xmlns:ds="http://schemas.openxmlformats.org/officeDocument/2006/customXml" ds:itemID="{6B3839DD-E748-4F58-970D-08B411B79F0F}"/>
</file>

<file path=customXml/itemProps4.xml><?xml version="1.0" encoding="utf-8"?>
<ds:datastoreItem xmlns:ds="http://schemas.openxmlformats.org/officeDocument/2006/customXml" ds:itemID="{287B3CCC-05ED-4782-9B95-4C7E00A4C8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 of Operation</vt:lpstr>
    </vt:vector>
  </TitlesOfParts>
  <Company>Law Office of Richard A. Finnigan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Richard Finnigan</cp:lastModifiedBy>
  <cp:lastPrinted>2019-07-15T21:59:19Z</cp:lastPrinted>
  <dcterms:created xsi:type="dcterms:W3CDTF">2009-03-30T16:06:50Z</dcterms:created>
  <dcterms:modified xsi:type="dcterms:W3CDTF">2019-07-15T22:00:18Z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0x0101006E56B4D1795A2E4DB2F0B01679ED314A00873C53A5051D5E46A085E68EE8B3DE16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