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 8 Effective 1.1.12\1.1.19 Commodity\"/>
    </mc:Choice>
  </mc:AlternateContent>
  <bookViews>
    <workbookView xWindow="0" yWindow="45" windowWidth="15570" windowHeight="11820" firstSheet="2" activeTab="2"/>
  </bookViews>
  <sheets>
    <sheet name="G-14 Residential" sheetId="1" r:id="rId1"/>
    <sheet name="G-14 Multi" sheetId="2" r:id="rId2"/>
    <sheet name="Notice Cost Adjustment" sheetId="10" r:id="rId3"/>
    <sheet name="Single Family Commodities" sheetId="5" r:id="rId4"/>
    <sheet name="Multi Family Commodities" sheetId="6" r:id="rId5"/>
  </sheets>
  <definedNames>
    <definedName name="_xlnm.Print_Area" localSheetId="1">'G-14 Multi'!$A$1:$J$51</definedName>
    <definedName name="_xlnm.Print_Area" localSheetId="0">'G-14 Residential'!$A$1:$J$52</definedName>
  </definedNames>
  <calcPr calcId="162913"/>
</workbook>
</file>

<file path=xl/calcChain.xml><?xml version="1.0" encoding="utf-8"?>
<calcChain xmlns="http://schemas.openxmlformats.org/spreadsheetml/2006/main">
  <c r="B2" i="10" l="1"/>
  <c r="C2" i="10" s="1"/>
  <c r="J54" i="1" l="1"/>
  <c r="J56" i="1" s="1"/>
  <c r="F18" i="6" l="1"/>
  <c r="G18" i="6"/>
  <c r="C18" i="6" s="1"/>
  <c r="H18" i="6"/>
  <c r="F18" i="5"/>
  <c r="B18" i="5" s="1"/>
  <c r="G18" i="5"/>
  <c r="C18" i="5" s="1"/>
  <c r="H18" i="5"/>
  <c r="D18" i="5" s="1"/>
  <c r="F10" i="6"/>
  <c r="H10" i="6"/>
  <c r="F10" i="5"/>
  <c r="G10" i="5"/>
  <c r="H10" i="5"/>
  <c r="B12" i="5"/>
  <c r="C12" i="5"/>
  <c r="D12" i="5"/>
  <c r="J12" i="5"/>
  <c r="O12" i="5"/>
  <c r="B14" i="5"/>
  <c r="C14" i="5"/>
  <c r="D14" i="5"/>
  <c r="J14" i="5"/>
  <c r="O14" i="5"/>
  <c r="B16" i="5"/>
  <c r="C16" i="5"/>
  <c r="D16" i="5"/>
  <c r="J16" i="5"/>
  <c r="O16" i="5"/>
  <c r="O18" i="5"/>
  <c r="J18" i="5" l="1"/>
  <c r="D18" i="6" l="1"/>
  <c r="B18" i="6"/>
  <c r="D16" i="6"/>
  <c r="B16" i="6"/>
  <c r="D14" i="6"/>
  <c r="B14" i="6"/>
  <c r="D12" i="6"/>
  <c r="B12" i="6"/>
  <c r="J14" i="6"/>
  <c r="J12" i="6"/>
  <c r="J10" i="6"/>
  <c r="J8" i="6"/>
  <c r="D10" i="6"/>
  <c r="B10" i="6"/>
  <c r="D8" i="6"/>
  <c r="B8" i="6"/>
  <c r="J18" i="6" l="1"/>
  <c r="J16" i="6"/>
  <c r="C10" i="5" l="1"/>
  <c r="D10" i="5"/>
  <c r="B10" i="5"/>
  <c r="D8" i="5"/>
  <c r="C8" i="5"/>
  <c r="B8" i="5"/>
  <c r="I21" i="6" l="1"/>
  <c r="H21" i="6"/>
  <c r="G21" i="6"/>
  <c r="F21" i="6"/>
  <c r="J21" i="6"/>
  <c r="I21" i="5"/>
  <c r="H21" i="5"/>
  <c r="G21" i="5"/>
  <c r="F21" i="5"/>
  <c r="J10" i="5"/>
  <c r="J8" i="5"/>
  <c r="O14" i="6" l="1"/>
  <c r="E14" i="2" s="1"/>
  <c r="M21" i="6"/>
  <c r="O12" i="6"/>
  <c r="E13" i="2" s="1"/>
  <c r="O18" i="6"/>
  <c r="E16" i="2" s="1"/>
  <c r="K21" i="6"/>
  <c r="O16" i="6"/>
  <c r="E15" i="2" s="1"/>
  <c r="E13" i="1"/>
  <c r="N21" i="5"/>
  <c r="E15" i="1"/>
  <c r="M21" i="5"/>
  <c r="O10" i="5"/>
  <c r="E16" i="1"/>
  <c r="E14" i="1"/>
  <c r="L21" i="5"/>
  <c r="K21" i="5"/>
  <c r="O8" i="5"/>
  <c r="E8" i="1" s="1"/>
  <c r="J21" i="5"/>
  <c r="E9" i="1" l="1"/>
  <c r="O21" i="5"/>
  <c r="C18" i="2" l="1"/>
  <c r="G32" i="2" s="1"/>
  <c r="G16" i="2" l="1"/>
  <c r="G15" i="2"/>
  <c r="G14" i="2"/>
  <c r="G13" i="2"/>
  <c r="C11" i="2"/>
  <c r="C20" i="2" s="1"/>
  <c r="E19" i="1" l="1"/>
  <c r="C19" i="1"/>
  <c r="G33" i="1" s="1"/>
  <c r="G16" i="1"/>
  <c r="G15" i="1"/>
  <c r="G14" i="1"/>
  <c r="G13" i="1"/>
  <c r="E11" i="1"/>
  <c r="C11" i="1"/>
  <c r="G9" i="1"/>
  <c r="G8" i="1"/>
  <c r="C21" i="1" l="1"/>
  <c r="E21" i="1"/>
  <c r="G21" i="1" l="1"/>
  <c r="H49" i="1" s="1"/>
  <c r="H25" i="1"/>
  <c r="J49" i="1" l="1"/>
  <c r="H43" i="1"/>
  <c r="G34" i="1"/>
  <c r="H42" i="2" l="1"/>
  <c r="G33" i="2"/>
  <c r="G27" i="2" l="1"/>
  <c r="G28" i="2" s="1"/>
  <c r="H33" i="2" s="1"/>
  <c r="G28" i="1"/>
  <c r="G29" i="1" s="1"/>
  <c r="H34" i="1" s="1"/>
  <c r="H36" i="1" s="1"/>
  <c r="H44" i="1" s="1"/>
  <c r="H46" i="1" s="1"/>
  <c r="J46" i="1" s="1"/>
  <c r="J52" i="1" s="1"/>
  <c r="N21" i="6"/>
  <c r="E18" i="2" l="1"/>
  <c r="O8" i="6" l="1"/>
  <c r="E8" i="2" s="1"/>
  <c r="G8" i="2" s="1"/>
  <c r="L21" i="6"/>
  <c r="O10" i="6"/>
  <c r="E9" i="2" s="1"/>
  <c r="E11" i="2" l="1"/>
  <c r="E20" i="2" s="1"/>
  <c r="G20" i="2" s="1"/>
  <c r="O21" i="6"/>
  <c r="G9" i="2"/>
  <c r="H48" i="2" l="1"/>
  <c r="J48" i="2" s="1"/>
  <c r="H24" i="2"/>
  <c r="H35" i="2" s="1"/>
  <c r="H43" i="2" s="1"/>
  <c r="H45" i="2" s="1"/>
  <c r="J45" i="2" s="1"/>
  <c r="J51" i="2" l="1"/>
</calcChain>
</file>

<file path=xl/sharedStrings.xml><?xml version="1.0" encoding="utf-8"?>
<sst xmlns="http://schemas.openxmlformats.org/spreadsheetml/2006/main" count="131" uniqueCount="60">
  <si>
    <t>Sanitary Service Company, Inc.</t>
  </si>
  <si>
    <t>Commodity Price Adjustment</t>
  </si>
  <si>
    <t>Total</t>
  </si>
  <si>
    <t>Commodity</t>
  </si>
  <si>
    <t>Revenue</t>
  </si>
  <si>
    <t>Customers</t>
  </si>
  <si>
    <t>per customer</t>
  </si>
  <si>
    <t>Month</t>
  </si>
  <si>
    <t>May</t>
  </si>
  <si>
    <t>June</t>
  </si>
  <si>
    <t>July</t>
  </si>
  <si>
    <t>August</t>
  </si>
  <si>
    <t>September</t>
  </si>
  <si>
    <t>October</t>
  </si>
  <si>
    <t>Commodity Gain/Loss calculation</t>
  </si>
  <si>
    <t>Actual Commodity Revenues</t>
  </si>
  <si>
    <t>Monthly Base Credit per Customer</t>
  </si>
  <si>
    <t>Base Credits Billed</t>
  </si>
  <si>
    <t>Excess Commodity Credits</t>
  </si>
  <si>
    <t>Monthly Base Credit per Yard</t>
  </si>
  <si>
    <t>Sanitary Service Company</t>
  </si>
  <si>
    <t>Glass/Cans</t>
  </si>
  <si>
    <t>Cardboard</t>
  </si>
  <si>
    <t>Mixed Paper</t>
  </si>
  <si>
    <t>Newspaper</t>
  </si>
  <si>
    <t>Multi-family</t>
  </si>
  <si>
    <t>Price per ton</t>
  </si>
  <si>
    <t>Tons</t>
  </si>
  <si>
    <t>Revenue (loss)</t>
  </si>
  <si>
    <t>Single Family</t>
  </si>
  <si>
    <t>Yards</t>
  </si>
  <si>
    <t>Commodity Price Adjustment - Single Family</t>
  </si>
  <si>
    <t>Commodity Price Adjustment - Multi Family</t>
  </si>
  <si>
    <t xml:space="preserve"> May-18</t>
  </si>
  <si>
    <t>6 month running average BASE CREDIT</t>
  </si>
  <si>
    <t xml:space="preserve"> Jun-18</t>
  </si>
  <si>
    <t xml:space="preserve"> Jul-18</t>
  </si>
  <si>
    <t xml:space="preserve"> Aug-18</t>
  </si>
  <si>
    <t xml:space="preserve"> Sep-18</t>
  </si>
  <si>
    <t xml:space="preserve"> Oct-18</t>
  </si>
  <si>
    <t>May 2018-April 2019</t>
  </si>
  <si>
    <t>For the 6 months ending October 31, 2018</t>
  </si>
  <si>
    <t>May-June 2018</t>
  </si>
  <si>
    <t>July-18- October 18</t>
  </si>
  <si>
    <t>Customers from 5/18-06/18</t>
  </si>
  <si>
    <t>Customers from 07/18-10/18</t>
  </si>
  <si>
    <t>January 1, 2019 Commodity Price Adjustment</t>
  </si>
  <si>
    <t>2018 True-up Calculation</t>
  </si>
  <si>
    <t>2018 monthly True-up Charge</t>
  </si>
  <si>
    <t>2019 Projected Credit</t>
  </si>
  <si>
    <t>July 18- October 18</t>
  </si>
  <si>
    <t>Yards from 05/18-06/18</t>
  </si>
  <si>
    <t>Yards from 07/18-10/18</t>
  </si>
  <si>
    <t>January 1, 2019  Commodity Price Adjustment</t>
  </si>
  <si>
    <t>Total Customers</t>
  </si>
  <si>
    <t>Total Yards</t>
  </si>
  <si>
    <t>Cost of mailing</t>
  </si>
  <si>
    <t>Notice Cost Adjustment</t>
  </si>
  <si>
    <t>January 1, 2019 Commodity Price Adjustment with notice cost adjustment included</t>
  </si>
  <si>
    <t>Cost per customer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</si>
</sst>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2" fontId="0" fillId="0" borderId="0" xfId="0" applyNumberFormat="1"/>
    <xf numFmtId="1" fontId="0" fillId="0" borderId="0" xfId="0" applyNumberFormat="1"/>
    <xf numFmtId="0" fontId="5" fillId="0" borderId="0" xfId="1"/>
    <xf numFmtId="2" fontId="5" fillId="0" borderId="0" xfId="1" applyNumberFormat="1"/>
    <xf numFmtId="1" fontId="5" fillId="0" borderId="0" xfId="1" applyNumberFormat="1"/>
    <xf numFmtId="2" fontId="5" fillId="2" borderId="0" xfId="1" applyNumberFormat="1" applyFill="1"/>
    <xf numFmtId="0" fontId="3" fillId="0" borderId="0" xfId="4" applyFill="1"/>
    <xf numFmtId="0" fontId="5" fillId="0" borderId="0" xfId="1" applyFont="1"/>
    <xf numFmtId="0" fontId="5" fillId="0" borderId="0" xfId="1" applyAlignment="1">
      <alignment horizontal="center"/>
    </xf>
    <xf numFmtId="43" fontId="3" fillId="0" borderId="0" xfId="4" applyNumberFormat="1" applyFill="1"/>
    <xf numFmtId="0" fontId="6" fillId="0" borderId="1" xfId="4" applyFont="1" applyFill="1" applyBorder="1" applyAlignment="1">
      <alignment horizontal="center"/>
    </xf>
    <xf numFmtId="0" fontId="6" fillId="0" borderId="4" xfId="4" applyFont="1" applyFill="1" applyBorder="1" applyAlignment="1">
      <alignment horizontal="center"/>
    </xf>
    <xf numFmtId="43" fontId="0" fillId="0" borderId="5" xfId="5" applyFont="1" applyFill="1" applyBorder="1"/>
    <xf numFmtId="43" fontId="0" fillId="0" borderId="0" xfId="5" applyFont="1" applyFill="1" applyBorder="1"/>
    <xf numFmtId="43" fontId="0" fillId="0" borderId="6" xfId="5" applyFont="1" applyFill="1" applyBorder="1"/>
    <xf numFmtId="43" fontId="0" fillId="0" borderId="7" xfId="5" applyFont="1" applyFill="1" applyBorder="1"/>
    <xf numFmtId="43" fontId="0" fillId="0" borderId="8" xfId="5" applyFont="1" applyFill="1" applyBorder="1"/>
    <xf numFmtId="43" fontId="0" fillId="0" borderId="9" xfId="5" applyFont="1" applyFill="1" applyBorder="1"/>
    <xf numFmtId="43" fontId="0" fillId="0" borderId="0" xfId="5" applyFont="1" applyFill="1"/>
    <xf numFmtId="43" fontId="0" fillId="0" borderId="13" xfId="5" applyFont="1" applyFill="1" applyBorder="1"/>
    <xf numFmtId="2" fontId="3" fillId="0" borderId="0" xfId="4" applyNumberFormat="1" applyFill="1"/>
    <xf numFmtId="0" fontId="4" fillId="0" borderId="0" xfId="2" applyFill="1"/>
    <xf numFmtId="0" fontId="0" fillId="0" borderId="0" xfId="0" applyFill="1"/>
    <xf numFmtId="43" fontId="0" fillId="0" borderId="10" xfId="5" applyFont="1" applyFill="1" applyBorder="1"/>
    <xf numFmtId="43" fontId="0" fillId="0" borderId="11" xfId="5" applyFont="1" applyFill="1" applyBorder="1"/>
    <xf numFmtId="43" fontId="0" fillId="0" borderId="12" xfId="5" applyFont="1" applyFill="1" applyBorder="1"/>
    <xf numFmtId="0" fontId="5" fillId="0" borderId="0" xfId="0" applyFont="1"/>
    <xf numFmtId="41" fontId="5" fillId="0" borderId="0" xfId="1" applyNumberFormat="1"/>
    <xf numFmtId="2" fontId="0" fillId="0" borderId="0" xfId="0" applyNumberFormat="1" applyFill="1"/>
    <xf numFmtId="0" fontId="2" fillId="0" borderId="0" xfId="7" applyFill="1"/>
    <xf numFmtId="16" fontId="1" fillId="0" borderId="0" xfId="4" applyNumberFormat="1" applyFont="1" applyFill="1"/>
    <xf numFmtId="0" fontId="1" fillId="0" borderId="0" xfId="4" applyFont="1" applyFill="1"/>
    <xf numFmtId="0" fontId="7" fillId="0" borderId="0" xfId="0" applyFont="1" applyFill="1"/>
    <xf numFmtId="2" fontId="7" fillId="0" borderId="0" xfId="0" applyNumberFormat="1" applyFont="1" applyFill="1"/>
    <xf numFmtId="0" fontId="5" fillId="0" borderId="0" xfId="1" applyFill="1"/>
    <xf numFmtId="2" fontId="5" fillId="0" borderId="0" xfId="1" applyNumberFormat="1" applyFill="1"/>
    <xf numFmtId="0" fontId="8" fillId="0" borderId="0" xfId="0" applyFont="1"/>
    <xf numFmtId="43" fontId="8" fillId="0" borderId="0" xfId="0" applyNumberFormat="1" applyFont="1"/>
    <xf numFmtId="0" fontId="8" fillId="0" borderId="1" xfId="0" applyFont="1" applyBorder="1"/>
    <xf numFmtId="43" fontId="8" fillId="0" borderId="1" xfId="0" applyNumberFormat="1" applyFont="1" applyBorder="1"/>
    <xf numFmtId="2" fontId="5" fillId="0" borderId="0" xfId="0" applyNumberFormat="1" applyFont="1"/>
    <xf numFmtId="2" fontId="0" fillId="2" borderId="1" xfId="0" applyNumberFormat="1" applyFill="1" applyBorder="1"/>
    <xf numFmtId="2" fontId="0" fillId="3" borderId="1" xfId="0" applyNumberFormat="1" applyFill="1" applyBorder="1"/>
    <xf numFmtId="2" fontId="7" fillId="2" borderId="1" xfId="0" applyNumberFormat="1" applyFont="1" applyFill="1" applyBorder="1"/>
    <xf numFmtId="0" fontId="0" fillId="0" borderId="0" xfId="0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/>
    </xf>
    <xf numFmtId="0" fontId="6" fillId="0" borderId="4" xfId="4" applyFont="1" applyFill="1" applyBorder="1" applyAlignment="1">
      <alignment horizontal="center"/>
    </xf>
  </cellXfs>
  <cellStyles count="9">
    <cellStyle name="Comma 2" xfId="3"/>
    <cellStyle name="Comma 2 2" xfId="5"/>
    <cellStyle name="Comma 2 2 2" xfId="8"/>
    <cellStyle name="Comma 3" xfId="6"/>
    <cellStyle name="Normal" xfId="0" builtinId="0"/>
    <cellStyle name="Normal 2" xfId="1"/>
    <cellStyle name="Normal 3" xfId="2"/>
    <cellStyle name="Normal 3 2" xfId="4"/>
    <cellStyle name="Normal 3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7"/>
  <sheetViews>
    <sheetView topLeftCell="A5" workbookViewId="0">
      <selection activeCell="H71" sqref="H71"/>
    </sheetView>
  </sheetViews>
  <sheetFormatPr defaultRowHeight="12.75" x14ac:dyDescent="0.2"/>
  <cols>
    <col min="2" max="2" width="10.42578125" customWidth="1"/>
    <col min="5" max="5" width="10.140625" bestFit="1" customWidth="1"/>
    <col min="7" max="8" width="14.28515625" bestFit="1" customWidth="1"/>
    <col min="9" max="9" width="6" customWidth="1"/>
    <col min="10" max="10" width="9.28515625" bestFit="1" customWidth="1"/>
  </cols>
  <sheetData>
    <row r="1" spans="1:11" x14ac:dyDescent="0.2">
      <c r="A1" t="s">
        <v>0</v>
      </c>
    </row>
    <row r="2" spans="1:11" x14ac:dyDescent="0.2">
      <c r="A2" s="27" t="s">
        <v>41</v>
      </c>
    </row>
    <row r="3" spans="1:11" x14ac:dyDescent="0.2">
      <c r="A3" t="s">
        <v>31</v>
      </c>
    </row>
    <row r="4" spans="1:11" x14ac:dyDescent="0.2">
      <c r="B4" s="45"/>
      <c r="C4" s="45"/>
      <c r="D4" s="45"/>
      <c r="E4" s="45"/>
      <c r="F4" s="45"/>
      <c r="G4" s="45"/>
    </row>
    <row r="5" spans="1:11" x14ac:dyDescent="0.2">
      <c r="G5" t="s">
        <v>3</v>
      </c>
    </row>
    <row r="6" spans="1:11" x14ac:dyDescent="0.2">
      <c r="E6" t="s">
        <v>3</v>
      </c>
      <c r="G6" t="s">
        <v>4</v>
      </c>
    </row>
    <row r="7" spans="1:11" x14ac:dyDescent="0.2">
      <c r="C7" t="s">
        <v>5</v>
      </c>
      <c r="E7" t="s">
        <v>4</v>
      </c>
      <c r="G7" t="s">
        <v>6</v>
      </c>
    </row>
    <row r="8" spans="1:11" ht="15" x14ac:dyDescent="0.25">
      <c r="A8" t="s">
        <v>7</v>
      </c>
      <c r="B8" t="s">
        <v>8</v>
      </c>
      <c r="C8" s="30">
        <v>22835</v>
      </c>
      <c r="E8" s="1">
        <f>'Single Family Commodities'!O8</f>
        <v>-20225.57</v>
      </c>
      <c r="G8" s="1">
        <f>+E8/C8</f>
        <v>-0.88572673527479739</v>
      </c>
      <c r="H8" s="1"/>
      <c r="I8" s="1"/>
      <c r="J8" s="1"/>
    </row>
    <row r="9" spans="1:11" x14ac:dyDescent="0.2">
      <c r="B9" t="s">
        <v>9</v>
      </c>
      <c r="C9">
        <v>22303</v>
      </c>
      <c r="E9" s="1">
        <f>'Single Family Commodities'!O10</f>
        <v>-24990.02</v>
      </c>
      <c r="G9" s="1">
        <f>+E9/C9</f>
        <v>-1.1204779626059276</v>
      </c>
      <c r="H9" s="1"/>
      <c r="I9" s="1"/>
      <c r="J9" s="1"/>
    </row>
    <row r="10" spans="1:11" x14ac:dyDescent="0.2">
      <c r="E10" s="1"/>
      <c r="G10" s="1"/>
      <c r="H10" s="1"/>
      <c r="I10" s="1"/>
      <c r="J10" s="1"/>
    </row>
    <row r="11" spans="1:11" x14ac:dyDescent="0.2">
      <c r="A11" s="27" t="s">
        <v>42</v>
      </c>
      <c r="C11">
        <f>+C9+C8</f>
        <v>45138</v>
      </c>
      <c r="E11" s="1">
        <f>+E9+E8</f>
        <v>-45215.59</v>
      </c>
      <c r="G11" s="1"/>
      <c r="H11" s="1"/>
      <c r="I11" s="1"/>
      <c r="J11" s="1"/>
    </row>
    <row r="12" spans="1:11" x14ac:dyDescent="0.2">
      <c r="E12" s="1"/>
      <c r="G12" s="1"/>
      <c r="H12" s="1"/>
      <c r="I12" s="1"/>
      <c r="J12" s="1"/>
    </row>
    <row r="13" spans="1:11" x14ac:dyDescent="0.2">
      <c r="B13" t="s">
        <v>10</v>
      </c>
      <c r="C13">
        <v>22493</v>
      </c>
      <c r="E13" s="1">
        <f>'Single Family Commodities'!O12</f>
        <v>-34190.6</v>
      </c>
      <c r="G13" s="1">
        <f t="shared" ref="G13:G16" si="0">+E13/C13</f>
        <v>-1.520055128262126</v>
      </c>
      <c r="H13" s="1"/>
      <c r="I13" s="1"/>
      <c r="J13" s="1"/>
    </row>
    <row r="14" spans="1:11" x14ac:dyDescent="0.2">
      <c r="B14" t="s">
        <v>11</v>
      </c>
      <c r="C14">
        <v>22572</v>
      </c>
      <c r="E14" s="1">
        <f>'Single Family Commodities'!O14</f>
        <v>-36109.050000000003</v>
      </c>
      <c r="G14" s="1">
        <f t="shared" si="0"/>
        <v>-1.5997275385433281</v>
      </c>
      <c r="H14" s="1"/>
      <c r="I14" s="1"/>
      <c r="J14" s="1"/>
      <c r="K14" s="1"/>
    </row>
    <row r="15" spans="1:11" x14ac:dyDescent="0.2">
      <c r="B15" t="s">
        <v>12</v>
      </c>
      <c r="C15">
        <v>22554</v>
      </c>
      <c r="E15" s="1">
        <f>'Single Family Commodities'!O16</f>
        <v>-26900.36</v>
      </c>
      <c r="G15" s="1">
        <f t="shared" si="0"/>
        <v>-1.1927090538263723</v>
      </c>
      <c r="H15" s="1"/>
      <c r="I15" s="1"/>
      <c r="J15" s="1"/>
    </row>
    <row r="16" spans="1:11" x14ac:dyDescent="0.2">
      <c r="B16" t="s">
        <v>13</v>
      </c>
      <c r="C16">
        <v>22568</v>
      </c>
      <c r="E16" s="1">
        <f>'Single Family Commodities'!O18</f>
        <v>-24377.26</v>
      </c>
      <c r="G16" s="1">
        <f t="shared" si="0"/>
        <v>-1.0801692662176532</v>
      </c>
      <c r="H16" s="1"/>
      <c r="I16" s="1"/>
      <c r="J16" s="1"/>
    </row>
    <row r="17" spans="1:10" x14ac:dyDescent="0.2">
      <c r="E17" s="1"/>
      <c r="G17" s="1"/>
      <c r="H17" s="1"/>
      <c r="I17" s="1"/>
    </row>
    <row r="18" spans="1:10" x14ac:dyDescent="0.2">
      <c r="E18" s="1"/>
      <c r="G18" s="1"/>
      <c r="H18" s="1"/>
      <c r="I18" s="1"/>
      <c r="J18" s="1"/>
    </row>
    <row r="19" spans="1:10" x14ac:dyDescent="0.2">
      <c r="A19" s="27" t="s">
        <v>43</v>
      </c>
      <c r="C19">
        <f>SUM(C13:C17)</f>
        <v>90187</v>
      </c>
      <c r="E19" s="1">
        <f>SUM(E13:E17)</f>
        <v>-121577.26999999999</v>
      </c>
      <c r="G19" s="1"/>
      <c r="H19" s="1"/>
      <c r="I19" s="1"/>
      <c r="J19" s="1"/>
    </row>
    <row r="20" spans="1:10" x14ac:dyDescent="0.2">
      <c r="E20" s="1"/>
      <c r="G20" s="1"/>
      <c r="H20" s="1"/>
      <c r="I20" s="1"/>
      <c r="J20" s="1"/>
    </row>
    <row r="21" spans="1:10" x14ac:dyDescent="0.2">
      <c r="A21" t="s">
        <v>2</v>
      </c>
      <c r="C21">
        <f>+C19+C11</f>
        <v>135325</v>
      </c>
      <c r="E21" s="1">
        <f>+E19+E11</f>
        <v>-166792.85999999999</v>
      </c>
      <c r="G21" s="1">
        <f>+E21/C21</f>
        <v>-1.2325354516903748</v>
      </c>
      <c r="H21" s="1"/>
      <c r="I21" s="1"/>
      <c r="J21" s="1"/>
    </row>
    <row r="22" spans="1:10" x14ac:dyDescent="0.2">
      <c r="E22" s="1"/>
      <c r="G22" s="1"/>
      <c r="H22" s="1"/>
      <c r="I22" s="1"/>
      <c r="J22" s="1"/>
    </row>
    <row r="23" spans="1:10" x14ac:dyDescent="0.2">
      <c r="B23" t="s">
        <v>14</v>
      </c>
      <c r="E23" s="1"/>
      <c r="G23" s="1"/>
      <c r="H23" s="1"/>
      <c r="I23" s="1"/>
      <c r="J23" s="1"/>
    </row>
    <row r="24" spans="1:10" x14ac:dyDescent="0.2">
      <c r="E24" s="1"/>
      <c r="G24" s="1"/>
      <c r="H24" s="1"/>
      <c r="I24" s="1"/>
      <c r="J24" s="1"/>
    </row>
    <row r="25" spans="1:10" x14ac:dyDescent="0.2">
      <c r="D25" t="s">
        <v>15</v>
      </c>
      <c r="E25" s="1"/>
      <c r="G25" s="1"/>
      <c r="H25" s="1">
        <f>+E21</f>
        <v>-166792.85999999999</v>
      </c>
      <c r="I25" s="1"/>
      <c r="J25" s="1"/>
    </row>
    <row r="26" spans="1:10" x14ac:dyDescent="0.2">
      <c r="E26" s="1"/>
      <c r="G26" s="1"/>
      <c r="H26" s="1"/>
      <c r="I26" s="1"/>
      <c r="J26" s="1"/>
    </row>
    <row r="27" spans="1:10" x14ac:dyDescent="0.2">
      <c r="B27" t="s">
        <v>16</v>
      </c>
      <c r="E27" s="1"/>
      <c r="G27" s="29">
        <v>-0.36</v>
      </c>
      <c r="H27" s="1"/>
      <c r="I27" s="1"/>
      <c r="J27" s="1"/>
    </row>
    <row r="28" spans="1:10" x14ac:dyDescent="0.2">
      <c r="C28" s="27" t="s">
        <v>44</v>
      </c>
      <c r="E28" s="1"/>
      <c r="G28" s="2">
        <f>+C11</f>
        <v>45138</v>
      </c>
      <c r="H28" s="1"/>
      <c r="I28" s="1"/>
      <c r="J28" s="1"/>
    </row>
    <row r="29" spans="1:10" x14ac:dyDescent="0.2">
      <c r="B29" t="s">
        <v>17</v>
      </c>
      <c r="E29" s="1"/>
      <c r="G29" s="1">
        <f>+G28*G27</f>
        <v>-16249.68</v>
      </c>
      <c r="H29" s="1"/>
      <c r="I29" s="1"/>
      <c r="J29" s="1"/>
    </row>
    <row r="30" spans="1:10" x14ac:dyDescent="0.2">
      <c r="E30" s="1"/>
      <c r="G30" s="1"/>
      <c r="H30" s="1"/>
      <c r="I30" s="1"/>
      <c r="J30" s="1"/>
    </row>
    <row r="31" spans="1:10" x14ac:dyDescent="0.2">
      <c r="E31" s="1"/>
      <c r="G31" s="1"/>
      <c r="H31" s="1"/>
      <c r="I31" s="1"/>
      <c r="J31" s="1"/>
    </row>
    <row r="32" spans="1:10" x14ac:dyDescent="0.2">
      <c r="B32" t="s">
        <v>16</v>
      </c>
      <c r="E32" s="1"/>
      <c r="G32" s="29">
        <v>-0.68</v>
      </c>
      <c r="H32" s="1"/>
      <c r="I32" s="1"/>
      <c r="J32" s="1"/>
    </row>
    <row r="33" spans="2:10" x14ac:dyDescent="0.2">
      <c r="C33" s="27" t="s">
        <v>45</v>
      </c>
      <c r="E33" s="1"/>
      <c r="G33" s="2">
        <f>+C19</f>
        <v>90187</v>
      </c>
      <c r="H33" s="1"/>
      <c r="I33" s="1"/>
      <c r="J33" s="1"/>
    </row>
    <row r="34" spans="2:10" x14ac:dyDescent="0.2">
      <c r="B34" t="s">
        <v>17</v>
      </c>
      <c r="E34" s="1"/>
      <c r="G34" s="1">
        <f>+G33*G32</f>
        <v>-61327.16</v>
      </c>
      <c r="H34" s="1">
        <f>+G34+G29</f>
        <v>-77576.84</v>
      </c>
      <c r="I34" s="1"/>
      <c r="J34" s="1"/>
    </row>
    <row r="35" spans="2:10" x14ac:dyDescent="0.2">
      <c r="E35" s="1"/>
      <c r="G35" s="1"/>
      <c r="H35" s="1"/>
      <c r="I35" s="1"/>
      <c r="J35" s="1"/>
    </row>
    <row r="36" spans="2:10" x14ac:dyDescent="0.2">
      <c r="B36" t="s">
        <v>18</v>
      </c>
      <c r="E36" s="1"/>
      <c r="G36" s="1"/>
      <c r="H36" s="1">
        <f>+H25-H34</f>
        <v>-89216.01999999999</v>
      </c>
      <c r="I36" s="1"/>
      <c r="J36" s="1"/>
    </row>
    <row r="37" spans="2:10" x14ac:dyDescent="0.2">
      <c r="E37" s="1"/>
      <c r="G37" s="1"/>
      <c r="H37" s="1"/>
      <c r="I37" s="1"/>
      <c r="J37" s="1"/>
    </row>
    <row r="38" spans="2:10" x14ac:dyDescent="0.2">
      <c r="E38" s="1"/>
      <c r="G38" s="1"/>
      <c r="H38" s="1"/>
      <c r="I38" s="1"/>
      <c r="J38" s="1"/>
    </row>
    <row r="39" spans="2:10" x14ac:dyDescent="0.2">
      <c r="B39" s="27" t="s">
        <v>46</v>
      </c>
      <c r="E39" s="1"/>
      <c r="G39" s="1"/>
      <c r="H39" s="1"/>
      <c r="I39" s="1"/>
      <c r="J39" s="1"/>
    </row>
    <row r="40" spans="2:10" x14ac:dyDescent="0.2">
      <c r="E40" s="1"/>
      <c r="G40" s="1"/>
      <c r="H40" s="1"/>
      <c r="I40" s="1"/>
      <c r="J40" s="1"/>
    </row>
    <row r="41" spans="2:10" x14ac:dyDescent="0.2">
      <c r="B41" s="27" t="s">
        <v>47</v>
      </c>
      <c r="E41" s="1"/>
      <c r="G41" s="1"/>
      <c r="H41" s="1"/>
      <c r="I41" s="1"/>
      <c r="J41" s="1"/>
    </row>
    <row r="42" spans="2:10" x14ac:dyDescent="0.2">
      <c r="E42" s="1"/>
      <c r="G42" s="1"/>
      <c r="H42" s="1"/>
      <c r="I42" s="1"/>
      <c r="J42" s="1"/>
    </row>
    <row r="43" spans="2:10" x14ac:dyDescent="0.2">
      <c r="D43" t="s">
        <v>54</v>
      </c>
      <c r="E43" s="1"/>
      <c r="G43" s="1"/>
      <c r="H43" s="2">
        <f>+C21</f>
        <v>135325</v>
      </c>
      <c r="I43" s="1"/>
      <c r="J43" s="1"/>
    </row>
    <row r="44" spans="2:10" x14ac:dyDescent="0.2">
      <c r="D44" t="s">
        <v>18</v>
      </c>
      <c r="E44" s="1"/>
      <c r="G44" s="1"/>
      <c r="H44" s="1">
        <f>+H36</f>
        <v>-89216.01999999999</v>
      </c>
      <c r="I44" s="1"/>
      <c r="J44" s="1"/>
    </row>
    <row r="45" spans="2:10" x14ac:dyDescent="0.2">
      <c r="E45" s="1"/>
      <c r="G45" s="1"/>
      <c r="H45" s="1"/>
      <c r="I45" s="1"/>
      <c r="J45" s="1"/>
    </row>
    <row r="46" spans="2:10" x14ac:dyDescent="0.2">
      <c r="D46" s="27" t="s">
        <v>48</v>
      </c>
      <c r="E46" s="1"/>
      <c r="G46" s="1"/>
      <c r="H46" s="1">
        <f>+H44/H43</f>
        <v>-0.65927227046000358</v>
      </c>
      <c r="I46" s="1"/>
      <c r="J46" s="1">
        <f>+H46</f>
        <v>-0.65927227046000358</v>
      </c>
    </row>
    <row r="47" spans="2:10" x14ac:dyDescent="0.2">
      <c r="E47" s="1"/>
      <c r="G47" s="1"/>
      <c r="H47" s="1"/>
      <c r="I47" s="1"/>
      <c r="J47" s="1"/>
    </row>
    <row r="48" spans="2:10" x14ac:dyDescent="0.2">
      <c r="B48" s="27" t="s">
        <v>49</v>
      </c>
      <c r="E48" s="1"/>
      <c r="G48" s="1"/>
      <c r="H48" s="1"/>
      <c r="I48" s="1"/>
      <c r="J48" s="1"/>
    </row>
    <row r="49" spans="2:10" x14ac:dyDescent="0.2">
      <c r="B49" s="33" t="s">
        <v>34</v>
      </c>
      <c r="C49" s="33"/>
      <c r="D49" s="33"/>
      <c r="E49" s="34"/>
      <c r="G49" s="1"/>
      <c r="H49" s="1">
        <f>G21</f>
        <v>-1.2325354516903748</v>
      </c>
      <c r="I49" s="1"/>
      <c r="J49" s="1">
        <f>+H49</f>
        <v>-1.2325354516903748</v>
      </c>
    </row>
    <row r="50" spans="2:10" x14ac:dyDescent="0.2">
      <c r="C50" s="23"/>
      <c r="D50" s="23"/>
      <c r="E50" s="29"/>
      <c r="G50" s="1"/>
      <c r="H50" s="1"/>
      <c r="I50" s="1"/>
      <c r="J50" s="1"/>
    </row>
    <row r="51" spans="2:10" x14ac:dyDescent="0.2">
      <c r="E51" s="1"/>
      <c r="G51" s="1"/>
      <c r="H51" s="1"/>
      <c r="I51" s="1"/>
      <c r="J51" s="1"/>
    </row>
    <row r="52" spans="2:10" x14ac:dyDescent="0.2">
      <c r="B52" s="27" t="s">
        <v>46</v>
      </c>
      <c r="E52" s="1"/>
      <c r="G52" s="1"/>
      <c r="H52" s="1"/>
      <c r="I52" s="1"/>
      <c r="J52" s="42">
        <f>+J49+J46</f>
        <v>-1.8918077221503784</v>
      </c>
    </row>
    <row r="53" spans="2:10" x14ac:dyDescent="0.2">
      <c r="E53" s="1"/>
      <c r="G53" s="1"/>
      <c r="H53" s="1"/>
      <c r="I53" s="1"/>
      <c r="J53" s="1"/>
    </row>
    <row r="54" spans="2:10" x14ac:dyDescent="0.2">
      <c r="E54" s="1"/>
      <c r="G54" s="1"/>
      <c r="H54" s="41" t="s">
        <v>57</v>
      </c>
      <c r="I54" s="1"/>
      <c r="J54" s="43">
        <f>-'Notice Cost Adjustment'!C2</f>
        <v>-9.6666666666666665E-2</v>
      </c>
    </row>
    <row r="55" spans="2:10" x14ac:dyDescent="0.2">
      <c r="E55" s="1"/>
      <c r="G55" s="1"/>
      <c r="H55" s="1"/>
      <c r="I55" s="1"/>
      <c r="J55" s="1"/>
    </row>
    <row r="56" spans="2:10" x14ac:dyDescent="0.2">
      <c r="B56" s="27" t="s">
        <v>58</v>
      </c>
      <c r="E56" s="1"/>
      <c r="G56" s="1"/>
      <c r="H56" s="1"/>
      <c r="I56" s="1"/>
      <c r="J56" s="44">
        <f>J52+J54</f>
        <v>-1.9884743888170451</v>
      </c>
    </row>
    <row r="57" spans="2:10" x14ac:dyDescent="0.2">
      <c r="E57" s="1"/>
      <c r="G57" s="1"/>
      <c r="H57" s="1"/>
      <c r="I57" s="1"/>
      <c r="J57" s="1"/>
    </row>
    <row r="58" spans="2:10" x14ac:dyDescent="0.2">
      <c r="E58" s="1"/>
      <c r="G58" s="1"/>
      <c r="H58" s="1"/>
      <c r="I58" s="1"/>
      <c r="J58" s="1"/>
    </row>
    <row r="59" spans="2:10" x14ac:dyDescent="0.2">
      <c r="E59" s="1"/>
    </row>
    <row r="60" spans="2:10" x14ac:dyDescent="0.2">
      <c r="E60" s="1"/>
    </row>
    <row r="61" spans="2:10" x14ac:dyDescent="0.2">
      <c r="E61" s="1"/>
    </row>
    <row r="62" spans="2:10" x14ac:dyDescent="0.2">
      <c r="E62" s="1"/>
    </row>
    <row r="63" spans="2:10" x14ac:dyDescent="0.2">
      <c r="E63" s="1"/>
    </row>
    <row r="64" spans="2:1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</sheetData>
  <mergeCells count="1">
    <mergeCell ref="B4:G4"/>
  </mergeCells>
  <pageMargins left="0.75" right="0.75" top="1" bottom="1" header="0.5" footer="0.5"/>
  <pageSetup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workbookViewId="0">
      <selection activeCell="K54" sqref="K54"/>
    </sheetView>
  </sheetViews>
  <sheetFormatPr defaultColWidth="9.140625" defaultRowHeight="12.75" x14ac:dyDescent="0.2"/>
  <cols>
    <col min="1" max="1" width="6.28515625" style="3" customWidth="1"/>
    <col min="2" max="2" width="9.140625" style="3"/>
    <col min="3" max="3" width="11.5703125" style="3" customWidth="1"/>
    <col min="4" max="4" width="9.140625" style="3"/>
    <col min="5" max="5" width="10.140625" style="3" bestFit="1" customWidth="1"/>
    <col min="6" max="6" width="9.140625" style="3"/>
    <col min="7" max="8" width="10.5703125" style="3" bestFit="1" customWidth="1"/>
    <col min="9" max="9" width="9.140625" style="3"/>
    <col min="10" max="10" width="9.28515625" style="3" bestFit="1" customWidth="1"/>
    <col min="11" max="16384" width="9.140625" style="3"/>
  </cols>
  <sheetData>
    <row r="1" spans="1:12" x14ac:dyDescent="0.2">
      <c r="A1" s="8" t="s">
        <v>0</v>
      </c>
    </row>
    <row r="2" spans="1:12" x14ac:dyDescent="0.2">
      <c r="A2" s="3" t="s">
        <v>41</v>
      </c>
    </row>
    <row r="3" spans="1:12" x14ac:dyDescent="0.2">
      <c r="A3" s="3" t="s">
        <v>32</v>
      </c>
    </row>
    <row r="5" spans="1:12" x14ac:dyDescent="0.2">
      <c r="G5" s="3" t="s">
        <v>3</v>
      </c>
    </row>
    <row r="6" spans="1:12" x14ac:dyDescent="0.2">
      <c r="E6" s="3" t="s">
        <v>3</v>
      </c>
      <c r="G6" s="3" t="s">
        <v>4</v>
      </c>
    </row>
    <row r="7" spans="1:12" x14ac:dyDescent="0.2">
      <c r="C7" s="9" t="s">
        <v>30</v>
      </c>
      <c r="E7" s="3" t="s">
        <v>4</v>
      </c>
      <c r="G7" s="3" t="s">
        <v>6</v>
      </c>
    </row>
    <row r="8" spans="1:12" x14ac:dyDescent="0.2">
      <c r="A8" s="3" t="s">
        <v>7</v>
      </c>
      <c r="B8" s="3" t="s">
        <v>8</v>
      </c>
      <c r="C8" s="28">
        <v>18492</v>
      </c>
      <c r="E8" s="4">
        <f>'Multi Family Commodities'!O8</f>
        <v>-6101.4299999999994</v>
      </c>
      <c r="F8" s="4"/>
      <c r="G8" s="4">
        <f>+E8/C8</f>
        <v>-0.32994970798182993</v>
      </c>
      <c r="H8" s="4"/>
      <c r="I8" s="4"/>
      <c r="J8" s="4"/>
      <c r="K8" s="4"/>
      <c r="L8" s="4"/>
    </row>
    <row r="9" spans="1:12" x14ac:dyDescent="0.2">
      <c r="B9" s="3" t="s">
        <v>9</v>
      </c>
      <c r="C9" s="28">
        <v>18930</v>
      </c>
      <c r="E9" s="4">
        <f>'Multi Family Commodities'!O10</f>
        <v>-7273.57</v>
      </c>
      <c r="F9" s="4"/>
      <c r="G9" s="4">
        <f>+E9/C9</f>
        <v>-0.38423507659799261</v>
      </c>
      <c r="H9" s="4"/>
      <c r="I9" s="4"/>
      <c r="J9" s="4"/>
      <c r="K9" s="4"/>
      <c r="L9" s="4"/>
    </row>
    <row r="10" spans="1:12" x14ac:dyDescent="0.2">
      <c r="C10" s="28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3" t="s">
        <v>42</v>
      </c>
      <c r="C11" s="28">
        <f>+C9+C8</f>
        <v>37422</v>
      </c>
      <c r="E11" s="4">
        <f>+E9+E8</f>
        <v>-13375</v>
      </c>
      <c r="F11" s="4"/>
      <c r="G11" s="4"/>
      <c r="H11" s="4"/>
      <c r="I11" s="4"/>
      <c r="J11" s="4"/>
      <c r="K11" s="4"/>
      <c r="L11" s="4"/>
    </row>
    <row r="12" spans="1:12" x14ac:dyDescent="0.2">
      <c r="C12" s="28"/>
      <c r="E12" s="4"/>
      <c r="F12" s="4"/>
      <c r="G12" s="4"/>
      <c r="H12" s="4"/>
      <c r="I12" s="4"/>
      <c r="J12" s="4"/>
      <c r="K12" s="4"/>
      <c r="L12" s="4"/>
    </row>
    <row r="13" spans="1:12" x14ac:dyDescent="0.2">
      <c r="B13" s="3" t="s">
        <v>10</v>
      </c>
      <c r="C13" s="28">
        <v>18992</v>
      </c>
      <c r="E13" s="4">
        <f>'Multi Family Commodities'!O12</f>
        <v>-7847.9400000000005</v>
      </c>
      <c r="F13" s="4"/>
      <c r="G13" s="4">
        <f t="shared" ref="G13:G16" si="0">+E13/C13</f>
        <v>-0.41322346251053077</v>
      </c>
      <c r="H13" s="4"/>
      <c r="I13" s="4"/>
      <c r="J13" s="4"/>
      <c r="K13" s="4"/>
      <c r="L13" s="4"/>
    </row>
    <row r="14" spans="1:12" x14ac:dyDescent="0.2">
      <c r="B14" s="3" t="s">
        <v>11</v>
      </c>
      <c r="C14" s="28">
        <v>18905</v>
      </c>
      <c r="E14" s="4">
        <f>'Multi Family Commodities'!O14</f>
        <v>-8644.61</v>
      </c>
      <c r="F14" s="4"/>
      <c r="G14" s="4">
        <f t="shared" si="0"/>
        <v>-0.45726580269769906</v>
      </c>
      <c r="H14" s="4"/>
      <c r="I14" s="4"/>
      <c r="J14" s="4"/>
      <c r="K14" s="4"/>
      <c r="L14" s="4"/>
    </row>
    <row r="15" spans="1:12" x14ac:dyDescent="0.2">
      <c r="B15" s="3" t="s">
        <v>12</v>
      </c>
      <c r="C15" s="28">
        <v>18906</v>
      </c>
      <c r="E15" s="4">
        <f>'Multi Family Commodities'!O16</f>
        <v>-6972.93</v>
      </c>
      <c r="F15" s="4"/>
      <c r="G15" s="4">
        <f t="shared" si="0"/>
        <v>-0.36882100920342747</v>
      </c>
      <c r="H15" s="4"/>
      <c r="I15" s="4"/>
      <c r="J15" s="4"/>
      <c r="K15" s="4"/>
      <c r="L15" s="4"/>
    </row>
    <row r="16" spans="1:12" x14ac:dyDescent="0.2">
      <c r="B16" s="3" t="s">
        <v>13</v>
      </c>
      <c r="C16" s="28">
        <v>19182</v>
      </c>
      <c r="E16" s="4">
        <f>'Multi Family Commodities'!O18</f>
        <v>-8854.5499999999993</v>
      </c>
      <c r="F16" s="4"/>
      <c r="G16" s="4">
        <f t="shared" si="0"/>
        <v>-0.46160723595037012</v>
      </c>
      <c r="H16" s="4"/>
      <c r="I16" s="4"/>
      <c r="J16" s="4"/>
      <c r="K16" s="4"/>
      <c r="L16" s="4"/>
    </row>
    <row r="17" spans="1:12" x14ac:dyDescent="0.2">
      <c r="C17" s="28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3" t="s">
        <v>50</v>
      </c>
      <c r="C18" s="28">
        <f>SUM(C13:C17)</f>
        <v>75985</v>
      </c>
      <c r="E18" s="4">
        <f>SUM(E13:E17)</f>
        <v>-32320.030000000002</v>
      </c>
      <c r="F18" s="4"/>
      <c r="G18" s="4"/>
      <c r="H18" s="4"/>
      <c r="I18" s="4"/>
      <c r="J18" s="4"/>
      <c r="K18" s="4"/>
      <c r="L18" s="4"/>
    </row>
    <row r="19" spans="1:12" x14ac:dyDescent="0.2">
      <c r="C19" s="28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3" t="s">
        <v>2</v>
      </c>
      <c r="C20" s="28">
        <f>+C18+C11</f>
        <v>113407</v>
      </c>
      <c r="E20" s="4">
        <f>+E18+E11</f>
        <v>-45695.03</v>
      </c>
      <c r="F20" s="4"/>
      <c r="G20" s="4">
        <f>+E20/C20</f>
        <v>-0.40292953697743522</v>
      </c>
      <c r="H20" s="4"/>
      <c r="I20" s="4"/>
      <c r="J20" s="4"/>
      <c r="K20" s="4"/>
      <c r="L20" s="4"/>
    </row>
    <row r="21" spans="1:12" x14ac:dyDescent="0.2">
      <c r="E21" s="4"/>
      <c r="F21" s="4"/>
      <c r="G21" s="4"/>
      <c r="H21" s="4"/>
      <c r="I21" s="4"/>
      <c r="J21" s="4"/>
      <c r="K21" s="4"/>
      <c r="L21" s="4"/>
    </row>
    <row r="22" spans="1:12" x14ac:dyDescent="0.2">
      <c r="B22" s="3" t="s">
        <v>14</v>
      </c>
      <c r="E22" s="4"/>
      <c r="F22" s="4"/>
      <c r="G22" s="4"/>
      <c r="H22" s="4"/>
      <c r="I22" s="4"/>
      <c r="J22" s="4"/>
      <c r="K22" s="4"/>
      <c r="L22" s="4"/>
    </row>
    <row r="23" spans="1:12" x14ac:dyDescent="0.2">
      <c r="E23" s="4"/>
      <c r="F23" s="4"/>
      <c r="G23" s="4"/>
      <c r="H23" s="4"/>
      <c r="I23" s="4"/>
      <c r="J23" s="4"/>
      <c r="K23" s="4"/>
      <c r="L23" s="4"/>
    </row>
    <row r="24" spans="1:12" x14ac:dyDescent="0.2">
      <c r="D24" s="3" t="s">
        <v>15</v>
      </c>
      <c r="E24" s="4"/>
      <c r="F24" s="4"/>
      <c r="G24" s="4"/>
      <c r="H24" s="4">
        <f>+E20</f>
        <v>-45695.03</v>
      </c>
      <c r="I24" s="4"/>
      <c r="J24" s="4"/>
      <c r="K24" s="4"/>
      <c r="L24" s="4"/>
    </row>
    <row r="25" spans="1:12" x14ac:dyDescent="0.2">
      <c r="E25" s="4"/>
      <c r="F25" s="4"/>
      <c r="G25" s="4"/>
      <c r="H25" s="4"/>
      <c r="I25" s="4"/>
      <c r="J25" s="4"/>
      <c r="K25" s="4"/>
      <c r="L25" s="4"/>
    </row>
    <row r="26" spans="1:12" x14ac:dyDescent="0.2">
      <c r="B26" s="3" t="s">
        <v>19</v>
      </c>
      <c r="E26" s="4"/>
      <c r="F26" s="4"/>
      <c r="G26" s="4">
        <v>-0.23</v>
      </c>
      <c r="H26" s="4"/>
      <c r="I26" s="4"/>
      <c r="J26" s="4"/>
      <c r="K26" s="4"/>
      <c r="L26" s="4"/>
    </row>
    <row r="27" spans="1:12" x14ac:dyDescent="0.2">
      <c r="C27" s="3" t="s">
        <v>51</v>
      </c>
      <c r="E27" s="4"/>
      <c r="F27" s="4"/>
      <c r="G27" s="5">
        <f>+C11</f>
        <v>37422</v>
      </c>
      <c r="H27" s="4"/>
      <c r="I27" s="4"/>
      <c r="J27" s="4"/>
      <c r="K27" s="4"/>
      <c r="L27" s="4"/>
    </row>
    <row r="28" spans="1:12" x14ac:dyDescent="0.2">
      <c r="B28" s="3" t="s">
        <v>17</v>
      </c>
      <c r="E28" s="4"/>
      <c r="F28" s="4"/>
      <c r="G28" s="4">
        <f>+G27*G26</f>
        <v>-8607.06</v>
      </c>
      <c r="H28" s="4"/>
      <c r="I28" s="4"/>
      <c r="J28" s="4"/>
      <c r="K28" s="4"/>
      <c r="L28" s="4"/>
    </row>
    <row r="29" spans="1:12" x14ac:dyDescent="0.2">
      <c r="E29" s="4"/>
      <c r="F29" s="4"/>
      <c r="G29" s="4"/>
      <c r="H29" s="4"/>
      <c r="I29" s="4"/>
      <c r="J29" s="4"/>
      <c r="K29" s="4"/>
      <c r="L29" s="4"/>
    </row>
    <row r="30" spans="1:12" x14ac:dyDescent="0.2">
      <c r="E30" s="4"/>
      <c r="F30" s="4"/>
      <c r="G30" s="4"/>
      <c r="H30" s="4"/>
      <c r="I30" s="4"/>
      <c r="J30" s="4"/>
      <c r="K30" s="4"/>
      <c r="L30" s="4"/>
    </row>
    <row r="31" spans="1:12" x14ac:dyDescent="0.2">
      <c r="B31" s="3" t="s">
        <v>19</v>
      </c>
      <c r="E31" s="4"/>
      <c r="F31" s="4"/>
      <c r="G31" s="4">
        <v>-0.28000000000000003</v>
      </c>
      <c r="H31" s="4"/>
      <c r="I31" s="4"/>
      <c r="J31" s="4"/>
      <c r="K31" s="4"/>
      <c r="L31" s="4"/>
    </row>
    <row r="32" spans="1:12" x14ac:dyDescent="0.2">
      <c r="C32" s="3" t="s">
        <v>52</v>
      </c>
      <c r="E32" s="4"/>
      <c r="F32" s="4"/>
      <c r="G32" s="5">
        <f>+C18</f>
        <v>75985</v>
      </c>
      <c r="H32" s="4"/>
      <c r="I32" s="4"/>
      <c r="J32" s="4"/>
      <c r="K32" s="4"/>
      <c r="L32" s="4"/>
    </row>
    <row r="33" spans="2:12" x14ac:dyDescent="0.2">
      <c r="B33" s="3" t="s">
        <v>17</v>
      </c>
      <c r="E33" s="4"/>
      <c r="F33" s="4"/>
      <c r="G33" s="4">
        <f>+G32*G31</f>
        <v>-21275.800000000003</v>
      </c>
      <c r="H33" s="4">
        <f>+G33+G28</f>
        <v>-29882.86</v>
      </c>
      <c r="I33" s="4"/>
      <c r="J33" s="4"/>
      <c r="K33" s="4"/>
      <c r="L33" s="4"/>
    </row>
    <row r="34" spans="2:12" x14ac:dyDescent="0.2">
      <c r="E34" s="4"/>
      <c r="F34" s="4"/>
      <c r="G34" s="4"/>
      <c r="H34" s="4"/>
      <c r="I34" s="4"/>
      <c r="J34" s="4"/>
      <c r="K34" s="4"/>
      <c r="L34" s="4"/>
    </row>
    <row r="35" spans="2:12" x14ac:dyDescent="0.2">
      <c r="B35" s="3" t="s">
        <v>18</v>
      </c>
      <c r="E35" s="4"/>
      <c r="F35" s="4"/>
      <c r="G35" s="4"/>
      <c r="H35" s="4">
        <f>+H24-H33</f>
        <v>-15812.169999999998</v>
      </c>
      <c r="I35" s="4"/>
      <c r="J35" s="4"/>
      <c r="K35" s="4"/>
      <c r="L35" s="4"/>
    </row>
    <row r="36" spans="2:12" x14ac:dyDescent="0.2">
      <c r="E36" s="4"/>
      <c r="F36" s="4"/>
      <c r="G36" s="4"/>
      <c r="H36" s="4"/>
      <c r="I36" s="4"/>
      <c r="J36" s="4"/>
      <c r="K36" s="4"/>
      <c r="L36" s="4"/>
    </row>
    <row r="37" spans="2:12" x14ac:dyDescent="0.2">
      <c r="E37" s="4"/>
      <c r="F37" s="4"/>
      <c r="G37" s="4"/>
      <c r="H37" s="4"/>
      <c r="I37" s="4"/>
      <c r="J37" s="4"/>
      <c r="K37" s="4"/>
      <c r="L37" s="4"/>
    </row>
    <row r="38" spans="2:12" x14ac:dyDescent="0.2">
      <c r="B38" s="3" t="s">
        <v>46</v>
      </c>
      <c r="E38" s="4"/>
      <c r="F38" s="4"/>
      <c r="G38" s="4"/>
      <c r="H38" s="4"/>
      <c r="I38" s="4"/>
      <c r="J38" s="4"/>
      <c r="K38" s="4"/>
      <c r="L38" s="4"/>
    </row>
    <row r="39" spans="2:12" x14ac:dyDescent="0.2">
      <c r="E39" s="4"/>
      <c r="F39" s="4"/>
      <c r="G39" s="4"/>
      <c r="H39" s="4"/>
      <c r="I39" s="4"/>
      <c r="J39" s="4"/>
      <c r="K39" s="4"/>
      <c r="L39" s="4"/>
    </row>
    <row r="40" spans="2:12" x14ac:dyDescent="0.2">
      <c r="B40" s="3" t="s">
        <v>47</v>
      </c>
      <c r="E40" s="4"/>
      <c r="F40" s="4"/>
      <c r="G40" s="4"/>
      <c r="H40" s="4"/>
      <c r="I40" s="4"/>
      <c r="J40" s="4"/>
      <c r="K40" s="4"/>
      <c r="L40" s="4"/>
    </row>
    <row r="41" spans="2:12" x14ac:dyDescent="0.2">
      <c r="E41" s="4"/>
      <c r="F41" s="4"/>
      <c r="G41" s="4"/>
      <c r="H41" s="4"/>
      <c r="I41" s="4"/>
      <c r="J41" s="4"/>
      <c r="K41" s="4"/>
      <c r="L41" s="4"/>
    </row>
    <row r="42" spans="2:12" x14ac:dyDescent="0.2">
      <c r="D42" s="3" t="s">
        <v>55</v>
      </c>
      <c r="E42" s="4"/>
      <c r="F42" s="4"/>
      <c r="G42" s="4"/>
      <c r="H42" s="5">
        <f>+C20</f>
        <v>113407</v>
      </c>
      <c r="I42" s="4"/>
      <c r="J42" s="4"/>
      <c r="K42" s="4"/>
      <c r="L42" s="4"/>
    </row>
    <row r="43" spans="2:12" x14ac:dyDescent="0.2">
      <c r="D43" s="3" t="s">
        <v>18</v>
      </c>
      <c r="E43" s="4"/>
      <c r="F43" s="4"/>
      <c r="G43" s="4"/>
      <c r="H43" s="4">
        <f>+H35</f>
        <v>-15812.169999999998</v>
      </c>
      <c r="I43" s="4"/>
      <c r="J43" s="4"/>
      <c r="K43" s="4"/>
      <c r="L43" s="4"/>
    </row>
    <row r="44" spans="2:12" x14ac:dyDescent="0.2">
      <c r="E44" s="4"/>
      <c r="F44" s="4"/>
      <c r="G44" s="4"/>
      <c r="H44" s="4"/>
      <c r="I44" s="4"/>
      <c r="J44" s="4"/>
      <c r="K44" s="4"/>
      <c r="L44" s="4"/>
    </row>
    <row r="45" spans="2:12" x14ac:dyDescent="0.2">
      <c r="D45" s="3" t="s">
        <v>48</v>
      </c>
      <c r="E45" s="4"/>
      <c r="F45" s="4"/>
      <c r="G45" s="4"/>
      <c r="H45" s="4">
        <f>+H43/H42</f>
        <v>-0.13942851852178437</v>
      </c>
      <c r="I45" s="4"/>
      <c r="J45" s="4">
        <f>+H45</f>
        <v>-0.13942851852178437</v>
      </c>
      <c r="K45" s="4"/>
      <c r="L45" s="4"/>
    </row>
    <row r="46" spans="2:12" x14ac:dyDescent="0.2">
      <c r="E46" s="4"/>
      <c r="F46" s="4"/>
      <c r="G46" s="4"/>
      <c r="H46" s="4"/>
      <c r="I46" s="4"/>
      <c r="J46" s="4"/>
      <c r="K46" s="4"/>
      <c r="L46" s="4"/>
    </row>
    <row r="47" spans="2:12" x14ac:dyDescent="0.2">
      <c r="B47" s="3" t="s">
        <v>49</v>
      </c>
      <c r="E47" s="4"/>
      <c r="F47" s="4"/>
      <c r="G47" s="4"/>
      <c r="H47" s="4"/>
      <c r="I47" s="4"/>
      <c r="J47" s="4"/>
      <c r="K47" s="4"/>
      <c r="L47" s="4"/>
    </row>
    <row r="48" spans="2:12" x14ac:dyDescent="0.2">
      <c r="B48" s="33" t="s">
        <v>34</v>
      </c>
      <c r="C48" s="35"/>
      <c r="D48" s="35"/>
      <c r="E48" s="36"/>
      <c r="F48" s="4"/>
      <c r="G48" s="4"/>
      <c r="H48" s="4">
        <f>G20</f>
        <v>-0.40292953697743522</v>
      </c>
      <c r="I48" s="4"/>
      <c r="J48" s="4">
        <f>+H48</f>
        <v>-0.40292953697743522</v>
      </c>
      <c r="K48" s="4"/>
      <c r="L48" s="4"/>
    </row>
    <row r="49" spans="2:12" x14ac:dyDescent="0.2">
      <c r="E49" s="4"/>
      <c r="F49" s="4"/>
      <c r="G49" s="4"/>
      <c r="H49" s="4"/>
      <c r="I49" s="4"/>
      <c r="J49" s="4"/>
      <c r="K49" s="4"/>
      <c r="L49" s="4"/>
    </row>
    <row r="50" spans="2:12" x14ac:dyDescent="0.2">
      <c r="E50" s="4"/>
      <c r="F50" s="4"/>
      <c r="G50" s="4"/>
      <c r="H50" s="4"/>
      <c r="I50" s="4"/>
      <c r="J50" s="4"/>
      <c r="K50" s="4"/>
      <c r="L50" s="4"/>
    </row>
    <row r="51" spans="2:12" x14ac:dyDescent="0.2">
      <c r="B51" s="3" t="s">
        <v>53</v>
      </c>
      <c r="E51" s="4"/>
      <c r="F51" s="4"/>
      <c r="G51" s="4"/>
      <c r="H51" s="4"/>
      <c r="I51" s="4"/>
      <c r="J51" s="6">
        <f>+J48+J45</f>
        <v>-0.54235805549921956</v>
      </c>
      <c r="K51" s="4"/>
      <c r="L51" s="4"/>
    </row>
    <row r="52" spans="2:12" x14ac:dyDescent="0.2">
      <c r="E52" s="4"/>
      <c r="F52" s="4"/>
      <c r="G52" s="4"/>
      <c r="H52" s="4"/>
      <c r="I52" s="4"/>
      <c r="J52" s="4"/>
    </row>
    <row r="53" spans="2:12" x14ac:dyDescent="0.2">
      <c r="E53" s="4"/>
      <c r="F53" s="4"/>
      <c r="G53" s="4"/>
      <c r="H53" s="4"/>
      <c r="I53" s="4"/>
      <c r="J53" s="4"/>
    </row>
    <row r="54" spans="2:12" x14ac:dyDescent="0.2">
      <c r="E54" s="4"/>
      <c r="F54" s="4"/>
      <c r="G54" s="4"/>
      <c r="H54" s="4"/>
      <c r="I54" s="4"/>
      <c r="J54" s="4"/>
    </row>
    <row r="55" spans="2:12" x14ac:dyDescent="0.2">
      <c r="E55" s="4"/>
      <c r="F55" s="4"/>
      <c r="G55" s="4"/>
      <c r="H55" s="4"/>
      <c r="I55" s="4"/>
      <c r="J55" s="4"/>
    </row>
    <row r="56" spans="2:12" x14ac:dyDescent="0.2">
      <c r="E56" s="4"/>
      <c r="F56" s="4"/>
      <c r="G56" s="4"/>
      <c r="H56" s="4"/>
      <c r="I56" s="4"/>
      <c r="J56" s="4"/>
    </row>
    <row r="57" spans="2:12" x14ac:dyDescent="0.2">
      <c r="E57" s="4"/>
      <c r="F57" s="4"/>
      <c r="G57" s="4"/>
      <c r="H57" s="4"/>
      <c r="I57" s="4"/>
      <c r="J57" s="4"/>
    </row>
    <row r="58" spans="2:12" x14ac:dyDescent="0.2">
      <c r="E58" s="4"/>
      <c r="F58" s="4"/>
      <c r="G58" s="4"/>
      <c r="H58" s="4"/>
      <c r="I58" s="4"/>
      <c r="J58" s="4"/>
    </row>
    <row r="59" spans="2:12" x14ac:dyDescent="0.2">
      <c r="E59" s="4"/>
      <c r="F59" s="4"/>
      <c r="G59" s="4"/>
      <c r="H59" s="4"/>
      <c r="I59" s="4"/>
      <c r="J59" s="4"/>
    </row>
    <row r="60" spans="2:12" x14ac:dyDescent="0.2">
      <c r="E60" s="4"/>
      <c r="F60" s="4"/>
      <c r="G60" s="4"/>
      <c r="H60" s="4"/>
      <c r="I60" s="4"/>
      <c r="J60" s="4"/>
    </row>
    <row r="61" spans="2:12" x14ac:dyDescent="0.2">
      <c r="E61" s="4"/>
      <c r="F61" s="4"/>
      <c r="G61" s="4"/>
      <c r="H61" s="4"/>
      <c r="I61" s="4"/>
      <c r="J61" s="4"/>
    </row>
    <row r="62" spans="2:12" x14ac:dyDescent="0.2">
      <c r="E62" s="4"/>
      <c r="F62" s="4"/>
      <c r="G62" s="4"/>
      <c r="H62" s="4"/>
      <c r="I62" s="4"/>
      <c r="J62" s="4"/>
    </row>
    <row r="63" spans="2:12" x14ac:dyDescent="0.2">
      <c r="E63" s="4"/>
      <c r="F63" s="4"/>
      <c r="G63" s="4"/>
      <c r="H63" s="4"/>
      <c r="I63" s="4"/>
      <c r="J63" s="4"/>
    </row>
    <row r="64" spans="2:12" x14ac:dyDescent="0.2">
      <c r="E64" s="4"/>
      <c r="F64" s="4"/>
      <c r="G64" s="4"/>
      <c r="H64" s="4"/>
      <c r="I64" s="4"/>
      <c r="J64" s="4"/>
    </row>
    <row r="65" spans="5:10" x14ac:dyDescent="0.2">
      <c r="E65" s="4"/>
      <c r="F65" s="4"/>
      <c r="G65" s="4"/>
      <c r="H65" s="4"/>
      <c r="I65" s="4"/>
      <c r="J65" s="4"/>
    </row>
    <row r="66" spans="5:10" x14ac:dyDescent="0.2">
      <c r="E66" s="4"/>
      <c r="F66" s="4"/>
      <c r="G66" s="4"/>
      <c r="H66" s="4"/>
      <c r="I66" s="4"/>
      <c r="J66" s="4"/>
    </row>
    <row r="67" spans="5:10" x14ac:dyDescent="0.2">
      <c r="E67" s="4"/>
      <c r="F67" s="4"/>
      <c r="G67" s="4"/>
      <c r="H67" s="4"/>
      <c r="I67" s="4"/>
      <c r="J67" s="4"/>
    </row>
    <row r="68" spans="5:10" x14ac:dyDescent="0.2">
      <c r="E68" s="4"/>
      <c r="F68" s="4"/>
      <c r="G68" s="4"/>
      <c r="H68" s="4"/>
      <c r="I68" s="4"/>
      <c r="J68" s="4"/>
    </row>
    <row r="69" spans="5:10" x14ac:dyDescent="0.2">
      <c r="E69" s="4"/>
      <c r="F69" s="4"/>
      <c r="G69" s="4"/>
      <c r="H69" s="4"/>
      <c r="I69" s="4"/>
      <c r="J69" s="4"/>
    </row>
    <row r="70" spans="5:10" x14ac:dyDescent="0.2">
      <c r="E70" s="4"/>
      <c r="F70" s="4"/>
      <c r="G70" s="4"/>
      <c r="H70" s="4"/>
      <c r="I70" s="4"/>
      <c r="J70" s="4"/>
    </row>
    <row r="71" spans="5:10" x14ac:dyDescent="0.2">
      <c r="E71" s="4"/>
      <c r="F71" s="4"/>
      <c r="G71" s="4"/>
      <c r="H71" s="4"/>
      <c r="I71" s="4"/>
      <c r="J71" s="4"/>
    </row>
    <row r="72" spans="5:10" x14ac:dyDescent="0.2">
      <c r="E72" s="4"/>
      <c r="F72" s="4"/>
      <c r="G72" s="4"/>
      <c r="H72" s="4"/>
      <c r="I72" s="4"/>
      <c r="J72" s="4"/>
    </row>
    <row r="73" spans="5:10" x14ac:dyDescent="0.2">
      <c r="E73" s="4"/>
      <c r="F73" s="4"/>
      <c r="G73" s="4"/>
      <c r="H73" s="4"/>
      <c r="I73" s="4"/>
      <c r="J73" s="4"/>
    </row>
    <row r="74" spans="5:10" x14ac:dyDescent="0.2">
      <c r="E74" s="4"/>
      <c r="F74" s="4"/>
      <c r="G74" s="4"/>
      <c r="H74" s="4"/>
      <c r="I74" s="4"/>
      <c r="J74" s="4"/>
    </row>
    <row r="75" spans="5:10" x14ac:dyDescent="0.2">
      <c r="E75" s="4"/>
      <c r="F75" s="4"/>
      <c r="G75" s="4"/>
      <c r="H75" s="4"/>
      <c r="I75" s="4"/>
      <c r="J75" s="4"/>
    </row>
    <row r="76" spans="5:10" x14ac:dyDescent="0.2">
      <c r="E76" s="4"/>
      <c r="F76" s="4"/>
      <c r="G76" s="4"/>
      <c r="H76" s="4"/>
      <c r="I76" s="4"/>
      <c r="J76" s="4"/>
    </row>
    <row r="77" spans="5:10" x14ac:dyDescent="0.2">
      <c r="E77" s="4"/>
      <c r="F77" s="4"/>
      <c r="G77" s="4"/>
      <c r="H77" s="4"/>
      <c r="I77" s="4"/>
      <c r="J77" s="4"/>
    </row>
    <row r="78" spans="5:10" x14ac:dyDescent="0.2">
      <c r="E78" s="4"/>
      <c r="F78" s="4"/>
      <c r="G78" s="4"/>
      <c r="H78" s="4"/>
      <c r="I78" s="4"/>
      <c r="J78" s="4"/>
    </row>
    <row r="79" spans="5:10" x14ac:dyDescent="0.2">
      <c r="E79" s="4"/>
      <c r="F79" s="4"/>
      <c r="G79" s="4"/>
      <c r="H79" s="4"/>
      <c r="I79" s="4"/>
      <c r="J79" s="4"/>
    </row>
    <row r="80" spans="5:10" x14ac:dyDescent="0.2">
      <c r="E80" s="4"/>
      <c r="F80" s="4"/>
      <c r="G80" s="4"/>
      <c r="H80" s="4"/>
      <c r="I80" s="4"/>
      <c r="J80" s="4"/>
    </row>
    <row r="81" spans="5:10" x14ac:dyDescent="0.2">
      <c r="E81" s="4"/>
      <c r="F81" s="4"/>
      <c r="G81" s="4"/>
      <c r="H81" s="4"/>
      <c r="I81" s="4"/>
      <c r="J81" s="4"/>
    </row>
    <row r="82" spans="5:10" x14ac:dyDescent="0.2">
      <c r="E82" s="4"/>
      <c r="F82" s="4"/>
      <c r="G82" s="4"/>
      <c r="H82" s="4"/>
      <c r="I82" s="4"/>
      <c r="J82" s="4"/>
    </row>
    <row r="83" spans="5:10" x14ac:dyDescent="0.2">
      <c r="E83" s="4"/>
      <c r="F83" s="4"/>
      <c r="G83" s="4"/>
      <c r="H83" s="4"/>
      <c r="I83" s="4"/>
      <c r="J83" s="4"/>
    </row>
    <row r="84" spans="5:10" x14ac:dyDescent="0.2">
      <c r="E84" s="4"/>
      <c r="F84" s="4"/>
      <c r="G84" s="4"/>
      <c r="H84" s="4"/>
      <c r="I84" s="4"/>
      <c r="J84" s="4"/>
    </row>
    <row r="85" spans="5:10" x14ac:dyDescent="0.2">
      <c r="E85" s="4"/>
      <c r="F85" s="4"/>
      <c r="G85" s="4"/>
      <c r="H85" s="4"/>
      <c r="I85" s="4"/>
      <c r="J85" s="4"/>
    </row>
    <row r="86" spans="5:10" x14ac:dyDescent="0.2">
      <c r="E86" s="4"/>
      <c r="F86" s="4"/>
      <c r="G86" s="4"/>
      <c r="H86" s="4"/>
      <c r="I86" s="4"/>
      <c r="J86" s="4"/>
    </row>
    <row r="87" spans="5:10" x14ac:dyDescent="0.2">
      <c r="E87" s="4"/>
      <c r="F87" s="4"/>
      <c r="G87" s="4"/>
      <c r="H87" s="4"/>
      <c r="I87" s="4"/>
      <c r="J87" s="4"/>
    </row>
    <row r="88" spans="5:10" x14ac:dyDescent="0.2">
      <c r="E88" s="4"/>
      <c r="F88" s="4"/>
      <c r="G88" s="4"/>
      <c r="H88" s="4"/>
      <c r="I88" s="4"/>
      <c r="J88" s="4"/>
    </row>
    <row r="89" spans="5:10" x14ac:dyDescent="0.2">
      <c r="E89" s="4"/>
      <c r="F89" s="4"/>
      <c r="G89" s="4"/>
      <c r="H89" s="4"/>
      <c r="I89" s="4"/>
      <c r="J89" s="4"/>
    </row>
    <row r="90" spans="5:10" x14ac:dyDescent="0.2">
      <c r="E90" s="4"/>
      <c r="F90" s="4"/>
      <c r="G90" s="4"/>
      <c r="H90" s="4"/>
      <c r="I90" s="4"/>
      <c r="J90" s="4"/>
    </row>
    <row r="91" spans="5:10" x14ac:dyDescent="0.2">
      <c r="E91" s="4"/>
      <c r="F91" s="4"/>
      <c r="G91" s="4"/>
      <c r="H91" s="4"/>
      <c r="I91" s="4"/>
      <c r="J91" s="4"/>
    </row>
    <row r="92" spans="5:10" x14ac:dyDescent="0.2">
      <c r="E92" s="4"/>
      <c r="F92" s="4"/>
      <c r="G92" s="4"/>
      <c r="H92" s="4"/>
      <c r="I92" s="4"/>
      <c r="J92" s="4"/>
    </row>
    <row r="93" spans="5:10" x14ac:dyDescent="0.2">
      <c r="E93" s="4"/>
      <c r="F93" s="4"/>
      <c r="G93" s="4"/>
      <c r="H93" s="4"/>
      <c r="I93" s="4"/>
      <c r="J93" s="4"/>
    </row>
    <row r="94" spans="5:10" x14ac:dyDescent="0.2">
      <c r="E94" s="4"/>
      <c r="F94" s="4"/>
      <c r="G94" s="4"/>
      <c r="H94" s="4"/>
      <c r="I94" s="4"/>
      <c r="J94" s="4"/>
    </row>
    <row r="95" spans="5:10" x14ac:dyDescent="0.2">
      <c r="E95" s="4"/>
      <c r="F95" s="4"/>
      <c r="G95" s="4"/>
      <c r="H95" s="4"/>
      <c r="I95" s="4"/>
      <c r="J95" s="4"/>
    </row>
    <row r="96" spans="5:10" x14ac:dyDescent="0.2">
      <c r="E96" s="4"/>
      <c r="F96" s="4"/>
      <c r="G96" s="4"/>
      <c r="H96" s="4"/>
      <c r="I96" s="4"/>
      <c r="J96" s="4"/>
    </row>
    <row r="97" spans="5:10" x14ac:dyDescent="0.2">
      <c r="E97" s="4"/>
      <c r="F97" s="4"/>
      <c r="G97" s="4"/>
      <c r="H97" s="4"/>
      <c r="I97" s="4"/>
      <c r="J97" s="4"/>
    </row>
    <row r="98" spans="5:10" x14ac:dyDescent="0.2">
      <c r="E98" s="4"/>
      <c r="F98" s="4"/>
      <c r="G98" s="4"/>
      <c r="H98" s="4"/>
      <c r="I98" s="4"/>
      <c r="J98" s="4"/>
    </row>
    <row r="99" spans="5:10" x14ac:dyDescent="0.2">
      <c r="E99" s="4"/>
      <c r="F99" s="4"/>
      <c r="G99" s="4"/>
      <c r="H99" s="4"/>
      <c r="I99" s="4"/>
      <c r="J99" s="4"/>
    </row>
    <row r="100" spans="5:10" x14ac:dyDescent="0.2">
      <c r="E100" s="4"/>
      <c r="F100" s="4"/>
      <c r="G100" s="4"/>
      <c r="H100" s="4"/>
      <c r="I100" s="4"/>
      <c r="J100" s="4"/>
    </row>
    <row r="101" spans="5:10" x14ac:dyDescent="0.2">
      <c r="E101" s="4"/>
      <c r="F101" s="4"/>
      <c r="G101" s="4"/>
      <c r="H101" s="4"/>
      <c r="I101" s="4"/>
      <c r="J101" s="4"/>
    </row>
    <row r="102" spans="5:10" x14ac:dyDescent="0.2">
      <c r="E102" s="4"/>
      <c r="F102" s="4"/>
      <c r="G102" s="4"/>
      <c r="H102" s="4"/>
      <c r="I102" s="4"/>
      <c r="J102" s="4"/>
    </row>
    <row r="103" spans="5:10" x14ac:dyDescent="0.2">
      <c r="E103" s="4"/>
      <c r="F103" s="4"/>
      <c r="G103" s="4"/>
      <c r="H103" s="4"/>
      <c r="I103" s="4"/>
      <c r="J103" s="4"/>
    </row>
    <row r="104" spans="5:10" x14ac:dyDescent="0.2">
      <c r="E104" s="4"/>
      <c r="F104" s="4"/>
      <c r="G104" s="4"/>
      <c r="H104" s="4"/>
      <c r="I104" s="4"/>
      <c r="J104" s="4"/>
    </row>
    <row r="105" spans="5:10" x14ac:dyDescent="0.2">
      <c r="E105" s="4"/>
      <c r="F105" s="4"/>
      <c r="G105" s="4"/>
      <c r="H105" s="4"/>
      <c r="I105" s="4"/>
      <c r="J105" s="4"/>
    </row>
    <row r="106" spans="5:10" x14ac:dyDescent="0.2">
      <c r="E106" s="4"/>
      <c r="F106" s="4"/>
      <c r="G106" s="4"/>
      <c r="H106" s="4"/>
      <c r="I106" s="4"/>
      <c r="J106" s="4"/>
    </row>
    <row r="107" spans="5:10" x14ac:dyDescent="0.2">
      <c r="E107" s="4"/>
      <c r="F107" s="4"/>
      <c r="G107" s="4"/>
      <c r="H107" s="4"/>
      <c r="I107" s="4"/>
      <c r="J107" s="4"/>
    </row>
    <row r="108" spans="5:10" x14ac:dyDescent="0.2">
      <c r="E108" s="4"/>
      <c r="F108" s="4"/>
      <c r="G108" s="4"/>
      <c r="H108" s="4"/>
      <c r="I108" s="4"/>
      <c r="J108" s="4"/>
    </row>
    <row r="109" spans="5:10" x14ac:dyDescent="0.2">
      <c r="E109" s="4"/>
      <c r="F109" s="4"/>
      <c r="G109" s="4"/>
      <c r="H109" s="4"/>
      <c r="I109" s="4"/>
      <c r="J109" s="4"/>
    </row>
    <row r="110" spans="5:10" x14ac:dyDescent="0.2">
      <c r="E110" s="4"/>
      <c r="F110" s="4"/>
      <c r="G110" s="4"/>
      <c r="H110" s="4"/>
      <c r="I110" s="4"/>
      <c r="J110" s="4"/>
    </row>
    <row r="111" spans="5:10" x14ac:dyDescent="0.2">
      <c r="E111" s="4"/>
      <c r="F111" s="4"/>
      <c r="G111" s="4"/>
      <c r="H111" s="4"/>
      <c r="I111" s="4"/>
      <c r="J111" s="4"/>
    </row>
    <row r="112" spans="5:10" x14ac:dyDescent="0.2">
      <c r="E112" s="4"/>
      <c r="F112" s="4"/>
      <c r="G112" s="4"/>
      <c r="H112" s="4"/>
      <c r="I112" s="4"/>
      <c r="J112" s="4"/>
    </row>
    <row r="113" spans="5:10" x14ac:dyDescent="0.2">
      <c r="E113" s="4"/>
      <c r="F113" s="4"/>
      <c r="G113" s="4"/>
      <c r="H113" s="4"/>
      <c r="I113" s="4"/>
      <c r="J113" s="4"/>
    </row>
    <row r="114" spans="5:10" x14ac:dyDescent="0.2">
      <c r="E114" s="4"/>
      <c r="F114" s="4"/>
      <c r="G114" s="4"/>
      <c r="H114" s="4"/>
      <c r="I114" s="4"/>
      <c r="J114" s="4"/>
    </row>
    <row r="115" spans="5:10" x14ac:dyDescent="0.2">
      <c r="E115" s="4"/>
      <c r="F115" s="4"/>
      <c r="G115" s="4"/>
      <c r="H115" s="4"/>
      <c r="I115" s="4"/>
      <c r="J115" s="4"/>
    </row>
    <row r="116" spans="5:10" x14ac:dyDescent="0.2">
      <c r="E116" s="4"/>
      <c r="F116" s="4"/>
      <c r="G116" s="4"/>
      <c r="H116" s="4"/>
      <c r="I116" s="4"/>
      <c r="J116" s="4"/>
    </row>
    <row r="117" spans="5:10" x14ac:dyDescent="0.2">
      <c r="E117" s="4"/>
      <c r="F117" s="4"/>
      <c r="G117" s="4"/>
      <c r="H117" s="4"/>
      <c r="I117" s="4"/>
      <c r="J117" s="4"/>
    </row>
    <row r="118" spans="5:10" x14ac:dyDescent="0.2">
      <c r="E118" s="4"/>
      <c r="F118" s="4"/>
      <c r="G118" s="4"/>
      <c r="H118" s="4"/>
      <c r="I118" s="4"/>
      <c r="J118" s="4"/>
    </row>
    <row r="119" spans="5:10" x14ac:dyDescent="0.2">
      <c r="E119" s="4"/>
      <c r="F119" s="4"/>
      <c r="G119" s="4"/>
      <c r="H119" s="4"/>
      <c r="I119" s="4"/>
      <c r="J119" s="4"/>
    </row>
    <row r="120" spans="5:10" x14ac:dyDescent="0.2">
      <c r="E120" s="4"/>
      <c r="F120" s="4"/>
      <c r="G120" s="4"/>
      <c r="H120" s="4"/>
      <c r="I120" s="4"/>
      <c r="J120" s="4"/>
    </row>
    <row r="121" spans="5:10" x14ac:dyDescent="0.2">
      <c r="E121" s="4"/>
      <c r="F121" s="4"/>
      <c r="G121" s="4"/>
      <c r="H121" s="4"/>
      <c r="I121" s="4"/>
      <c r="J121" s="4"/>
    </row>
    <row r="122" spans="5:10" x14ac:dyDescent="0.2">
      <c r="E122" s="4"/>
      <c r="F122" s="4"/>
      <c r="G122" s="4"/>
      <c r="H122" s="4"/>
      <c r="I122" s="4"/>
      <c r="J122" s="4"/>
    </row>
    <row r="123" spans="5:10" x14ac:dyDescent="0.2">
      <c r="E123" s="4"/>
      <c r="F123" s="4"/>
      <c r="G123" s="4"/>
      <c r="H123" s="4"/>
      <c r="I123" s="4"/>
      <c r="J123" s="4"/>
    </row>
    <row r="124" spans="5:10" x14ac:dyDescent="0.2">
      <c r="E124" s="4"/>
      <c r="F124" s="4"/>
      <c r="G124" s="4"/>
      <c r="H124" s="4"/>
      <c r="I124" s="4"/>
      <c r="J124" s="4"/>
    </row>
    <row r="125" spans="5:10" x14ac:dyDescent="0.2">
      <c r="E125" s="4"/>
      <c r="F125" s="4"/>
      <c r="G125" s="4"/>
      <c r="H125" s="4"/>
      <c r="I125" s="4"/>
      <c r="J125" s="4"/>
    </row>
    <row r="126" spans="5:10" x14ac:dyDescent="0.2">
      <c r="E126" s="4"/>
      <c r="F126" s="4"/>
      <c r="G126" s="4"/>
      <c r="H126" s="4"/>
      <c r="I126" s="4"/>
      <c r="J126" s="4"/>
    </row>
    <row r="127" spans="5:10" x14ac:dyDescent="0.2">
      <c r="E127" s="4"/>
      <c r="F127" s="4"/>
      <c r="G127" s="4"/>
      <c r="H127" s="4"/>
      <c r="I127" s="4"/>
      <c r="J127" s="4"/>
    </row>
    <row r="128" spans="5:10" x14ac:dyDescent="0.2">
      <c r="E128" s="4"/>
      <c r="F128" s="4"/>
      <c r="G128" s="4"/>
      <c r="H128" s="4"/>
      <c r="I128" s="4"/>
      <c r="J128" s="4"/>
    </row>
    <row r="129" spans="5:10" x14ac:dyDescent="0.2">
      <c r="E129" s="4"/>
      <c r="F129" s="4"/>
      <c r="G129" s="4"/>
      <c r="H129" s="4"/>
      <c r="I129" s="4"/>
      <c r="J129" s="4"/>
    </row>
    <row r="130" spans="5:10" x14ac:dyDescent="0.2">
      <c r="E130" s="4"/>
      <c r="F130" s="4"/>
      <c r="G130" s="4"/>
      <c r="H130" s="4"/>
      <c r="I130" s="4"/>
      <c r="J130" s="4"/>
    </row>
    <row r="131" spans="5:10" x14ac:dyDescent="0.2">
      <c r="E131" s="4"/>
      <c r="F131" s="4"/>
      <c r="G131" s="4"/>
      <c r="H131" s="4"/>
      <c r="I131" s="4"/>
      <c r="J131" s="4"/>
    </row>
    <row r="132" spans="5:10" x14ac:dyDescent="0.2">
      <c r="E132" s="4"/>
      <c r="F132" s="4"/>
      <c r="G132" s="4"/>
      <c r="H132" s="4"/>
      <c r="I132" s="4"/>
      <c r="J132" s="4"/>
    </row>
    <row r="133" spans="5:10" x14ac:dyDescent="0.2">
      <c r="E133" s="4"/>
      <c r="F133" s="4"/>
      <c r="G133" s="4"/>
      <c r="H133" s="4"/>
      <c r="I133" s="4"/>
      <c r="J133" s="4"/>
    </row>
    <row r="134" spans="5:10" x14ac:dyDescent="0.2">
      <c r="E134" s="4"/>
      <c r="F134" s="4"/>
      <c r="G134" s="4"/>
      <c r="H134" s="4"/>
      <c r="I134" s="4"/>
      <c r="J134" s="4"/>
    </row>
    <row r="135" spans="5:10" x14ac:dyDescent="0.2">
      <c r="E135" s="4"/>
      <c r="F135" s="4"/>
      <c r="G135" s="4"/>
      <c r="H135" s="4"/>
      <c r="I135" s="4"/>
      <c r="J135" s="4"/>
    </row>
    <row r="136" spans="5:10" x14ac:dyDescent="0.2">
      <c r="E136" s="4"/>
      <c r="F136" s="4"/>
      <c r="G136" s="4"/>
      <c r="H136" s="4"/>
      <c r="I136" s="4"/>
      <c r="J136" s="4"/>
    </row>
    <row r="137" spans="5:10" x14ac:dyDescent="0.2">
      <c r="E137" s="4"/>
      <c r="F137" s="4"/>
      <c r="G137" s="4"/>
      <c r="H137" s="4"/>
      <c r="I137" s="4"/>
      <c r="J137" s="4"/>
    </row>
    <row r="138" spans="5:10" x14ac:dyDescent="0.2">
      <c r="E138" s="4"/>
      <c r="F138" s="4"/>
      <c r="G138" s="4"/>
      <c r="H138" s="4"/>
      <c r="I138" s="4"/>
      <c r="J138" s="4"/>
    </row>
    <row r="139" spans="5:10" x14ac:dyDescent="0.2">
      <c r="E139" s="4"/>
      <c r="F139" s="4"/>
      <c r="G139" s="4"/>
      <c r="H139" s="4"/>
      <c r="I139" s="4"/>
      <c r="J139" s="4"/>
    </row>
    <row r="140" spans="5:10" x14ac:dyDescent="0.2">
      <c r="E140" s="4"/>
      <c r="F140" s="4"/>
      <c r="G140" s="4"/>
      <c r="H140" s="4"/>
      <c r="I140" s="4"/>
      <c r="J140" s="4"/>
    </row>
    <row r="141" spans="5:10" x14ac:dyDescent="0.2">
      <c r="E141" s="4"/>
      <c r="F141" s="4"/>
      <c r="G141" s="4"/>
      <c r="H141" s="4"/>
      <c r="I141" s="4"/>
      <c r="J141" s="4"/>
    </row>
    <row r="142" spans="5:10" x14ac:dyDescent="0.2">
      <c r="E142" s="4"/>
      <c r="F142" s="4"/>
      <c r="G142" s="4"/>
      <c r="H142" s="4"/>
      <c r="I142" s="4"/>
      <c r="J142" s="4"/>
    </row>
    <row r="143" spans="5:10" x14ac:dyDescent="0.2">
      <c r="E143" s="4"/>
      <c r="F143" s="4"/>
      <c r="G143" s="4"/>
      <c r="H143" s="4"/>
      <c r="I143" s="4"/>
      <c r="J143" s="4"/>
    </row>
    <row r="144" spans="5:10" x14ac:dyDescent="0.2">
      <c r="E144" s="4"/>
      <c r="F144" s="4"/>
      <c r="G144" s="4"/>
      <c r="H144" s="4"/>
      <c r="I144" s="4"/>
      <c r="J144" s="4"/>
    </row>
    <row r="145" spans="5:10" x14ac:dyDescent="0.2">
      <c r="E145" s="4"/>
      <c r="F145" s="4"/>
      <c r="G145" s="4"/>
      <c r="H145" s="4"/>
      <c r="I145" s="4"/>
      <c r="J145" s="4"/>
    </row>
    <row r="146" spans="5:10" x14ac:dyDescent="0.2">
      <c r="E146" s="4"/>
      <c r="F146" s="4"/>
      <c r="G146" s="4"/>
      <c r="H146" s="4"/>
      <c r="I146" s="4"/>
      <c r="J146" s="4"/>
    </row>
    <row r="147" spans="5:10" x14ac:dyDescent="0.2">
      <c r="E147" s="4"/>
      <c r="F147" s="4"/>
      <c r="G147" s="4"/>
      <c r="H147" s="4"/>
      <c r="I147" s="4"/>
      <c r="J147" s="4"/>
    </row>
    <row r="148" spans="5:10" x14ac:dyDescent="0.2">
      <c r="E148" s="4"/>
      <c r="F148" s="4"/>
      <c r="G148" s="4"/>
      <c r="H148" s="4"/>
      <c r="I148" s="4"/>
      <c r="J148" s="4"/>
    </row>
    <row r="149" spans="5:10" x14ac:dyDescent="0.2">
      <c r="E149" s="4"/>
      <c r="F149" s="4"/>
      <c r="G149" s="4"/>
      <c r="H149" s="4"/>
      <c r="I149" s="4"/>
      <c r="J149" s="4"/>
    </row>
    <row r="150" spans="5:10" x14ac:dyDescent="0.2">
      <c r="E150" s="4"/>
      <c r="F150" s="4"/>
      <c r="G150" s="4"/>
      <c r="H150" s="4"/>
      <c r="I150" s="4"/>
      <c r="J150" s="4"/>
    </row>
    <row r="151" spans="5:10" x14ac:dyDescent="0.2">
      <c r="E151" s="4"/>
      <c r="F151" s="4"/>
      <c r="G151" s="4"/>
      <c r="H151" s="4"/>
      <c r="I151" s="4"/>
      <c r="J151" s="4"/>
    </row>
    <row r="152" spans="5:10" x14ac:dyDescent="0.2">
      <c r="E152" s="4"/>
      <c r="F152" s="4"/>
      <c r="G152" s="4"/>
      <c r="H152" s="4"/>
      <c r="I152" s="4"/>
      <c r="J152" s="4"/>
    </row>
    <row r="153" spans="5:10" x14ac:dyDescent="0.2">
      <c r="E153" s="4"/>
      <c r="F153" s="4"/>
      <c r="G153" s="4"/>
      <c r="H153" s="4"/>
      <c r="I153" s="4"/>
      <c r="J153" s="4"/>
    </row>
    <row r="154" spans="5:10" x14ac:dyDescent="0.2">
      <c r="E154" s="4"/>
      <c r="F154" s="4"/>
      <c r="G154" s="4"/>
      <c r="H154" s="4"/>
      <c r="I154" s="4"/>
      <c r="J154" s="4"/>
    </row>
    <row r="155" spans="5:10" x14ac:dyDescent="0.2">
      <c r="E155" s="4"/>
      <c r="F155" s="4"/>
      <c r="G155" s="4"/>
      <c r="H155" s="4"/>
      <c r="I155" s="4"/>
      <c r="J155" s="4"/>
    </row>
    <row r="156" spans="5:10" x14ac:dyDescent="0.2">
      <c r="E156" s="4"/>
      <c r="F156" s="4"/>
      <c r="G156" s="4"/>
      <c r="H156" s="4"/>
      <c r="I156" s="4"/>
      <c r="J156" s="4"/>
    </row>
    <row r="157" spans="5:10" x14ac:dyDescent="0.2">
      <c r="E157" s="4"/>
      <c r="F157" s="4"/>
      <c r="G157" s="4"/>
      <c r="H157" s="4"/>
      <c r="I157" s="4"/>
      <c r="J157" s="4"/>
    </row>
    <row r="158" spans="5:10" x14ac:dyDescent="0.2">
      <c r="E158" s="4"/>
      <c r="F158" s="4"/>
      <c r="G158" s="4"/>
      <c r="H158" s="4"/>
      <c r="I158" s="4"/>
      <c r="J158" s="4"/>
    </row>
    <row r="159" spans="5:10" x14ac:dyDescent="0.2">
      <c r="E159" s="4"/>
      <c r="F159" s="4"/>
      <c r="G159" s="4"/>
      <c r="H159" s="4"/>
      <c r="I159" s="4"/>
      <c r="J159" s="4"/>
    </row>
    <row r="160" spans="5:10" x14ac:dyDescent="0.2">
      <c r="E160" s="4"/>
      <c r="F160" s="4"/>
      <c r="G160" s="4"/>
      <c r="H160" s="4"/>
      <c r="I160" s="4"/>
      <c r="J160" s="4"/>
    </row>
    <row r="161" spans="5:10" x14ac:dyDescent="0.2">
      <c r="E161" s="4"/>
      <c r="F161" s="4"/>
      <c r="G161" s="4"/>
      <c r="H161" s="4"/>
      <c r="I161" s="4"/>
      <c r="J161" s="4"/>
    </row>
    <row r="162" spans="5:10" x14ac:dyDescent="0.2">
      <c r="E162" s="4"/>
      <c r="F162" s="4"/>
      <c r="G162" s="4"/>
      <c r="H162" s="4"/>
      <c r="I162" s="4"/>
      <c r="J162" s="4"/>
    </row>
    <row r="163" spans="5:10" x14ac:dyDescent="0.2">
      <c r="E163" s="4"/>
      <c r="F163" s="4"/>
      <c r="G163" s="4"/>
      <c r="H163" s="4"/>
      <c r="I163" s="4"/>
      <c r="J163" s="4"/>
    </row>
    <row r="164" spans="5:10" x14ac:dyDescent="0.2">
      <c r="E164" s="4"/>
      <c r="F164" s="4"/>
      <c r="G164" s="4"/>
      <c r="H164" s="4"/>
      <c r="I164" s="4"/>
      <c r="J164" s="4"/>
    </row>
  </sheetData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sqref="A1:C1048576"/>
    </sheetView>
  </sheetViews>
  <sheetFormatPr defaultRowHeight="12.75" x14ac:dyDescent="0.2"/>
  <cols>
    <col min="1" max="1" width="18.42578125" style="37" customWidth="1"/>
    <col min="2" max="2" width="13.85546875" style="37" customWidth="1"/>
    <col min="3" max="3" width="24.85546875" style="37" customWidth="1"/>
    <col min="4" max="16384" width="9.140625" style="37"/>
  </cols>
  <sheetData>
    <row r="1" spans="1:4" x14ac:dyDescent="0.2">
      <c r="A1" s="39"/>
      <c r="B1" s="39" t="s">
        <v>56</v>
      </c>
      <c r="C1" s="39" t="s">
        <v>59</v>
      </c>
    </row>
    <row r="2" spans="1:4" x14ac:dyDescent="0.2">
      <c r="A2" s="39" t="s">
        <v>29</v>
      </c>
      <c r="B2" s="39">
        <f>0.16+0.42</f>
        <v>0.57999999999999996</v>
      </c>
      <c r="C2" s="40">
        <f>B2/6</f>
        <v>9.6666666666666665E-2</v>
      </c>
      <c r="D2" s="3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workbookViewId="0">
      <selection activeCell="J23" sqref="J23"/>
    </sheetView>
  </sheetViews>
  <sheetFormatPr defaultColWidth="9.140625" defaultRowHeight="15" x14ac:dyDescent="0.25"/>
  <cols>
    <col min="1" max="1" width="8.140625" style="7" customWidth="1"/>
    <col min="2" max="2" width="10.7109375" style="7" bestFit="1" customWidth="1"/>
    <col min="3" max="3" width="10.140625" style="7" bestFit="1" customWidth="1"/>
    <col min="4" max="4" width="12.28515625" style="7" bestFit="1" customWidth="1"/>
    <col min="5" max="5" width="11.140625" style="7" bestFit="1" customWidth="1"/>
    <col min="6" max="6" width="10.7109375" style="7" bestFit="1" customWidth="1"/>
    <col min="7" max="7" width="10.140625" style="7" bestFit="1" customWidth="1"/>
    <col min="8" max="8" width="12.28515625" style="7" bestFit="1" customWidth="1"/>
    <col min="9" max="9" width="11.140625" style="7" bestFit="1" customWidth="1"/>
    <col min="10" max="10" width="9.28515625" style="7" bestFit="1" customWidth="1"/>
    <col min="11" max="11" width="11.85546875" style="7" bestFit="1" customWidth="1"/>
    <col min="12" max="12" width="10.28515625" style="7" bestFit="1" customWidth="1"/>
    <col min="13" max="13" width="12.28515625" style="7" bestFit="1" customWidth="1"/>
    <col min="14" max="14" width="11.140625" style="7" bestFit="1" customWidth="1"/>
    <col min="15" max="15" width="12.42578125" style="7" customWidth="1"/>
    <col min="16" max="16" width="9.7109375" style="7" bestFit="1" customWidth="1"/>
    <col min="17" max="16384" width="9.140625" style="7"/>
  </cols>
  <sheetData>
    <row r="1" spans="1:16" x14ac:dyDescent="0.25">
      <c r="A1" s="7" t="s">
        <v>20</v>
      </c>
    </row>
    <row r="2" spans="1:16" x14ac:dyDescent="0.25">
      <c r="A2" s="7" t="s">
        <v>1</v>
      </c>
    </row>
    <row r="3" spans="1:16" x14ac:dyDescent="0.25">
      <c r="A3" s="7" t="s">
        <v>29</v>
      </c>
    </row>
    <row r="4" spans="1:16" x14ac:dyDescent="0.25">
      <c r="A4" s="32" t="s">
        <v>40</v>
      </c>
    </row>
    <row r="5" spans="1:16" x14ac:dyDescent="0.25">
      <c r="K5" s="10"/>
    </row>
    <row r="6" spans="1:16" x14ac:dyDescent="0.25">
      <c r="B6" s="46" t="s">
        <v>26</v>
      </c>
      <c r="C6" s="47"/>
      <c r="D6" s="47"/>
      <c r="E6" s="48"/>
      <c r="F6" s="46" t="s">
        <v>27</v>
      </c>
      <c r="G6" s="47"/>
      <c r="H6" s="47"/>
      <c r="I6" s="47"/>
      <c r="J6" s="48"/>
      <c r="K6" s="46" t="s">
        <v>28</v>
      </c>
      <c r="L6" s="47"/>
      <c r="M6" s="47"/>
      <c r="N6" s="47"/>
      <c r="O6" s="48"/>
    </row>
    <row r="7" spans="1:16" x14ac:dyDescent="0.25">
      <c r="B7" s="11" t="s">
        <v>21</v>
      </c>
      <c r="C7" s="11" t="s">
        <v>22</v>
      </c>
      <c r="D7" s="11" t="s">
        <v>23</v>
      </c>
      <c r="E7" s="11" t="s">
        <v>24</v>
      </c>
      <c r="F7" s="11" t="s">
        <v>21</v>
      </c>
      <c r="G7" s="11" t="s">
        <v>22</v>
      </c>
      <c r="H7" s="11" t="s">
        <v>23</v>
      </c>
      <c r="I7" s="11" t="s">
        <v>24</v>
      </c>
      <c r="J7" s="11" t="s">
        <v>2</v>
      </c>
      <c r="K7" s="11" t="s">
        <v>21</v>
      </c>
      <c r="L7" s="11" t="s">
        <v>22</v>
      </c>
      <c r="M7" s="11" t="s">
        <v>23</v>
      </c>
      <c r="N7" s="11" t="s">
        <v>24</v>
      </c>
      <c r="O7" s="11" t="s">
        <v>2</v>
      </c>
    </row>
    <row r="8" spans="1:16" x14ac:dyDescent="0.25">
      <c r="A8" s="31" t="s">
        <v>33</v>
      </c>
      <c r="B8" s="24">
        <f>K8/F8</f>
        <v>-99</v>
      </c>
      <c r="C8" s="25">
        <f>L8/G8</f>
        <v>48.836699365262554</v>
      </c>
      <c r="D8" s="25">
        <f>M8/H8</f>
        <v>0.79370984105512343</v>
      </c>
      <c r="E8" s="25">
        <v>0</v>
      </c>
      <c r="F8" s="24">
        <v>214.27</v>
      </c>
      <c r="G8" s="25">
        <v>17.329999999999998</v>
      </c>
      <c r="H8" s="25">
        <v>177.42</v>
      </c>
      <c r="I8" s="25">
        <v>0</v>
      </c>
      <c r="J8" s="26">
        <f>SUM(F8:I8)</f>
        <v>409.02</v>
      </c>
      <c r="K8" s="24">
        <v>-21212.73</v>
      </c>
      <c r="L8" s="25">
        <v>846.34</v>
      </c>
      <c r="M8" s="25">
        <v>140.82</v>
      </c>
      <c r="N8" s="25">
        <v>0</v>
      </c>
      <c r="O8" s="26">
        <f>SUM(K8:N8)</f>
        <v>-20225.57</v>
      </c>
      <c r="P8" s="10"/>
    </row>
    <row r="9" spans="1:16" x14ac:dyDescent="0.25">
      <c r="B9" s="13"/>
      <c r="C9" s="14"/>
      <c r="D9" s="14"/>
      <c r="E9" s="15"/>
      <c r="F9" s="13"/>
      <c r="G9" s="14"/>
      <c r="H9" s="14"/>
      <c r="I9" s="14"/>
      <c r="J9" s="15"/>
      <c r="K9" s="13"/>
      <c r="L9" s="14"/>
      <c r="M9" s="14"/>
      <c r="N9" s="14"/>
      <c r="O9" s="15"/>
    </row>
    <row r="10" spans="1:16" x14ac:dyDescent="0.25">
      <c r="A10" s="32" t="s">
        <v>35</v>
      </c>
      <c r="B10" s="13">
        <f>K10/F10</f>
        <v>-99.000025213685987</v>
      </c>
      <c r="C10" s="14">
        <f>L10/G10</f>
        <v>49.704312114989733</v>
      </c>
      <c r="D10" s="14">
        <f>M10/H10</f>
        <v>-35.817732250088305</v>
      </c>
      <c r="E10" s="14">
        <v>0</v>
      </c>
      <c r="F10" s="13">
        <f>396610/2000</f>
        <v>198.30500000000001</v>
      </c>
      <c r="G10" s="14">
        <f>29220/2000</f>
        <v>14.61</v>
      </c>
      <c r="H10" s="14">
        <f>339720/2000</f>
        <v>169.86</v>
      </c>
      <c r="I10" s="14">
        <v>0</v>
      </c>
      <c r="J10" s="15">
        <f>SUM(F10:I10)</f>
        <v>382.77500000000003</v>
      </c>
      <c r="K10" s="13">
        <v>-19632.2</v>
      </c>
      <c r="L10" s="14">
        <v>726.18</v>
      </c>
      <c r="M10" s="14">
        <v>-6084</v>
      </c>
      <c r="N10" s="14">
        <v>0</v>
      </c>
      <c r="O10" s="15">
        <f>SUM(K10:N10)</f>
        <v>-24990.02</v>
      </c>
      <c r="P10" s="10"/>
    </row>
    <row r="11" spans="1:16" x14ac:dyDescent="0.25">
      <c r="B11" s="13"/>
      <c r="C11" s="14"/>
      <c r="D11" s="14"/>
      <c r="E11" s="14"/>
      <c r="F11" s="13"/>
      <c r="G11" s="14"/>
      <c r="H11" s="14"/>
      <c r="I11" s="14"/>
      <c r="J11" s="15"/>
      <c r="K11" s="13"/>
      <c r="L11" s="14"/>
      <c r="M11" s="14"/>
      <c r="N11" s="14"/>
      <c r="O11" s="15"/>
    </row>
    <row r="12" spans="1:16" x14ac:dyDescent="0.25">
      <c r="A12" s="32" t="s">
        <v>36</v>
      </c>
      <c r="B12" s="13">
        <f t="shared" ref="B12:B18" si="0">K12/F12</f>
        <v>-99</v>
      </c>
      <c r="C12" s="14">
        <f t="shared" ref="C12:C18" si="1">L12/G12</f>
        <v>17.344649446494465</v>
      </c>
      <c r="D12" s="14">
        <f t="shared" ref="D12:D18" si="2">M12/H12</f>
        <v>-65</v>
      </c>
      <c r="E12" s="14">
        <v>0</v>
      </c>
      <c r="F12" s="13">
        <v>230.53</v>
      </c>
      <c r="G12" s="14">
        <v>13.55</v>
      </c>
      <c r="H12" s="14">
        <v>178.51</v>
      </c>
      <c r="I12" s="14">
        <v>0</v>
      </c>
      <c r="J12" s="15">
        <f t="shared" ref="J12:J18" si="3">SUM(F12:I12)</f>
        <v>422.59000000000003</v>
      </c>
      <c r="K12" s="13">
        <v>-22822.47</v>
      </c>
      <c r="L12" s="14">
        <v>235.02</v>
      </c>
      <c r="M12" s="14">
        <v>-11603.15</v>
      </c>
      <c r="N12" s="14">
        <v>0</v>
      </c>
      <c r="O12" s="15">
        <f t="shared" ref="O12:O18" si="4">SUM(K12:N12)</f>
        <v>-34190.6</v>
      </c>
      <c r="P12" s="10"/>
    </row>
    <row r="13" spans="1:16" x14ac:dyDescent="0.25">
      <c r="B13" s="13"/>
      <c r="C13" s="14"/>
      <c r="D13" s="14"/>
      <c r="E13" s="14"/>
      <c r="F13" s="13"/>
      <c r="G13" s="14"/>
      <c r="H13" s="14"/>
      <c r="I13" s="14"/>
      <c r="J13" s="15"/>
      <c r="K13" s="13"/>
      <c r="L13" s="14"/>
      <c r="M13" s="14"/>
      <c r="N13" s="14"/>
      <c r="O13" s="15"/>
    </row>
    <row r="14" spans="1:16" x14ac:dyDescent="0.25">
      <c r="A14" s="32" t="s">
        <v>37</v>
      </c>
      <c r="B14" s="13">
        <f t="shared" si="0"/>
        <v>-98.997989001067054</v>
      </c>
      <c r="C14" s="14">
        <f t="shared" si="1"/>
        <v>16.281560826319819</v>
      </c>
      <c r="D14" s="14">
        <f t="shared" si="2"/>
        <v>-61.116120629195471</v>
      </c>
      <c r="E14" s="14">
        <v>0</v>
      </c>
      <c r="F14" s="13">
        <v>243.66</v>
      </c>
      <c r="G14" s="14">
        <v>13.07</v>
      </c>
      <c r="H14" s="14">
        <v>199.62</v>
      </c>
      <c r="I14" s="14">
        <v>0</v>
      </c>
      <c r="J14" s="15">
        <f t="shared" si="3"/>
        <v>456.35</v>
      </c>
      <c r="K14" s="13">
        <v>-24121.85</v>
      </c>
      <c r="L14" s="14">
        <v>212.8</v>
      </c>
      <c r="M14" s="14">
        <v>-12200</v>
      </c>
      <c r="N14" s="14">
        <v>0</v>
      </c>
      <c r="O14" s="15">
        <f t="shared" si="4"/>
        <v>-36109.050000000003</v>
      </c>
      <c r="P14" s="10"/>
    </row>
    <row r="15" spans="1:16" x14ac:dyDescent="0.25">
      <c r="B15" s="13"/>
      <c r="C15" s="14"/>
      <c r="D15" s="14"/>
      <c r="E15" s="14"/>
      <c r="F15" s="13"/>
      <c r="G15" s="14"/>
      <c r="H15" s="14"/>
      <c r="I15" s="14"/>
      <c r="J15" s="15"/>
      <c r="K15" s="13"/>
      <c r="L15" s="14"/>
      <c r="M15" s="14"/>
      <c r="N15" s="14"/>
      <c r="O15" s="15"/>
    </row>
    <row r="16" spans="1:16" x14ac:dyDescent="0.25">
      <c r="A16" s="31" t="s">
        <v>38</v>
      </c>
      <c r="B16" s="13">
        <f t="shared" si="0"/>
        <v>-99</v>
      </c>
      <c r="C16" s="14">
        <f t="shared" si="1"/>
        <v>31.267092069279851</v>
      </c>
      <c r="D16" s="14">
        <f t="shared" si="2"/>
        <v>-59.999999999999993</v>
      </c>
      <c r="E16" s="14">
        <v>0</v>
      </c>
      <c r="F16" s="13">
        <v>175.04</v>
      </c>
      <c r="G16" s="14">
        <v>10.97</v>
      </c>
      <c r="H16" s="14">
        <v>165.24</v>
      </c>
      <c r="I16" s="14">
        <v>0</v>
      </c>
      <c r="J16" s="15">
        <f t="shared" si="3"/>
        <v>351.25</v>
      </c>
      <c r="K16" s="13">
        <v>-17328.96</v>
      </c>
      <c r="L16" s="14">
        <v>343</v>
      </c>
      <c r="M16" s="14">
        <v>-9914.4</v>
      </c>
      <c r="N16" s="14">
        <v>0</v>
      </c>
      <c r="O16" s="15">
        <f t="shared" si="4"/>
        <v>-26900.36</v>
      </c>
      <c r="P16" s="10"/>
    </row>
    <row r="17" spans="1:16" x14ac:dyDescent="0.25">
      <c r="B17" s="13"/>
      <c r="C17" s="14"/>
      <c r="D17" s="14"/>
      <c r="E17" s="14"/>
      <c r="F17" s="13"/>
      <c r="G17" s="14"/>
      <c r="H17" s="14"/>
      <c r="I17" s="14"/>
      <c r="J17" s="15"/>
      <c r="K17" s="13"/>
      <c r="L17" s="14"/>
      <c r="M17" s="14"/>
      <c r="N17" s="14"/>
      <c r="O17" s="15"/>
    </row>
    <row r="18" spans="1:16" x14ac:dyDescent="0.25">
      <c r="A18" s="32" t="s">
        <v>39</v>
      </c>
      <c r="B18" s="13">
        <f t="shared" si="0"/>
        <v>-98.999999999999986</v>
      </c>
      <c r="C18" s="14">
        <f t="shared" si="1"/>
        <v>35</v>
      </c>
      <c r="D18" s="14">
        <f t="shared" si="2"/>
        <v>-60</v>
      </c>
      <c r="E18" s="14">
        <v>0</v>
      </c>
      <c r="F18" s="13">
        <f>373980/2000</f>
        <v>186.99</v>
      </c>
      <c r="G18" s="14">
        <f>125780/2000</f>
        <v>62.89</v>
      </c>
      <c r="H18" s="14">
        <f>268880/2000</f>
        <v>134.44</v>
      </c>
      <c r="I18" s="14">
        <v>0</v>
      </c>
      <c r="J18" s="15">
        <f t="shared" si="3"/>
        <v>384.32</v>
      </c>
      <c r="K18" s="13">
        <v>-18512.009999999998</v>
      </c>
      <c r="L18" s="14">
        <v>2201.15</v>
      </c>
      <c r="M18" s="14">
        <v>-8066.4</v>
      </c>
      <c r="N18" s="14">
        <v>0</v>
      </c>
      <c r="O18" s="15">
        <f t="shared" si="4"/>
        <v>-24377.26</v>
      </c>
      <c r="P18" s="10"/>
    </row>
    <row r="19" spans="1:16" x14ac:dyDescent="0.25">
      <c r="A19" s="32"/>
      <c r="B19" s="16"/>
      <c r="C19" s="17"/>
      <c r="D19" s="17"/>
      <c r="E19" s="18"/>
      <c r="F19" s="16"/>
      <c r="G19" s="17"/>
      <c r="H19" s="17"/>
      <c r="I19" s="17"/>
      <c r="J19" s="18"/>
      <c r="K19" s="16"/>
      <c r="L19" s="17"/>
      <c r="M19" s="17"/>
      <c r="N19" s="17"/>
      <c r="O19" s="18"/>
      <c r="P19" s="10"/>
    </row>
    <row r="20" spans="1:16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6" ht="15.75" thickBot="1" x14ac:dyDescent="0.3">
      <c r="B21" s="19"/>
      <c r="C21" s="19"/>
      <c r="D21" s="19"/>
      <c r="E21" s="19"/>
      <c r="F21" s="20">
        <f t="shared" ref="F21:N21" si="5">SUM(F8:F20)</f>
        <v>1248.7950000000001</v>
      </c>
      <c r="G21" s="20">
        <f t="shared" si="5"/>
        <v>132.42000000000002</v>
      </c>
      <c r="H21" s="20">
        <f t="shared" si="5"/>
        <v>1025.0899999999999</v>
      </c>
      <c r="I21" s="20">
        <f t="shared" si="5"/>
        <v>0</v>
      </c>
      <c r="J21" s="20">
        <f t="shared" si="5"/>
        <v>2406.3050000000003</v>
      </c>
      <c r="K21" s="20">
        <f t="shared" si="5"/>
        <v>-123630.21999999999</v>
      </c>
      <c r="L21" s="20">
        <f t="shared" si="5"/>
        <v>4564.49</v>
      </c>
      <c r="M21" s="20">
        <f t="shared" si="5"/>
        <v>-47727.130000000005</v>
      </c>
      <c r="N21" s="20">
        <f t="shared" si="5"/>
        <v>0</v>
      </c>
      <c r="O21" s="20">
        <f>SUM(O8:O19)</f>
        <v>-166792.86000000002</v>
      </c>
    </row>
    <row r="22" spans="1:16" ht="15.75" thickTop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6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O23" s="10"/>
    </row>
    <row r="24" spans="1:16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6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O25" s="21"/>
    </row>
  </sheetData>
  <mergeCells count="3">
    <mergeCell ref="B6:E6"/>
    <mergeCell ref="F6:J6"/>
    <mergeCell ref="K6:O6"/>
  </mergeCells>
  <pageMargins left="0.7" right="0.7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opLeftCell="A3" workbookViewId="0">
      <selection activeCell="J21" sqref="J21"/>
    </sheetView>
  </sheetViews>
  <sheetFormatPr defaultColWidth="9.140625" defaultRowHeight="15" x14ac:dyDescent="0.25"/>
  <cols>
    <col min="1" max="1" width="8.140625" style="7" customWidth="1"/>
    <col min="2" max="2" width="10.7109375" style="7" bestFit="1" customWidth="1"/>
    <col min="3" max="3" width="10.140625" style="7" bestFit="1" customWidth="1"/>
    <col min="4" max="4" width="12.28515625" style="7" bestFit="1" customWidth="1"/>
    <col min="5" max="5" width="11.140625" style="7" bestFit="1" customWidth="1"/>
    <col min="6" max="6" width="11.42578125" style="7" bestFit="1" customWidth="1"/>
    <col min="7" max="7" width="10.140625" style="7" bestFit="1" customWidth="1"/>
    <col min="8" max="8" width="12.28515625" style="7" bestFit="1" customWidth="1"/>
    <col min="9" max="9" width="11.140625" style="7" bestFit="1" customWidth="1"/>
    <col min="10" max="10" width="9.28515625" style="7" bestFit="1" customWidth="1"/>
    <col min="11" max="11" width="11.85546875" style="7" bestFit="1" customWidth="1"/>
    <col min="12" max="12" width="10.28515625" style="7" bestFit="1" customWidth="1"/>
    <col min="13" max="13" width="12.28515625" style="7" bestFit="1" customWidth="1"/>
    <col min="14" max="15" width="11.140625" style="7" bestFit="1" customWidth="1"/>
    <col min="16" max="16" width="9.7109375" style="7" bestFit="1" customWidth="1"/>
    <col min="17" max="16384" width="9.140625" style="7"/>
  </cols>
  <sheetData>
    <row r="1" spans="1:15" x14ac:dyDescent="0.25">
      <c r="A1" s="7" t="s">
        <v>20</v>
      </c>
    </row>
    <row r="2" spans="1:15" x14ac:dyDescent="0.25">
      <c r="A2" s="7" t="s">
        <v>1</v>
      </c>
    </row>
    <row r="3" spans="1:15" x14ac:dyDescent="0.25">
      <c r="A3" s="22" t="s">
        <v>25</v>
      </c>
    </row>
    <row r="4" spans="1:15" x14ac:dyDescent="0.25">
      <c r="A4" s="32" t="s">
        <v>40</v>
      </c>
    </row>
    <row r="5" spans="1:15" x14ac:dyDescent="0.25">
      <c r="K5" s="10"/>
    </row>
    <row r="6" spans="1:15" x14ac:dyDescent="0.25">
      <c r="B6" s="46" t="s">
        <v>26</v>
      </c>
      <c r="C6" s="47"/>
      <c r="D6" s="47"/>
      <c r="E6" s="48"/>
      <c r="F6" s="46" t="s">
        <v>27</v>
      </c>
      <c r="G6" s="47"/>
      <c r="H6" s="47"/>
      <c r="I6" s="47"/>
      <c r="J6" s="48"/>
      <c r="K6" s="46" t="s">
        <v>28</v>
      </c>
      <c r="L6" s="47"/>
      <c r="M6" s="47"/>
      <c r="N6" s="47"/>
      <c r="O6" s="48"/>
    </row>
    <row r="7" spans="1:15" x14ac:dyDescent="0.25">
      <c r="B7" s="11" t="s">
        <v>21</v>
      </c>
      <c r="C7" s="11" t="s">
        <v>22</v>
      </c>
      <c r="D7" s="11" t="s">
        <v>23</v>
      </c>
      <c r="E7" s="11" t="s">
        <v>24</v>
      </c>
      <c r="F7" s="12" t="s">
        <v>21</v>
      </c>
      <c r="G7" s="11" t="s">
        <v>22</v>
      </c>
      <c r="H7" s="11" t="s">
        <v>23</v>
      </c>
      <c r="I7" s="11" t="s">
        <v>24</v>
      </c>
      <c r="J7" s="11" t="s">
        <v>2</v>
      </c>
      <c r="K7" s="11" t="s">
        <v>21</v>
      </c>
      <c r="L7" s="11" t="s">
        <v>22</v>
      </c>
      <c r="M7" s="11" t="s">
        <v>23</v>
      </c>
      <c r="N7" s="11" t="s">
        <v>24</v>
      </c>
      <c r="O7" s="11" t="s">
        <v>2</v>
      </c>
    </row>
    <row r="8" spans="1:15" x14ac:dyDescent="0.25">
      <c r="A8" s="31" t="s">
        <v>33</v>
      </c>
      <c r="B8" s="13">
        <f>K8/F8</f>
        <v>-99</v>
      </c>
      <c r="C8" s="14">
        <v>0</v>
      </c>
      <c r="D8" s="14">
        <f t="shared" ref="D8" si="0">M8/H8</f>
        <v>0.9063933099541408</v>
      </c>
      <c r="E8" s="14">
        <v>0</v>
      </c>
      <c r="F8" s="24">
        <v>61.97</v>
      </c>
      <c r="G8" s="25">
        <v>0</v>
      </c>
      <c r="H8" s="25">
        <v>37.07</v>
      </c>
      <c r="I8" s="25">
        <v>0</v>
      </c>
      <c r="J8" s="26">
        <f>SUM(F8:I8)</f>
        <v>99.039999999999992</v>
      </c>
      <c r="K8" s="24">
        <v>-6135.03</v>
      </c>
      <c r="L8" s="25">
        <v>0</v>
      </c>
      <c r="M8" s="25">
        <v>33.6</v>
      </c>
      <c r="N8" s="25">
        <v>0</v>
      </c>
      <c r="O8" s="26">
        <f>SUM(K8:N8)</f>
        <v>-6101.4299999999994</v>
      </c>
    </row>
    <row r="9" spans="1:15" x14ac:dyDescent="0.25">
      <c r="B9" s="13"/>
      <c r="C9" s="14"/>
      <c r="D9" s="14"/>
      <c r="E9" s="15"/>
      <c r="F9" s="13"/>
      <c r="G9" s="14"/>
      <c r="H9" s="14"/>
      <c r="I9" s="14"/>
      <c r="J9" s="15"/>
      <c r="K9" s="13"/>
      <c r="L9" s="14"/>
      <c r="M9" s="14"/>
      <c r="N9" s="14"/>
      <c r="O9" s="15"/>
    </row>
    <row r="10" spans="1:15" x14ac:dyDescent="0.25">
      <c r="A10" s="32" t="s">
        <v>35</v>
      </c>
      <c r="B10" s="13">
        <f>K10/F10</f>
        <v>-99</v>
      </c>
      <c r="C10" s="14">
        <v>0</v>
      </c>
      <c r="D10" s="14">
        <f t="shared" ref="D10" si="1">M10/H10</f>
        <v>-38.456357002525962</v>
      </c>
      <c r="E10" s="15">
        <v>0</v>
      </c>
      <c r="F10" s="13">
        <f>119260/2000</f>
        <v>59.63</v>
      </c>
      <c r="G10" s="14">
        <v>0</v>
      </c>
      <c r="H10" s="14">
        <f>71260/2000</f>
        <v>35.630000000000003</v>
      </c>
      <c r="I10" s="14">
        <v>0</v>
      </c>
      <c r="J10" s="15">
        <f>SUM(F10:I10)</f>
        <v>95.26</v>
      </c>
      <c r="K10" s="13">
        <v>-5903.37</v>
      </c>
      <c r="L10" s="14">
        <v>0</v>
      </c>
      <c r="M10" s="14">
        <v>-1370.2</v>
      </c>
      <c r="N10" s="14">
        <v>0</v>
      </c>
      <c r="O10" s="15">
        <f>SUM(K10:N10)</f>
        <v>-7273.57</v>
      </c>
    </row>
    <row r="11" spans="1:15" x14ac:dyDescent="0.25">
      <c r="B11" s="13"/>
      <c r="C11" s="14"/>
      <c r="D11" s="14"/>
      <c r="E11" s="15"/>
      <c r="F11" s="13"/>
      <c r="G11" s="14"/>
      <c r="H11" s="14"/>
      <c r="I11" s="14"/>
      <c r="J11" s="15"/>
      <c r="K11" s="13"/>
      <c r="L11" s="14"/>
      <c r="M11" s="14"/>
      <c r="N11" s="14"/>
      <c r="O11" s="15"/>
    </row>
    <row r="12" spans="1:15" x14ac:dyDescent="0.25">
      <c r="A12" s="32" t="s">
        <v>36</v>
      </c>
      <c r="B12" s="13">
        <f>K12/F12</f>
        <v>-99.000000000000014</v>
      </c>
      <c r="C12" s="14">
        <v>0</v>
      </c>
      <c r="D12" s="14">
        <f t="shared" ref="D12" si="2">M12/H12</f>
        <v>-65</v>
      </c>
      <c r="E12" s="15">
        <v>0</v>
      </c>
      <c r="F12" s="13">
        <v>56.66</v>
      </c>
      <c r="G12" s="14">
        <v>0</v>
      </c>
      <c r="H12" s="14">
        <v>34.44</v>
      </c>
      <c r="I12" s="14">
        <v>0</v>
      </c>
      <c r="J12" s="15">
        <f>SUM(F12:I12)</f>
        <v>91.1</v>
      </c>
      <c r="K12" s="13">
        <v>-5609.34</v>
      </c>
      <c r="L12" s="14">
        <v>0</v>
      </c>
      <c r="M12" s="14">
        <v>-2238.6</v>
      </c>
      <c r="N12" s="14">
        <v>0</v>
      </c>
      <c r="O12" s="15">
        <f>SUM(K12:N12)</f>
        <v>-7847.9400000000005</v>
      </c>
    </row>
    <row r="13" spans="1:15" x14ac:dyDescent="0.25">
      <c r="B13" s="13"/>
      <c r="C13" s="14"/>
      <c r="D13" s="14"/>
      <c r="E13" s="15"/>
      <c r="F13" s="13"/>
      <c r="G13" s="14"/>
      <c r="H13" s="14"/>
      <c r="I13" s="14"/>
      <c r="J13" s="15"/>
      <c r="K13" s="13"/>
      <c r="L13" s="14"/>
      <c r="M13" s="14"/>
      <c r="N13" s="14"/>
      <c r="O13" s="15"/>
    </row>
    <row r="14" spans="1:15" x14ac:dyDescent="0.25">
      <c r="A14" s="32" t="s">
        <v>37</v>
      </c>
      <c r="B14" s="13">
        <f>K14/F14</f>
        <v>-99</v>
      </c>
      <c r="C14" s="14">
        <v>0</v>
      </c>
      <c r="D14" s="14">
        <f t="shared" ref="D14" si="3">M14/H14</f>
        <v>-61.122577397432678</v>
      </c>
      <c r="E14" s="15">
        <v>0</v>
      </c>
      <c r="F14" s="13">
        <v>62.79</v>
      </c>
      <c r="G14" s="14">
        <v>0</v>
      </c>
      <c r="H14" s="14">
        <v>39.729999999999997</v>
      </c>
      <c r="I14" s="14">
        <v>0</v>
      </c>
      <c r="J14" s="15">
        <f>SUM(F14:I14)</f>
        <v>102.52</v>
      </c>
      <c r="K14" s="13">
        <v>-6216.21</v>
      </c>
      <c r="L14" s="14">
        <v>0</v>
      </c>
      <c r="M14" s="14">
        <v>-2428.4</v>
      </c>
      <c r="N14" s="14">
        <v>0</v>
      </c>
      <c r="O14" s="15">
        <f>SUM(K14:N14)</f>
        <v>-8644.61</v>
      </c>
    </row>
    <row r="15" spans="1:15" x14ac:dyDescent="0.25">
      <c r="B15" s="13"/>
      <c r="C15" s="14"/>
      <c r="D15" s="14"/>
      <c r="E15" s="15"/>
      <c r="F15" s="13"/>
      <c r="G15" s="14"/>
      <c r="H15" s="14"/>
      <c r="I15" s="14"/>
      <c r="J15" s="15"/>
      <c r="K15" s="13"/>
      <c r="L15" s="14"/>
      <c r="M15" s="14"/>
      <c r="N15" s="14"/>
      <c r="O15" s="15"/>
    </row>
    <row r="16" spans="1:15" x14ac:dyDescent="0.25">
      <c r="A16" s="31" t="s">
        <v>38</v>
      </c>
      <c r="B16" s="13">
        <f>K16/F16</f>
        <v>-99</v>
      </c>
      <c r="C16" s="14">
        <v>0</v>
      </c>
      <c r="D16" s="14">
        <f t="shared" ref="D16" si="4">M16/H16</f>
        <v>-60.000000000000007</v>
      </c>
      <c r="E16" s="15">
        <v>0</v>
      </c>
      <c r="F16" s="13">
        <v>50.47</v>
      </c>
      <c r="G16" s="14">
        <v>0</v>
      </c>
      <c r="H16" s="14">
        <v>32.94</v>
      </c>
      <c r="I16" s="14">
        <v>0</v>
      </c>
      <c r="J16" s="15">
        <f>SUM(F16:I16)</f>
        <v>83.41</v>
      </c>
      <c r="K16" s="13">
        <v>-4996.53</v>
      </c>
      <c r="L16" s="14">
        <v>0</v>
      </c>
      <c r="M16" s="14">
        <v>-1976.4</v>
      </c>
      <c r="N16" s="14">
        <v>0</v>
      </c>
      <c r="O16" s="15">
        <f>SUM(K16:N16)</f>
        <v>-6972.93</v>
      </c>
    </row>
    <row r="17" spans="1:15" x14ac:dyDescent="0.25">
      <c r="B17" s="13"/>
      <c r="C17" s="14"/>
      <c r="D17" s="14"/>
      <c r="E17" s="15"/>
      <c r="F17" s="13"/>
      <c r="G17" s="14"/>
      <c r="H17" s="14"/>
      <c r="I17" s="14"/>
      <c r="J17" s="15"/>
      <c r="K17" s="13"/>
      <c r="L17" s="14"/>
      <c r="M17" s="14"/>
      <c r="N17" s="14"/>
      <c r="O17" s="15"/>
    </row>
    <row r="18" spans="1:15" x14ac:dyDescent="0.25">
      <c r="A18" s="32" t="s">
        <v>39</v>
      </c>
      <c r="B18" s="13">
        <f>K18/F18</f>
        <v>-99</v>
      </c>
      <c r="C18" s="13">
        <f>L18/G18</f>
        <v>35</v>
      </c>
      <c r="D18" s="14">
        <f t="shared" ref="D18" si="5">M18/H18</f>
        <v>-59.999999999999993</v>
      </c>
      <c r="E18" s="15">
        <v>0</v>
      </c>
      <c r="F18" s="13">
        <f>129500/2000</f>
        <v>64.75</v>
      </c>
      <c r="G18" s="14">
        <f>280/2000</f>
        <v>0.14000000000000001</v>
      </c>
      <c r="H18" s="14">
        <f>81640/2000</f>
        <v>40.82</v>
      </c>
      <c r="I18" s="14">
        <v>0</v>
      </c>
      <c r="J18" s="15">
        <f>SUM(F18:I18)</f>
        <v>105.71000000000001</v>
      </c>
      <c r="K18" s="13">
        <v>-6410.25</v>
      </c>
      <c r="L18" s="14">
        <v>4.9000000000000004</v>
      </c>
      <c r="M18" s="14">
        <v>-2449.1999999999998</v>
      </c>
      <c r="N18" s="14">
        <v>0</v>
      </c>
      <c r="O18" s="15">
        <f>SUM(K18:N18)</f>
        <v>-8854.5499999999993</v>
      </c>
    </row>
    <row r="19" spans="1:15" x14ac:dyDescent="0.25">
      <c r="A19" s="32"/>
      <c r="B19" s="16"/>
      <c r="C19" s="17"/>
      <c r="D19" s="17"/>
      <c r="E19" s="18"/>
      <c r="F19" s="16"/>
      <c r="G19" s="17"/>
      <c r="H19" s="17"/>
      <c r="I19" s="17"/>
      <c r="J19" s="18"/>
      <c r="K19" s="16"/>
      <c r="L19" s="17"/>
      <c r="M19" s="17"/>
      <c r="N19" s="17"/>
      <c r="O19" s="18"/>
    </row>
    <row r="20" spans="1:15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15.75" thickBot="1" x14ac:dyDescent="0.3">
      <c r="B21" s="19"/>
      <c r="C21" s="19"/>
      <c r="D21" s="19"/>
      <c r="E21" s="19"/>
      <c r="F21" s="20">
        <f t="shared" ref="F21:K21" si="6">SUM(F8:F20)</f>
        <v>356.27</v>
      </c>
      <c r="G21" s="20">
        <f t="shared" si="6"/>
        <v>0.14000000000000001</v>
      </c>
      <c r="H21" s="20">
        <f t="shared" si="6"/>
        <v>220.63</v>
      </c>
      <c r="I21" s="20">
        <f t="shared" si="6"/>
        <v>0</v>
      </c>
      <c r="J21" s="20">
        <f t="shared" si="6"/>
        <v>577.04</v>
      </c>
      <c r="K21" s="20">
        <f t="shared" si="6"/>
        <v>-35270.729999999996</v>
      </c>
      <c r="L21" s="20">
        <f t="shared" ref="L21:N21" si="7">SUM(L8:L20)</f>
        <v>4.9000000000000004</v>
      </c>
      <c r="M21" s="20">
        <f t="shared" si="7"/>
        <v>-10429.200000000001</v>
      </c>
      <c r="N21" s="20">
        <f t="shared" si="7"/>
        <v>0</v>
      </c>
      <c r="O21" s="20">
        <f>SUM(O8:O19)</f>
        <v>-45695.03</v>
      </c>
    </row>
    <row r="22" spans="1:15" ht="15.75" thickTop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5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O23" s="10"/>
    </row>
    <row r="24" spans="1:15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M24" s="10"/>
    </row>
    <row r="25" spans="1:15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O25" s="21"/>
    </row>
  </sheetData>
  <mergeCells count="3">
    <mergeCell ref="B6:E6"/>
    <mergeCell ref="F6:J6"/>
    <mergeCell ref="K6:O6"/>
  </mergeCells>
  <pageMargins left="0.7" right="0.7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2018-11-15T08:00:00+00:00</OpenedDate>
    <SignificantOrder xmlns="dc463f71-b30c-4ab2-9473-d307f9d35888">false</SignificantOrder>
    <Date1 xmlns="dc463f71-b30c-4ab2-9473-d307f9d35888">2018-11-15T08:00:00+00:00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180948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46B56EB7AF974F9DC9031AA1DD387C" ma:contentTypeVersion="76" ma:contentTypeDescription="" ma:contentTypeScope="" ma:versionID="0890ece03fa6bd2dd112b263f7db01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DB0E6E-EA80-494F-BB4A-4725B626F16D}"/>
</file>

<file path=customXml/itemProps2.xml><?xml version="1.0" encoding="utf-8"?>
<ds:datastoreItem xmlns:ds="http://schemas.openxmlformats.org/officeDocument/2006/customXml" ds:itemID="{FDB52BF4-B289-46A7-A933-D9B1B739BC15}"/>
</file>

<file path=customXml/itemProps3.xml><?xml version="1.0" encoding="utf-8"?>
<ds:datastoreItem xmlns:ds="http://schemas.openxmlformats.org/officeDocument/2006/customXml" ds:itemID="{C0AC9206-2864-41BA-A143-31ABF25DB971}"/>
</file>

<file path=customXml/itemProps4.xml><?xml version="1.0" encoding="utf-8"?>
<ds:datastoreItem xmlns:ds="http://schemas.openxmlformats.org/officeDocument/2006/customXml" ds:itemID="{5B7A5B9B-8C70-470B-8C8B-FF1F00EF70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G-14 Residential</vt:lpstr>
      <vt:lpstr>G-14 Multi</vt:lpstr>
      <vt:lpstr>Notice Cost Adjustment</vt:lpstr>
      <vt:lpstr>Single Family Commodities</vt:lpstr>
      <vt:lpstr>Multi Family Commodities</vt:lpstr>
      <vt:lpstr>'G-14 Multi'!Print_Area</vt:lpstr>
      <vt:lpstr>'G-14 Residential'!Print_Area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Jones</dc:creator>
  <cp:lastModifiedBy>Amber Jones</cp:lastModifiedBy>
  <cp:lastPrinted>2018-06-18T21:05:05Z</cp:lastPrinted>
  <dcterms:created xsi:type="dcterms:W3CDTF">2011-05-13T18:16:28Z</dcterms:created>
  <dcterms:modified xsi:type="dcterms:W3CDTF">2018-11-07T23:55:56Z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0x0101006E56B4D1795A2E4DB2F0B01679ED314A009F46B56EB7AF974F9DC9031AA1DD387C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