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CHADO\7. Projects\2017 Depreciation Study\"/>
    </mc:Choice>
  </mc:AlternateContent>
  <bookViews>
    <workbookView xWindow="0" yWindow="0" windowWidth="23940" windowHeight="9045" activeTab="10"/>
  </bookViews>
  <sheets>
    <sheet name="Attachment A.1-Washington" sheetId="7" r:id="rId1"/>
    <sheet name="Attachment A.2-WA" sheetId="10" r:id="rId2"/>
    <sheet name="Attachment A.1-Idaho" sheetId="8" r:id="rId3"/>
    <sheet name="Attachment A.2-Idaho" sheetId="11" r:id="rId4"/>
    <sheet name="Attachment A.1-Oregon" sheetId="9" r:id="rId5"/>
    <sheet name="Attachment A.2-Oregon" sheetId="12" r:id="rId6"/>
    <sheet name="Att B1 123116 Depr_Chg-ex trans" sheetId="3" r:id="rId7"/>
    <sheet name="Wkpr-Stdy Bal (ex. trnsptn)" sheetId="2" r:id="rId8"/>
    <sheet name="Wkpr-201612 TTP Adj Summary" sheetId="1" r:id="rId9"/>
    <sheet name="Att B2 123116 Transp-Depr_Exp" sheetId="6" r:id="rId10"/>
    <sheet name="Att B-2b Stdied Bal. - Transprt" sheetId="4" r:id="rId11"/>
  </sheets>
  <externalReferences>
    <externalReference r:id="rId12"/>
  </externalReferences>
  <definedNames>
    <definedName name="_xlnm.Auto_Open" localSheetId="6">#REF!</definedName>
    <definedName name="_xlnm.Auto_Open" localSheetId="10">#REF!</definedName>
    <definedName name="_xlnm.Auto_Open" localSheetId="2">#REF!</definedName>
    <definedName name="_xlnm.Auto_Open" localSheetId="4">#REF!</definedName>
    <definedName name="_xlnm.Auto_Open" localSheetId="3">#REF!</definedName>
    <definedName name="_xlnm.Auto_Open" localSheetId="5">#REF!</definedName>
    <definedName name="_xlnm.Auto_Open" localSheetId="1">#REF!</definedName>
    <definedName name="_xlnm.Auto_Open">#REF!</definedName>
    <definedName name="Macro1" localSheetId="6">#REF!</definedName>
    <definedName name="Macro1" localSheetId="10">#REF!</definedName>
    <definedName name="Macro1" localSheetId="2">#REF!</definedName>
    <definedName name="Macro1" localSheetId="4">#REF!</definedName>
    <definedName name="Macro1" localSheetId="3">#REF!</definedName>
    <definedName name="Macro1" localSheetId="5">#REF!</definedName>
    <definedName name="Macro1" localSheetId="1">#REF!</definedName>
    <definedName name="Macro1">#REF!</definedName>
    <definedName name="Macro2" localSheetId="6">#REF!</definedName>
    <definedName name="Macro2" localSheetId="10">#REF!</definedName>
    <definedName name="Macro2" localSheetId="2">#REF!</definedName>
    <definedName name="Macro2" localSheetId="4">#REF!</definedName>
    <definedName name="Macro2" localSheetId="3">#REF!</definedName>
    <definedName name="Macro2" localSheetId="5">#REF!</definedName>
    <definedName name="Macro2" localSheetId="1">#REF!</definedName>
    <definedName name="Macro2">#REF!</definedName>
    <definedName name="Macro3" localSheetId="6">#REF!</definedName>
    <definedName name="Macro3" localSheetId="10">#REF!</definedName>
    <definedName name="Macro3" localSheetId="2">#REF!</definedName>
    <definedName name="Macro3" localSheetId="4">#REF!</definedName>
    <definedName name="Macro3" localSheetId="3">#REF!</definedName>
    <definedName name="Macro3" localSheetId="5">#REF!</definedName>
    <definedName name="Macro3" localSheetId="1">#REF!</definedName>
    <definedName name="Macro3">#REF!</definedName>
    <definedName name="Macro4" localSheetId="6">#REF!</definedName>
    <definedName name="Macro4" localSheetId="10">#REF!</definedName>
    <definedName name="Macro4" localSheetId="2">#REF!</definedName>
    <definedName name="Macro4" localSheetId="4">#REF!</definedName>
    <definedName name="Macro4" localSheetId="3">#REF!</definedName>
    <definedName name="Macro4" localSheetId="5">#REF!</definedName>
    <definedName name="Macro4" localSheetId="1">#REF!</definedName>
    <definedName name="Macro4">#REF!</definedName>
    <definedName name="Macro5" localSheetId="6">#REF!</definedName>
    <definedName name="Macro5" localSheetId="10">#REF!</definedName>
    <definedName name="Macro5" localSheetId="2">#REF!</definedName>
    <definedName name="Macro5" localSheetId="4">#REF!</definedName>
    <definedName name="Macro5" localSheetId="3">#REF!</definedName>
    <definedName name="Macro5" localSheetId="5">#REF!</definedName>
    <definedName name="Macro5" localSheetId="1">#REF!</definedName>
    <definedName name="Macro5">#REF!</definedName>
    <definedName name="Macro6" localSheetId="6">#REF!</definedName>
    <definedName name="Macro6" localSheetId="10">#REF!</definedName>
    <definedName name="Macro6" localSheetId="2">#REF!</definedName>
    <definedName name="Macro6" localSheetId="4">#REF!</definedName>
    <definedName name="Macro6" localSheetId="3">#REF!</definedName>
    <definedName name="Macro6" localSheetId="5">#REF!</definedName>
    <definedName name="Macro6" localSheetId="1">#REF!</definedName>
    <definedName name="Macro6">#REF!</definedName>
    <definedName name="_xlnm.Print_Titles" localSheetId="6">'Att B1 123116 Depr_Chg-ex trans'!$5:$6</definedName>
    <definedName name="_xlnm.Print_Titles" localSheetId="10">'Att B-2b Stdied Bal. - Transprt'!$2:$3</definedName>
    <definedName name="_xlnm.Print_Titles" localSheetId="2">'Attachment A.1-Idaho'!$1:$1</definedName>
    <definedName name="_xlnm.Print_Titles" localSheetId="3">'Attachment A.2-Idaho'!$1:$2</definedName>
    <definedName name="Recover" localSheetId="6">#REF!</definedName>
    <definedName name="Recover" localSheetId="10">#REF!</definedName>
    <definedName name="Recover" localSheetId="8">#REF!</definedName>
    <definedName name="Recover" localSheetId="7">#REF!</definedName>
    <definedName name="Recover">[1]Macro1!$A$59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2" l="1"/>
  <c r="D16" i="12"/>
  <c r="D14" i="12"/>
  <c r="D5" i="12"/>
  <c r="D9" i="12" s="1"/>
  <c r="B32" i="12"/>
  <c r="D32" i="12" s="1"/>
  <c r="B16" i="12"/>
  <c r="F16" i="12" s="1"/>
  <c r="B14" i="12"/>
  <c r="B5" i="12"/>
  <c r="F5" i="12" s="1"/>
  <c r="D30" i="12"/>
  <c r="B29" i="12"/>
  <c r="F29" i="12" s="1"/>
  <c r="B28" i="12"/>
  <c r="F28" i="12" s="1"/>
  <c r="B27" i="12"/>
  <c r="F27" i="12" s="1"/>
  <c r="B26" i="12"/>
  <c r="F26" i="12" s="1"/>
  <c r="D23" i="12"/>
  <c r="B22" i="12"/>
  <c r="B21" i="12"/>
  <c r="F21" i="12" s="1"/>
  <c r="B15" i="12"/>
  <c r="F15" i="12" s="1"/>
  <c r="B13" i="12"/>
  <c r="F13" i="12" s="1"/>
  <c r="B12" i="12"/>
  <c r="F12" i="12" s="1"/>
  <c r="B8" i="12"/>
  <c r="F8" i="12" s="1"/>
  <c r="B7" i="12"/>
  <c r="F7" i="12" s="1"/>
  <c r="B6" i="12"/>
  <c r="F6" i="12" s="1"/>
  <c r="D17" i="12" l="1"/>
  <c r="D18" i="12" s="1"/>
  <c r="D34" i="12" s="1"/>
  <c r="F14" i="12"/>
  <c r="F17" i="12" s="1"/>
  <c r="F32" i="12"/>
  <c r="B17" i="12"/>
  <c r="F9" i="12"/>
  <c r="F23" i="12"/>
  <c r="F30" i="12"/>
  <c r="B23" i="12"/>
  <c r="B30" i="12"/>
  <c r="B9" i="12"/>
  <c r="B18" i="12" l="1"/>
  <c r="B34" i="12" s="1"/>
  <c r="F18" i="12"/>
  <c r="F34" i="12" s="1"/>
  <c r="G71" i="11" l="1"/>
  <c r="C47" i="11" l="1"/>
  <c r="C10" i="11"/>
  <c r="C31" i="11"/>
  <c r="G51" i="10" l="1"/>
  <c r="C30" i="10" l="1"/>
  <c r="C47" i="10"/>
  <c r="C52" i="10"/>
  <c r="C9" i="10"/>
  <c r="U38" i="3" l="1"/>
  <c r="T38" i="3"/>
  <c r="S38" i="3"/>
  <c r="R38" i="3"/>
  <c r="Q38" i="3"/>
  <c r="L38" i="3"/>
  <c r="I38" i="3"/>
  <c r="G38" i="3"/>
  <c r="J38" i="3" s="1"/>
  <c r="U40" i="2"/>
  <c r="T40" i="2"/>
  <c r="S40" i="2"/>
  <c r="R40" i="2"/>
  <c r="Q40" i="2"/>
  <c r="O40" i="2"/>
  <c r="N40" i="2"/>
  <c r="J40" i="2"/>
  <c r="G40" i="2"/>
  <c r="N38" i="3" l="1"/>
  <c r="O38" i="3" s="1"/>
  <c r="N38" i="2"/>
  <c r="J38" i="2"/>
  <c r="O38" i="2" l="1"/>
  <c r="L518" i="3"/>
  <c r="I518" i="3"/>
  <c r="U517" i="3"/>
  <c r="T517" i="3"/>
  <c r="S517" i="3"/>
  <c r="R517" i="3"/>
  <c r="Q517" i="3"/>
  <c r="L517" i="3"/>
  <c r="I517" i="3"/>
  <c r="G517" i="3"/>
  <c r="L506" i="3"/>
  <c r="I506" i="3"/>
  <c r="U505" i="3"/>
  <c r="T505" i="3"/>
  <c r="S505" i="3"/>
  <c r="R505" i="3"/>
  <c r="Q505" i="3"/>
  <c r="L505" i="3"/>
  <c r="I505" i="3"/>
  <c r="G505" i="3"/>
  <c r="L493" i="3"/>
  <c r="I493" i="3"/>
  <c r="U492" i="3"/>
  <c r="T492" i="3"/>
  <c r="S492" i="3"/>
  <c r="R492" i="3"/>
  <c r="Q492" i="3"/>
  <c r="L492" i="3"/>
  <c r="I492" i="3"/>
  <c r="G492" i="3"/>
  <c r="G479" i="3"/>
  <c r="U479" i="3"/>
  <c r="T479" i="3"/>
  <c r="S479" i="3"/>
  <c r="R479" i="3"/>
  <c r="Q479" i="3"/>
  <c r="L480" i="3"/>
  <c r="L479" i="3"/>
  <c r="I480" i="3"/>
  <c r="I479" i="3"/>
  <c r="L388" i="3"/>
  <c r="I388" i="3"/>
  <c r="U387" i="3"/>
  <c r="T387" i="3"/>
  <c r="S387" i="3"/>
  <c r="R387" i="3"/>
  <c r="Q387" i="3"/>
  <c r="L387" i="3"/>
  <c r="I387" i="3"/>
  <c r="G387" i="3"/>
  <c r="L373" i="3"/>
  <c r="I373" i="3"/>
  <c r="U372" i="3"/>
  <c r="T372" i="3"/>
  <c r="S372" i="3"/>
  <c r="R372" i="3"/>
  <c r="Q372" i="3"/>
  <c r="L372" i="3"/>
  <c r="I372" i="3"/>
  <c r="G372" i="3"/>
  <c r="L358" i="3"/>
  <c r="I358" i="3"/>
  <c r="U357" i="3"/>
  <c r="T357" i="3"/>
  <c r="S357" i="3"/>
  <c r="R357" i="3"/>
  <c r="Q357" i="3"/>
  <c r="L357" i="3"/>
  <c r="I357" i="3"/>
  <c r="G357" i="3"/>
  <c r="U340" i="3"/>
  <c r="T340" i="3"/>
  <c r="S340" i="3"/>
  <c r="R340" i="3"/>
  <c r="Q340" i="3"/>
  <c r="L341" i="3"/>
  <c r="L340" i="3"/>
  <c r="I341" i="3"/>
  <c r="I340" i="3"/>
  <c r="G340" i="3"/>
  <c r="U322" i="3"/>
  <c r="T322" i="3"/>
  <c r="S322" i="3"/>
  <c r="R322" i="3"/>
  <c r="Q322" i="3"/>
  <c r="L323" i="3"/>
  <c r="I323" i="3"/>
  <c r="L322" i="3"/>
  <c r="I322" i="3"/>
  <c r="G322" i="3"/>
  <c r="L309" i="3"/>
  <c r="I309" i="3"/>
  <c r="L308" i="3"/>
  <c r="I308" i="3"/>
  <c r="U308" i="3"/>
  <c r="T308" i="3"/>
  <c r="S308" i="3"/>
  <c r="R308" i="3"/>
  <c r="Q308" i="3"/>
  <c r="U294" i="3"/>
  <c r="T294" i="3"/>
  <c r="S294" i="3"/>
  <c r="R294" i="3"/>
  <c r="Q294" i="3"/>
  <c r="L295" i="3"/>
  <c r="L294" i="3"/>
  <c r="I295" i="3"/>
  <c r="I294" i="3"/>
  <c r="G294" i="3"/>
  <c r="U516" i="2"/>
  <c r="T516" i="2"/>
  <c r="S516" i="2"/>
  <c r="R516" i="2"/>
  <c r="Q516" i="2"/>
  <c r="N513" i="2"/>
  <c r="J513" i="2"/>
  <c r="G514" i="2"/>
  <c r="J514" i="2" s="1"/>
  <c r="U504" i="2"/>
  <c r="T504" i="2"/>
  <c r="S504" i="2"/>
  <c r="R504" i="2"/>
  <c r="Q504" i="2"/>
  <c r="N501" i="2"/>
  <c r="J501" i="2"/>
  <c r="G502" i="2"/>
  <c r="N502" i="2" s="1"/>
  <c r="U492" i="2"/>
  <c r="T492" i="2"/>
  <c r="S492" i="2"/>
  <c r="R492" i="2"/>
  <c r="Q492" i="2"/>
  <c r="N488" i="2"/>
  <c r="J488" i="2"/>
  <c r="G489" i="2"/>
  <c r="G492" i="2" s="1"/>
  <c r="U478" i="2"/>
  <c r="T478" i="2"/>
  <c r="S478" i="2"/>
  <c r="R478" i="2"/>
  <c r="Q478" i="2"/>
  <c r="J476" i="2"/>
  <c r="N475" i="2"/>
  <c r="J475" i="2"/>
  <c r="G476" i="2"/>
  <c r="N476" i="2" s="1"/>
  <c r="U390" i="2"/>
  <c r="T390" i="2"/>
  <c r="S390" i="2"/>
  <c r="R390" i="2"/>
  <c r="Q390" i="2"/>
  <c r="N385" i="2"/>
  <c r="J385" i="2"/>
  <c r="G386" i="2"/>
  <c r="J386" i="2" s="1"/>
  <c r="U375" i="2"/>
  <c r="T375" i="2"/>
  <c r="S375" i="2"/>
  <c r="R375" i="2"/>
  <c r="Q375" i="2"/>
  <c r="N370" i="2"/>
  <c r="J370" i="2"/>
  <c r="G371" i="2"/>
  <c r="G375" i="2" s="1"/>
  <c r="U360" i="2"/>
  <c r="T360" i="2"/>
  <c r="S360" i="2"/>
  <c r="R360" i="2"/>
  <c r="Q360" i="2"/>
  <c r="N355" i="2"/>
  <c r="J355" i="2"/>
  <c r="G356" i="2"/>
  <c r="G360" i="2" s="1"/>
  <c r="U343" i="2"/>
  <c r="T343" i="2"/>
  <c r="S343" i="2"/>
  <c r="R343" i="2"/>
  <c r="Q343" i="2"/>
  <c r="J339" i="2"/>
  <c r="N338" i="2"/>
  <c r="J338" i="2"/>
  <c r="G339" i="2"/>
  <c r="N339" i="2" s="1"/>
  <c r="U325" i="2"/>
  <c r="T325" i="2"/>
  <c r="S325" i="2"/>
  <c r="R325" i="2"/>
  <c r="Q325" i="2"/>
  <c r="N322" i="2"/>
  <c r="J322" i="2"/>
  <c r="G323" i="2"/>
  <c r="J323" i="2" s="1"/>
  <c r="U312" i="2"/>
  <c r="T312" i="2"/>
  <c r="S312" i="2"/>
  <c r="R312" i="2"/>
  <c r="Q312" i="2"/>
  <c r="G308" i="2"/>
  <c r="G309" i="2" s="1"/>
  <c r="N309" i="2" s="1"/>
  <c r="U298" i="2"/>
  <c r="T298" i="2"/>
  <c r="S298" i="2"/>
  <c r="R298" i="2"/>
  <c r="Q298" i="2"/>
  <c r="N294" i="2"/>
  <c r="J294" i="2"/>
  <c r="G295" i="2"/>
  <c r="N295" i="2" s="1"/>
  <c r="G308" i="3" l="1"/>
  <c r="N308" i="3" s="1"/>
  <c r="J356" i="2"/>
  <c r="J309" i="2"/>
  <c r="J489" i="2"/>
  <c r="J295" i="2"/>
  <c r="G343" i="2"/>
  <c r="G478" i="2"/>
  <c r="G298" i="2"/>
  <c r="N308" i="2"/>
  <c r="J371" i="2"/>
  <c r="J502" i="2"/>
  <c r="G325" i="2"/>
  <c r="N371" i="2"/>
  <c r="N323" i="2"/>
  <c r="N386" i="2"/>
  <c r="O386" i="2" s="1"/>
  <c r="G312" i="2"/>
  <c r="N356" i="2"/>
  <c r="N489" i="2"/>
  <c r="G504" i="2"/>
  <c r="O513" i="2"/>
  <c r="G516" i="2"/>
  <c r="N514" i="2"/>
  <c r="O514" i="2" s="1"/>
  <c r="G390" i="2"/>
  <c r="J308" i="2"/>
  <c r="O308" i="2" s="1"/>
  <c r="N517" i="3"/>
  <c r="J517" i="3"/>
  <c r="N492" i="3"/>
  <c r="N505" i="3"/>
  <c r="J505" i="3"/>
  <c r="J492" i="3"/>
  <c r="N387" i="3"/>
  <c r="N479" i="3"/>
  <c r="J479" i="3"/>
  <c r="J387" i="3"/>
  <c r="N372" i="3"/>
  <c r="J372" i="3"/>
  <c r="N357" i="3"/>
  <c r="J357" i="3"/>
  <c r="N340" i="3"/>
  <c r="J322" i="3"/>
  <c r="J340" i="3"/>
  <c r="N322" i="3"/>
  <c r="N294" i="3"/>
  <c r="J294" i="3"/>
  <c r="O501" i="2"/>
  <c r="O502" i="2"/>
  <c r="O488" i="2"/>
  <c r="O489" i="2"/>
  <c r="O476" i="2"/>
  <c r="O475" i="2"/>
  <c r="O385" i="2"/>
  <c r="O371" i="2"/>
  <c r="O370" i="2"/>
  <c r="O356" i="2"/>
  <c r="O355" i="2"/>
  <c r="O339" i="2"/>
  <c r="O338" i="2"/>
  <c r="O323" i="2"/>
  <c r="O322" i="2"/>
  <c r="O309" i="2"/>
  <c r="O294" i="2"/>
  <c r="O295" i="2"/>
  <c r="J308" i="3" l="1"/>
  <c r="O308" i="3" s="1"/>
  <c r="O505" i="3"/>
  <c r="O517" i="3"/>
  <c r="O492" i="3"/>
  <c r="O479" i="3"/>
  <c r="O387" i="3"/>
  <c r="O372" i="3"/>
  <c r="O322" i="3"/>
  <c r="O340" i="3"/>
  <c r="O357" i="3"/>
  <c r="O294" i="3"/>
  <c r="G1" i="3" l="1"/>
  <c r="U468" i="2" l="1"/>
  <c r="T468" i="2"/>
  <c r="S468" i="2"/>
  <c r="R468" i="2"/>
  <c r="Q468" i="2"/>
  <c r="G468" i="2"/>
  <c r="U462" i="2"/>
  <c r="T462" i="2"/>
  <c r="S462" i="2"/>
  <c r="R462" i="2"/>
  <c r="Q462" i="2"/>
  <c r="G462" i="2"/>
  <c r="U451" i="2"/>
  <c r="T451" i="2"/>
  <c r="S451" i="2"/>
  <c r="R451" i="2"/>
  <c r="Q451" i="2"/>
  <c r="G451" i="2"/>
  <c r="U439" i="2"/>
  <c r="T439" i="2"/>
  <c r="S439" i="2"/>
  <c r="R439" i="2"/>
  <c r="Q439" i="2"/>
  <c r="G439" i="2"/>
  <c r="U428" i="2"/>
  <c r="T428" i="2"/>
  <c r="S428" i="2"/>
  <c r="R428" i="2"/>
  <c r="Q428" i="2"/>
  <c r="G428" i="2"/>
  <c r="U421" i="2"/>
  <c r="T421" i="2"/>
  <c r="S421" i="2"/>
  <c r="R421" i="2"/>
  <c r="Q421" i="2"/>
  <c r="G421" i="2"/>
  <c r="U408" i="2"/>
  <c r="T408" i="2"/>
  <c r="S408" i="2"/>
  <c r="R408" i="2"/>
  <c r="Q408" i="2"/>
  <c r="G408" i="2"/>
  <c r="U283" i="2"/>
  <c r="T283" i="2"/>
  <c r="S283" i="2"/>
  <c r="R283" i="2"/>
  <c r="Q283" i="2"/>
  <c r="G283" i="2"/>
  <c r="U278" i="2"/>
  <c r="T278" i="2"/>
  <c r="S278" i="2"/>
  <c r="R278" i="2"/>
  <c r="Q278" i="2"/>
  <c r="G278" i="2"/>
  <c r="U255" i="2"/>
  <c r="T255" i="2"/>
  <c r="S255" i="2"/>
  <c r="R255" i="2"/>
  <c r="Q255" i="2"/>
  <c r="G255" i="2"/>
  <c r="U235" i="2"/>
  <c r="T235" i="2"/>
  <c r="S235" i="2"/>
  <c r="R235" i="2"/>
  <c r="Q235" i="2"/>
  <c r="G235" i="2"/>
  <c r="U241" i="1"/>
  <c r="T241" i="1"/>
  <c r="S241" i="1"/>
  <c r="R241" i="1"/>
  <c r="Q241" i="1"/>
  <c r="O241" i="1"/>
  <c r="N241" i="1"/>
  <c r="J241" i="1"/>
  <c r="G241" i="1"/>
  <c r="U234" i="1"/>
  <c r="T234" i="1"/>
  <c r="S234" i="1"/>
  <c r="R234" i="1"/>
  <c r="Q234" i="1"/>
  <c r="O234" i="1"/>
  <c r="N234" i="1"/>
  <c r="J234" i="1"/>
  <c r="G234" i="1"/>
  <c r="U226" i="1"/>
  <c r="T226" i="1"/>
  <c r="S226" i="1"/>
  <c r="R226" i="1"/>
  <c r="Q226" i="1"/>
  <c r="O226" i="1"/>
  <c r="N226" i="1"/>
  <c r="J226" i="1"/>
  <c r="G226" i="1"/>
  <c r="U220" i="1"/>
  <c r="T220" i="1"/>
  <c r="S220" i="1"/>
  <c r="R220" i="1"/>
  <c r="Q220" i="1"/>
  <c r="O220" i="1"/>
  <c r="N220" i="1"/>
  <c r="J220" i="1"/>
  <c r="G220" i="1"/>
  <c r="U209" i="1"/>
  <c r="T209" i="1"/>
  <c r="S209" i="1"/>
  <c r="R209" i="1"/>
  <c r="Q209" i="1"/>
  <c r="O209" i="1"/>
  <c r="N209" i="1"/>
  <c r="J209" i="1"/>
  <c r="G209" i="1"/>
  <c r="U197" i="1"/>
  <c r="T197" i="1"/>
  <c r="S197" i="1"/>
  <c r="R197" i="1"/>
  <c r="Q197" i="1"/>
  <c r="O197" i="1"/>
  <c r="N197" i="1"/>
  <c r="J197" i="1"/>
  <c r="G197" i="1"/>
  <c r="U186" i="1"/>
  <c r="T186" i="1"/>
  <c r="S186" i="1"/>
  <c r="R186" i="1"/>
  <c r="Q186" i="1"/>
  <c r="O186" i="1"/>
  <c r="N186" i="1"/>
  <c r="J186" i="1"/>
  <c r="G186" i="1"/>
  <c r="U173" i="1"/>
  <c r="T173" i="1"/>
  <c r="S173" i="1"/>
  <c r="R173" i="1"/>
  <c r="Q173" i="1"/>
  <c r="O173" i="1"/>
  <c r="N173" i="1"/>
  <c r="J173" i="1"/>
  <c r="G173" i="1"/>
  <c r="U155" i="1"/>
  <c r="T155" i="1"/>
  <c r="S155" i="1"/>
  <c r="R155" i="1"/>
  <c r="Q155" i="1"/>
  <c r="O155" i="1"/>
  <c r="N155" i="1"/>
  <c r="J155" i="1"/>
  <c r="G155" i="1"/>
  <c r="U144" i="1"/>
  <c r="T144" i="1"/>
  <c r="S144" i="1"/>
  <c r="R144" i="1"/>
  <c r="Q144" i="1"/>
  <c r="O144" i="1"/>
  <c r="N144" i="1"/>
  <c r="J144" i="1"/>
  <c r="G144" i="1"/>
  <c r="U131" i="1"/>
  <c r="T131" i="1"/>
  <c r="S131" i="1"/>
  <c r="R131" i="1"/>
  <c r="Q131" i="1"/>
  <c r="O131" i="1"/>
  <c r="N131" i="1"/>
  <c r="J131" i="1"/>
  <c r="G131" i="1"/>
  <c r="U117" i="1"/>
  <c r="T117" i="1"/>
  <c r="S117" i="1"/>
  <c r="R117" i="1"/>
  <c r="Q117" i="1"/>
  <c r="O117" i="1"/>
  <c r="N117" i="1"/>
  <c r="J117" i="1"/>
  <c r="G117" i="1"/>
  <c r="U106" i="1"/>
  <c r="T106" i="1"/>
  <c r="S106" i="1"/>
  <c r="R106" i="1"/>
  <c r="Q106" i="1"/>
  <c r="O106" i="1"/>
  <c r="N106" i="1"/>
  <c r="J106" i="1"/>
  <c r="G106" i="1"/>
  <c r="U83" i="1"/>
  <c r="T83" i="1"/>
  <c r="S83" i="1"/>
  <c r="R83" i="1"/>
  <c r="Q83" i="1"/>
  <c r="O83" i="1"/>
  <c r="N83" i="1"/>
  <c r="J83" i="1"/>
  <c r="G83" i="1"/>
  <c r="U63" i="1"/>
  <c r="T63" i="1"/>
  <c r="S63" i="1"/>
  <c r="R63" i="1"/>
  <c r="Q63" i="1"/>
  <c r="O63" i="1"/>
  <c r="N63" i="1"/>
  <c r="J63" i="1"/>
  <c r="G63" i="1"/>
  <c r="U50" i="1"/>
  <c r="T50" i="1"/>
  <c r="S50" i="1"/>
  <c r="R50" i="1"/>
  <c r="Q50" i="1"/>
  <c r="O50" i="1"/>
  <c r="N50" i="1"/>
  <c r="J50" i="1"/>
  <c r="G50" i="1"/>
  <c r="U41" i="1"/>
  <c r="T41" i="1"/>
  <c r="S41" i="1"/>
  <c r="R41" i="1"/>
  <c r="Q41" i="1"/>
  <c r="O41" i="1"/>
  <c r="N41" i="1"/>
  <c r="J41" i="1"/>
  <c r="G41" i="1"/>
  <c r="U26" i="1"/>
  <c r="T26" i="1"/>
  <c r="S26" i="1"/>
  <c r="R26" i="1"/>
  <c r="Q26" i="1"/>
  <c r="O26" i="1"/>
  <c r="N26" i="1"/>
  <c r="J26" i="1"/>
  <c r="G26" i="1"/>
  <c r="U16" i="1"/>
  <c r="T16" i="1"/>
  <c r="S16" i="1"/>
  <c r="R16" i="1"/>
  <c r="Q16" i="1"/>
  <c r="O16" i="1"/>
  <c r="N16" i="1"/>
  <c r="J16" i="1"/>
  <c r="I72" i="8" l="1"/>
  <c r="I20" i="9"/>
  <c r="G17" i="9"/>
  <c r="E17" i="9"/>
  <c r="G30" i="9"/>
  <c r="E30" i="9"/>
  <c r="G23" i="9"/>
  <c r="E23" i="9"/>
  <c r="G9" i="9"/>
  <c r="E9" i="9"/>
  <c r="E18" i="9" s="1"/>
  <c r="G56" i="8"/>
  <c r="E56" i="8"/>
  <c r="G69" i="8"/>
  <c r="E69" i="8"/>
  <c r="G62" i="8"/>
  <c r="E62" i="8"/>
  <c r="G48" i="8"/>
  <c r="E48" i="8"/>
  <c r="G31" i="8"/>
  <c r="E31" i="8"/>
  <c r="G24" i="8"/>
  <c r="E24" i="8"/>
  <c r="G18" i="8"/>
  <c r="E18" i="8"/>
  <c r="G10" i="8"/>
  <c r="E10" i="8"/>
  <c r="G55" i="7"/>
  <c r="E55" i="7"/>
  <c r="G68" i="7"/>
  <c r="E68" i="7"/>
  <c r="G61" i="7"/>
  <c r="E61" i="7"/>
  <c r="G47" i="7"/>
  <c r="E47" i="7"/>
  <c r="G29" i="7"/>
  <c r="E29" i="7"/>
  <c r="G22" i="7"/>
  <c r="E22" i="7"/>
  <c r="G16" i="7"/>
  <c r="E16" i="7"/>
  <c r="G8" i="7"/>
  <c r="E8" i="7"/>
  <c r="G18" i="9" l="1"/>
  <c r="G34" i="9" s="1"/>
  <c r="G73" i="8"/>
  <c r="E32" i="8"/>
  <c r="G32" i="8"/>
  <c r="G36" i="8" s="1"/>
  <c r="E56" i="7"/>
  <c r="G56" i="7"/>
  <c r="G72" i="7" s="1"/>
  <c r="G30" i="7"/>
  <c r="G34" i="7" s="1"/>
  <c r="C30" i="6" l="1"/>
  <c r="C19" i="6"/>
  <c r="Q98" i="4" l="1"/>
  <c r="Q96" i="4"/>
  <c r="J100" i="4"/>
  <c r="Q81" i="4"/>
  <c r="Q73" i="4"/>
  <c r="Q72" i="4"/>
  <c r="Q71" i="4"/>
  <c r="Q70" i="4"/>
  <c r="Q69" i="4"/>
  <c r="Q64" i="4"/>
  <c r="Q62" i="4"/>
  <c r="Q61" i="4"/>
  <c r="J65" i="4"/>
  <c r="Q56" i="4"/>
  <c r="Q54" i="4"/>
  <c r="J57" i="4"/>
  <c r="Q48" i="4"/>
  <c r="Q46" i="4"/>
  <c r="Q33" i="4"/>
  <c r="Q32" i="4"/>
  <c r="Q31" i="4"/>
  <c r="Q30" i="4"/>
  <c r="Q29" i="4"/>
  <c r="Q28" i="4"/>
  <c r="Q27" i="4"/>
  <c r="Q22" i="4"/>
  <c r="Q20" i="4"/>
  <c r="Q18" i="4"/>
  <c r="Q11" i="4"/>
  <c r="Q10" i="4"/>
  <c r="Q9" i="4"/>
  <c r="Q8" i="4"/>
  <c r="J14" i="4"/>
  <c r="J24" i="4" l="1"/>
  <c r="J50" i="4"/>
  <c r="J74" i="4"/>
  <c r="J83" i="4"/>
  <c r="Q34" i="4"/>
  <c r="J34" i="4"/>
  <c r="Q60" i="4"/>
  <c r="Q87" i="4"/>
  <c r="Q19" i="4"/>
  <c r="Q21" i="4"/>
  <c r="Q23" i="4"/>
  <c r="Q55" i="4"/>
  <c r="Q78" i="4"/>
  <c r="Q80" i="4"/>
  <c r="Q82" i="4"/>
  <c r="Q13" i="4"/>
  <c r="Q45" i="4"/>
  <c r="Q47" i="4"/>
  <c r="Q49" i="4"/>
  <c r="Q68" i="4"/>
  <c r="Q90" i="4"/>
  <c r="Q95" i="4"/>
  <c r="Q97" i="4"/>
  <c r="Q99" i="4"/>
  <c r="Q12" i="4"/>
  <c r="Q63" i="4"/>
  <c r="M63" i="4"/>
  <c r="Q79" i="4"/>
  <c r="J91" i="4"/>
  <c r="M88" i="4"/>
  <c r="Q88" i="4"/>
  <c r="Q7" i="4"/>
  <c r="Q40" i="4"/>
  <c r="Q94" i="4"/>
  <c r="Q37" i="4"/>
  <c r="Q38" i="4"/>
  <c r="Q39" i="4"/>
  <c r="J41" i="4"/>
  <c r="Q77" i="4"/>
  <c r="Q89" i="4"/>
  <c r="Q17" i="4"/>
  <c r="Q53" i="4"/>
  <c r="J102" i="4" l="1"/>
  <c r="Q57" i="4"/>
  <c r="Q41" i="4"/>
  <c r="Q100" i="4"/>
  <c r="Q50" i="4"/>
  <c r="Q24" i="4"/>
  <c r="R63" i="4"/>
  <c r="Q74" i="4"/>
  <c r="Q14" i="4"/>
  <c r="Q91" i="4"/>
  <c r="Q83" i="4"/>
  <c r="R88" i="4"/>
  <c r="Q65" i="4"/>
  <c r="Q102" i="4" l="1"/>
  <c r="L454" i="3" l="1"/>
  <c r="D516" i="3"/>
  <c r="D514" i="3"/>
  <c r="D513" i="3"/>
  <c r="D512" i="3"/>
  <c r="D511" i="3"/>
  <c r="D504" i="3"/>
  <c r="D502" i="3"/>
  <c r="D501" i="3"/>
  <c r="D500" i="3"/>
  <c r="D499" i="3"/>
  <c r="D495" i="3"/>
  <c r="D491" i="3"/>
  <c r="D489" i="3"/>
  <c r="D488" i="3"/>
  <c r="D487" i="3"/>
  <c r="D486" i="3"/>
  <c r="D485" i="3"/>
  <c r="D478" i="3"/>
  <c r="D476" i="3"/>
  <c r="D475" i="3"/>
  <c r="D471" i="3"/>
  <c r="D470" i="3"/>
  <c r="D469" i="3"/>
  <c r="D465" i="3"/>
  <c r="D464" i="3"/>
  <c r="D463" i="3"/>
  <c r="D462" i="3"/>
  <c r="D461" i="3"/>
  <c r="D460" i="3"/>
  <c r="D459" i="3"/>
  <c r="D458" i="3"/>
  <c r="D454" i="3"/>
  <c r="D453" i="3"/>
  <c r="D452" i="3"/>
  <c r="D451" i="3"/>
  <c r="D450" i="3"/>
  <c r="D449" i="3"/>
  <c r="D448" i="3"/>
  <c r="D447" i="3"/>
  <c r="D446" i="3"/>
  <c r="D442" i="3"/>
  <c r="D441" i="3"/>
  <c r="D440" i="3"/>
  <c r="D439" i="3"/>
  <c r="D438" i="3"/>
  <c r="D437" i="3"/>
  <c r="D436" i="3"/>
  <c r="D435" i="3"/>
  <c r="D431" i="3"/>
  <c r="D430" i="3"/>
  <c r="D429" i="3"/>
  <c r="D428" i="3"/>
  <c r="D424" i="3"/>
  <c r="D423" i="3"/>
  <c r="D422" i="3"/>
  <c r="D421" i="3"/>
  <c r="D420" i="3"/>
  <c r="D419" i="3"/>
  <c r="D418" i="3"/>
  <c r="D417" i="3"/>
  <c r="D416" i="3"/>
  <c r="D415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1" i="3"/>
  <c r="D390" i="3"/>
  <c r="D386" i="3"/>
  <c r="D384" i="3"/>
  <c r="D383" i="3"/>
  <c r="D382" i="3"/>
  <c r="D381" i="3"/>
  <c r="D380" i="3"/>
  <c r="D376" i="3"/>
  <c r="D375" i="3"/>
  <c r="D371" i="3"/>
  <c r="D369" i="3"/>
  <c r="D368" i="3"/>
  <c r="D367" i="3"/>
  <c r="D366" i="3"/>
  <c r="D365" i="3"/>
  <c r="D361" i="3"/>
  <c r="D360" i="3"/>
  <c r="D356" i="3"/>
  <c r="D354" i="3"/>
  <c r="D353" i="3"/>
  <c r="D352" i="3"/>
  <c r="D351" i="3"/>
  <c r="D350" i="3"/>
  <c r="D349" i="3"/>
  <c r="D348" i="3"/>
  <c r="D344" i="3"/>
  <c r="D343" i="3"/>
  <c r="D339" i="3"/>
  <c r="D337" i="3"/>
  <c r="D336" i="3"/>
  <c r="D334" i="3"/>
  <c r="D333" i="3"/>
  <c r="D332" i="3"/>
  <c r="D331" i="3"/>
  <c r="D321" i="3"/>
  <c r="D319" i="3"/>
  <c r="D318" i="3"/>
  <c r="D317" i="3"/>
  <c r="D316" i="3"/>
  <c r="D315" i="3"/>
  <c r="D311" i="3"/>
  <c r="D307" i="3"/>
  <c r="D305" i="3"/>
  <c r="D304" i="3"/>
  <c r="D303" i="3"/>
  <c r="D302" i="3"/>
  <c r="D301" i="3"/>
  <c r="D297" i="3"/>
  <c r="D293" i="3"/>
  <c r="D291" i="3"/>
  <c r="D290" i="3"/>
  <c r="D289" i="3"/>
  <c r="D288" i="3"/>
  <c r="D287" i="3"/>
  <c r="D286" i="3"/>
  <c r="D282" i="3"/>
  <c r="D281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4" i="3"/>
  <c r="D233" i="3"/>
  <c r="D232" i="3"/>
  <c r="D231" i="3"/>
  <c r="D230" i="3"/>
  <c r="D229" i="3"/>
  <c r="D228" i="3"/>
  <c r="D227" i="3"/>
  <c r="D226" i="3"/>
  <c r="D225" i="3"/>
  <c r="D217" i="3"/>
  <c r="D216" i="3"/>
  <c r="D215" i="3"/>
  <c r="D211" i="3"/>
  <c r="D210" i="3"/>
  <c r="D209" i="3"/>
  <c r="D208" i="3"/>
  <c r="D207" i="3"/>
  <c r="D206" i="3"/>
  <c r="D202" i="3"/>
  <c r="D201" i="3"/>
  <c r="D200" i="3"/>
  <c r="D199" i="3"/>
  <c r="D198" i="3"/>
  <c r="D197" i="3"/>
  <c r="D193" i="3"/>
  <c r="D192" i="3"/>
  <c r="D191" i="3"/>
  <c r="D187" i="3"/>
  <c r="D186" i="3"/>
  <c r="D185" i="3"/>
  <c r="D184" i="3"/>
  <c r="D180" i="3"/>
  <c r="D179" i="3"/>
  <c r="D178" i="3"/>
  <c r="D177" i="3"/>
  <c r="D176" i="3"/>
  <c r="D172" i="3"/>
  <c r="D171" i="3"/>
  <c r="D170" i="3"/>
  <c r="D169" i="3"/>
  <c r="D168" i="3"/>
  <c r="D167" i="3"/>
  <c r="D160" i="3"/>
  <c r="D159" i="3"/>
  <c r="D158" i="3"/>
  <c r="D157" i="3"/>
  <c r="D156" i="3"/>
  <c r="D155" i="3"/>
  <c r="D154" i="3"/>
  <c r="D153" i="3"/>
  <c r="D149" i="3"/>
  <c r="D148" i="3"/>
  <c r="D147" i="3"/>
  <c r="D146" i="3"/>
  <c r="D145" i="3"/>
  <c r="D144" i="3"/>
  <c r="D143" i="3"/>
  <c r="D142" i="3"/>
  <c r="D141" i="3"/>
  <c r="D140" i="3"/>
  <c r="D139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99" i="3"/>
  <c r="D98" i="3"/>
  <c r="D97" i="3"/>
  <c r="D96" i="3"/>
  <c r="D95" i="3"/>
  <c r="D94" i="3"/>
  <c r="D93" i="3"/>
  <c r="D92" i="3"/>
  <c r="D88" i="3"/>
  <c r="D87" i="3"/>
  <c r="D86" i="3"/>
  <c r="D85" i="3"/>
  <c r="D84" i="3"/>
  <c r="D83" i="3"/>
  <c r="D82" i="3"/>
  <c r="D81" i="3"/>
  <c r="D80" i="3"/>
  <c r="D79" i="3"/>
  <c r="D78" i="3"/>
  <c r="D74" i="3"/>
  <c r="D73" i="3"/>
  <c r="D72" i="3"/>
  <c r="D71" i="3"/>
  <c r="D70" i="3"/>
  <c r="D69" i="3"/>
  <c r="D68" i="3"/>
  <c r="D67" i="3"/>
  <c r="D66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4" i="3"/>
  <c r="D33" i="3"/>
  <c r="D32" i="3"/>
  <c r="D31" i="3"/>
  <c r="D30" i="3"/>
  <c r="D29" i="3"/>
  <c r="D25" i="3"/>
  <c r="D24" i="3"/>
  <c r="D23" i="3"/>
  <c r="D22" i="3"/>
  <c r="D21" i="3"/>
  <c r="D20" i="3"/>
  <c r="D16" i="3"/>
  <c r="D15" i="3"/>
  <c r="D14" i="3"/>
  <c r="D13" i="3"/>
  <c r="D12" i="3"/>
  <c r="D11" i="3"/>
  <c r="D10" i="3"/>
  <c r="D9" i="3"/>
  <c r="D512" i="2"/>
  <c r="D510" i="2"/>
  <c r="D509" i="2"/>
  <c r="L513" i="3" s="1"/>
  <c r="D508" i="2"/>
  <c r="D507" i="2"/>
  <c r="D500" i="2"/>
  <c r="D498" i="2"/>
  <c r="D497" i="2"/>
  <c r="L501" i="3" s="1"/>
  <c r="D496" i="2"/>
  <c r="D495" i="2"/>
  <c r="D491" i="2"/>
  <c r="L491" i="3"/>
  <c r="D487" i="2"/>
  <c r="D485" i="2"/>
  <c r="D484" i="2"/>
  <c r="L488" i="3" s="1"/>
  <c r="D483" i="2"/>
  <c r="D482" i="2"/>
  <c r="L486" i="3" s="1"/>
  <c r="D481" i="2"/>
  <c r="L485" i="3" s="1"/>
  <c r="D474" i="2"/>
  <c r="L478" i="3" s="1"/>
  <c r="D472" i="2"/>
  <c r="D471" i="2"/>
  <c r="D467" i="2"/>
  <c r="D466" i="2"/>
  <c r="D465" i="2"/>
  <c r="D461" i="2"/>
  <c r="D460" i="2"/>
  <c r="D459" i="2"/>
  <c r="L462" i="3"/>
  <c r="D458" i="2"/>
  <c r="D457" i="2"/>
  <c r="D456" i="2"/>
  <c r="D455" i="2"/>
  <c r="D454" i="2"/>
  <c r="L458" i="3" s="1"/>
  <c r="D450" i="2"/>
  <c r="N450" i="2" s="1"/>
  <c r="O450" i="2" s="1"/>
  <c r="D449" i="2"/>
  <c r="D448" i="2"/>
  <c r="L451" i="3"/>
  <c r="D447" i="2"/>
  <c r="D446" i="2"/>
  <c r="D445" i="2"/>
  <c r="D444" i="2"/>
  <c r="L447" i="3"/>
  <c r="D443" i="2"/>
  <c r="D442" i="2"/>
  <c r="D438" i="2"/>
  <c r="D437" i="2"/>
  <c r="D436" i="2"/>
  <c r="D435" i="2"/>
  <c r="D434" i="2"/>
  <c r="D433" i="2"/>
  <c r="D432" i="2"/>
  <c r="D431" i="2"/>
  <c r="D427" i="2"/>
  <c r="D426" i="2"/>
  <c r="D425" i="2"/>
  <c r="D424" i="2"/>
  <c r="D420" i="2"/>
  <c r="D419" i="2"/>
  <c r="L423" i="3" s="1"/>
  <c r="D418" i="2"/>
  <c r="D417" i="2"/>
  <c r="D416" i="2"/>
  <c r="D415" i="2"/>
  <c r="L419" i="3" s="1"/>
  <c r="D414" i="2"/>
  <c r="D413" i="2"/>
  <c r="D412" i="2"/>
  <c r="D411" i="2"/>
  <c r="L415" i="3" s="1"/>
  <c r="D407" i="2"/>
  <c r="D406" i="2"/>
  <c r="D405" i="2"/>
  <c r="D404" i="2"/>
  <c r="D403" i="2"/>
  <c r="L407" i="3" s="1"/>
  <c r="D402" i="2"/>
  <c r="D401" i="2"/>
  <c r="D400" i="2"/>
  <c r="D399" i="2"/>
  <c r="L403" i="3" s="1"/>
  <c r="D398" i="2"/>
  <c r="L401" i="3"/>
  <c r="D397" i="2"/>
  <c r="D396" i="2"/>
  <c r="D395" i="2"/>
  <c r="D394" i="2"/>
  <c r="D389" i="2"/>
  <c r="L391" i="3" s="1"/>
  <c r="D388" i="2"/>
  <c r="D384" i="2"/>
  <c r="D382" i="2"/>
  <c r="D381" i="2"/>
  <c r="D380" i="2"/>
  <c r="D379" i="2"/>
  <c r="L381" i="3" s="1"/>
  <c r="D378" i="2"/>
  <c r="D374" i="2"/>
  <c r="D373" i="2"/>
  <c r="D369" i="2"/>
  <c r="D367" i="2"/>
  <c r="D366" i="2"/>
  <c r="D365" i="2"/>
  <c r="D364" i="2"/>
  <c r="D363" i="2"/>
  <c r="L361" i="3"/>
  <c r="D359" i="2"/>
  <c r="D358" i="2"/>
  <c r="D354" i="2"/>
  <c r="D352" i="2"/>
  <c r="D351" i="2"/>
  <c r="L353" i="3" s="1"/>
  <c r="D350" i="2"/>
  <c r="D349" i="2"/>
  <c r="D348" i="2"/>
  <c r="D347" i="2"/>
  <c r="L349" i="3" s="1"/>
  <c r="D346" i="2"/>
  <c r="D342" i="2"/>
  <c r="D341" i="2"/>
  <c r="D337" i="2"/>
  <c r="D335" i="2"/>
  <c r="L337" i="3" s="1"/>
  <c r="D334" i="2"/>
  <c r="L335" i="3"/>
  <c r="D332" i="2"/>
  <c r="D331" i="2"/>
  <c r="D330" i="2"/>
  <c r="L332" i="3" s="1"/>
  <c r="D329" i="2"/>
  <c r="D321" i="2"/>
  <c r="D319" i="2"/>
  <c r="D318" i="2"/>
  <c r="D317" i="2"/>
  <c r="L317" i="3" s="1"/>
  <c r="D316" i="2"/>
  <c r="D315" i="2"/>
  <c r="D311" i="2"/>
  <c r="D307" i="2"/>
  <c r="D305" i="2"/>
  <c r="L305" i="3" s="1"/>
  <c r="D304" i="2"/>
  <c r="L304" i="3" s="1"/>
  <c r="D303" i="2"/>
  <c r="D302" i="2"/>
  <c r="D301" i="2"/>
  <c r="L301" i="3" s="1"/>
  <c r="D297" i="2"/>
  <c r="L297" i="3" s="1"/>
  <c r="D293" i="2"/>
  <c r="D291" i="2"/>
  <c r="D290" i="2"/>
  <c r="L290" i="3" s="1"/>
  <c r="D289" i="2"/>
  <c r="D288" i="2"/>
  <c r="L288" i="3" s="1"/>
  <c r="D287" i="2"/>
  <c r="D286" i="2"/>
  <c r="D282" i="2"/>
  <c r="D281" i="2"/>
  <c r="L281" i="3" s="1"/>
  <c r="D277" i="2"/>
  <c r="D276" i="2"/>
  <c r="D275" i="2"/>
  <c r="D274" i="2"/>
  <c r="D273" i="2"/>
  <c r="L273" i="3" s="1"/>
  <c r="D272" i="2"/>
  <c r="D271" i="2"/>
  <c r="L271" i="3" s="1"/>
  <c r="D270" i="2"/>
  <c r="D269" i="2"/>
  <c r="L269" i="3" s="1"/>
  <c r="D268" i="2"/>
  <c r="D267" i="2"/>
  <c r="D266" i="2"/>
  <c r="D265" i="2"/>
  <c r="D264" i="2"/>
  <c r="D263" i="2"/>
  <c r="D262" i="2"/>
  <c r="D261" i="2"/>
  <c r="D260" i="2"/>
  <c r="D259" i="2"/>
  <c r="D258" i="2"/>
  <c r="D254" i="2"/>
  <c r="D253" i="2"/>
  <c r="L253" i="3" s="1"/>
  <c r="D252" i="2"/>
  <c r="D251" i="2"/>
  <c r="D250" i="2"/>
  <c r="D249" i="2"/>
  <c r="D248" i="2"/>
  <c r="D247" i="2"/>
  <c r="D246" i="2"/>
  <c r="D245" i="2"/>
  <c r="D244" i="2"/>
  <c r="D243" i="2"/>
  <c r="D242" i="2"/>
  <c r="D241" i="2"/>
  <c r="L241" i="3" s="1"/>
  <c r="D240" i="2"/>
  <c r="D239" i="2"/>
  <c r="D238" i="2"/>
  <c r="D234" i="2"/>
  <c r="D233" i="2"/>
  <c r="L233" i="3" s="1"/>
  <c r="D232" i="2"/>
  <c r="D231" i="2"/>
  <c r="L231" i="3" s="1"/>
  <c r="D230" i="2"/>
  <c r="D229" i="2"/>
  <c r="D228" i="2"/>
  <c r="L227" i="3"/>
  <c r="D227" i="2"/>
  <c r="D226" i="2"/>
  <c r="D225" i="2"/>
  <c r="D217" i="2"/>
  <c r="D216" i="2"/>
  <c r="D215" i="2"/>
  <c r="L215" i="3" s="1"/>
  <c r="D211" i="2"/>
  <c r="D210" i="2"/>
  <c r="D209" i="2"/>
  <c r="L209" i="3" s="1"/>
  <c r="D208" i="2"/>
  <c r="D207" i="2"/>
  <c r="D206" i="2"/>
  <c r="D202" i="2"/>
  <c r="D201" i="2"/>
  <c r="L201" i="3" s="1"/>
  <c r="D200" i="2"/>
  <c r="D199" i="2"/>
  <c r="D198" i="2"/>
  <c r="D197" i="2"/>
  <c r="D193" i="2"/>
  <c r="D192" i="2"/>
  <c r="D191" i="2"/>
  <c r="L191" i="3" s="1"/>
  <c r="D187" i="2"/>
  <c r="L187" i="3" s="1"/>
  <c r="D186" i="2"/>
  <c r="D185" i="2"/>
  <c r="L184" i="3"/>
  <c r="D184" i="2"/>
  <c r="D180" i="2"/>
  <c r="L180" i="3" s="1"/>
  <c r="D179" i="2"/>
  <c r="D178" i="2"/>
  <c r="L178" i="3" s="1"/>
  <c r="D177" i="2"/>
  <c r="L177" i="3" s="1"/>
  <c r="D176" i="2"/>
  <c r="D172" i="2"/>
  <c r="L172" i="3" s="1"/>
  <c r="D171" i="2"/>
  <c r="L171" i="3" s="1"/>
  <c r="D170" i="2"/>
  <c r="L170" i="3" s="1"/>
  <c r="D169" i="2"/>
  <c r="D168" i="2"/>
  <c r="L168" i="3" s="1"/>
  <c r="D167" i="2"/>
  <c r="L167" i="3" s="1"/>
  <c r="D160" i="2"/>
  <c r="D159" i="2"/>
  <c r="L159" i="3" s="1"/>
  <c r="D158" i="2"/>
  <c r="D157" i="2"/>
  <c r="D156" i="2"/>
  <c r="D155" i="2"/>
  <c r="D154" i="2"/>
  <c r="L154" i="3" s="1"/>
  <c r="D153" i="2"/>
  <c r="L149" i="3"/>
  <c r="D149" i="2"/>
  <c r="D148" i="2"/>
  <c r="D147" i="2"/>
  <c r="D146" i="2"/>
  <c r="D145" i="2"/>
  <c r="D144" i="2"/>
  <c r="L144" i="3" s="1"/>
  <c r="D143" i="2"/>
  <c r="D142" i="2"/>
  <c r="D141" i="2"/>
  <c r="D140" i="2"/>
  <c r="L140" i="3" s="1"/>
  <c r="D139" i="2"/>
  <c r="D135" i="2"/>
  <c r="L135" i="3" s="1"/>
  <c r="D134" i="2"/>
  <c r="L134" i="3" s="1"/>
  <c r="D133" i="2"/>
  <c r="D132" i="2"/>
  <c r="L132" i="3" s="1"/>
  <c r="D131" i="2"/>
  <c r="D130" i="2"/>
  <c r="D129" i="2"/>
  <c r="D128" i="2"/>
  <c r="D127" i="2"/>
  <c r="L126" i="3"/>
  <c r="D126" i="2"/>
  <c r="D125" i="2"/>
  <c r="D124" i="2"/>
  <c r="L123" i="3"/>
  <c r="D123" i="2"/>
  <c r="D122" i="2"/>
  <c r="D121" i="2"/>
  <c r="L121" i="3" s="1"/>
  <c r="D120" i="2"/>
  <c r="D119" i="2"/>
  <c r="D118" i="2"/>
  <c r="L118" i="3" s="1"/>
  <c r="D114" i="2"/>
  <c r="L114" i="3" s="1"/>
  <c r="D113" i="2"/>
  <c r="D112" i="2"/>
  <c r="D111" i="2"/>
  <c r="L111" i="3" s="1"/>
  <c r="D110" i="2"/>
  <c r="D109" i="2"/>
  <c r="D108" i="2"/>
  <c r="D107" i="2"/>
  <c r="D106" i="2"/>
  <c r="L106" i="3" s="1"/>
  <c r="D105" i="2"/>
  <c r="D104" i="2"/>
  <c r="D103" i="2"/>
  <c r="D99" i="2"/>
  <c r="L99" i="3" s="1"/>
  <c r="D98" i="2"/>
  <c r="D97" i="2"/>
  <c r="L97" i="3" s="1"/>
  <c r="D96" i="2"/>
  <c r="L96" i="3" s="1"/>
  <c r="D95" i="2"/>
  <c r="D94" i="2"/>
  <c r="L94" i="3" s="1"/>
  <c r="D93" i="2"/>
  <c r="D92" i="2"/>
  <c r="D88" i="2"/>
  <c r="L88" i="3" s="1"/>
  <c r="D87" i="2"/>
  <c r="L87" i="3" s="1"/>
  <c r="D86" i="2"/>
  <c r="D85" i="2"/>
  <c r="L85" i="3" s="1"/>
  <c r="D84" i="2"/>
  <c r="L84" i="3" s="1"/>
  <c r="D83" i="2"/>
  <c r="D82" i="2"/>
  <c r="L82" i="3" s="1"/>
  <c r="D81" i="2"/>
  <c r="L81" i="3" s="1"/>
  <c r="D80" i="2"/>
  <c r="D79" i="2"/>
  <c r="L79" i="3" s="1"/>
  <c r="D78" i="2"/>
  <c r="L78" i="3" s="1"/>
  <c r="D74" i="2"/>
  <c r="D73" i="2"/>
  <c r="D72" i="2"/>
  <c r="D71" i="2"/>
  <c r="L71" i="3" s="1"/>
  <c r="D70" i="2"/>
  <c r="D69" i="2"/>
  <c r="L69" i="3" s="1"/>
  <c r="D68" i="2"/>
  <c r="L68" i="3" s="1"/>
  <c r="D67" i="2"/>
  <c r="L67" i="3" s="1"/>
  <c r="D66" i="2"/>
  <c r="L66" i="3" s="1"/>
  <c r="D62" i="2"/>
  <c r="D61" i="2"/>
  <c r="L61" i="3" s="1"/>
  <c r="D60" i="2"/>
  <c r="D59" i="2"/>
  <c r="D58" i="2"/>
  <c r="D57" i="2"/>
  <c r="D56" i="2"/>
  <c r="L56" i="3" s="1"/>
  <c r="D55" i="2"/>
  <c r="L54" i="3"/>
  <c r="D54" i="2"/>
  <c r="D53" i="2"/>
  <c r="L53" i="3" s="1"/>
  <c r="D52" i="2"/>
  <c r="D51" i="2"/>
  <c r="L51" i="3" s="1"/>
  <c r="D50" i="2"/>
  <c r="D49" i="2"/>
  <c r="L49" i="3" s="1"/>
  <c r="L48" i="3"/>
  <c r="D48" i="2"/>
  <c r="D47" i="2"/>
  <c r="D46" i="2"/>
  <c r="D45" i="2"/>
  <c r="L45" i="3" s="1"/>
  <c r="D44" i="2"/>
  <c r="L34" i="3"/>
  <c r="D34" i="2"/>
  <c r="D33" i="2"/>
  <c r="L33" i="3" s="1"/>
  <c r="D32" i="2"/>
  <c r="L32" i="3" s="1"/>
  <c r="D31" i="2"/>
  <c r="D30" i="2"/>
  <c r="L29" i="3"/>
  <c r="D29" i="2"/>
  <c r="D25" i="2"/>
  <c r="D24" i="2"/>
  <c r="D23" i="2"/>
  <c r="D22" i="2"/>
  <c r="D21" i="2"/>
  <c r="D20" i="2"/>
  <c r="L20" i="3" s="1"/>
  <c r="D16" i="2"/>
  <c r="L16" i="3" s="1"/>
  <c r="D15" i="2"/>
  <c r="L15" i="3" s="1"/>
  <c r="D14" i="2"/>
  <c r="L14" i="3" s="1"/>
  <c r="D13" i="2"/>
  <c r="D12" i="2"/>
  <c r="L12" i="3" s="1"/>
  <c r="D11" i="2"/>
  <c r="L11" i="3" s="1"/>
  <c r="D10" i="2"/>
  <c r="D9" i="2"/>
  <c r="D233" i="1"/>
  <c r="D232" i="1"/>
  <c r="D231" i="1"/>
  <c r="D230" i="1"/>
  <c r="D229" i="1"/>
  <c r="D225" i="1"/>
  <c r="D224" i="1"/>
  <c r="D223" i="1"/>
  <c r="D219" i="1"/>
  <c r="D218" i="1"/>
  <c r="D217" i="1"/>
  <c r="D216" i="1"/>
  <c r="D215" i="1"/>
  <c r="D214" i="1"/>
  <c r="D213" i="1"/>
  <c r="D212" i="1"/>
  <c r="D208" i="1"/>
  <c r="D207" i="1"/>
  <c r="D206" i="1"/>
  <c r="D205" i="1"/>
  <c r="D204" i="1"/>
  <c r="D203" i="1"/>
  <c r="D202" i="1"/>
  <c r="D201" i="1"/>
  <c r="D200" i="1"/>
  <c r="D196" i="1"/>
  <c r="D195" i="1"/>
  <c r="D194" i="1"/>
  <c r="D193" i="1"/>
  <c r="D192" i="1"/>
  <c r="D191" i="1"/>
  <c r="D190" i="1"/>
  <c r="D189" i="1"/>
  <c r="D185" i="1"/>
  <c r="D184" i="1"/>
  <c r="D183" i="1"/>
  <c r="D182" i="1"/>
  <c r="D181" i="1"/>
  <c r="D180" i="1"/>
  <c r="D179" i="1"/>
  <c r="D178" i="1"/>
  <c r="D177" i="1"/>
  <c r="D176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4" i="1"/>
  <c r="D153" i="1"/>
  <c r="D152" i="1"/>
  <c r="D151" i="1"/>
  <c r="D150" i="1"/>
  <c r="D149" i="1"/>
  <c r="D148" i="1"/>
  <c r="D147" i="1"/>
  <c r="D143" i="1"/>
  <c r="D142" i="1"/>
  <c r="D141" i="1"/>
  <c r="D140" i="1"/>
  <c r="D139" i="1"/>
  <c r="D138" i="1"/>
  <c r="D137" i="1"/>
  <c r="D136" i="1"/>
  <c r="D135" i="1"/>
  <c r="D134" i="1"/>
  <c r="D130" i="1"/>
  <c r="D129" i="1"/>
  <c r="D128" i="1"/>
  <c r="D127" i="1"/>
  <c r="D126" i="1"/>
  <c r="N125" i="1"/>
  <c r="D124" i="1"/>
  <c r="D123" i="1"/>
  <c r="D122" i="1"/>
  <c r="D121" i="1"/>
  <c r="D116" i="1"/>
  <c r="D115" i="1"/>
  <c r="D114" i="1"/>
  <c r="D113" i="1"/>
  <c r="D112" i="1"/>
  <c r="D111" i="1"/>
  <c r="D110" i="1"/>
  <c r="D109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2" i="1"/>
  <c r="D61" i="1"/>
  <c r="D60" i="1"/>
  <c r="D59" i="1"/>
  <c r="D58" i="1"/>
  <c r="D57" i="1"/>
  <c r="D56" i="1"/>
  <c r="D55" i="1"/>
  <c r="D54" i="1"/>
  <c r="D53" i="1"/>
  <c r="D49" i="1"/>
  <c r="D48" i="1"/>
  <c r="D47" i="1"/>
  <c r="D46" i="1"/>
  <c r="D45" i="1"/>
  <c r="D40" i="1"/>
  <c r="D39" i="1"/>
  <c r="D38" i="1"/>
  <c r="D37" i="1"/>
  <c r="D36" i="1"/>
  <c r="D35" i="1"/>
  <c r="D34" i="1"/>
  <c r="D33" i="1"/>
  <c r="D32" i="1"/>
  <c r="D31" i="1"/>
  <c r="D30" i="1"/>
  <c r="D24" i="1"/>
  <c r="D23" i="1"/>
  <c r="D22" i="1"/>
  <c r="D21" i="1"/>
  <c r="D20" i="1"/>
  <c r="D19" i="1"/>
  <c r="D14" i="1"/>
  <c r="D13" i="1"/>
  <c r="D12" i="1"/>
  <c r="D11" i="1"/>
  <c r="D10" i="1"/>
  <c r="D9" i="1"/>
  <c r="R518" i="3" l="1"/>
  <c r="U518" i="3"/>
  <c r="Q518" i="3"/>
  <c r="T518" i="3"/>
  <c r="S518" i="3"/>
  <c r="R506" i="3"/>
  <c r="U506" i="3"/>
  <c r="Q506" i="3"/>
  <c r="T506" i="3"/>
  <c r="S506" i="3"/>
  <c r="R493" i="3"/>
  <c r="U493" i="3"/>
  <c r="Q493" i="3"/>
  <c r="T493" i="3"/>
  <c r="S493" i="3"/>
  <c r="U480" i="3"/>
  <c r="Q480" i="3"/>
  <c r="T480" i="3"/>
  <c r="S480" i="3"/>
  <c r="R480" i="3"/>
  <c r="R388" i="3"/>
  <c r="U388" i="3"/>
  <c r="Q388" i="3"/>
  <c r="T388" i="3"/>
  <c r="S388" i="3"/>
  <c r="T373" i="3"/>
  <c r="S373" i="3"/>
  <c r="R373" i="3"/>
  <c r="U373" i="3"/>
  <c r="Q373" i="3"/>
  <c r="U358" i="3"/>
  <c r="Q358" i="3"/>
  <c r="S358" i="3"/>
  <c r="T358" i="3"/>
  <c r="R358" i="3"/>
  <c r="R341" i="3"/>
  <c r="U341" i="3"/>
  <c r="Q341" i="3"/>
  <c r="T341" i="3"/>
  <c r="S341" i="3"/>
  <c r="U309" i="3"/>
  <c r="Q309" i="3"/>
  <c r="T309" i="3"/>
  <c r="S309" i="3"/>
  <c r="R309" i="3"/>
  <c r="R295" i="3"/>
  <c r="U295" i="3"/>
  <c r="Q295" i="3"/>
  <c r="T295" i="3"/>
  <c r="S295" i="3"/>
  <c r="T323" i="3"/>
  <c r="S323" i="3"/>
  <c r="R323" i="3"/>
  <c r="U323" i="3"/>
  <c r="Q323" i="3"/>
  <c r="L276" i="3"/>
  <c r="G391" i="3"/>
  <c r="N391" i="3" s="1"/>
  <c r="L50" i="3"/>
  <c r="L103" i="3"/>
  <c r="G209" i="3"/>
  <c r="N209" i="3" s="1"/>
  <c r="L307" i="3"/>
  <c r="L437" i="3"/>
  <c r="L464" i="3"/>
  <c r="G111" i="3"/>
  <c r="L405" i="3"/>
  <c r="L421" i="3"/>
  <c r="N419" i="2"/>
  <c r="L441" i="3"/>
  <c r="G458" i="3"/>
  <c r="N458" i="3" s="1"/>
  <c r="N16" i="2"/>
  <c r="L30" i="3"/>
  <c r="L58" i="3"/>
  <c r="N82" i="2"/>
  <c r="L141" i="3"/>
  <c r="N233" i="2"/>
  <c r="L302" i="3"/>
  <c r="G353" i="3"/>
  <c r="N353" i="3" s="1"/>
  <c r="G381" i="3"/>
  <c r="N381" i="3" s="1"/>
  <c r="L267" i="3"/>
  <c r="N231" i="2"/>
  <c r="N196" i="1"/>
  <c r="J116" i="1"/>
  <c r="G258" i="3"/>
  <c r="J190" i="1"/>
  <c r="J232" i="1"/>
  <c r="N151" i="1"/>
  <c r="J23" i="1"/>
  <c r="J60" i="1"/>
  <c r="G242" i="3"/>
  <c r="J80" i="1"/>
  <c r="N121" i="1"/>
  <c r="J134" i="1"/>
  <c r="N135" i="1"/>
  <c r="N167" i="1"/>
  <c r="N203" i="1"/>
  <c r="G398" i="3"/>
  <c r="J189" i="1"/>
  <c r="J19" i="1"/>
  <c r="J30" i="1"/>
  <c r="G143" i="3"/>
  <c r="N40" i="1"/>
  <c r="J56" i="1"/>
  <c r="N70" i="1"/>
  <c r="N82" i="1"/>
  <c r="G266" i="3"/>
  <c r="J40" i="1"/>
  <c r="J46" i="1"/>
  <c r="J72" i="1"/>
  <c r="N207" i="1"/>
  <c r="J45" i="1"/>
  <c r="N47" i="1"/>
  <c r="G225" i="3"/>
  <c r="J76" i="1"/>
  <c r="J92" i="1"/>
  <c r="G343" i="3"/>
  <c r="N74" i="1"/>
  <c r="J149" i="1"/>
  <c r="J153" i="1"/>
  <c r="J185" i="1"/>
  <c r="J193" i="1"/>
  <c r="J206" i="1"/>
  <c r="J141" i="1"/>
  <c r="G440" i="3"/>
  <c r="G268" i="3"/>
  <c r="G270" i="3"/>
  <c r="J102" i="1"/>
  <c r="N112" i="1"/>
  <c r="J125" i="1"/>
  <c r="O125" i="1" s="1"/>
  <c r="J138" i="1"/>
  <c r="J142" i="1"/>
  <c r="J161" i="1"/>
  <c r="J181" i="1"/>
  <c r="J215" i="1"/>
  <c r="N238" i="1"/>
  <c r="J238" i="1"/>
  <c r="G461" i="3"/>
  <c r="L22" i="3"/>
  <c r="L409" i="3"/>
  <c r="L286" i="3"/>
  <c r="G428" i="3"/>
  <c r="L514" i="3"/>
  <c r="G514" i="3"/>
  <c r="L93" i="3"/>
  <c r="G93" i="3"/>
  <c r="L131" i="3"/>
  <c r="G131" i="3"/>
  <c r="L265" i="3"/>
  <c r="G265" i="3"/>
  <c r="N290" i="2"/>
  <c r="L383" i="3"/>
  <c r="G383" i="3"/>
  <c r="G416" i="3"/>
  <c r="G500" i="3"/>
  <c r="G402" i="3"/>
  <c r="G450" i="3"/>
  <c r="L470" i="3"/>
  <c r="G410" i="3"/>
  <c r="G465" i="3"/>
  <c r="L158" i="3"/>
  <c r="G158" i="3"/>
  <c r="G172" i="3"/>
  <c r="L192" i="3"/>
  <c r="G192" i="3"/>
  <c r="L261" i="3"/>
  <c r="N330" i="2"/>
  <c r="L351" i="3"/>
  <c r="G351" i="3"/>
  <c r="G449" i="3"/>
  <c r="G476" i="3"/>
  <c r="G382" i="3"/>
  <c r="G401" i="3"/>
  <c r="G442" i="3"/>
  <c r="G244" i="3"/>
  <c r="G404" i="3"/>
  <c r="G408" i="3"/>
  <c r="G435" i="3"/>
  <c r="G406" i="3"/>
  <c r="G491" i="3"/>
  <c r="N30" i="2"/>
  <c r="G420" i="3"/>
  <c r="N46" i="2"/>
  <c r="L46" i="3"/>
  <c r="G436" i="3"/>
  <c r="G10" i="3"/>
  <c r="G52" i="3"/>
  <c r="G186" i="3"/>
  <c r="G202" i="3"/>
  <c r="G240" i="3"/>
  <c r="G248" i="3"/>
  <c r="G390" i="3"/>
  <c r="N415" i="2"/>
  <c r="G430" i="3"/>
  <c r="N458" i="2"/>
  <c r="G25" i="3"/>
  <c r="G105" i="3"/>
  <c r="G113" i="3"/>
  <c r="G184" i="3"/>
  <c r="G274" i="3"/>
  <c r="G318" i="3"/>
  <c r="G356" i="3"/>
  <c r="G358" i="3" s="1"/>
  <c r="N333" i="2"/>
  <c r="G335" i="3"/>
  <c r="N335" i="3" s="1"/>
  <c r="G400" i="3"/>
  <c r="G78" i="3"/>
  <c r="G206" i="3"/>
  <c r="G216" i="3"/>
  <c r="G228" i="3"/>
  <c r="G232" i="3"/>
  <c r="G238" i="3"/>
  <c r="G246" i="3"/>
  <c r="G250" i="3"/>
  <c r="G254" i="3"/>
  <c r="G271" i="3"/>
  <c r="N271" i="3" s="1"/>
  <c r="G348" i="3"/>
  <c r="G360" i="3"/>
  <c r="G380" i="3"/>
  <c r="N267" i="2"/>
  <c r="G302" i="3"/>
  <c r="G307" i="3"/>
  <c r="G309" i="3" s="1"/>
  <c r="G384" i="3"/>
  <c r="G386" i="3"/>
  <c r="G388" i="3" s="1"/>
  <c r="G349" i="3"/>
  <c r="N349" i="3" s="1"/>
  <c r="G376" i="3"/>
  <c r="G210" i="3"/>
  <c r="G262" i="3"/>
  <c r="G200" i="3"/>
  <c r="G207" i="3"/>
  <c r="G233" i="3"/>
  <c r="G208" i="3"/>
  <c r="G260" i="3"/>
  <c r="G264" i="3"/>
  <c r="G316" i="3"/>
  <c r="G21" i="3"/>
  <c r="G68" i="3"/>
  <c r="G123" i="3"/>
  <c r="G46" i="3"/>
  <c r="G50" i="3"/>
  <c r="G58" i="3"/>
  <c r="G62" i="3"/>
  <c r="G12" i="3"/>
  <c r="G16" i="3"/>
  <c r="G23" i="3"/>
  <c r="G70" i="3"/>
  <c r="G103" i="3"/>
  <c r="G107" i="3"/>
  <c r="G141" i="3"/>
  <c r="G145" i="3"/>
  <c r="G149" i="3"/>
  <c r="L9" i="3"/>
  <c r="N12" i="2"/>
  <c r="N20" i="2"/>
  <c r="L24" i="3"/>
  <c r="G56" i="3"/>
  <c r="L57" i="3"/>
  <c r="G72" i="3"/>
  <c r="G73" i="3"/>
  <c r="L73" i="3"/>
  <c r="G74" i="3"/>
  <c r="L95" i="3"/>
  <c r="G95" i="3"/>
  <c r="G104" i="3"/>
  <c r="L104" i="3"/>
  <c r="N111" i="2"/>
  <c r="L119" i="3"/>
  <c r="G122" i="3"/>
  <c r="G129" i="3"/>
  <c r="L129" i="3"/>
  <c r="N184" i="2"/>
  <c r="G13" i="3"/>
  <c r="L13" i="3"/>
  <c r="G15" i="3"/>
  <c r="N34" i="2"/>
  <c r="L44" i="3"/>
  <c r="G54" i="3"/>
  <c r="L60" i="3"/>
  <c r="G60" i="3"/>
  <c r="G69" i="3"/>
  <c r="L72" i="3"/>
  <c r="L74" i="3"/>
  <c r="L80" i="3"/>
  <c r="G80" i="3"/>
  <c r="L92" i="3"/>
  <c r="G121" i="3"/>
  <c r="N121" i="3" s="1"/>
  <c r="L122" i="3"/>
  <c r="G128" i="3"/>
  <c r="L128" i="3"/>
  <c r="N141" i="2"/>
  <c r="G156" i="3"/>
  <c r="L156" i="3"/>
  <c r="G9" i="3"/>
  <c r="G55" i="3"/>
  <c r="L55" i="3"/>
  <c r="G57" i="3"/>
  <c r="N103" i="2"/>
  <c r="G120" i="3"/>
  <c r="L120" i="3"/>
  <c r="L127" i="3"/>
  <c r="G127" i="3"/>
  <c r="L155" i="3"/>
  <c r="G155" i="3"/>
  <c r="L160" i="3"/>
  <c r="G160" i="3"/>
  <c r="L176" i="3"/>
  <c r="G185" i="3"/>
  <c r="L185" i="3"/>
  <c r="L217" i="3"/>
  <c r="G217" i="3"/>
  <c r="G112" i="3"/>
  <c r="L112" i="3"/>
  <c r="L133" i="3"/>
  <c r="G133" i="3"/>
  <c r="G14" i="3"/>
  <c r="G51" i="3"/>
  <c r="N68" i="2"/>
  <c r="G119" i="3"/>
  <c r="L125" i="3"/>
  <c r="G125" i="3"/>
  <c r="G130" i="3"/>
  <c r="L130" i="3"/>
  <c r="L142" i="3"/>
  <c r="N149" i="2"/>
  <c r="L153" i="3"/>
  <c r="G157" i="3"/>
  <c r="L157" i="3"/>
  <c r="G59" i="3"/>
  <c r="G94" i="3"/>
  <c r="G97" i="3"/>
  <c r="G99" i="3"/>
  <c r="N99" i="3" s="1"/>
  <c r="G109" i="3"/>
  <c r="L109" i="3"/>
  <c r="N123" i="2"/>
  <c r="G124" i="3"/>
  <c r="L124" i="3"/>
  <c r="G132" i="3"/>
  <c r="G135" i="3"/>
  <c r="G147" i="3"/>
  <c r="L147" i="3"/>
  <c r="G169" i="3"/>
  <c r="L169" i="3"/>
  <c r="G171" i="3"/>
  <c r="N171" i="3" s="1"/>
  <c r="G178" i="3"/>
  <c r="L198" i="3"/>
  <c r="G198" i="3"/>
  <c r="L199" i="3"/>
  <c r="L211" i="3"/>
  <c r="G211" i="3"/>
  <c r="G31" i="3"/>
  <c r="L31" i="3"/>
  <c r="G33" i="3"/>
  <c r="G47" i="3"/>
  <c r="L47" i="3"/>
  <c r="G48" i="3"/>
  <c r="G49" i="3"/>
  <c r="N49" i="3" s="1"/>
  <c r="L59" i="3"/>
  <c r="L62" i="3"/>
  <c r="G67" i="3"/>
  <c r="N67" i="3" s="1"/>
  <c r="N78" i="2"/>
  <c r="G79" i="3"/>
  <c r="N79" i="3" s="1"/>
  <c r="G83" i="3"/>
  <c r="L83" i="3"/>
  <c r="G84" i="3"/>
  <c r="G85" i="3"/>
  <c r="G98" i="3"/>
  <c r="L98" i="3"/>
  <c r="G108" i="3"/>
  <c r="L108" i="3"/>
  <c r="G110" i="3"/>
  <c r="L110" i="3"/>
  <c r="L139" i="3"/>
  <c r="L146" i="3"/>
  <c r="L148" i="3"/>
  <c r="G159" i="3"/>
  <c r="G168" i="3"/>
  <c r="G170" i="3"/>
  <c r="L179" i="3"/>
  <c r="L197" i="3"/>
  <c r="G199" i="3"/>
  <c r="L243" i="3"/>
  <c r="G249" i="3"/>
  <c r="N271" i="2"/>
  <c r="L275" i="3"/>
  <c r="L311" i="3"/>
  <c r="L331" i="3"/>
  <c r="L334" i="3"/>
  <c r="N401" i="2"/>
  <c r="N403" i="2"/>
  <c r="G475" i="3"/>
  <c r="G489" i="3"/>
  <c r="L489" i="3"/>
  <c r="G499" i="3"/>
  <c r="L499" i="3"/>
  <c r="L511" i="3"/>
  <c r="G11" i="3"/>
  <c r="G45" i="3"/>
  <c r="G53" i="3"/>
  <c r="G61" i="3"/>
  <c r="G71" i="3"/>
  <c r="G81" i="3"/>
  <c r="G86" i="3"/>
  <c r="L86" i="3"/>
  <c r="G87" i="3"/>
  <c r="N87" i="3" s="1"/>
  <c r="G88" i="3"/>
  <c r="G193" i="3"/>
  <c r="L193" i="3"/>
  <c r="G201" i="3"/>
  <c r="N201" i="3" s="1"/>
  <c r="L207" i="3"/>
  <c r="L225" i="3"/>
  <c r="L245" i="3"/>
  <c r="G253" i="3"/>
  <c r="N253" i="3" s="1"/>
  <c r="L259" i="3"/>
  <c r="L263" i="3"/>
  <c r="G281" i="3"/>
  <c r="L282" i="3"/>
  <c r="G282" i="3"/>
  <c r="G287" i="3"/>
  <c r="L287" i="3"/>
  <c r="G315" i="3"/>
  <c r="L315" i="3"/>
  <c r="L316" i="3"/>
  <c r="L333" i="3"/>
  <c r="L411" i="3"/>
  <c r="N433" i="2"/>
  <c r="L475" i="3"/>
  <c r="N209" i="2"/>
  <c r="N227" i="2"/>
  <c r="L229" i="3"/>
  <c r="G241" i="3"/>
  <c r="N241" i="3" s="1"/>
  <c r="L249" i="3"/>
  <c r="L251" i="3"/>
  <c r="G311" i="3"/>
  <c r="G319" i="3"/>
  <c r="L319" i="3"/>
  <c r="L365" i="3"/>
  <c r="G439" i="3"/>
  <c r="L439" i="3"/>
  <c r="L469" i="3"/>
  <c r="L239" i="3"/>
  <c r="G245" i="3"/>
  <c r="N269" i="2"/>
  <c r="N276" i="2"/>
  <c r="L277" i="3"/>
  <c r="L289" i="3"/>
  <c r="G291" i="3"/>
  <c r="L291" i="3"/>
  <c r="L293" i="3"/>
  <c r="L343" i="3"/>
  <c r="N347" i="2"/>
  <c r="G375" i="3"/>
  <c r="L375" i="3"/>
  <c r="N379" i="2"/>
  <c r="L399" i="3"/>
  <c r="N397" i="2"/>
  <c r="G429" i="3"/>
  <c r="L429" i="3"/>
  <c r="N273" i="2"/>
  <c r="L318" i="3"/>
  <c r="G321" i="3"/>
  <c r="G323" i="3" s="1"/>
  <c r="L321" i="3"/>
  <c r="G367" i="3"/>
  <c r="L367" i="3"/>
  <c r="N437" i="2"/>
  <c r="N460" i="2"/>
  <c r="G488" i="3"/>
  <c r="N351" i="2"/>
  <c r="L369" i="3"/>
  <c r="L453" i="3"/>
  <c r="N454" i="2"/>
  <c r="G471" i="3"/>
  <c r="L471" i="3"/>
  <c r="G502" i="3"/>
  <c r="L502" i="3"/>
  <c r="G504" i="3"/>
  <c r="G506" i="3" s="1"/>
  <c r="L504" i="3"/>
  <c r="G513" i="3"/>
  <c r="G96" i="3"/>
  <c r="G106" i="3"/>
  <c r="G114" i="3"/>
  <c r="G126" i="3"/>
  <c r="G134" i="3"/>
  <c r="G154" i="3"/>
  <c r="G177" i="3"/>
  <c r="G187" i="3"/>
  <c r="N187" i="3" s="1"/>
  <c r="G303" i="3"/>
  <c r="L303" i="3"/>
  <c r="G304" i="3"/>
  <c r="G305" i="3"/>
  <c r="N359" i="2"/>
  <c r="G369" i="3"/>
  <c r="N389" i="2"/>
  <c r="L417" i="3"/>
  <c r="L431" i="3"/>
  <c r="G431" i="3"/>
  <c r="L460" i="3"/>
  <c r="G486" i="3"/>
  <c r="G487" i="3"/>
  <c r="L487" i="3"/>
  <c r="L512" i="3"/>
  <c r="L208" i="3"/>
  <c r="L240" i="3"/>
  <c r="L252" i="3"/>
  <c r="L260" i="3"/>
  <c r="G297" i="3"/>
  <c r="G301" i="3"/>
  <c r="G317" i="3"/>
  <c r="G495" i="3"/>
  <c r="L495" i="3"/>
  <c r="G516" i="3"/>
  <c r="G518" i="3" s="1"/>
  <c r="L516" i="3"/>
  <c r="L344" i="3"/>
  <c r="L366" i="3"/>
  <c r="L371" i="3"/>
  <c r="L448" i="3"/>
  <c r="L465" i="3"/>
  <c r="G478" i="3"/>
  <c r="G480" i="3" s="1"/>
  <c r="G485" i="3"/>
  <c r="G501" i="3"/>
  <c r="G34" i="3"/>
  <c r="G20" i="3"/>
  <c r="N20" i="3" s="1"/>
  <c r="J10" i="1"/>
  <c r="G22" i="3"/>
  <c r="J14" i="1"/>
  <c r="N19" i="1"/>
  <c r="N21" i="1"/>
  <c r="N23" i="1"/>
  <c r="O23" i="1" s="1"/>
  <c r="J32" i="1"/>
  <c r="J36" i="1"/>
  <c r="J38" i="1"/>
  <c r="N45" i="1"/>
  <c r="N46" i="1"/>
  <c r="O46" i="1" s="1"/>
  <c r="G226" i="3"/>
  <c r="G230" i="3"/>
  <c r="N61" i="1"/>
  <c r="G234" i="3"/>
  <c r="J66" i="1"/>
  <c r="J69" i="1"/>
  <c r="J73" i="1"/>
  <c r="J77" i="1"/>
  <c r="J78" i="1"/>
  <c r="J81" i="1"/>
  <c r="J82" i="1"/>
  <c r="J88" i="1"/>
  <c r="N90" i="1"/>
  <c r="G273" i="3"/>
  <c r="N273" i="3" s="1"/>
  <c r="G30" i="3"/>
  <c r="N10" i="1"/>
  <c r="O10" i="1" s="1"/>
  <c r="N12" i="1"/>
  <c r="N32" i="1"/>
  <c r="N36" i="1"/>
  <c r="N38" i="1"/>
  <c r="J47" i="1"/>
  <c r="G227" i="3"/>
  <c r="N227" i="3" s="1"/>
  <c r="N57" i="1"/>
  <c r="G231" i="3"/>
  <c r="N231" i="3" s="1"/>
  <c r="N73" i="1"/>
  <c r="J90" i="1"/>
  <c r="N99" i="1"/>
  <c r="J99" i="1"/>
  <c r="J61" i="1"/>
  <c r="G239" i="3"/>
  <c r="G247" i="3"/>
  <c r="N77" i="1"/>
  <c r="N81" i="1"/>
  <c r="G259" i="3"/>
  <c r="G267" i="3"/>
  <c r="G269" i="3"/>
  <c r="N269" i="3" s="1"/>
  <c r="G336" i="3"/>
  <c r="G405" i="3"/>
  <c r="J114" i="1"/>
  <c r="N56" i="1"/>
  <c r="N60" i="1"/>
  <c r="N72" i="1"/>
  <c r="O72" i="1" s="1"/>
  <c r="N76" i="1"/>
  <c r="N80" i="1"/>
  <c r="N88" i="1"/>
  <c r="N92" i="1"/>
  <c r="G272" i="3"/>
  <c r="N103" i="1"/>
  <c r="G276" i="3"/>
  <c r="G339" i="3"/>
  <c r="G341" i="3" s="1"/>
  <c r="N139" i="1"/>
  <c r="G366" i="3"/>
  <c r="J121" i="1"/>
  <c r="G344" i="3"/>
  <c r="G407" i="3"/>
  <c r="N407" i="3" s="1"/>
  <c r="N102" i="1"/>
  <c r="O102" i="1" s="1"/>
  <c r="N110" i="1"/>
  <c r="N114" i="1"/>
  <c r="G293" i="3"/>
  <c r="G295" i="3" s="1"/>
  <c r="N134" i="1"/>
  <c r="O134" i="1" s="1"/>
  <c r="G350" i="3"/>
  <c r="G354" i="3"/>
  <c r="J147" i="1"/>
  <c r="N162" i="1"/>
  <c r="J165" i="1"/>
  <c r="J177" i="1"/>
  <c r="J139" i="1"/>
  <c r="N163" i="1"/>
  <c r="G371" i="3"/>
  <c r="G373" i="3" s="1"/>
  <c r="N116" i="1"/>
  <c r="O116" i="1" s="1"/>
  <c r="N129" i="1"/>
  <c r="N142" i="1"/>
  <c r="G361" i="3"/>
  <c r="N361" i="3" s="1"/>
  <c r="G368" i="3"/>
  <c r="G418" i="3"/>
  <c r="J162" i="1"/>
  <c r="G422" i="3"/>
  <c r="G419" i="3"/>
  <c r="N419" i="3" s="1"/>
  <c r="G423" i="3"/>
  <c r="N423" i="3" s="1"/>
  <c r="G437" i="3"/>
  <c r="G441" i="3"/>
  <c r="J203" i="1"/>
  <c r="J207" i="1"/>
  <c r="J151" i="1"/>
  <c r="J163" i="1"/>
  <c r="J167" i="1"/>
  <c r="O167" i="1" s="1"/>
  <c r="J171" i="1"/>
  <c r="G421" i="3"/>
  <c r="N190" i="1"/>
  <c r="O190" i="1" s="1"/>
  <c r="G438" i="3"/>
  <c r="J194" i="1"/>
  <c r="G446" i="3"/>
  <c r="J204" i="1"/>
  <c r="N204" i="1"/>
  <c r="N141" i="1"/>
  <c r="O141" i="1" s="1"/>
  <c r="N149" i="1"/>
  <c r="O149" i="1" s="1"/>
  <c r="N153" i="1"/>
  <c r="N161" i="1"/>
  <c r="N165" i="1"/>
  <c r="N169" i="1"/>
  <c r="N177" i="1"/>
  <c r="N181" i="1"/>
  <c r="O181" i="1" s="1"/>
  <c r="N189" i="1"/>
  <c r="O189" i="1" s="1"/>
  <c r="N193" i="1"/>
  <c r="J196" i="1"/>
  <c r="O196" i="1" s="1"/>
  <c r="G459" i="3"/>
  <c r="G463" i="3"/>
  <c r="J225" i="1"/>
  <c r="G464" i="3"/>
  <c r="G454" i="3"/>
  <c r="N454" i="3" s="1"/>
  <c r="O454" i="3" s="1"/>
  <c r="G462" i="3"/>
  <c r="N462" i="3" s="1"/>
  <c r="N225" i="1"/>
  <c r="N202" i="1"/>
  <c r="N215" i="1"/>
  <c r="N219" i="1"/>
  <c r="N223" i="1"/>
  <c r="N231" i="1"/>
  <c r="J233" i="1"/>
  <c r="N224" i="1"/>
  <c r="N232" i="1"/>
  <c r="N233" i="1"/>
  <c r="N441" i="3" l="1"/>
  <c r="N276" i="3"/>
  <c r="N518" i="3"/>
  <c r="J518" i="3"/>
  <c r="G508" i="3"/>
  <c r="J506" i="3"/>
  <c r="N506" i="3"/>
  <c r="N491" i="3"/>
  <c r="G493" i="3"/>
  <c r="G496" i="3" s="1"/>
  <c r="J480" i="3"/>
  <c r="N480" i="3"/>
  <c r="G482" i="3"/>
  <c r="G392" i="3"/>
  <c r="N388" i="3"/>
  <c r="J388" i="3"/>
  <c r="J373" i="3"/>
  <c r="N373" i="3"/>
  <c r="N358" i="3"/>
  <c r="J358" i="3"/>
  <c r="J341" i="3"/>
  <c r="N341" i="3"/>
  <c r="J323" i="3"/>
  <c r="N323" i="3"/>
  <c r="G325" i="3"/>
  <c r="G312" i="3"/>
  <c r="N309" i="3"/>
  <c r="J309" i="3"/>
  <c r="N295" i="3"/>
  <c r="J295" i="3"/>
  <c r="N405" i="3"/>
  <c r="N421" i="3"/>
  <c r="N437" i="3"/>
  <c r="N464" i="3"/>
  <c r="N417" i="2"/>
  <c r="N58" i="2"/>
  <c r="G82" i="3"/>
  <c r="G89" i="3" s="1"/>
  <c r="N22" i="2"/>
  <c r="N50" i="2"/>
  <c r="N302" i="3"/>
  <c r="N265" i="3"/>
  <c r="N267" i="3"/>
  <c r="N141" i="3"/>
  <c r="N302" i="2"/>
  <c r="N172" i="2"/>
  <c r="G332" i="3"/>
  <c r="N332" i="3" s="1"/>
  <c r="N466" i="2"/>
  <c r="N405" i="2"/>
  <c r="N158" i="2"/>
  <c r="N131" i="2"/>
  <c r="G290" i="3"/>
  <c r="N290" i="3" s="1"/>
  <c r="N261" i="2"/>
  <c r="N131" i="3"/>
  <c r="N514" i="3"/>
  <c r="N510" i="2"/>
  <c r="N381" i="2"/>
  <c r="N349" i="2"/>
  <c r="G115" i="2"/>
  <c r="G167" i="3"/>
  <c r="G173" i="3" s="1"/>
  <c r="G173" i="2"/>
  <c r="G29" i="3"/>
  <c r="N29" i="3" s="1"/>
  <c r="G35" i="2"/>
  <c r="G66" i="3"/>
  <c r="G75" i="3" s="1"/>
  <c r="G75" i="2"/>
  <c r="G176" i="3"/>
  <c r="N176" i="3" s="1"/>
  <c r="G181" i="2"/>
  <c r="G92" i="3"/>
  <c r="N92" i="3" s="1"/>
  <c r="G100" i="2"/>
  <c r="G261" i="3"/>
  <c r="N261" i="3" s="1"/>
  <c r="G215" i="3"/>
  <c r="N215" i="3" s="1"/>
  <c r="G218" i="2"/>
  <c r="N286" i="2"/>
  <c r="G197" i="3"/>
  <c r="N197" i="3" s="1"/>
  <c r="G203" i="2"/>
  <c r="N383" i="3"/>
  <c r="G212" i="2"/>
  <c r="G191" i="3"/>
  <c r="G194" i="3" s="1"/>
  <c r="G194" i="2"/>
  <c r="G118" i="3"/>
  <c r="G136" i="3" s="1"/>
  <c r="G136" i="2"/>
  <c r="G150" i="2"/>
  <c r="G153" i="3"/>
  <c r="N153" i="3" s="1"/>
  <c r="G161" i="2"/>
  <c r="N192" i="2"/>
  <c r="G44" i="3"/>
  <c r="N44" i="3" s="1"/>
  <c r="G63" i="2"/>
  <c r="G188" i="2"/>
  <c r="G89" i="2"/>
  <c r="N260" i="3"/>
  <c r="N465" i="3"/>
  <c r="N207" i="3"/>
  <c r="O215" i="1"/>
  <c r="O80" i="1"/>
  <c r="O56" i="1"/>
  <c r="O82" i="1"/>
  <c r="O19" i="1"/>
  <c r="O90" i="1"/>
  <c r="N69" i="1"/>
  <c r="J21" i="1"/>
  <c r="O21" i="1" s="1"/>
  <c r="J224" i="1"/>
  <c r="N171" i="1"/>
  <c r="O171" i="1" s="1"/>
  <c r="J110" i="1"/>
  <c r="O40" i="1"/>
  <c r="N208" i="3"/>
  <c r="G443" i="3"/>
  <c r="O224" i="1"/>
  <c r="O60" i="1"/>
  <c r="J124" i="1"/>
  <c r="J48" i="1"/>
  <c r="J137" i="1"/>
  <c r="O232" i="1"/>
  <c r="N194" i="1"/>
  <c r="O142" i="1"/>
  <c r="N137" i="1"/>
  <c r="N138" i="1"/>
  <c r="O138" i="1" s="1"/>
  <c r="O114" i="1"/>
  <c r="N68" i="1"/>
  <c r="N53" i="1"/>
  <c r="O38" i="1"/>
  <c r="N14" i="1"/>
  <c r="O14" i="1" s="1"/>
  <c r="J96" i="1"/>
  <c r="N86" i="1"/>
  <c r="J70" i="1"/>
  <c r="O70" i="1" s="1"/>
  <c r="G447" i="3"/>
  <c r="N447" i="3" s="1"/>
  <c r="G512" i="3"/>
  <c r="N512" i="3" s="1"/>
  <c r="N318" i="3"/>
  <c r="G277" i="3"/>
  <c r="N277" i="3" s="1"/>
  <c r="G511" i="3"/>
  <c r="G331" i="3"/>
  <c r="G139" i="3"/>
  <c r="N139" i="3" s="1"/>
  <c r="G352" i="3"/>
  <c r="G362" i="3" s="1"/>
  <c r="J169" i="1"/>
  <c r="O153" i="1"/>
  <c r="J154" i="1"/>
  <c r="N124" i="1"/>
  <c r="J135" i="1"/>
  <c r="O135" i="1" s="1"/>
  <c r="O76" i="1"/>
  <c r="J86" i="1"/>
  <c r="O86" i="1" s="1"/>
  <c r="N30" i="1"/>
  <c r="O30" i="1" s="1"/>
  <c r="J74" i="1"/>
  <c r="O74" i="1" s="1"/>
  <c r="G451" i="3"/>
  <c r="N451" i="3" s="1"/>
  <c r="G453" i="3"/>
  <c r="N453" i="3" s="1"/>
  <c r="G289" i="3"/>
  <c r="N289" i="3" s="1"/>
  <c r="G365" i="3"/>
  <c r="G377" i="3" s="1"/>
  <c r="G334" i="3"/>
  <c r="N334" i="3" s="1"/>
  <c r="G275" i="3"/>
  <c r="N275" i="3" s="1"/>
  <c r="N225" i="3"/>
  <c r="G333" i="3"/>
  <c r="N333" i="3" s="1"/>
  <c r="G252" i="3"/>
  <c r="N252" i="3" s="1"/>
  <c r="G470" i="3"/>
  <c r="N470" i="3" s="1"/>
  <c r="N147" i="1"/>
  <c r="J202" i="1"/>
  <c r="O202" i="1" s="1"/>
  <c r="O154" i="1"/>
  <c r="O92" i="1"/>
  <c r="O47" i="1"/>
  <c r="N366" i="3"/>
  <c r="G460" i="3"/>
  <c r="G466" i="3" s="1"/>
  <c r="G417" i="3"/>
  <c r="G411" i="3"/>
  <c r="N411" i="3" s="1"/>
  <c r="N259" i="3"/>
  <c r="G243" i="3"/>
  <c r="N243" i="3" s="1"/>
  <c r="G180" i="3"/>
  <c r="N180" i="3" s="1"/>
  <c r="G142" i="3"/>
  <c r="N142" i="3" s="1"/>
  <c r="J98" i="1"/>
  <c r="J57" i="1"/>
  <c r="O57" i="1" s="1"/>
  <c r="N206" i="1"/>
  <c r="O206" i="1" s="1"/>
  <c r="N185" i="1"/>
  <c r="O185" i="1" s="1"/>
  <c r="O165" i="1"/>
  <c r="N159" i="1"/>
  <c r="O88" i="1"/>
  <c r="J94" i="1"/>
  <c r="O36" i="1"/>
  <c r="O32" i="1"/>
  <c r="N48" i="1"/>
  <c r="J34" i="1"/>
  <c r="G144" i="3"/>
  <c r="N144" i="3" s="1"/>
  <c r="G415" i="3"/>
  <c r="N415" i="3" s="1"/>
  <c r="G288" i="3"/>
  <c r="N288" i="3" s="1"/>
  <c r="N239" i="3"/>
  <c r="G229" i="3"/>
  <c r="N229" i="3" s="1"/>
  <c r="G263" i="3"/>
  <c r="N263" i="3" s="1"/>
  <c r="G179" i="3"/>
  <c r="N179" i="3" s="1"/>
  <c r="G146" i="3"/>
  <c r="N146" i="3" s="1"/>
  <c r="G448" i="3"/>
  <c r="N448" i="3" s="1"/>
  <c r="G424" i="3"/>
  <c r="G409" i="3"/>
  <c r="N409" i="3" s="1"/>
  <c r="O238" i="1"/>
  <c r="N154" i="1"/>
  <c r="J231" i="1"/>
  <c r="O231" i="1" s="1"/>
  <c r="J12" i="1"/>
  <c r="O12" i="1" s="1"/>
  <c r="O169" i="1"/>
  <c r="O233" i="1"/>
  <c r="O225" i="1"/>
  <c r="O161" i="1"/>
  <c r="O151" i="1"/>
  <c r="O45" i="1"/>
  <c r="N344" i="3"/>
  <c r="G399" i="3"/>
  <c r="G32" i="3"/>
  <c r="N32" i="3" s="1"/>
  <c r="J223" i="1"/>
  <c r="O223" i="1" s="1"/>
  <c r="O194" i="1"/>
  <c r="O193" i="1"/>
  <c r="O177" i="1"/>
  <c r="J159" i="1"/>
  <c r="N98" i="1"/>
  <c r="O98" i="1" s="1"/>
  <c r="J112" i="1"/>
  <c r="O112" i="1" s="1"/>
  <c r="N96" i="1"/>
  <c r="J103" i="1"/>
  <c r="O103" i="1" s="1"/>
  <c r="N34" i="1"/>
  <c r="N94" i="1"/>
  <c r="O61" i="1"/>
  <c r="G403" i="3"/>
  <c r="N403" i="3" s="1"/>
  <c r="G337" i="3"/>
  <c r="N337" i="3" s="1"/>
  <c r="G251" i="3"/>
  <c r="N251" i="3" s="1"/>
  <c r="G469" i="3"/>
  <c r="G148" i="3"/>
  <c r="N148" i="3" s="1"/>
  <c r="G140" i="3"/>
  <c r="N140" i="3" s="1"/>
  <c r="G24" i="3"/>
  <c r="N24" i="3" s="1"/>
  <c r="G452" i="3"/>
  <c r="G286" i="3"/>
  <c r="J129" i="1"/>
  <c r="O129" i="1" s="1"/>
  <c r="J68" i="1"/>
  <c r="J53" i="1"/>
  <c r="O53" i="1" s="1"/>
  <c r="N78" i="1"/>
  <c r="O78" i="1" s="1"/>
  <c r="N66" i="1"/>
  <c r="O66" i="1" s="1"/>
  <c r="J219" i="1"/>
  <c r="O219" i="1" s="1"/>
  <c r="N342" i="2"/>
  <c r="N193" i="3"/>
  <c r="N93" i="2"/>
  <c r="N351" i="3"/>
  <c r="N461" i="2"/>
  <c r="N316" i="2"/>
  <c r="N225" i="2"/>
  <c r="G283" i="3"/>
  <c r="N240" i="2"/>
  <c r="N198" i="3"/>
  <c r="O198" i="3" s="1"/>
  <c r="N22" i="3"/>
  <c r="N265" i="2"/>
  <c r="N169" i="3"/>
  <c r="N199" i="3"/>
  <c r="N147" i="3"/>
  <c r="N59" i="3"/>
  <c r="N15" i="3"/>
  <c r="N264" i="2"/>
  <c r="L264" i="3"/>
  <c r="N264" i="3" s="1"/>
  <c r="N242" i="2"/>
  <c r="L242" i="3"/>
  <c r="N242" i="3" s="1"/>
  <c r="N228" i="2"/>
  <c r="L228" i="3"/>
  <c r="N228" i="3" s="1"/>
  <c r="N272" i="2"/>
  <c r="L272" i="3"/>
  <c r="N272" i="3" s="1"/>
  <c r="N254" i="2"/>
  <c r="L254" i="3"/>
  <c r="N254" i="3" s="1"/>
  <c r="N238" i="2"/>
  <c r="L238" i="3"/>
  <c r="N238" i="3" s="1"/>
  <c r="N431" i="2"/>
  <c r="L435" i="3"/>
  <c r="N435" i="3" s="1"/>
  <c r="N459" i="2"/>
  <c r="L463" i="3"/>
  <c r="N463" i="3" s="1"/>
  <c r="N455" i="2"/>
  <c r="L459" i="3"/>
  <c r="N459" i="3" s="1"/>
  <c r="N446" i="2"/>
  <c r="L450" i="3"/>
  <c r="N450" i="3" s="1"/>
  <c r="N442" i="2"/>
  <c r="L446" i="3"/>
  <c r="N446" i="3" s="1"/>
  <c r="N436" i="2"/>
  <c r="L440" i="3"/>
  <c r="N440" i="3" s="1"/>
  <c r="N432" i="2"/>
  <c r="L436" i="3"/>
  <c r="N436" i="3" s="1"/>
  <c r="N424" i="2"/>
  <c r="L428" i="3"/>
  <c r="N428" i="3" s="1"/>
  <c r="N418" i="2"/>
  <c r="L422" i="3"/>
  <c r="N422" i="3" s="1"/>
  <c r="N414" i="2"/>
  <c r="L418" i="3"/>
  <c r="N418" i="3" s="1"/>
  <c r="N404" i="2"/>
  <c r="L408" i="3"/>
  <c r="N408" i="3" s="1"/>
  <c r="N400" i="2"/>
  <c r="L404" i="3"/>
  <c r="N404" i="3" s="1"/>
  <c r="N396" i="2"/>
  <c r="L400" i="3"/>
  <c r="N400" i="3" s="1"/>
  <c r="N388" i="2"/>
  <c r="L390" i="3"/>
  <c r="N390" i="3" s="1"/>
  <c r="N380" i="2"/>
  <c r="L382" i="3"/>
  <c r="N382" i="3" s="1"/>
  <c r="N374" i="2"/>
  <c r="L376" i="3"/>
  <c r="N376" i="3" s="1"/>
  <c r="N366" i="2"/>
  <c r="L368" i="3"/>
  <c r="N368" i="3" s="1"/>
  <c r="N358" i="2"/>
  <c r="L360" i="3"/>
  <c r="N360" i="3" s="1"/>
  <c r="N350" i="2"/>
  <c r="L352" i="3"/>
  <c r="N346" i="2"/>
  <c r="L348" i="3"/>
  <c r="N348" i="3" s="1"/>
  <c r="L339" i="3"/>
  <c r="N496" i="2"/>
  <c r="L500" i="3"/>
  <c r="N500" i="3" s="1"/>
  <c r="N364" i="2"/>
  <c r="N25" i="2"/>
  <c r="L25" i="3"/>
  <c r="N25" i="3" s="1"/>
  <c r="N21" i="2"/>
  <c r="L21" i="3"/>
  <c r="N21" i="3" s="1"/>
  <c r="N472" i="2"/>
  <c r="L476" i="3"/>
  <c r="N476" i="3" s="1"/>
  <c r="L386" i="3"/>
  <c r="N259" i="2"/>
  <c r="N247" i="2"/>
  <c r="L247" i="3"/>
  <c r="N247" i="3" s="1"/>
  <c r="N341" i="2"/>
  <c r="N252" i="2"/>
  <c r="N83" i="3"/>
  <c r="N10" i="2"/>
  <c r="L10" i="3"/>
  <c r="N10" i="3" s="1"/>
  <c r="N239" i="2"/>
  <c r="N208" i="2"/>
  <c r="N185" i="3"/>
  <c r="N129" i="3"/>
  <c r="N9" i="3"/>
  <c r="N125" i="3"/>
  <c r="N246" i="2"/>
  <c r="L246" i="3"/>
  <c r="N246" i="3" s="1"/>
  <c r="N216" i="2"/>
  <c r="L216" i="3"/>
  <c r="N216" i="3" s="1"/>
  <c r="N260" i="2"/>
  <c r="N157" i="3"/>
  <c r="N274" i="2"/>
  <c r="L274" i="3"/>
  <c r="N274" i="3" s="1"/>
  <c r="N270" i="2"/>
  <c r="L270" i="3"/>
  <c r="N270" i="3" s="1"/>
  <c r="N266" i="2"/>
  <c r="L266" i="3"/>
  <c r="N266" i="3" s="1"/>
  <c r="N262" i="2"/>
  <c r="L262" i="3"/>
  <c r="N262" i="3" s="1"/>
  <c r="N258" i="2"/>
  <c r="L258" i="3"/>
  <c r="N258" i="3" s="1"/>
  <c r="N248" i="2"/>
  <c r="L248" i="3"/>
  <c r="N248" i="3" s="1"/>
  <c r="N244" i="2"/>
  <c r="L244" i="3"/>
  <c r="N244" i="3" s="1"/>
  <c r="N234" i="2"/>
  <c r="L234" i="3"/>
  <c r="N234" i="3" s="1"/>
  <c r="N230" i="2"/>
  <c r="L230" i="3"/>
  <c r="N230" i="3" s="1"/>
  <c r="N226" i="2"/>
  <c r="L226" i="3"/>
  <c r="N226" i="3" s="1"/>
  <c r="N210" i="2"/>
  <c r="L210" i="3"/>
  <c r="N210" i="3" s="1"/>
  <c r="N206" i="2"/>
  <c r="L206" i="3"/>
  <c r="N206" i="3" s="1"/>
  <c r="N200" i="2"/>
  <c r="L200" i="3"/>
  <c r="N200" i="3" s="1"/>
  <c r="N445" i="2"/>
  <c r="L449" i="3"/>
  <c r="N449" i="3" s="1"/>
  <c r="N444" i="2"/>
  <c r="L356" i="3"/>
  <c r="N105" i="2"/>
  <c r="L105" i="3"/>
  <c r="N105" i="3" s="1"/>
  <c r="N211" i="3"/>
  <c r="N145" i="2"/>
  <c r="L145" i="3"/>
  <c r="N145" i="3" s="1"/>
  <c r="N245" i="3"/>
  <c r="N13" i="3"/>
  <c r="N109" i="3"/>
  <c r="N268" i="2"/>
  <c r="L268" i="3"/>
  <c r="N268" i="3" s="1"/>
  <c r="N250" i="2"/>
  <c r="L250" i="3"/>
  <c r="N250" i="3" s="1"/>
  <c r="N232" i="2"/>
  <c r="L232" i="3"/>
  <c r="N232" i="3" s="1"/>
  <c r="N202" i="2"/>
  <c r="L202" i="3"/>
  <c r="N202" i="3" s="1"/>
  <c r="G432" i="3"/>
  <c r="N113" i="2"/>
  <c r="L113" i="3"/>
  <c r="N113" i="3" s="1"/>
  <c r="N52" i="2"/>
  <c r="L52" i="3"/>
  <c r="N52" i="3" s="1"/>
  <c r="N457" i="2"/>
  <c r="L461" i="3"/>
  <c r="N461" i="3" s="1"/>
  <c r="N448" i="2"/>
  <c r="L452" i="3"/>
  <c r="N438" i="2"/>
  <c r="L442" i="3"/>
  <c r="N442" i="3" s="1"/>
  <c r="N434" i="2"/>
  <c r="L438" i="3"/>
  <c r="N438" i="3" s="1"/>
  <c r="N426" i="2"/>
  <c r="L430" i="3"/>
  <c r="N430" i="3" s="1"/>
  <c r="N420" i="2"/>
  <c r="L424" i="3"/>
  <c r="N416" i="2"/>
  <c r="L420" i="3"/>
  <c r="N420" i="3" s="1"/>
  <c r="N412" i="2"/>
  <c r="L416" i="3"/>
  <c r="N416" i="3" s="1"/>
  <c r="N406" i="2"/>
  <c r="L410" i="3"/>
  <c r="N410" i="3" s="1"/>
  <c r="N402" i="2"/>
  <c r="L406" i="3"/>
  <c r="N406" i="3" s="1"/>
  <c r="N398" i="2"/>
  <c r="L402" i="3"/>
  <c r="N402" i="3" s="1"/>
  <c r="N394" i="2"/>
  <c r="L398" i="3"/>
  <c r="N398" i="3" s="1"/>
  <c r="N382" i="2"/>
  <c r="L384" i="3"/>
  <c r="N384" i="3" s="1"/>
  <c r="N378" i="2"/>
  <c r="L380" i="3"/>
  <c r="N380" i="3" s="1"/>
  <c r="N352" i="2"/>
  <c r="L354" i="3"/>
  <c r="N354" i="3" s="1"/>
  <c r="N348" i="2"/>
  <c r="L350" i="3"/>
  <c r="N350" i="3" s="1"/>
  <c r="N334" i="2"/>
  <c r="L336" i="3"/>
  <c r="N336" i="3" s="1"/>
  <c r="N23" i="2"/>
  <c r="L23" i="3"/>
  <c r="N23" i="3" s="1"/>
  <c r="N318" i="2"/>
  <c r="N186" i="2"/>
  <c r="L186" i="3"/>
  <c r="N186" i="3" s="1"/>
  <c r="N143" i="2"/>
  <c r="L143" i="3"/>
  <c r="N143" i="3" s="1"/>
  <c r="N70" i="2"/>
  <c r="L70" i="3"/>
  <c r="N70" i="3" s="1"/>
  <c r="N207" i="2"/>
  <c r="N107" i="2"/>
  <c r="L107" i="3"/>
  <c r="N107" i="3" s="1"/>
  <c r="N62" i="2"/>
  <c r="N217" i="3"/>
  <c r="G212" i="3"/>
  <c r="G188" i="3"/>
  <c r="N249" i="3"/>
  <c r="N233" i="3"/>
  <c r="N55" i="3"/>
  <c r="G17" i="3"/>
  <c r="N69" i="3"/>
  <c r="N33" i="3"/>
  <c r="N149" i="3"/>
  <c r="N111" i="3"/>
  <c r="G115" i="3"/>
  <c r="N95" i="3"/>
  <c r="N47" i="3"/>
  <c r="N170" i="3"/>
  <c r="N301" i="3"/>
  <c r="N156" i="3"/>
  <c r="N127" i="3"/>
  <c r="N97" i="3"/>
  <c r="N31" i="3"/>
  <c r="N119" i="3"/>
  <c r="N74" i="3"/>
  <c r="N54" i="3"/>
  <c r="N14" i="3"/>
  <c r="N81" i="3"/>
  <c r="N11" i="3"/>
  <c r="N177" i="3"/>
  <c r="N401" i="3"/>
  <c r="N316" i="3"/>
  <c r="N287" i="3"/>
  <c r="N315" i="3"/>
  <c r="N281" i="3"/>
  <c r="N319" i="3"/>
  <c r="N159" i="3"/>
  <c r="N133" i="3"/>
  <c r="N123" i="3"/>
  <c r="N103" i="3"/>
  <c r="N93" i="3"/>
  <c r="N60" i="3"/>
  <c r="N56" i="3"/>
  <c r="N155" i="3"/>
  <c r="N72" i="3"/>
  <c r="N85" i="3"/>
  <c r="N178" i="3"/>
  <c r="N78" i="3"/>
  <c r="N369" i="3"/>
  <c r="N282" i="3"/>
  <c r="N291" i="3"/>
  <c r="N160" i="3"/>
  <c r="N184" i="3"/>
  <c r="N122" i="3"/>
  <c r="N106" i="3"/>
  <c r="N73" i="3"/>
  <c r="N53" i="3"/>
  <c r="N86" i="3"/>
  <c r="N110" i="3"/>
  <c r="N485" i="3"/>
  <c r="N475" i="3"/>
  <c r="N303" i="3"/>
  <c r="N343" i="3"/>
  <c r="N375" i="3"/>
  <c r="N50" i="3"/>
  <c r="N96" i="3"/>
  <c r="N61" i="3"/>
  <c r="N502" i="3"/>
  <c r="N488" i="3"/>
  <c r="N429" i="3"/>
  <c r="N367" i="3"/>
  <c r="N112" i="3"/>
  <c r="N94" i="3"/>
  <c r="N168" i="3"/>
  <c r="N134" i="3"/>
  <c r="N126" i="3"/>
  <c r="N489" i="3"/>
  <c r="N486" i="3"/>
  <c r="N439" i="3"/>
  <c r="N431" i="3"/>
  <c r="N304" i="3"/>
  <c r="N317" i="3"/>
  <c r="N240" i="3"/>
  <c r="N172" i="3"/>
  <c r="N192" i="3"/>
  <c r="N71" i="3"/>
  <c r="N62" i="3"/>
  <c r="N45" i="3"/>
  <c r="N501" i="3"/>
  <c r="N495" i="3"/>
  <c r="N471" i="3"/>
  <c r="N487" i="3"/>
  <c r="N513" i="3"/>
  <c r="N305" i="3"/>
  <c r="N311" i="3"/>
  <c r="N499" i="3"/>
  <c r="N297" i="3"/>
  <c r="N158" i="3"/>
  <c r="N132" i="3"/>
  <c r="N124" i="3"/>
  <c r="N104" i="3"/>
  <c r="N58" i="3"/>
  <c r="N16" i="3"/>
  <c r="N154" i="3"/>
  <c r="N128" i="3"/>
  <c r="N108" i="3"/>
  <c r="N98" i="3"/>
  <c r="N57" i="3"/>
  <c r="N51" i="3"/>
  <c r="N34" i="3"/>
  <c r="N30" i="3"/>
  <c r="N135" i="3"/>
  <c r="N120" i="3"/>
  <c r="N88" i="3"/>
  <c r="N68" i="3"/>
  <c r="N48" i="3"/>
  <c r="N84" i="3"/>
  <c r="N80" i="3"/>
  <c r="N46" i="3"/>
  <c r="N12" i="3"/>
  <c r="N130" i="3"/>
  <c r="N114" i="3"/>
  <c r="N185" i="2"/>
  <c r="N120" i="2"/>
  <c r="N60" i="2"/>
  <c r="N54" i="2"/>
  <c r="N24" i="2"/>
  <c r="N15" i="2"/>
  <c r="N122" i="2"/>
  <c r="N73" i="2"/>
  <c r="N56" i="2"/>
  <c r="N114" i="2"/>
  <c r="N411" i="2"/>
  <c r="N243" i="2"/>
  <c r="N81" i="2"/>
  <c r="N108" i="2"/>
  <c r="N94" i="2"/>
  <c r="N157" i="2"/>
  <c r="N51" i="2"/>
  <c r="N133" i="2"/>
  <c r="N177" i="2"/>
  <c r="N118" i="2"/>
  <c r="N498" i="2"/>
  <c r="N291" i="2"/>
  <c r="N245" i="2"/>
  <c r="N435" i="2"/>
  <c r="N319" i="2"/>
  <c r="N229" i="2"/>
  <c r="N201" i="2"/>
  <c r="N193" i="2"/>
  <c r="N86" i="2"/>
  <c r="N331" i="2"/>
  <c r="N197" i="2"/>
  <c r="N146" i="2"/>
  <c r="N98" i="2"/>
  <c r="N85" i="2"/>
  <c r="N79" i="2"/>
  <c r="N32" i="2"/>
  <c r="N171" i="2"/>
  <c r="N147" i="2"/>
  <c r="N139" i="2"/>
  <c r="N132" i="2"/>
  <c r="N97" i="2"/>
  <c r="N142" i="2"/>
  <c r="N130" i="2"/>
  <c r="N14" i="2"/>
  <c r="N217" i="2"/>
  <c r="N55" i="2"/>
  <c r="N9" i="2"/>
  <c r="G17" i="2"/>
  <c r="N156" i="2"/>
  <c r="N121" i="2"/>
  <c r="N44" i="2"/>
  <c r="N95" i="2"/>
  <c r="N399" i="2"/>
  <c r="N191" i="2"/>
  <c r="N45" i="2"/>
  <c r="N168" i="2"/>
  <c r="N140" i="2"/>
  <c r="N99" i="2"/>
  <c r="N481" i="2"/>
  <c r="N317" i="2"/>
  <c r="N304" i="2"/>
  <c r="N449" i="2"/>
  <c r="N484" i="2"/>
  <c r="N425" i="2"/>
  <c r="N395" i="2"/>
  <c r="N332" i="2"/>
  <c r="N315" i="2"/>
  <c r="N275" i="2"/>
  <c r="N297" i="2"/>
  <c r="N277" i="2"/>
  <c r="N251" i="2"/>
  <c r="N215" i="2"/>
  <c r="N287" i="2"/>
  <c r="N87" i="2"/>
  <c r="N71" i="2"/>
  <c r="N53" i="2"/>
  <c r="N29" i="2"/>
  <c r="N507" i="2"/>
  <c r="N263" i="2"/>
  <c r="N249" i="2"/>
  <c r="N179" i="2"/>
  <c r="N110" i="2"/>
  <c r="N66" i="2"/>
  <c r="N47" i="2"/>
  <c r="N33" i="2"/>
  <c r="N198" i="2"/>
  <c r="O198" i="2" s="1"/>
  <c r="N180" i="2"/>
  <c r="N135" i="2"/>
  <c r="N109" i="2"/>
  <c r="N153" i="2"/>
  <c r="N119" i="2"/>
  <c r="N112" i="2"/>
  <c r="N176" i="2"/>
  <c r="N160" i="2"/>
  <c r="N155" i="2"/>
  <c r="N127" i="2"/>
  <c r="N80" i="2"/>
  <c r="N69" i="2"/>
  <c r="N13" i="2"/>
  <c r="N129" i="2"/>
  <c r="N72" i="2"/>
  <c r="N367" i="2"/>
  <c r="N303" i="2"/>
  <c r="N96" i="2"/>
  <c r="N467" i="2"/>
  <c r="N365" i="2"/>
  <c r="N363" i="2"/>
  <c r="N61" i="2"/>
  <c r="N199" i="2"/>
  <c r="N84" i="2"/>
  <c r="N49" i="2"/>
  <c r="N31" i="2"/>
  <c r="N169" i="2"/>
  <c r="N59" i="2"/>
  <c r="N443" i="2"/>
  <c r="N482" i="2"/>
  <c r="N154" i="2"/>
  <c r="N134" i="2"/>
  <c r="N491" i="2"/>
  <c r="N447" i="2"/>
  <c r="N305" i="2"/>
  <c r="N106" i="2"/>
  <c r="N456" i="2"/>
  <c r="N413" i="2"/>
  <c r="N288" i="2"/>
  <c r="N373" i="2"/>
  <c r="N241" i="2"/>
  <c r="N282" i="2"/>
  <c r="N281" i="2"/>
  <c r="N497" i="2"/>
  <c r="N301" i="2"/>
  <c r="N483" i="2"/>
  <c r="N427" i="2"/>
  <c r="N335" i="2"/>
  <c r="N187" i="2"/>
  <c r="N167" i="2"/>
  <c r="N144" i="2"/>
  <c r="N126" i="2"/>
  <c r="N509" i="2"/>
  <c r="N508" i="2"/>
  <c r="N289" i="2"/>
  <c r="N465" i="2"/>
  <c r="N311" i="2"/>
  <c r="N407" i="2"/>
  <c r="N253" i="2"/>
  <c r="N88" i="2"/>
  <c r="N11" i="2"/>
  <c r="N495" i="2"/>
  <c r="N485" i="2"/>
  <c r="N471" i="2"/>
  <c r="N329" i="2"/>
  <c r="N170" i="2"/>
  <c r="N159" i="2"/>
  <c r="N148" i="2"/>
  <c r="N83" i="2"/>
  <c r="N67" i="2"/>
  <c r="N48" i="2"/>
  <c r="N211" i="2"/>
  <c r="N178" i="2"/>
  <c r="N124" i="2"/>
  <c r="N125" i="2"/>
  <c r="N57" i="2"/>
  <c r="N128" i="2"/>
  <c r="N92" i="2"/>
  <c r="N104" i="2"/>
  <c r="N74" i="2"/>
  <c r="G26" i="2"/>
  <c r="N214" i="1"/>
  <c r="J214" i="1"/>
  <c r="J182" i="1"/>
  <c r="N182" i="1"/>
  <c r="N184" i="1"/>
  <c r="J184" i="1"/>
  <c r="J179" i="1"/>
  <c r="N179" i="1"/>
  <c r="N168" i="1"/>
  <c r="J168" i="1"/>
  <c r="N105" i="1"/>
  <c r="J105" i="1"/>
  <c r="N91" i="1"/>
  <c r="J91" i="1"/>
  <c r="O77" i="1"/>
  <c r="N75" i="1"/>
  <c r="J75" i="1"/>
  <c r="O110" i="1"/>
  <c r="N59" i="1"/>
  <c r="J59" i="1"/>
  <c r="N55" i="1"/>
  <c r="J55" i="1"/>
  <c r="J93" i="1"/>
  <c r="N93" i="1"/>
  <c r="J49" i="1"/>
  <c r="N49" i="1"/>
  <c r="J37" i="1"/>
  <c r="N37" i="1"/>
  <c r="G16" i="1"/>
  <c r="N9" i="1"/>
  <c r="J9" i="1"/>
  <c r="J22" i="1"/>
  <c r="N22" i="1"/>
  <c r="J200" i="1"/>
  <c r="N200" i="1"/>
  <c r="J150" i="1"/>
  <c r="N150" i="1"/>
  <c r="O163" i="1"/>
  <c r="J122" i="1"/>
  <c r="N122" i="1"/>
  <c r="J229" i="1"/>
  <c r="N229" i="1"/>
  <c r="N205" i="1"/>
  <c r="J205" i="1"/>
  <c r="J216" i="1"/>
  <c r="N216" i="1"/>
  <c r="N192" i="1"/>
  <c r="J192" i="1"/>
  <c r="O207" i="1"/>
  <c r="N176" i="1"/>
  <c r="J176" i="1"/>
  <c r="N172" i="1"/>
  <c r="J172" i="1"/>
  <c r="N160" i="1"/>
  <c r="J160" i="1"/>
  <c r="J170" i="1"/>
  <c r="N170" i="1"/>
  <c r="N152" i="1"/>
  <c r="J152" i="1"/>
  <c r="O162" i="1"/>
  <c r="O147" i="1"/>
  <c r="N123" i="1"/>
  <c r="J123" i="1"/>
  <c r="O121" i="1"/>
  <c r="O139" i="1"/>
  <c r="N100" i="1"/>
  <c r="J100" i="1"/>
  <c r="O81" i="1"/>
  <c r="N79" i="1"/>
  <c r="J79" i="1"/>
  <c r="J20" i="1"/>
  <c r="N20" i="1"/>
  <c r="N101" i="1"/>
  <c r="J101" i="1"/>
  <c r="J89" i="1"/>
  <c r="N89" i="1"/>
  <c r="J39" i="1"/>
  <c r="N39" i="1"/>
  <c r="N31" i="1"/>
  <c r="J31" i="1"/>
  <c r="J11" i="1"/>
  <c r="N11" i="1"/>
  <c r="N218" i="1"/>
  <c r="J218" i="1"/>
  <c r="J195" i="1"/>
  <c r="N195" i="1"/>
  <c r="N136" i="1"/>
  <c r="J136" i="1"/>
  <c r="J130" i="1"/>
  <c r="N130" i="1"/>
  <c r="N148" i="1"/>
  <c r="J148" i="1"/>
  <c r="J104" i="1"/>
  <c r="N104" i="1"/>
  <c r="N127" i="1"/>
  <c r="J127" i="1"/>
  <c r="J166" i="1"/>
  <c r="N166" i="1"/>
  <c r="J111" i="1"/>
  <c r="N111" i="1"/>
  <c r="N95" i="1"/>
  <c r="J95" i="1"/>
  <c r="N87" i="1"/>
  <c r="J87" i="1"/>
  <c r="O69" i="1"/>
  <c r="N67" i="1"/>
  <c r="J67" i="1"/>
  <c r="N113" i="1"/>
  <c r="J113" i="1"/>
  <c r="N109" i="1"/>
  <c r="J109" i="1"/>
  <c r="N62" i="1"/>
  <c r="J62" i="1"/>
  <c r="J58" i="1"/>
  <c r="N58" i="1"/>
  <c r="N54" i="1"/>
  <c r="J54" i="1"/>
  <c r="J33" i="1"/>
  <c r="N33" i="1"/>
  <c r="J212" i="1"/>
  <c r="N212" i="1"/>
  <c r="J183" i="1"/>
  <c r="N183" i="1"/>
  <c r="N208" i="1"/>
  <c r="O208" i="1" s="1"/>
  <c r="N213" i="1"/>
  <c r="J213" i="1"/>
  <c r="J191" i="1"/>
  <c r="N191" i="1"/>
  <c r="N143" i="1"/>
  <c r="J143" i="1"/>
  <c r="N201" i="1"/>
  <c r="J201" i="1"/>
  <c r="J230" i="1"/>
  <c r="N230" i="1"/>
  <c r="N217" i="1"/>
  <c r="J217" i="1"/>
  <c r="O204" i="1"/>
  <c r="J178" i="1"/>
  <c r="N178" i="1"/>
  <c r="O203" i="1"/>
  <c r="N180" i="1"/>
  <c r="J180" i="1"/>
  <c r="N164" i="1"/>
  <c r="J164" i="1"/>
  <c r="N140" i="1"/>
  <c r="J140" i="1"/>
  <c r="N115" i="1"/>
  <c r="J115" i="1"/>
  <c r="N128" i="1"/>
  <c r="J128" i="1"/>
  <c r="J126" i="1"/>
  <c r="N126" i="1"/>
  <c r="N97" i="1"/>
  <c r="J97" i="1"/>
  <c r="O73" i="1"/>
  <c r="N71" i="1"/>
  <c r="J71" i="1"/>
  <c r="O99" i="1"/>
  <c r="J35" i="1"/>
  <c r="N35" i="1"/>
  <c r="N13" i="1"/>
  <c r="J13" i="1"/>
  <c r="N24" i="1"/>
  <c r="J24" i="1"/>
  <c r="N508" i="3" l="1"/>
  <c r="L508" i="3" s="1"/>
  <c r="N511" i="3"/>
  <c r="N520" i="3" s="1"/>
  <c r="G520" i="3"/>
  <c r="O518" i="3"/>
  <c r="O506" i="3"/>
  <c r="J493" i="3"/>
  <c r="N493" i="3"/>
  <c r="O480" i="3"/>
  <c r="N482" i="3"/>
  <c r="L482" i="3" s="1"/>
  <c r="O388" i="3"/>
  <c r="N392" i="3"/>
  <c r="L392" i="3" s="1"/>
  <c r="O323" i="3"/>
  <c r="O373" i="3"/>
  <c r="O358" i="3"/>
  <c r="O341" i="3"/>
  <c r="N331" i="3"/>
  <c r="N345" i="3" s="1"/>
  <c r="G345" i="3"/>
  <c r="G394" i="3" s="1"/>
  <c r="N325" i="3"/>
  <c r="L325" i="3" s="1"/>
  <c r="N312" i="3"/>
  <c r="L312" i="3" s="1"/>
  <c r="O309" i="3"/>
  <c r="N286" i="3"/>
  <c r="N298" i="3" s="1"/>
  <c r="G298" i="3"/>
  <c r="O295" i="3"/>
  <c r="N516" i="2"/>
  <c r="N504" i="2"/>
  <c r="N478" i="2"/>
  <c r="N492" i="2"/>
  <c r="N468" i="2"/>
  <c r="N462" i="2"/>
  <c r="N428" i="2"/>
  <c r="N421" i="2"/>
  <c r="N451" i="2"/>
  <c r="N439" i="2"/>
  <c r="N390" i="2"/>
  <c r="N408" i="2"/>
  <c r="N375" i="2"/>
  <c r="N360" i="2"/>
  <c r="N343" i="2"/>
  <c r="N325" i="2"/>
  <c r="N312" i="2"/>
  <c r="N167" i="3"/>
  <c r="N173" i="3" s="1"/>
  <c r="N298" i="2"/>
  <c r="N82" i="3"/>
  <c r="N89" i="3" s="1"/>
  <c r="N255" i="2"/>
  <c r="N283" i="2"/>
  <c r="N235" i="2"/>
  <c r="N278" i="2"/>
  <c r="N66" i="3"/>
  <c r="N75" i="3" s="1"/>
  <c r="G100" i="3"/>
  <c r="N194" i="2"/>
  <c r="G161" i="3"/>
  <c r="G203" i="3"/>
  <c r="N115" i="2"/>
  <c r="G63" i="3"/>
  <c r="N191" i="3"/>
  <c r="N194" i="3" s="1"/>
  <c r="G163" i="2"/>
  <c r="G218" i="3"/>
  <c r="N89" i="2"/>
  <c r="N188" i="2"/>
  <c r="N26" i="2"/>
  <c r="N100" i="2"/>
  <c r="G220" i="2"/>
  <c r="N173" i="2"/>
  <c r="N75" i="2"/>
  <c r="N161" i="2"/>
  <c r="N63" i="2"/>
  <c r="N181" i="2"/>
  <c r="N35" i="2"/>
  <c r="N17" i="2"/>
  <c r="N150" i="2"/>
  <c r="N203" i="2"/>
  <c r="N118" i="3"/>
  <c r="N136" i="3" s="1"/>
  <c r="N218" i="2"/>
  <c r="N212" i="2"/>
  <c r="N136" i="2"/>
  <c r="G35" i="3"/>
  <c r="G235" i="3"/>
  <c r="N365" i="3"/>
  <c r="N377" i="3" s="1"/>
  <c r="L377" i="3" s="1"/>
  <c r="G425" i="3"/>
  <c r="G278" i="3"/>
  <c r="N417" i="3"/>
  <c r="G181" i="3"/>
  <c r="G472" i="3"/>
  <c r="G412" i="3"/>
  <c r="O159" i="1"/>
  <c r="G455" i="3"/>
  <c r="O68" i="1"/>
  <c r="O96" i="1"/>
  <c r="G255" i="3"/>
  <c r="O22" i="1"/>
  <c r="O49" i="1"/>
  <c r="O137" i="1"/>
  <c r="O178" i="1"/>
  <c r="G26" i="3"/>
  <c r="G40" i="3" s="1"/>
  <c r="G150" i="3"/>
  <c r="N399" i="3"/>
  <c r="N412" i="3" s="1"/>
  <c r="L412" i="3" s="1"/>
  <c r="O48" i="1"/>
  <c r="N460" i="3"/>
  <c r="N466" i="3" s="1"/>
  <c r="L466" i="3" s="1"/>
  <c r="N352" i="3"/>
  <c r="N362" i="3" s="1"/>
  <c r="L362" i="3" s="1"/>
  <c r="O9" i="1"/>
  <c r="O122" i="1"/>
  <c r="N218" i="3"/>
  <c r="O71" i="1"/>
  <c r="O101" i="1"/>
  <c r="O79" i="1"/>
  <c r="O100" i="1"/>
  <c r="O123" i="1"/>
  <c r="O59" i="1"/>
  <c r="O105" i="1"/>
  <c r="N424" i="3"/>
  <c r="O124" i="1"/>
  <c r="O24" i="1"/>
  <c r="O115" i="1"/>
  <c r="O164" i="1"/>
  <c r="O217" i="1"/>
  <c r="O148" i="1"/>
  <c r="N452" i="3"/>
  <c r="N455" i="3" s="1"/>
  <c r="O109" i="1"/>
  <c r="O67" i="1"/>
  <c r="O218" i="1"/>
  <c r="O31" i="1"/>
  <c r="O172" i="1"/>
  <c r="O97" i="1"/>
  <c r="O128" i="1"/>
  <c r="O140" i="1"/>
  <c r="O180" i="1"/>
  <c r="O143" i="1"/>
  <c r="O213" i="1"/>
  <c r="O212" i="1"/>
  <c r="O95" i="1"/>
  <c r="O75" i="1"/>
  <c r="O34" i="1"/>
  <c r="O201" i="1"/>
  <c r="O87" i="1"/>
  <c r="O127" i="1"/>
  <c r="O136" i="1"/>
  <c r="N469" i="3"/>
  <c r="N472" i="3" s="1"/>
  <c r="O94" i="1"/>
  <c r="N212" i="3"/>
  <c r="N26" i="3"/>
  <c r="N278" i="3"/>
  <c r="N443" i="3"/>
  <c r="L443" i="3" s="1"/>
  <c r="N188" i="3"/>
  <c r="N17" i="3"/>
  <c r="N235" i="3"/>
  <c r="L235" i="3" s="1"/>
  <c r="N432" i="3"/>
  <c r="L432" i="3" s="1"/>
  <c r="N150" i="3"/>
  <c r="N161" i="3"/>
  <c r="N203" i="3"/>
  <c r="N35" i="3"/>
  <c r="N100" i="3"/>
  <c r="N181" i="3"/>
  <c r="N255" i="3"/>
  <c r="L255" i="3" s="1"/>
  <c r="N115" i="3"/>
  <c r="N283" i="3"/>
  <c r="L283" i="3" s="1"/>
  <c r="N63" i="3"/>
  <c r="O35" i="1"/>
  <c r="O183" i="1"/>
  <c r="O33" i="1"/>
  <c r="O58" i="1"/>
  <c r="O170" i="1"/>
  <c r="O216" i="1"/>
  <c r="O229" i="1"/>
  <c r="O37" i="1"/>
  <c r="O93" i="1"/>
  <c r="O179" i="1"/>
  <c r="O182" i="1"/>
  <c r="O126" i="1"/>
  <c r="O191" i="1"/>
  <c r="O166" i="1"/>
  <c r="O104" i="1"/>
  <c r="O130" i="1"/>
  <c r="O195" i="1"/>
  <c r="O11" i="1"/>
  <c r="O39" i="1"/>
  <c r="O150" i="1"/>
  <c r="O13" i="1"/>
  <c r="O230" i="1"/>
  <c r="O54" i="1"/>
  <c r="O62" i="1"/>
  <c r="O113" i="1"/>
  <c r="O111" i="1"/>
  <c r="O89" i="1"/>
  <c r="O20" i="1"/>
  <c r="O152" i="1"/>
  <c r="O160" i="1"/>
  <c r="O176" i="1"/>
  <c r="O192" i="1"/>
  <c r="O205" i="1"/>
  <c r="O200" i="1"/>
  <c r="O55" i="1"/>
  <c r="O91" i="1"/>
  <c r="O168" i="1"/>
  <c r="O184" i="1"/>
  <c r="O214" i="1"/>
  <c r="N40" i="3" l="1"/>
  <c r="L345" i="3"/>
  <c r="L278" i="3"/>
  <c r="L520" i="3"/>
  <c r="L298" i="3"/>
  <c r="L472" i="3"/>
  <c r="L455" i="3"/>
  <c r="G222" i="2"/>
  <c r="G518" i="2" s="1"/>
  <c r="G2" i="2" s="1"/>
  <c r="O493" i="3"/>
  <c r="N496" i="3"/>
  <c r="L496" i="3" s="1"/>
  <c r="N425" i="3"/>
  <c r="L425" i="3" s="1"/>
  <c r="N222" i="2"/>
  <c r="N518" i="2" s="1"/>
  <c r="G163" i="3"/>
  <c r="N163" i="2"/>
  <c r="G3" i="2"/>
  <c r="G220" i="3"/>
  <c r="N220" i="2"/>
  <c r="G522" i="3"/>
  <c r="N394" i="3"/>
  <c r="L394" i="3" s="1"/>
  <c r="N163" i="3"/>
  <c r="N220" i="3"/>
  <c r="L163" i="3" l="1"/>
  <c r="L40" i="3"/>
  <c r="L220" i="3"/>
  <c r="N522" i="3"/>
  <c r="L522" i="3" s="1"/>
  <c r="G222" i="3"/>
  <c r="G327" i="3" s="1"/>
  <c r="G524" i="3" s="1"/>
  <c r="G2" i="3" s="1"/>
  <c r="G3" i="3" s="1"/>
  <c r="N222" i="3"/>
  <c r="N327" i="3" s="1"/>
  <c r="L327" i="3" l="1"/>
  <c r="N524" i="3"/>
  <c r="L524" i="3" s="1"/>
  <c r="I198" i="3"/>
  <c r="I501" i="3" l="1"/>
  <c r="J501" i="3" s="1"/>
  <c r="O501" i="3" s="1"/>
  <c r="J497" i="2"/>
  <c r="O497" i="2" s="1"/>
  <c r="M95" i="4"/>
  <c r="R95" i="4" s="1"/>
  <c r="J458" i="2"/>
  <c r="O458" i="2" s="1"/>
  <c r="I462" i="3"/>
  <c r="J462" i="3" s="1"/>
  <c r="O462" i="3" s="1"/>
  <c r="I488" i="3"/>
  <c r="J488" i="3" s="1"/>
  <c r="O488" i="3" s="1"/>
  <c r="J484" i="2"/>
  <c r="O484" i="2" s="1"/>
  <c r="I453" i="3"/>
  <c r="J453" i="3" s="1"/>
  <c r="O453" i="3" s="1"/>
  <c r="J449" i="2"/>
  <c r="O449" i="2" s="1"/>
  <c r="I421" i="3"/>
  <c r="J421" i="3" s="1"/>
  <c r="O421" i="3" s="1"/>
  <c r="J417" i="2"/>
  <c r="O417" i="2" s="1"/>
  <c r="M99" i="4"/>
  <c r="R99" i="4" s="1"/>
  <c r="M96" i="4"/>
  <c r="R96" i="4" s="1"/>
  <c r="J460" i="2"/>
  <c r="O460" i="2" s="1"/>
  <c r="I464" i="3"/>
  <c r="J464" i="3" s="1"/>
  <c r="O464" i="3" s="1"/>
  <c r="I460" i="3"/>
  <c r="J460" i="3" s="1"/>
  <c r="O460" i="3" s="1"/>
  <c r="J456" i="2"/>
  <c r="O456" i="2" s="1"/>
  <c r="M90" i="4"/>
  <c r="R90" i="4" s="1"/>
  <c r="I451" i="3"/>
  <c r="J451" i="3" s="1"/>
  <c r="O451" i="3" s="1"/>
  <c r="J447" i="2"/>
  <c r="O447" i="2" s="1"/>
  <c r="I447" i="3"/>
  <c r="J447" i="3" s="1"/>
  <c r="O447" i="3" s="1"/>
  <c r="J443" i="2"/>
  <c r="O443" i="2" s="1"/>
  <c r="I419" i="3"/>
  <c r="J419" i="3" s="1"/>
  <c r="O419" i="3" s="1"/>
  <c r="J415" i="2"/>
  <c r="O415" i="2" s="1"/>
  <c r="I415" i="3"/>
  <c r="J415" i="3" s="1"/>
  <c r="O415" i="3" s="1"/>
  <c r="J411" i="2"/>
  <c r="I475" i="3"/>
  <c r="J475" i="3" s="1"/>
  <c r="J471" i="2"/>
  <c r="M80" i="4"/>
  <c r="R80" i="4" s="1"/>
  <c r="I440" i="3"/>
  <c r="J440" i="3" s="1"/>
  <c r="O440" i="3" s="1"/>
  <c r="J436" i="2"/>
  <c r="O436" i="2" s="1"/>
  <c r="I437" i="3"/>
  <c r="J437" i="3" s="1"/>
  <c r="O437" i="3" s="1"/>
  <c r="J433" i="2"/>
  <c r="O433" i="2" s="1"/>
  <c r="M73" i="4"/>
  <c r="R73" i="4" s="1"/>
  <c r="M70" i="4"/>
  <c r="R70" i="4" s="1"/>
  <c r="M71" i="4"/>
  <c r="R71" i="4" s="1"/>
  <c r="I429" i="3"/>
  <c r="J429" i="3" s="1"/>
  <c r="O429" i="3" s="1"/>
  <c r="J425" i="2"/>
  <c r="O425" i="2" s="1"/>
  <c r="I409" i="3"/>
  <c r="J409" i="3" s="1"/>
  <c r="O409" i="3" s="1"/>
  <c r="J405" i="2"/>
  <c r="O405" i="2" s="1"/>
  <c r="J401" i="2"/>
  <c r="O401" i="2" s="1"/>
  <c r="I405" i="3"/>
  <c r="J405" i="3" s="1"/>
  <c r="O405" i="3" s="1"/>
  <c r="J398" i="2"/>
  <c r="O398" i="2" s="1"/>
  <c r="I402" i="3"/>
  <c r="J402" i="3" s="1"/>
  <c r="O402" i="3" s="1"/>
  <c r="J394" i="2"/>
  <c r="I398" i="3"/>
  <c r="J398" i="3" s="1"/>
  <c r="I514" i="3"/>
  <c r="J514" i="3" s="1"/>
  <c r="O514" i="3" s="1"/>
  <c r="J510" i="2"/>
  <c r="O510" i="2" s="1"/>
  <c r="M32" i="4"/>
  <c r="R32" i="4" s="1"/>
  <c r="M33" i="4"/>
  <c r="R33" i="4" s="1"/>
  <c r="M29" i="4"/>
  <c r="R29" i="4" s="1"/>
  <c r="I316" i="3"/>
  <c r="J316" i="3" s="1"/>
  <c r="O316" i="3" s="1"/>
  <c r="J316" i="2"/>
  <c r="O316" i="2" s="1"/>
  <c r="I276" i="3"/>
  <c r="J276" i="3" s="1"/>
  <c r="O276" i="3" s="1"/>
  <c r="J276" i="2"/>
  <c r="O276" i="2" s="1"/>
  <c r="I272" i="3"/>
  <c r="J272" i="3" s="1"/>
  <c r="O272" i="3" s="1"/>
  <c r="J272" i="2"/>
  <c r="O272" i="2" s="1"/>
  <c r="I268" i="3"/>
  <c r="J268" i="3" s="1"/>
  <c r="O268" i="3" s="1"/>
  <c r="J268" i="2"/>
  <c r="O268" i="2" s="1"/>
  <c r="J265" i="2"/>
  <c r="O265" i="2" s="1"/>
  <c r="I265" i="3"/>
  <c r="J265" i="3" s="1"/>
  <c r="O265" i="3" s="1"/>
  <c r="I263" i="3"/>
  <c r="J263" i="3" s="1"/>
  <c r="O263" i="3" s="1"/>
  <c r="J263" i="2"/>
  <c r="O263" i="2" s="1"/>
  <c r="I260" i="3"/>
  <c r="J260" i="3" s="1"/>
  <c r="O260" i="3" s="1"/>
  <c r="J260" i="2"/>
  <c r="O260" i="2" s="1"/>
  <c r="I158" i="3"/>
  <c r="J158" i="3" s="1"/>
  <c r="O158" i="3" s="1"/>
  <c r="J158" i="2"/>
  <c r="O158" i="2" s="1"/>
  <c r="I155" i="3"/>
  <c r="J155" i="3" s="1"/>
  <c r="O155" i="3" s="1"/>
  <c r="J155" i="2"/>
  <c r="O155" i="2" s="1"/>
  <c r="I217" i="3"/>
  <c r="J217" i="3" s="1"/>
  <c r="O217" i="3" s="1"/>
  <c r="J217" i="2"/>
  <c r="O217" i="2" s="1"/>
  <c r="J209" i="2"/>
  <c r="O209" i="2" s="1"/>
  <c r="I209" i="3"/>
  <c r="J209" i="3" s="1"/>
  <c r="O209" i="3" s="1"/>
  <c r="I146" i="3"/>
  <c r="J146" i="3" s="1"/>
  <c r="O146" i="3" s="1"/>
  <c r="J146" i="2"/>
  <c r="O146" i="2" s="1"/>
  <c r="I142" i="3"/>
  <c r="J142" i="3" s="1"/>
  <c r="O142" i="3" s="1"/>
  <c r="J142" i="2"/>
  <c r="O142" i="2" s="1"/>
  <c r="I139" i="3"/>
  <c r="J139" i="3" s="1"/>
  <c r="J139" i="2"/>
  <c r="I133" i="3"/>
  <c r="J133" i="3" s="1"/>
  <c r="O133" i="3" s="1"/>
  <c r="J133" i="2"/>
  <c r="O133" i="2" s="1"/>
  <c r="I129" i="3"/>
  <c r="J129" i="3" s="1"/>
  <c r="O129" i="3" s="1"/>
  <c r="J129" i="2"/>
  <c r="O129" i="2" s="1"/>
  <c r="I125" i="3"/>
  <c r="J125" i="3" s="1"/>
  <c r="O125" i="3" s="1"/>
  <c r="J125" i="2"/>
  <c r="O125" i="2" s="1"/>
  <c r="I121" i="3"/>
  <c r="J121" i="3" s="1"/>
  <c r="O121" i="3" s="1"/>
  <c r="J121" i="2"/>
  <c r="O121" i="2" s="1"/>
  <c r="I111" i="3"/>
  <c r="J111" i="3" s="1"/>
  <c r="O111" i="3" s="1"/>
  <c r="J111" i="2"/>
  <c r="O111" i="2" s="1"/>
  <c r="J107" i="2"/>
  <c r="O107" i="2" s="1"/>
  <c r="I107" i="3"/>
  <c r="J107" i="3" s="1"/>
  <c r="O107" i="3" s="1"/>
  <c r="I103" i="3"/>
  <c r="J103" i="3" s="1"/>
  <c r="J103" i="2"/>
  <c r="I200" i="3"/>
  <c r="J200" i="3" s="1"/>
  <c r="O200" i="3" s="1"/>
  <c r="J200" i="2"/>
  <c r="O200" i="2" s="1"/>
  <c r="I97" i="3"/>
  <c r="J97" i="3" s="1"/>
  <c r="O97" i="3" s="1"/>
  <c r="J97" i="2"/>
  <c r="O97" i="2" s="1"/>
  <c r="I93" i="3"/>
  <c r="J93" i="3" s="1"/>
  <c r="O93" i="3" s="1"/>
  <c r="J93" i="2"/>
  <c r="O93" i="2" s="1"/>
  <c r="I86" i="3"/>
  <c r="J86" i="3" s="1"/>
  <c r="O86" i="3" s="1"/>
  <c r="J86" i="2"/>
  <c r="O86" i="2" s="1"/>
  <c r="I82" i="3"/>
  <c r="J82" i="3" s="1"/>
  <c r="O82" i="3" s="1"/>
  <c r="J82" i="2"/>
  <c r="O82" i="2" s="1"/>
  <c r="I78" i="3"/>
  <c r="J78" i="3" s="1"/>
  <c r="J78" i="2"/>
  <c r="I74" i="3"/>
  <c r="J74" i="3" s="1"/>
  <c r="O74" i="3" s="1"/>
  <c r="J74" i="2"/>
  <c r="O74" i="2" s="1"/>
  <c r="I70" i="3"/>
  <c r="J70" i="3" s="1"/>
  <c r="O70" i="3" s="1"/>
  <c r="J70" i="2"/>
  <c r="O70" i="2" s="1"/>
  <c r="I191" i="3"/>
  <c r="J191" i="3" s="1"/>
  <c r="J191" i="2"/>
  <c r="I184" i="3"/>
  <c r="J184" i="3" s="1"/>
  <c r="J184" i="2"/>
  <c r="I14" i="3"/>
  <c r="J14" i="3" s="1"/>
  <c r="O14" i="3" s="1"/>
  <c r="J14" i="2"/>
  <c r="O14" i="2" s="1"/>
  <c r="I10" i="3"/>
  <c r="J10" i="3" s="1"/>
  <c r="O10" i="3" s="1"/>
  <c r="J10" i="2"/>
  <c r="O10" i="2" s="1"/>
  <c r="I307" i="3"/>
  <c r="M22" i="4"/>
  <c r="R22" i="4" s="1"/>
  <c r="M23" i="4"/>
  <c r="R23" i="4" s="1"/>
  <c r="I301" i="3"/>
  <c r="J301" i="3" s="1"/>
  <c r="J301" i="2"/>
  <c r="I252" i="3"/>
  <c r="J252" i="3" s="1"/>
  <c r="O252" i="3" s="1"/>
  <c r="J252" i="2"/>
  <c r="O252" i="2" s="1"/>
  <c r="I248" i="3"/>
  <c r="J248" i="3" s="1"/>
  <c r="O248" i="3" s="1"/>
  <c r="J248" i="2"/>
  <c r="O248" i="2" s="1"/>
  <c r="I244" i="3"/>
  <c r="J244" i="3" s="1"/>
  <c r="O244" i="3" s="1"/>
  <c r="J244" i="2"/>
  <c r="O244" i="2" s="1"/>
  <c r="I240" i="3"/>
  <c r="J240" i="3" s="1"/>
  <c r="O240" i="3" s="1"/>
  <c r="J240" i="2"/>
  <c r="O240" i="2" s="1"/>
  <c r="I177" i="3"/>
  <c r="J177" i="3" s="1"/>
  <c r="O177" i="3" s="1"/>
  <c r="J177" i="2"/>
  <c r="O177" i="2" s="1"/>
  <c r="I60" i="3"/>
  <c r="J60" i="3" s="1"/>
  <c r="O60" i="3" s="1"/>
  <c r="J60" i="2"/>
  <c r="O60" i="2" s="1"/>
  <c r="I56" i="3"/>
  <c r="J56" i="3" s="1"/>
  <c r="O56" i="3" s="1"/>
  <c r="J56" i="2"/>
  <c r="O56" i="2" s="1"/>
  <c r="I52" i="3"/>
  <c r="J52" i="3" s="1"/>
  <c r="O52" i="3" s="1"/>
  <c r="J52" i="2"/>
  <c r="O52" i="2" s="1"/>
  <c r="I48" i="3"/>
  <c r="J48" i="3" s="1"/>
  <c r="O48" i="3" s="1"/>
  <c r="J48" i="2"/>
  <c r="O48" i="2" s="1"/>
  <c r="I44" i="3"/>
  <c r="J44" i="3" s="1"/>
  <c r="J44" i="2"/>
  <c r="I32" i="3"/>
  <c r="J32" i="3" s="1"/>
  <c r="O32" i="3" s="1"/>
  <c r="J32" i="2"/>
  <c r="O32" i="2" s="1"/>
  <c r="I23" i="3"/>
  <c r="J23" i="3" s="1"/>
  <c r="O23" i="3" s="1"/>
  <c r="J23" i="2"/>
  <c r="O23" i="2" s="1"/>
  <c r="I169" i="3"/>
  <c r="J169" i="3" s="1"/>
  <c r="O169" i="3" s="1"/>
  <c r="J169" i="2"/>
  <c r="O169" i="2" s="1"/>
  <c r="I290" i="3"/>
  <c r="J290" i="3" s="1"/>
  <c r="O290" i="3" s="1"/>
  <c r="J290" i="2"/>
  <c r="O290" i="2" s="1"/>
  <c r="J286" i="2"/>
  <c r="I286" i="3"/>
  <c r="J286" i="3" s="1"/>
  <c r="I281" i="3"/>
  <c r="J281" i="3" s="1"/>
  <c r="J281" i="2"/>
  <c r="I231" i="3"/>
  <c r="J231" i="3" s="1"/>
  <c r="O231" i="3" s="1"/>
  <c r="J231" i="2"/>
  <c r="O231" i="2" s="1"/>
  <c r="I227" i="3"/>
  <c r="J227" i="3" s="1"/>
  <c r="O227" i="3" s="1"/>
  <c r="J227" i="2"/>
  <c r="O227" i="2" s="1"/>
  <c r="J389" i="2"/>
  <c r="O389" i="2" s="1"/>
  <c r="I391" i="3"/>
  <c r="J391" i="3" s="1"/>
  <c r="O391" i="3" s="1"/>
  <c r="M64" i="4"/>
  <c r="R64" i="4" s="1"/>
  <c r="M61" i="4"/>
  <c r="R61" i="4" s="1"/>
  <c r="M62" i="4"/>
  <c r="R62" i="4" s="1"/>
  <c r="M56" i="4"/>
  <c r="R56" i="4" s="1"/>
  <c r="M53" i="4"/>
  <c r="I365" i="3"/>
  <c r="J365" i="3" s="1"/>
  <c r="J363" i="2"/>
  <c r="I360" i="3"/>
  <c r="J360" i="3" s="1"/>
  <c r="O360" i="3" s="1"/>
  <c r="J358" i="2"/>
  <c r="O358" i="2" s="1"/>
  <c r="I354" i="3"/>
  <c r="J354" i="3" s="1"/>
  <c r="O354" i="3" s="1"/>
  <c r="J352" i="2"/>
  <c r="O352" i="2" s="1"/>
  <c r="M48" i="4"/>
  <c r="R48" i="4" s="1"/>
  <c r="I348" i="3"/>
  <c r="J348" i="3" s="1"/>
  <c r="J346" i="2"/>
  <c r="I344" i="3"/>
  <c r="J344" i="3" s="1"/>
  <c r="O344" i="3" s="1"/>
  <c r="J342" i="2"/>
  <c r="O342" i="2" s="1"/>
  <c r="M40" i="4"/>
  <c r="R40" i="4" s="1"/>
  <c r="I335" i="3"/>
  <c r="J335" i="3" s="1"/>
  <c r="O335" i="3" s="1"/>
  <c r="J333" i="2"/>
  <c r="O333" i="2" s="1"/>
  <c r="I332" i="3"/>
  <c r="J332" i="3" s="1"/>
  <c r="O332" i="3" s="1"/>
  <c r="J330" i="2"/>
  <c r="O330" i="2" s="1"/>
  <c r="I504" i="3"/>
  <c r="I502" i="3"/>
  <c r="J502" i="3" s="1"/>
  <c r="O502" i="3" s="1"/>
  <c r="J498" i="2"/>
  <c r="O498" i="2" s="1"/>
  <c r="I499" i="3"/>
  <c r="J499" i="3" s="1"/>
  <c r="J495" i="2"/>
  <c r="I463" i="3"/>
  <c r="J463" i="3" s="1"/>
  <c r="O463" i="3" s="1"/>
  <c r="J459" i="2"/>
  <c r="O459" i="2" s="1"/>
  <c r="J455" i="2"/>
  <c r="O455" i="2" s="1"/>
  <c r="I459" i="3"/>
  <c r="J459" i="3" s="1"/>
  <c r="O459" i="3" s="1"/>
  <c r="I495" i="3"/>
  <c r="J495" i="3" s="1"/>
  <c r="O495" i="3" s="1"/>
  <c r="J491" i="2"/>
  <c r="O491" i="2" s="1"/>
  <c r="I489" i="3"/>
  <c r="J489" i="3" s="1"/>
  <c r="O489" i="3" s="1"/>
  <c r="J485" i="2"/>
  <c r="O485" i="2" s="1"/>
  <c r="M89" i="4"/>
  <c r="R89" i="4" s="1"/>
  <c r="I454" i="3"/>
  <c r="J446" i="2"/>
  <c r="O446" i="2" s="1"/>
  <c r="I450" i="3"/>
  <c r="J450" i="3" s="1"/>
  <c r="O450" i="3" s="1"/>
  <c r="I446" i="3"/>
  <c r="J446" i="3" s="1"/>
  <c r="J442" i="2"/>
  <c r="I422" i="3"/>
  <c r="J422" i="3" s="1"/>
  <c r="O422" i="3" s="1"/>
  <c r="J418" i="2"/>
  <c r="O418" i="2" s="1"/>
  <c r="I418" i="3"/>
  <c r="J418" i="3" s="1"/>
  <c r="O418" i="3" s="1"/>
  <c r="J414" i="2"/>
  <c r="O414" i="2" s="1"/>
  <c r="M81" i="4"/>
  <c r="R81" i="4" s="1"/>
  <c r="M78" i="4"/>
  <c r="R78" i="4" s="1"/>
  <c r="I442" i="3"/>
  <c r="J442" i="3" s="1"/>
  <c r="O442" i="3" s="1"/>
  <c r="J438" i="2"/>
  <c r="O438" i="2" s="1"/>
  <c r="I439" i="3"/>
  <c r="J439" i="3" s="1"/>
  <c r="J435" i="2"/>
  <c r="O435" i="2" s="1"/>
  <c r="I436" i="3"/>
  <c r="J436" i="3" s="1"/>
  <c r="O436" i="3" s="1"/>
  <c r="J432" i="2"/>
  <c r="O432" i="2" s="1"/>
  <c r="I471" i="3"/>
  <c r="J471" i="3" s="1"/>
  <c r="O471" i="3" s="1"/>
  <c r="J467" i="2"/>
  <c r="O467" i="2" s="1"/>
  <c r="I469" i="3"/>
  <c r="J469" i="3" s="1"/>
  <c r="J465" i="2"/>
  <c r="I428" i="3"/>
  <c r="J428" i="3" s="1"/>
  <c r="J424" i="2"/>
  <c r="I408" i="3"/>
  <c r="J408" i="3" s="1"/>
  <c r="O408" i="3" s="1"/>
  <c r="J404" i="2"/>
  <c r="O404" i="2" s="1"/>
  <c r="I401" i="3"/>
  <c r="J401" i="3" s="1"/>
  <c r="O401" i="3" s="1"/>
  <c r="J397" i="2"/>
  <c r="O397" i="2" s="1"/>
  <c r="I513" i="3"/>
  <c r="J513" i="3" s="1"/>
  <c r="O513" i="3" s="1"/>
  <c r="J509" i="2"/>
  <c r="O509" i="2" s="1"/>
  <c r="I319" i="3"/>
  <c r="J319" i="3" s="1"/>
  <c r="O319" i="3" s="1"/>
  <c r="J319" i="2"/>
  <c r="O319" i="2" s="1"/>
  <c r="M27" i="4"/>
  <c r="I315" i="3"/>
  <c r="J315" i="3" s="1"/>
  <c r="J315" i="2"/>
  <c r="I275" i="3"/>
  <c r="J275" i="3" s="1"/>
  <c r="O275" i="3" s="1"/>
  <c r="J275" i="2"/>
  <c r="O275" i="2" s="1"/>
  <c r="J271" i="2"/>
  <c r="O271" i="2" s="1"/>
  <c r="I271" i="3"/>
  <c r="J271" i="3" s="1"/>
  <c r="O271" i="3" s="1"/>
  <c r="I267" i="3"/>
  <c r="J267" i="3" s="1"/>
  <c r="O267" i="3" s="1"/>
  <c r="J267" i="2"/>
  <c r="O267" i="2" s="1"/>
  <c r="J259" i="2"/>
  <c r="O259" i="2" s="1"/>
  <c r="I259" i="3"/>
  <c r="J259" i="3" s="1"/>
  <c r="O259" i="3" s="1"/>
  <c r="I216" i="3"/>
  <c r="J216" i="3" s="1"/>
  <c r="J216" i="2"/>
  <c r="O216" i="2" s="1"/>
  <c r="I157" i="3"/>
  <c r="J157" i="3" s="1"/>
  <c r="O157" i="3" s="1"/>
  <c r="J157" i="2"/>
  <c r="O157" i="2" s="1"/>
  <c r="I154" i="3"/>
  <c r="J154" i="3" s="1"/>
  <c r="O154" i="3" s="1"/>
  <c r="J154" i="2"/>
  <c r="O154" i="2" s="1"/>
  <c r="I215" i="3"/>
  <c r="J215" i="3" s="1"/>
  <c r="O215" i="3" s="1"/>
  <c r="J215" i="2"/>
  <c r="I208" i="3"/>
  <c r="J208" i="3" s="1"/>
  <c r="O208" i="3" s="1"/>
  <c r="J208" i="2"/>
  <c r="O208" i="2" s="1"/>
  <c r="I149" i="3"/>
  <c r="J149" i="3" s="1"/>
  <c r="O149" i="3" s="1"/>
  <c r="J149" i="2"/>
  <c r="O149" i="2" s="1"/>
  <c r="I145" i="3"/>
  <c r="J145" i="3" s="1"/>
  <c r="O145" i="3" s="1"/>
  <c r="J145" i="2"/>
  <c r="O145" i="2" s="1"/>
  <c r="I141" i="3"/>
  <c r="J141" i="3" s="1"/>
  <c r="O141" i="3" s="1"/>
  <c r="J141" i="2"/>
  <c r="O141" i="2" s="1"/>
  <c r="I132" i="3"/>
  <c r="J132" i="3" s="1"/>
  <c r="O132" i="3" s="1"/>
  <c r="J132" i="2"/>
  <c r="O132" i="2" s="1"/>
  <c r="I128" i="3"/>
  <c r="J128" i="3" s="1"/>
  <c r="O128" i="3" s="1"/>
  <c r="J128" i="2"/>
  <c r="O128" i="2" s="1"/>
  <c r="I124" i="3"/>
  <c r="J124" i="3" s="1"/>
  <c r="O124" i="3" s="1"/>
  <c r="J124" i="2"/>
  <c r="O124" i="2" s="1"/>
  <c r="I120" i="3"/>
  <c r="J120" i="3" s="1"/>
  <c r="O120" i="3" s="1"/>
  <c r="J120" i="2"/>
  <c r="O120" i="2" s="1"/>
  <c r="I114" i="3"/>
  <c r="J114" i="3" s="1"/>
  <c r="O114" i="3" s="1"/>
  <c r="J114" i="2"/>
  <c r="O114" i="2" s="1"/>
  <c r="I110" i="3"/>
  <c r="J110" i="3" s="1"/>
  <c r="O110" i="3" s="1"/>
  <c r="J110" i="2"/>
  <c r="O110" i="2" s="1"/>
  <c r="I106" i="3"/>
  <c r="J106" i="3" s="1"/>
  <c r="O106" i="3" s="1"/>
  <c r="J106" i="2"/>
  <c r="O106" i="2" s="1"/>
  <c r="I199" i="3"/>
  <c r="J199" i="3" s="1"/>
  <c r="O199" i="3" s="1"/>
  <c r="J199" i="2"/>
  <c r="O199" i="2" s="1"/>
  <c r="I96" i="3"/>
  <c r="J96" i="3" s="1"/>
  <c r="O96" i="3" s="1"/>
  <c r="J96" i="2"/>
  <c r="O96" i="2" s="1"/>
  <c r="I92" i="3"/>
  <c r="J92" i="3" s="1"/>
  <c r="J92" i="2"/>
  <c r="I85" i="3"/>
  <c r="J85" i="3" s="1"/>
  <c r="O85" i="3" s="1"/>
  <c r="J85" i="2"/>
  <c r="O85" i="2" s="1"/>
  <c r="I81" i="3"/>
  <c r="J81" i="3" s="1"/>
  <c r="O81" i="3" s="1"/>
  <c r="J81" i="2"/>
  <c r="O81" i="2" s="1"/>
  <c r="I73" i="3"/>
  <c r="J73" i="3" s="1"/>
  <c r="O73" i="3" s="1"/>
  <c r="J73" i="2"/>
  <c r="O73" i="2" s="1"/>
  <c r="I69" i="3"/>
  <c r="J69" i="3" s="1"/>
  <c r="O69" i="3" s="1"/>
  <c r="J69" i="2"/>
  <c r="O69" i="2" s="1"/>
  <c r="I66" i="3"/>
  <c r="J66" i="3" s="1"/>
  <c r="J66" i="2"/>
  <c r="I187" i="3"/>
  <c r="J187" i="3" s="1"/>
  <c r="O187" i="3" s="1"/>
  <c r="J187" i="2"/>
  <c r="O187" i="2" s="1"/>
  <c r="I13" i="3"/>
  <c r="J13" i="3" s="1"/>
  <c r="O13" i="3" s="1"/>
  <c r="J13" i="2"/>
  <c r="O13" i="2" s="1"/>
  <c r="I9" i="3"/>
  <c r="J9" i="3" s="1"/>
  <c r="J9" i="2"/>
  <c r="I305" i="3"/>
  <c r="J305" i="3" s="1"/>
  <c r="O305" i="3" s="1"/>
  <c r="J305" i="2"/>
  <c r="O305" i="2" s="1"/>
  <c r="M18" i="4"/>
  <c r="R18" i="4" s="1"/>
  <c r="M17" i="4"/>
  <c r="I251" i="3"/>
  <c r="J251" i="3" s="1"/>
  <c r="O251" i="3" s="1"/>
  <c r="J251" i="2"/>
  <c r="O251" i="2" s="1"/>
  <c r="I247" i="3"/>
  <c r="J247" i="3" s="1"/>
  <c r="O247" i="3" s="1"/>
  <c r="J247" i="2"/>
  <c r="O247" i="2" s="1"/>
  <c r="I243" i="3"/>
  <c r="J243" i="3" s="1"/>
  <c r="O243" i="3" s="1"/>
  <c r="J243" i="2"/>
  <c r="O243" i="2" s="1"/>
  <c r="I239" i="3"/>
  <c r="J239" i="3" s="1"/>
  <c r="O239" i="3" s="1"/>
  <c r="J239" i="2"/>
  <c r="O239" i="2" s="1"/>
  <c r="I180" i="3"/>
  <c r="J180" i="3" s="1"/>
  <c r="O180" i="3" s="1"/>
  <c r="J180" i="2"/>
  <c r="O180" i="2" s="1"/>
  <c r="I176" i="3"/>
  <c r="J176" i="3" s="1"/>
  <c r="J176" i="2"/>
  <c r="I59" i="3"/>
  <c r="J59" i="3" s="1"/>
  <c r="O59" i="3" s="1"/>
  <c r="J59" i="2"/>
  <c r="O59" i="2" s="1"/>
  <c r="I55" i="3"/>
  <c r="J55" i="3" s="1"/>
  <c r="O55" i="3" s="1"/>
  <c r="J55" i="2"/>
  <c r="O55" i="2" s="1"/>
  <c r="I51" i="3"/>
  <c r="J51" i="3" s="1"/>
  <c r="O51" i="3" s="1"/>
  <c r="J51" i="2"/>
  <c r="O51" i="2" s="1"/>
  <c r="I47" i="3"/>
  <c r="J47" i="3" s="1"/>
  <c r="O47" i="3" s="1"/>
  <c r="J47" i="2"/>
  <c r="O47" i="2" s="1"/>
  <c r="I31" i="3"/>
  <c r="J31" i="3" s="1"/>
  <c r="O31" i="3" s="1"/>
  <c r="J31" i="2"/>
  <c r="O31" i="2" s="1"/>
  <c r="J22" i="2"/>
  <c r="O22" i="2" s="1"/>
  <c r="I22" i="3"/>
  <c r="J22" i="3" s="1"/>
  <c r="O22" i="3" s="1"/>
  <c r="I172" i="3"/>
  <c r="J172" i="3" s="1"/>
  <c r="O172" i="3" s="1"/>
  <c r="J172" i="2"/>
  <c r="O172" i="2" s="1"/>
  <c r="I168" i="3"/>
  <c r="J168" i="3" s="1"/>
  <c r="O168" i="3" s="1"/>
  <c r="J168" i="2"/>
  <c r="O168" i="2" s="1"/>
  <c r="I297" i="3"/>
  <c r="J297" i="3" s="1"/>
  <c r="O297" i="3" s="1"/>
  <c r="J297" i="2"/>
  <c r="O297" i="2" s="1"/>
  <c r="M11" i="4"/>
  <c r="R11" i="4" s="1"/>
  <c r="I289" i="3"/>
  <c r="J289" i="3" s="1"/>
  <c r="O289" i="3" s="1"/>
  <c r="J289" i="2"/>
  <c r="O289" i="2" s="1"/>
  <c r="M9" i="4"/>
  <c r="R9" i="4" s="1"/>
  <c r="M10" i="4"/>
  <c r="R10" i="4" s="1"/>
  <c r="I234" i="3"/>
  <c r="J234" i="3" s="1"/>
  <c r="O234" i="3" s="1"/>
  <c r="J234" i="2"/>
  <c r="O234" i="2" s="1"/>
  <c r="I230" i="3"/>
  <c r="J230" i="3" s="1"/>
  <c r="O230" i="3" s="1"/>
  <c r="J230" i="2"/>
  <c r="O230" i="2" s="1"/>
  <c r="I226" i="3"/>
  <c r="J226" i="3" s="1"/>
  <c r="O226" i="3" s="1"/>
  <c r="J226" i="2"/>
  <c r="O226" i="2" s="1"/>
  <c r="I390" i="3"/>
  <c r="J390" i="3" s="1"/>
  <c r="O390" i="3" s="1"/>
  <c r="J388" i="2"/>
  <c r="O388" i="2" s="1"/>
  <c r="I384" i="3"/>
  <c r="J384" i="3" s="1"/>
  <c r="O384" i="3" s="1"/>
  <c r="J382" i="2"/>
  <c r="O382" i="2" s="1"/>
  <c r="J379" i="2"/>
  <c r="O379" i="2" s="1"/>
  <c r="I381" i="3"/>
  <c r="J381" i="3" s="1"/>
  <c r="O381" i="3" s="1"/>
  <c r="J374" i="2"/>
  <c r="O374" i="2" s="1"/>
  <c r="I376" i="3"/>
  <c r="J376" i="3" s="1"/>
  <c r="O376" i="3" s="1"/>
  <c r="I369" i="3"/>
  <c r="J369" i="3" s="1"/>
  <c r="O369" i="3" s="1"/>
  <c r="J367" i="2"/>
  <c r="O367" i="2" s="1"/>
  <c r="M54" i="4"/>
  <c r="R54" i="4" s="1"/>
  <c r="M55" i="4"/>
  <c r="R55" i="4" s="1"/>
  <c r="I356" i="3"/>
  <c r="J351" i="2"/>
  <c r="O351" i="2" s="1"/>
  <c r="I353" i="3"/>
  <c r="J353" i="3" s="1"/>
  <c r="O353" i="3" s="1"/>
  <c r="M47" i="4"/>
  <c r="R47" i="4" s="1"/>
  <c r="M46" i="4"/>
  <c r="R46" i="4" s="1"/>
  <c r="I351" i="3"/>
  <c r="J351" i="3" s="1"/>
  <c r="O351" i="3" s="1"/>
  <c r="J349" i="2"/>
  <c r="O349" i="2" s="1"/>
  <c r="I337" i="3"/>
  <c r="J337" i="3" s="1"/>
  <c r="O337" i="3" s="1"/>
  <c r="J335" i="2"/>
  <c r="O335" i="2" s="1"/>
  <c r="M37" i="4"/>
  <c r="I334" i="3"/>
  <c r="J334" i="3" s="1"/>
  <c r="O334" i="3" s="1"/>
  <c r="J332" i="2"/>
  <c r="O332" i="2" s="1"/>
  <c r="I331" i="3"/>
  <c r="J331" i="3" s="1"/>
  <c r="J329" i="2"/>
  <c r="M94" i="4"/>
  <c r="J454" i="2"/>
  <c r="I458" i="3"/>
  <c r="J458" i="3" s="1"/>
  <c r="J445" i="2"/>
  <c r="O445" i="2" s="1"/>
  <c r="I449" i="3"/>
  <c r="J449" i="3" s="1"/>
  <c r="O449" i="3" s="1"/>
  <c r="I417" i="3"/>
  <c r="J417" i="3" s="1"/>
  <c r="J413" i="2"/>
  <c r="O413" i="2" s="1"/>
  <c r="M82" i="4"/>
  <c r="R82" i="4" s="1"/>
  <c r="I441" i="3"/>
  <c r="J441" i="3" s="1"/>
  <c r="O441" i="3" s="1"/>
  <c r="J437" i="2"/>
  <c r="O437" i="2" s="1"/>
  <c r="J434" i="2"/>
  <c r="O434" i="2" s="1"/>
  <c r="I438" i="3"/>
  <c r="J438" i="3" s="1"/>
  <c r="O438" i="3" s="1"/>
  <c r="I435" i="3"/>
  <c r="J435" i="3" s="1"/>
  <c r="O435" i="3" s="1"/>
  <c r="J431" i="2"/>
  <c r="I470" i="3"/>
  <c r="J470" i="3" s="1"/>
  <c r="O470" i="3" s="1"/>
  <c r="J466" i="2"/>
  <c r="O466" i="2" s="1"/>
  <c r="I431" i="3"/>
  <c r="J431" i="3" s="1"/>
  <c r="O431" i="3" s="1"/>
  <c r="J427" i="2"/>
  <c r="O427" i="2" s="1"/>
  <c r="I411" i="3"/>
  <c r="J411" i="3" s="1"/>
  <c r="O411" i="3" s="1"/>
  <c r="J407" i="2"/>
  <c r="O407" i="2" s="1"/>
  <c r="J403" i="2"/>
  <c r="O403" i="2" s="1"/>
  <c r="I407" i="3"/>
  <c r="J407" i="3" s="1"/>
  <c r="O407" i="3" s="1"/>
  <c r="I404" i="3"/>
  <c r="J404" i="3" s="1"/>
  <c r="O404" i="3" s="1"/>
  <c r="J400" i="2"/>
  <c r="O400" i="2" s="1"/>
  <c r="I400" i="3"/>
  <c r="J400" i="3" s="1"/>
  <c r="O400" i="3" s="1"/>
  <c r="J396" i="2"/>
  <c r="O396" i="2" s="1"/>
  <c r="I512" i="3"/>
  <c r="J512" i="3" s="1"/>
  <c r="O512" i="3" s="1"/>
  <c r="J508" i="2"/>
  <c r="O508" i="2" s="1"/>
  <c r="I321" i="3"/>
  <c r="J318" i="2"/>
  <c r="O318" i="2" s="1"/>
  <c r="I318" i="3"/>
  <c r="J318" i="3" s="1"/>
  <c r="O318" i="3" s="1"/>
  <c r="M28" i="4"/>
  <c r="R28" i="4" s="1"/>
  <c r="I274" i="3"/>
  <c r="J274" i="3" s="1"/>
  <c r="O274" i="3" s="1"/>
  <c r="J274" i="2"/>
  <c r="O274" i="2" s="1"/>
  <c r="I270" i="3"/>
  <c r="J270" i="3" s="1"/>
  <c r="O270" i="3" s="1"/>
  <c r="J270" i="2"/>
  <c r="O270" i="2" s="1"/>
  <c r="J266" i="2"/>
  <c r="O266" i="2" s="1"/>
  <c r="I266" i="3"/>
  <c r="J266" i="3" s="1"/>
  <c r="O266" i="3" s="1"/>
  <c r="I264" i="3"/>
  <c r="J264" i="3" s="1"/>
  <c r="O264" i="3" s="1"/>
  <c r="J264" i="2"/>
  <c r="O264" i="2" s="1"/>
  <c r="J262" i="2"/>
  <c r="O262" i="2" s="1"/>
  <c r="I262" i="3"/>
  <c r="J262" i="3" s="1"/>
  <c r="O262" i="3" s="1"/>
  <c r="I258" i="3"/>
  <c r="J258" i="3" s="1"/>
  <c r="J258" i="2"/>
  <c r="I160" i="3"/>
  <c r="J160" i="3" s="1"/>
  <c r="O160" i="3" s="1"/>
  <c r="J160" i="2"/>
  <c r="O160" i="2" s="1"/>
  <c r="I153" i="3"/>
  <c r="J153" i="3" s="1"/>
  <c r="J153" i="2"/>
  <c r="I211" i="3"/>
  <c r="J211" i="3" s="1"/>
  <c r="O211" i="3" s="1"/>
  <c r="J211" i="2"/>
  <c r="O211" i="2" s="1"/>
  <c r="J207" i="2"/>
  <c r="O207" i="2" s="1"/>
  <c r="I207" i="3"/>
  <c r="J207" i="3" s="1"/>
  <c r="O207" i="3" s="1"/>
  <c r="I148" i="3"/>
  <c r="J148" i="3" s="1"/>
  <c r="O148" i="3" s="1"/>
  <c r="J148" i="2"/>
  <c r="O148" i="2" s="1"/>
  <c r="I144" i="3"/>
  <c r="J144" i="3" s="1"/>
  <c r="O144" i="3" s="1"/>
  <c r="J144" i="2"/>
  <c r="O144" i="2" s="1"/>
  <c r="I135" i="3"/>
  <c r="J135" i="3" s="1"/>
  <c r="O135" i="3" s="1"/>
  <c r="J135" i="2"/>
  <c r="O135" i="2" s="1"/>
  <c r="I131" i="3"/>
  <c r="J131" i="3" s="1"/>
  <c r="O131" i="3" s="1"/>
  <c r="J131" i="2"/>
  <c r="O131" i="2" s="1"/>
  <c r="I127" i="3"/>
  <c r="J127" i="3" s="1"/>
  <c r="O127" i="3" s="1"/>
  <c r="J127" i="2"/>
  <c r="O127" i="2" s="1"/>
  <c r="I123" i="3"/>
  <c r="J123" i="3" s="1"/>
  <c r="O123" i="3" s="1"/>
  <c r="J123" i="2"/>
  <c r="O123" i="2" s="1"/>
  <c r="I119" i="3"/>
  <c r="J119" i="3" s="1"/>
  <c r="O119" i="3" s="1"/>
  <c r="J119" i="2"/>
  <c r="O119" i="2" s="1"/>
  <c r="J113" i="2"/>
  <c r="O113" i="2" s="1"/>
  <c r="I113" i="3"/>
  <c r="J113" i="3" s="1"/>
  <c r="O113" i="3" s="1"/>
  <c r="I109" i="3"/>
  <c r="J109" i="3" s="1"/>
  <c r="O109" i="3" s="1"/>
  <c r="J109" i="2"/>
  <c r="O109" i="2" s="1"/>
  <c r="I105" i="3"/>
  <c r="J105" i="3" s="1"/>
  <c r="O105" i="3" s="1"/>
  <c r="J105" i="2"/>
  <c r="O105" i="2" s="1"/>
  <c r="I202" i="3"/>
  <c r="J202" i="3" s="1"/>
  <c r="O202" i="3" s="1"/>
  <c r="J202" i="2"/>
  <c r="O202" i="2" s="1"/>
  <c r="I99" i="3"/>
  <c r="J99" i="3" s="1"/>
  <c r="O99" i="3" s="1"/>
  <c r="J99" i="2"/>
  <c r="O99" i="2" s="1"/>
  <c r="I95" i="3"/>
  <c r="J95" i="3" s="1"/>
  <c r="O95" i="3" s="1"/>
  <c r="J95" i="2"/>
  <c r="O95" i="2" s="1"/>
  <c r="I88" i="3"/>
  <c r="J88" i="3" s="1"/>
  <c r="O88" i="3" s="1"/>
  <c r="J88" i="2"/>
  <c r="O88" i="2" s="1"/>
  <c r="I84" i="3"/>
  <c r="J84" i="3" s="1"/>
  <c r="O84" i="3" s="1"/>
  <c r="J84" i="2"/>
  <c r="O84" i="2" s="1"/>
  <c r="I80" i="3"/>
  <c r="J80" i="3" s="1"/>
  <c r="O80" i="3" s="1"/>
  <c r="J80" i="2"/>
  <c r="O80" i="2" s="1"/>
  <c r="I72" i="3"/>
  <c r="J72" i="3" s="1"/>
  <c r="O72" i="3" s="1"/>
  <c r="J72" i="2"/>
  <c r="O72" i="2" s="1"/>
  <c r="I68" i="3"/>
  <c r="J68" i="3" s="1"/>
  <c r="O68" i="3" s="1"/>
  <c r="J68" i="2"/>
  <c r="O68" i="2" s="1"/>
  <c r="I193" i="3"/>
  <c r="J193" i="3" s="1"/>
  <c r="O193" i="3" s="1"/>
  <c r="J193" i="2"/>
  <c r="O193" i="2" s="1"/>
  <c r="I186" i="3"/>
  <c r="J186" i="3" s="1"/>
  <c r="O186" i="3" s="1"/>
  <c r="J186" i="2"/>
  <c r="O186" i="2" s="1"/>
  <c r="I16" i="3"/>
  <c r="J16" i="3" s="1"/>
  <c r="O16" i="3" s="1"/>
  <c r="J16" i="2"/>
  <c r="O16" i="2" s="1"/>
  <c r="J12" i="2"/>
  <c r="O12" i="2" s="1"/>
  <c r="I12" i="3"/>
  <c r="J12" i="3" s="1"/>
  <c r="O12" i="3" s="1"/>
  <c r="I304" i="3"/>
  <c r="J304" i="3" s="1"/>
  <c r="O304" i="3" s="1"/>
  <c r="J304" i="2"/>
  <c r="O304" i="2" s="1"/>
  <c r="M20" i="4"/>
  <c r="R20" i="4" s="1"/>
  <c r="I254" i="3"/>
  <c r="J254" i="3" s="1"/>
  <c r="O254" i="3" s="1"/>
  <c r="J254" i="2"/>
  <c r="O254" i="2" s="1"/>
  <c r="I250" i="3"/>
  <c r="J250" i="3" s="1"/>
  <c r="O250" i="3" s="1"/>
  <c r="J250" i="2"/>
  <c r="O250" i="2" s="1"/>
  <c r="I246" i="3"/>
  <c r="J246" i="3" s="1"/>
  <c r="O246" i="3" s="1"/>
  <c r="J246" i="2"/>
  <c r="O246" i="2" s="1"/>
  <c r="I242" i="3"/>
  <c r="J242" i="3" s="1"/>
  <c r="O242" i="3" s="1"/>
  <c r="J242" i="2"/>
  <c r="O242" i="2" s="1"/>
  <c r="I179" i="3"/>
  <c r="J179" i="3" s="1"/>
  <c r="O179" i="3" s="1"/>
  <c r="J179" i="2"/>
  <c r="O179" i="2" s="1"/>
  <c r="J62" i="2"/>
  <c r="O62" i="2" s="1"/>
  <c r="I62" i="3"/>
  <c r="J62" i="3" s="1"/>
  <c r="O62" i="3" s="1"/>
  <c r="I58" i="3"/>
  <c r="J58" i="3" s="1"/>
  <c r="O58" i="3" s="1"/>
  <c r="J58" i="2"/>
  <c r="O58" i="2" s="1"/>
  <c r="I54" i="3"/>
  <c r="J54" i="3" s="1"/>
  <c r="O54" i="3" s="1"/>
  <c r="J54" i="2"/>
  <c r="O54" i="2" s="1"/>
  <c r="I50" i="3"/>
  <c r="J50" i="3" s="1"/>
  <c r="O50" i="3" s="1"/>
  <c r="J50" i="2"/>
  <c r="O50" i="2" s="1"/>
  <c r="J46" i="2"/>
  <c r="O46" i="2" s="1"/>
  <c r="I46" i="3"/>
  <c r="J46" i="3" s="1"/>
  <c r="O46" i="3" s="1"/>
  <c r="I34" i="3"/>
  <c r="J34" i="3" s="1"/>
  <c r="O34" i="3" s="1"/>
  <c r="J34" i="2"/>
  <c r="O34" i="2" s="1"/>
  <c r="J30" i="2"/>
  <c r="O30" i="2" s="1"/>
  <c r="I30" i="3"/>
  <c r="J30" i="3" s="1"/>
  <c r="O30" i="3" s="1"/>
  <c r="I25" i="3"/>
  <c r="J25" i="3" s="1"/>
  <c r="O25" i="3" s="1"/>
  <c r="J25" i="2"/>
  <c r="O25" i="2" s="1"/>
  <c r="I21" i="3"/>
  <c r="J21" i="3" s="1"/>
  <c r="O21" i="3" s="1"/>
  <c r="J21" i="2"/>
  <c r="O21" i="2" s="1"/>
  <c r="I171" i="3"/>
  <c r="J171" i="3" s="1"/>
  <c r="O171" i="3" s="1"/>
  <c r="J171" i="2"/>
  <c r="O171" i="2" s="1"/>
  <c r="I167" i="3"/>
  <c r="J167" i="3" s="1"/>
  <c r="J167" i="2"/>
  <c r="I293" i="3"/>
  <c r="M13" i="4"/>
  <c r="R13" i="4" s="1"/>
  <c r="I288" i="3"/>
  <c r="J288" i="3" s="1"/>
  <c r="O288" i="3" s="1"/>
  <c r="J288" i="2"/>
  <c r="O288" i="2" s="1"/>
  <c r="I287" i="3"/>
  <c r="J287" i="3" s="1"/>
  <c r="O287" i="3" s="1"/>
  <c r="J287" i="2"/>
  <c r="O287" i="2" s="1"/>
  <c r="J233" i="2"/>
  <c r="O233" i="2" s="1"/>
  <c r="I233" i="3"/>
  <c r="J233" i="3" s="1"/>
  <c r="O233" i="3" s="1"/>
  <c r="I229" i="3"/>
  <c r="J229" i="3" s="1"/>
  <c r="O229" i="3" s="1"/>
  <c r="J229" i="2"/>
  <c r="O229" i="2" s="1"/>
  <c r="J225" i="2"/>
  <c r="I225" i="3"/>
  <c r="J225" i="3" s="1"/>
  <c r="I386" i="3"/>
  <c r="J381" i="2"/>
  <c r="O381" i="2" s="1"/>
  <c r="I383" i="3"/>
  <c r="J383" i="3" s="1"/>
  <c r="O383" i="3" s="1"/>
  <c r="I375" i="3"/>
  <c r="J375" i="3" s="1"/>
  <c r="O375" i="3" s="1"/>
  <c r="J373" i="2"/>
  <c r="O373" i="2" s="1"/>
  <c r="I368" i="3"/>
  <c r="J368" i="3" s="1"/>
  <c r="O368" i="3" s="1"/>
  <c r="J366" i="2"/>
  <c r="O366" i="2" s="1"/>
  <c r="J364" i="2"/>
  <c r="O364" i="2" s="1"/>
  <c r="I366" i="3"/>
  <c r="J366" i="3" s="1"/>
  <c r="O366" i="3" s="1"/>
  <c r="I352" i="3"/>
  <c r="J352" i="3" s="1"/>
  <c r="O352" i="3" s="1"/>
  <c r="J350" i="2"/>
  <c r="O350" i="2" s="1"/>
  <c r="I350" i="3"/>
  <c r="J350" i="3" s="1"/>
  <c r="O350" i="3" s="1"/>
  <c r="J348" i="2"/>
  <c r="O348" i="2" s="1"/>
  <c r="I343" i="3"/>
  <c r="J343" i="3" s="1"/>
  <c r="O343" i="3" s="1"/>
  <c r="J341" i="2"/>
  <c r="O341" i="2" s="1"/>
  <c r="I336" i="3"/>
  <c r="J336" i="3" s="1"/>
  <c r="O336" i="3" s="1"/>
  <c r="J334" i="2"/>
  <c r="O334" i="2" s="1"/>
  <c r="M39" i="4"/>
  <c r="R39" i="4" s="1"/>
  <c r="I333" i="3"/>
  <c r="J333" i="3" s="1"/>
  <c r="O333" i="3" s="1"/>
  <c r="J331" i="2"/>
  <c r="O331" i="2" s="1"/>
  <c r="M98" i="4"/>
  <c r="R98" i="4" s="1"/>
  <c r="I500" i="3"/>
  <c r="J500" i="3" s="1"/>
  <c r="O500" i="3" s="1"/>
  <c r="J496" i="2"/>
  <c r="O496" i="2" s="1"/>
  <c r="M97" i="4"/>
  <c r="R97" i="4" s="1"/>
  <c r="I465" i="3"/>
  <c r="J465" i="3" s="1"/>
  <c r="O465" i="3" s="1"/>
  <c r="J461" i="2"/>
  <c r="O461" i="2" s="1"/>
  <c r="I461" i="3"/>
  <c r="J461" i="3" s="1"/>
  <c r="O461" i="3" s="1"/>
  <c r="J457" i="2"/>
  <c r="O457" i="2" s="1"/>
  <c r="I491" i="3"/>
  <c r="J491" i="3" s="1"/>
  <c r="O491" i="3" s="1"/>
  <c r="I487" i="3"/>
  <c r="J487" i="3" s="1"/>
  <c r="O487" i="3" s="1"/>
  <c r="J483" i="2"/>
  <c r="O483" i="2" s="1"/>
  <c r="M87" i="4"/>
  <c r="R87" i="4" s="1"/>
  <c r="R86" i="4"/>
  <c r="I485" i="3"/>
  <c r="J485" i="3" s="1"/>
  <c r="J481" i="2"/>
  <c r="I452" i="3"/>
  <c r="J452" i="3" s="1"/>
  <c r="O452" i="3" s="1"/>
  <c r="J448" i="2"/>
  <c r="O448" i="2" s="1"/>
  <c r="J444" i="2"/>
  <c r="O444" i="2" s="1"/>
  <c r="I448" i="3"/>
  <c r="J448" i="3" s="1"/>
  <c r="O448" i="3" s="1"/>
  <c r="I424" i="3"/>
  <c r="J424" i="3" s="1"/>
  <c r="O424" i="3" s="1"/>
  <c r="J420" i="2"/>
  <c r="O420" i="2" s="1"/>
  <c r="I420" i="3"/>
  <c r="J420" i="3" s="1"/>
  <c r="O420" i="3" s="1"/>
  <c r="J416" i="2"/>
  <c r="O416" i="2" s="1"/>
  <c r="J412" i="2"/>
  <c r="O412" i="2" s="1"/>
  <c r="I416" i="3"/>
  <c r="J416" i="3" s="1"/>
  <c r="O416" i="3" s="1"/>
  <c r="I478" i="3"/>
  <c r="J472" i="2"/>
  <c r="O472" i="2" s="1"/>
  <c r="I476" i="3"/>
  <c r="J476" i="3" s="1"/>
  <c r="O476" i="3" s="1"/>
  <c r="M79" i="4"/>
  <c r="R79" i="4" s="1"/>
  <c r="M77" i="4"/>
  <c r="M72" i="4"/>
  <c r="R72" i="4" s="1"/>
  <c r="M69" i="4"/>
  <c r="R69" i="4" s="1"/>
  <c r="M68" i="4"/>
  <c r="I430" i="3"/>
  <c r="J430" i="3" s="1"/>
  <c r="O430" i="3" s="1"/>
  <c r="J426" i="2"/>
  <c r="O426" i="2" s="1"/>
  <c r="I410" i="3"/>
  <c r="J410" i="3" s="1"/>
  <c r="O410" i="3" s="1"/>
  <c r="J406" i="2"/>
  <c r="O406" i="2" s="1"/>
  <c r="I406" i="3"/>
  <c r="J406" i="3" s="1"/>
  <c r="O406" i="3" s="1"/>
  <c r="J402" i="2"/>
  <c r="O402" i="2" s="1"/>
  <c r="I403" i="3"/>
  <c r="J403" i="3" s="1"/>
  <c r="O403" i="3" s="1"/>
  <c r="J399" i="2"/>
  <c r="O399" i="2" s="1"/>
  <c r="I399" i="3"/>
  <c r="J399" i="3" s="1"/>
  <c r="O399" i="3" s="1"/>
  <c r="J395" i="2"/>
  <c r="O395" i="2" s="1"/>
  <c r="I516" i="3"/>
  <c r="I511" i="3"/>
  <c r="J511" i="3" s="1"/>
  <c r="J507" i="2"/>
  <c r="M31" i="4"/>
  <c r="R31" i="4" s="1"/>
  <c r="I317" i="3"/>
  <c r="J317" i="3" s="1"/>
  <c r="O317" i="3" s="1"/>
  <c r="J317" i="2"/>
  <c r="O317" i="2" s="1"/>
  <c r="M30" i="4"/>
  <c r="R30" i="4" s="1"/>
  <c r="I277" i="3"/>
  <c r="J277" i="3" s="1"/>
  <c r="O277" i="3" s="1"/>
  <c r="J277" i="2"/>
  <c r="O277" i="2" s="1"/>
  <c r="J273" i="2"/>
  <c r="O273" i="2" s="1"/>
  <c r="I273" i="3"/>
  <c r="J273" i="3" s="1"/>
  <c r="O273" i="3" s="1"/>
  <c r="I269" i="3"/>
  <c r="J269" i="3" s="1"/>
  <c r="O269" i="3" s="1"/>
  <c r="J269" i="2"/>
  <c r="O269" i="2" s="1"/>
  <c r="I261" i="3"/>
  <c r="J261" i="3" s="1"/>
  <c r="O261" i="3" s="1"/>
  <c r="J261" i="2"/>
  <c r="O261" i="2" s="1"/>
  <c r="I159" i="3"/>
  <c r="J159" i="3" s="1"/>
  <c r="O159" i="3" s="1"/>
  <c r="J159" i="2"/>
  <c r="O159" i="2" s="1"/>
  <c r="I156" i="3"/>
  <c r="J156" i="3" s="1"/>
  <c r="O156" i="3" s="1"/>
  <c r="J156" i="2"/>
  <c r="O156" i="2" s="1"/>
  <c r="I210" i="3"/>
  <c r="J210" i="3" s="1"/>
  <c r="O210" i="3" s="1"/>
  <c r="J210" i="2"/>
  <c r="O210" i="2" s="1"/>
  <c r="J206" i="2"/>
  <c r="I206" i="3"/>
  <c r="J206" i="3" s="1"/>
  <c r="I147" i="3"/>
  <c r="J147" i="3" s="1"/>
  <c r="O147" i="3" s="1"/>
  <c r="J147" i="2"/>
  <c r="O147" i="2" s="1"/>
  <c r="I143" i="3"/>
  <c r="J143" i="3" s="1"/>
  <c r="O143" i="3" s="1"/>
  <c r="J143" i="2"/>
  <c r="O143" i="2" s="1"/>
  <c r="I140" i="3"/>
  <c r="J140" i="3" s="1"/>
  <c r="O140" i="3" s="1"/>
  <c r="J140" i="2"/>
  <c r="O140" i="2" s="1"/>
  <c r="I134" i="3"/>
  <c r="J134" i="3" s="1"/>
  <c r="O134" i="3" s="1"/>
  <c r="J134" i="2"/>
  <c r="O134" i="2" s="1"/>
  <c r="I130" i="3"/>
  <c r="J130" i="3" s="1"/>
  <c r="O130" i="3" s="1"/>
  <c r="J130" i="2"/>
  <c r="O130" i="2" s="1"/>
  <c r="I126" i="3"/>
  <c r="J126" i="3" s="1"/>
  <c r="O126" i="3" s="1"/>
  <c r="J126" i="2"/>
  <c r="O126" i="2" s="1"/>
  <c r="I122" i="3"/>
  <c r="J122" i="3" s="1"/>
  <c r="O122" i="3" s="1"/>
  <c r="J122" i="2"/>
  <c r="O122" i="2" s="1"/>
  <c r="I118" i="3"/>
  <c r="J118" i="3" s="1"/>
  <c r="J118" i="2"/>
  <c r="I112" i="3"/>
  <c r="J112" i="3" s="1"/>
  <c r="O112" i="3" s="1"/>
  <c r="J112" i="2"/>
  <c r="O112" i="2" s="1"/>
  <c r="I108" i="3"/>
  <c r="J108" i="3" s="1"/>
  <c r="O108" i="3" s="1"/>
  <c r="J108" i="2"/>
  <c r="O108" i="2" s="1"/>
  <c r="I104" i="3"/>
  <c r="J104" i="3" s="1"/>
  <c r="O104" i="3" s="1"/>
  <c r="J104" i="2"/>
  <c r="O104" i="2" s="1"/>
  <c r="I201" i="3"/>
  <c r="J201" i="3" s="1"/>
  <c r="O201" i="3" s="1"/>
  <c r="J201" i="2"/>
  <c r="O201" i="2" s="1"/>
  <c r="I197" i="3"/>
  <c r="J197" i="3" s="1"/>
  <c r="J197" i="2"/>
  <c r="I98" i="3"/>
  <c r="J98" i="3" s="1"/>
  <c r="O98" i="3" s="1"/>
  <c r="J98" i="2"/>
  <c r="O98" i="2" s="1"/>
  <c r="I94" i="3"/>
  <c r="J94" i="3" s="1"/>
  <c r="O94" i="3" s="1"/>
  <c r="J94" i="2"/>
  <c r="O94" i="2" s="1"/>
  <c r="I87" i="3"/>
  <c r="J87" i="3" s="1"/>
  <c r="O87" i="3" s="1"/>
  <c r="J87" i="2"/>
  <c r="O87" i="2" s="1"/>
  <c r="I83" i="3"/>
  <c r="J83" i="3" s="1"/>
  <c r="O83" i="3" s="1"/>
  <c r="J83" i="2"/>
  <c r="O83" i="2" s="1"/>
  <c r="I79" i="3"/>
  <c r="J79" i="3" s="1"/>
  <c r="O79" i="3" s="1"/>
  <c r="J79" i="2"/>
  <c r="O79" i="2" s="1"/>
  <c r="I71" i="3"/>
  <c r="J71" i="3" s="1"/>
  <c r="O71" i="3" s="1"/>
  <c r="J71" i="2"/>
  <c r="O71" i="2" s="1"/>
  <c r="I67" i="3"/>
  <c r="J67" i="3" s="1"/>
  <c r="O67" i="3" s="1"/>
  <c r="J67" i="2"/>
  <c r="O67" i="2" s="1"/>
  <c r="I192" i="3"/>
  <c r="J192" i="3" s="1"/>
  <c r="O192" i="3" s="1"/>
  <c r="J192" i="2"/>
  <c r="O192" i="2" s="1"/>
  <c r="I185" i="3"/>
  <c r="J185" i="3" s="1"/>
  <c r="O185" i="3" s="1"/>
  <c r="J185" i="2"/>
  <c r="O185" i="2" s="1"/>
  <c r="I15" i="3"/>
  <c r="J15" i="3" s="1"/>
  <c r="O15" i="3" s="1"/>
  <c r="J15" i="2"/>
  <c r="O15" i="2" s="1"/>
  <c r="I11" i="3"/>
  <c r="J11" i="3" s="1"/>
  <c r="O11" i="3" s="1"/>
  <c r="J11" i="2"/>
  <c r="O11" i="2" s="1"/>
  <c r="I311" i="3"/>
  <c r="J311" i="3" s="1"/>
  <c r="O311" i="3" s="1"/>
  <c r="J311" i="2"/>
  <c r="O311" i="2" s="1"/>
  <c r="M21" i="4"/>
  <c r="R21" i="4" s="1"/>
  <c r="I303" i="3"/>
  <c r="J303" i="3" s="1"/>
  <c r="O303" i="3" s="1"/>
  <c r="J303" i="2"/>
  <c r="O303" i="2" s="1"/>
  <c r="M19" i="4"/>
  <c r="R19" i="4" s="1"/>
  <c r="J302" i="2"/>
  <c r="O302" i="2" s="1"/>
  <c r="I302" i="3"/>
  <c r="J302" i="3" s="1"/>
  <c r="O302" i="3" s="1"/>
  <c r="I253" i="3"/>
  <c r="J253" i="3" s="1"/>
  <c r="O253" i="3" s="1"/>
  <c r="J253" i="2"/>
  <c r="O253" i="2" s="1"/>
  <c r="I249" i="3"/>
  <c r="J249" i="3" s="1"/>
  <c r="O249" i="3" s="1"/>
  <c r="J249" i="2"/>
  <c r="O249" i="2" s="1"/>
  <c r="I245" i="3"/>
  <c r="J245" i="3" s="1"/>
  <c r="O245" i="3" s="1"/>
  <c r="J245" i="2"/>
  <c r="O245" i="2" s="1"/>
  <c r="I241" i="3"/>
  <c r="J241" i="3" s="1"/>
  <c r="O241" i="3" s="1"/>
  <c r="J241" i="2"/>
  <c r="O241" i="2" s="1"/>
  <c r="I238" i="3"/>
  <c r="J238" i="3" s="1"/>
  <c r="J238" i="2"/>
  <c r="I178" i="3"/>
  <c r="J178" i="3" s="1"/>
  <c r="O178" i="3" s="1"/>
  <c r="J178" i="2"/>
  <c r="O178" i="2" s="1"/>
  <c r="I61" i="3"/>
  <c r="J61" i="3" s="1"/>
  <c r="O61" i="3" s="1"/>
  <c r="J61" i="2"/>
  <c r="O61" i="2" s="1"/>
  <c r="I57" i="3"/>
  <c r="J57" i="3" s="1"/>
  <c r="O57" i="3" s="1"/>
  <c r="J57" i="2"/>
  <c r="O57" i="2" s="1"/>
  <c r="I53" i="3"/>
  <c r="J53" i="3" s="1"/>
  <c r="O53" i="3" s="1"/>
  <c r="J53" i="2"/>
  <c r="O53" i="2" s="1"/>
  <c r="I49" i="3"/>
  <c r="J49" i="3" s="1"/>
  <c r="O49" i="3" s="1"/>
  <c r="J49" i="2"/>
  <c r="O49" i="2" s="1"/>
  <c r="I45" i="3"/>
  <c r="J45" i="3" s="1"/>
  <c r="O45" i="3" s="1"/>
  <c r="J45" i="2"/>
  <c r="O45" i="2" s="1"/>
  <c r="I33" i="3"/>
  <c r="J33" i="3" s="1"/>
  <c r="O33" i="3" s="1"/>
  <c r="J33" i="2"/>
  <c r="O33" i="2" s="1"/>
  <c r="I29" i="3"/>
  <c r="J29" i="3" s="1"/>
  <c r="J29" i="2"/>
  <c r="I24" i="3"/>
  <c r="J24" i="3" s="1"/>
  <c r="O24" i="3" s="1"/>
  <c r="J24" i="2"/>
  <c r="O24" i="2" s="1"/>
  <c r="I20" i="3"/>
  <c r="J20" i="3" s="1"/>
  <c r="J20" i="2"/>
  <c r="I170" i="3"/>
  <c r="J170" i="3" s="1"/>
  <c r="O170" i="3" s="1"/>
  <c r="J170" i="2"/>
  <c r="O170" i="2" s="1"/>
  <c r="M12" i="4"/>
  <c r="R12" i="4" s="1"/>
  <c r="I291" i="3"/>
  <c r="J291" i="3" s="1"/>
  <c r="O291" i="3" s="1"/>
  <c r="J291" i="2"/>
  <c r="O291" i="2" s="1"/>
  <c r="M8" i="4"/>
  <c r="R8" i="4" s="1"/>
  <c r="M7" i="4"/>
  <c r="I282" i="3"/>
  <c r="J282" i="3" s="1"/>
  <c r="O282" i="3" s="1"/>
  <c r="J282" i="2"/>
  <c r="O282" i="2" s="1"/>
  <c r="I232" i="3"/>
  <c r="J232" i="3" s="1"/>
  <c r="O232" i="3" s="1"/>
  <c r="J232" i="2"/>
  <c r="O232" i="2" s="1"/>
  <c r="I228" i="3"/>
  <c r="J228" i="3" s="1"/>
  <c r="O228" i="3" s="1"/>
  <c r="J228" i="2"/>
  <c r="O228" i="2" s="1"/>
  <c r="I382" i="3"/>
  <c r="J382" i="3" s="1"/>
  <c r="O382" i="3" s="1"/>
  <c r="J380" i="2"/>
  <c r="O380" i="2" s="1"/>
  <c r="M60" i="4"/>
  <c r="I380" i="3"/>
  <c r="J380" i="3" s="1"/>
  <c r="J378" i="2"/>
  <c r="I371" i="3"/>
  <c r="I367" i="3"/>
  <c r="J367" i="3" s="1"/>
  <c r="O367" i="3" s="1"/>
  <c r="J365" i="2"/>
  <c r="O365" i="2" s="1"/>
  <c r="J359" i="2"/>
  <c r="O359" i="2" s="1"/>
  <c r="I361" i="3"/>
  <c r="J361" i="3" s="1"/>
  <c r="O361" i="3" s="1"/>
  <c r="M49" i="4"/>
  <c r="R49" i="4" s="1"/>
  <c r="M45" i="4"/>
  <c r="I349" i="3"/>
  <c r="J349" i="3" s="1"/>
  <c r="O349" i="3" s="1"/>
  <c r="J347" i="2"/>
  <c r="O347" i="2" s="1"/>
  <c r="I339" i="3"/>
  <c r="M38" i="4"/>
  <c r="R38" i="4" s="1"/>
  <c r="J520" i="3" l="1"/>
  <c r="I520" i="3" s="1"/>
  <c r="J508" i="3"/>
  <c r="I508" i="3" s="1"/>
  <c r="J392" i="3"/>
  <c r="I392" i="3" s="1"/>
  <c r="J482" i="3"/>
  <c r="I482" i="3" s="1"/>
  <c r="J377" i="3"/>
  <c r="I377" i="3" s="1"/>
  <c r="J362" i="3"/>
  <c r="I362" i="3" s="1"/>
  <c r="J345" i="3"/>
  <c r="I345" i="3" s="1"/>
  <c r="J325" i="3"/>
  <c r="I325" i="3" s="1"/>
  <c r="J312" i="3"/>
  <c r="I312" i="3" s="1"/>
  <c r="J298" i="3"/>
  <c r="I298" i="3" s="1"/>
  <c r="J516" i="2"/>
  <c r="O507" i="2"/>
  <c r="O516" i="2" s="1"/>
  <c r="J504" i="2"/>
  <c r="O495" i="2"/>
  <c r="O504" i="2" s="1"/>
  <c r="J478" i="2"/>
  <c r="O481" i="2"/>
  <c r="O471" i="2"/>
  <c r="O478" i="2" s="1"/>
  <c r="J390" i="2"/>
  <c r="O431" i="2"/>
  <c r="O439" i="2" s="1"/>
  <c r="J439" i="2"/>
  <c r="O454" i="2"/>
  <c r="O462" i="2" s="1"/>
  <c r="J462" i="2"/>
  <c r="O424" i="2"/>
  <c r="O428" i="2" s="1"/>
  <c r="J428" i="2"/>
  <c r="O411" i="2"/>
  <c r="O465" i="2"/>
  <c r="O468" i="2" s="1"/>
  <c r="J468" i="2"/>
  <c r="O442" i="2"/>
  <c r="O451" i="2" s="1"/>
  <c r="J451" i="2"/>
  <c r="O394" i="2"/>
  <c r="O408" i="2" s="1"/>
  <c r="J408" i="2"/>
  <c r="J375" i="2"/>
  <c r="O378" i="2"/>
  <c r="O390" i="2" s="1"/>
  <c r="O363" i="2"/>
  <c r="O375" i="2" s="1"/>
  <c r="J360" i="2"/>
  <c r="J343" i="2"/>
  <c r="O346" i="2"/>
  <c r="O360" i="2" s="1"/>
  <c r="O329" i="2"/>
  <c r="O343" i="2" s="1"/>
  <c r="J325" i="2"/>
  <c r="O315" i="2"/>
  <c r="O325" i="2" s="1"/>
  <c r="J312" i="2"/>
  <c r="J298" i="2"/>
  <c r="O301" i="2"/>
  <c r="O312" i="2" s="1"/>
  <c r="O238" i="2"/>
  <c r="O255" i="2" s="1"/>
  <c r="J255" i="2"/>
  <c r="O258" i="2"/>
  <c r="O278" i="2" s="1"/>
  <c r="J278" i="2"/>
  <c r="O286" i="2"/>
  <c r="O298" i="2" s="1"/>
  <c r="O281" i="2"/>
  <c r="O283" i="2" s="1"/>
  <c r="J283" i="2"/>
  <c r="O225" i="2"/>
  <c r="O235" i="2" s="1"/>
  <c r="J235" i="2"/>
  <c r="O9" i="2"/>
  <c r="O17" i="2" s="1"/>
  <c r="J17" i="2"/>
  <c r="O92" i="2"/>
  <c r="O100" i="2" s="1"/>
  <c r="J100" i="2"/>
  <c r="O215" i="2"/>
  <c r="O218" i="2" s="1"/>
  <c r="J218" i="2"/>
  <c r="O167" i="2"/>
  <c r="O173" i="2" s="1"/>
  <c r="J173" i="2"/>
  <c r="O153" i="2"/>
  <c r="O161" i="2" s="1"/>
  <c r="J161" i="2"/>
  <c r="O176" i="2"/>
  <c r="O181" i="2" s="1"/>
  <c r="J181" i="2"/>
  <c r="O66" i="2"/>
  <c r="O75" i="2" s="1"/>
  <c r="J75" i="2"/>
  <c r="O191" i="2"/>
  <c r="O194" i="2" s="1"/>
  <c r="J194" i="2"/>
  <c r="O139" i="2"/>
  <c r="O150" i="2" s="1"/>
  <c r="J150" i="2"/>
  <c r="O20" i="2"/>
  <c r="O26" i="2" s="1"/>
  <c r="J26" i="2"/>
  <c r="O29" i="2"/>
  <c r="O35" i="2" s="1"/>
  <c r="J35" i="2"/>
  <c r="O118" i="2"/>
  <c r="O136" i="2" s="1"/>
  <c r="J136" i="2"/>
  <c r="O206" i="2"/>
  <c r="O212" i="2" s="1"/>
  <c r="J212" i="2"/>
  <c r="O44" i="2"/>
  <c r="O63" i="2" s="1"/>
  <c r="J63" i="2"/>
  <c r="O184" i="2"/>
  <c r="O188" i="2" s="1"/>
  <c r="J188" i="2"/>
  <c r="O78" i="2"/>
  <c r="O89" i="2" s="1"/>
  <c r="J89" i="2"/>
  <c r="O103" i="2"/>
  <c r="O115" i="2" s="1"/>
  <c r="J115" i="2"/>
  <c r="O197" i="2"/>
  <c r="O203" i="2" s="1"/>
  <c r="J203" i="2"/>
  <c r="M50" i="4"/>
  <c r="R45" i="4"/>
  <c r="R50" i="4" s="1"/>
  <c r="O206" i="3"/>
  <c r="O212" i="3" s="1"/>
  <c r="J212" i="3"/>
  <c r="M74" i="4"/>
  <c r="R68" i="4"/>
  <c r="R74" i="4" s="1"/>
  <c r="O458" i="3"/>
  <c r="O466" i="3" s="1"/>
  <c r="J466" i="3"/>
  <c r="I466" i="3" s="1"/>
  <c r="M41" i="4"/>
  <c r="R37" i="4"/>
  <c r="R41" i="4" s="1"/>
  <c r="R17" i="4"/>
  <c r="R24" i="4" s="1"/>
  <c r="M24" i="4"/>
  <c r="M34" i="4"/>
  <c r="R27" i="4"/>
  <c r="R34" i="4" s="1"/>
  <c r="O286" i="3"/>
  <c r="O298" i="3" s="1"/>
  <c r="O398" i="3"/>
  <c r="J412" i="3"/>
  <c r="I412" i="3" s="1"/>
  <c r="J419" i="2"/>
  <c r="O419" i="2" s="1"/>
  <c r="I423" i="3"/>
  <c r="J423" i="3" s="1"/>
  <c r="O423" i="3" s="1"/>
  <c r="O20" i="3"/>
  <c r="J26" i="3"/>
  <c r="O29" i="3"/>
  <c r="J35" i="3"/>
  <c r="J255" i="3"/>
  <c r="I255" i="3" s="1"/>
  <c r="O238" i="3"/>
  <c r="O255" i="3" s="1"/>
  <c r="O118" i="3"/>
  <c r="O136" i="3" s="1"/>
  <c r="J136" i="3"/>
  <c r="O485" i="3"/>
  <c r="O167" i="3"/>
  <c r="O173" i="3" s="1"/>
  <c r="J173" i="3"/>
  <c r="O153" i="3"/>
  <c r="O161" i="3" s="1"/>
  <c r="J161" i="3"/>
  <c r="O331" i="3"/>
  <c r="O345" i="3" s="1"/>
  <c r="O176" i="3"/>
  <c r="O181" i="3" s="1"/>
  <c r="J181" i="3"/>
  <c r="J75" i="3"/>
  <c r="O66" i="3"/>
  <c r="O75" i="3" s="1"/>
  <c r="J218" i="3"/>
  <c r="O216" i="3"/>
  <c r="O218" i="3" s="1"/>
  <c r="O469" i="3"/>
  <c r="O472" i="3" s="1"/>
  <c r="J472" i="3"/>
  <c r="I472" i="3" s="1"/>
  <c r="O348" i="3"/>
  <c r="O362" i="3" s="1"/>
  <c r="O365" i="3"/>
  <c r="O377" i="3" s="1"/>
  <c r="J194" i="3"/>
  <c r="O191" i="3"/>
  <c r="O194" i="3" s="1"/>
  <c r="O139" i="3"/>
  <c r="O150" i="3" s="1"/>
  <c r="J150" i="3"/>
  <c r="R60" i="4"/>
  <c r="R65" i="4" s="1"/>
  <c r="M65" i="4"/>
  <c r="M14" i="4"/>
  <c r="R7" i="4"/>
  <c r="R14" i="4" s="1"/>
  <c r="M83" i="4"/>
  <c r="R77" i="4"/>
  <c r="R83" i="4" s="1"/>
  <c r="R91" i="4"/>
  <c r="O225" i="3"/>
  <c r="J235" i="3"/>
  <c r="I235" i="3" s="1"/>
  <c r="I486" i="3"/>
  <c r="J486" i="3" s="1"/>
  <c r="O486" i="3" s="1"/>
  <c r="J482" i="2"/>
  <c r="O482" i="2" s="1"/>
  <c r="M100" i="4"/>
  <c r="R94" i="4"/>
  <c r="R100" i="4" s="1"/>
  <c r="M57" i="4"/>
  <c r="R53" i="4"/>
  <c r="R57" i="4" s="1"/>
  <c r="O380" i="3"/>
  <c r="O392" i="3" s="1"/>
  <c r="O197" i="3"/>
  <c r="O203" i="3" s="1"/>
  <c r="J203" i="3"/>
  <c r="O511" i="3"/>
  <c r="O520" i="3" s="1"/>
  <c r="M91" i="4"/>
  <c r="O258" i="3"/>
  <c r="O278" i="3" s="1"/>
  <c r="J278" i="3"/>
  <c r="I278" i="3" s="1"/>
  <c r="O417" i="3"/>
  <c r="O9" i="3"/>
  <c r="O17" i="3" s="1"/>
  <c r="J17" i="3"/>
  <c r="J100" i="3"/>
  <c r="O92" i="3"/>
  <c r="O100" i="3" s="1"/>
  <c r="O315" i="3"/>
  <c r="O325" i="3" s="1"/>
  <c r="O428" i="3"/>
  <c r="O432" i="3" s="1"/>
  <c r="J432" i="3"/>
  <c r="I432" i="3" s="1"/>
  <c r="J443" i="3"/>
  <c r="I443" i="3" s="1"/>
  <c r="O439" i="3"/>
  <c r="O443" i="3" s="1"/>
  <c r="O446" i="3"/>
  <c r="O455" i="3" s="1"/>
  <c r="J455" i="3"/>
  <c r="I455" i="3" s="1"/>
  <c r="O499" i="3"/>
  <c r="O508" i="3" s="1"/>
  <c r="J283" i="3"/>
  <c r="I283" i="3" s="1"/>
  <c r="O281" i="3"/>
  <c r="O283" i="3" s="1"/>
  <c r="O44" i="3"/>
  <c r="O63" i="3" s="1"/>
  <c r="J63" i="3"/>
  <c r="O301" i="3"/>
  <c r="O312" i="3" s="1"/>
  <c r="J188" i="3"/>
  <c r="O184" i="3"/>
  <c r="O188" i="3" s="1"/>
  <c r="J89" i="3"/>
  <c r="O78" i="3"/>
  <c r="O89" i="3" s="1"/>
  <c r="O103" i="3"/>
  <c r="O115" i="3" s="1"/>
  <c r="J115" i="3"/>
  <c r="O475" i="3"/>
  <c r="O482" i="3" s="1"/>
  <c r="J40" i="3" l="1"/>
  <c r="O496" i="3"/>
  <c r="J496" i="3"/>
  <c r="I496" i="3" s="1"/>
  <c r="O425" i="3"/>
  <c r="J492" i="2"/>
  <c r="O492" i="2"/>
  <c r="O421" i="2"/>
  <c r="J421" i="2"/>
  <c r="J163" i="2"/>
  <c r="O163" i="2"/>
  <c r="J220" i="2"/>
  <c r="O220" i="2"/>
  <c r="I40" i="3"/>
  <c r="J425" i="3"/>
  <c r="I425" i="3" s="1"/>
  <c r="O163" i="3"/>
  <c r="O35" i="3"/>
  <c r="O40" i="3" s="1"/>
  <c r="O394" i="3"/>
  <c r="J394" i="3"/>
  <c r="I394" i="3" s="1"/>
  <c r="J220" i="3"/>
  <c r="I220" i="3" s="1"/>
  <c r="M102" i="4"/>
  <c r="M2" i="6" s="1"/>
  <c r="O235" i="3"/>
  <c r="O220" i="3"/>
  <c r="O26" i="3"/>
  <c r="O412" i="3"/>
  <c r="J163" i="3"/>
  <c r="I163" i="3" s="1"/>
  <c r="R102" i="4"/>
  <c r="J222" i="2" l="1"/>
  <c r="O222" i="2"/>
  <c r="J518" i="2"/>
  <c r="O518" i="2"/>
  <c r="J222" i="3"/>
  <c r="J327" i="3" s="1"/>
  <c r="I327" i="3" s="1"/>
  <c r="J522" i="3"/>
  <c r="I522" i="3" s="1"/>
  <c r="O222" i="3"/>
  <c r="O327" i="3" s="1"/>
  <c r="O522" i="3"/>
  <c r="M27" i="6"/>
  <c r="M11" i="6"/>
  <c r="M13" i="6"/>
  <c r="M18" i="6"/>
  <c r="M8" i="6"/>
  <c r="M28" i="6"/>
  <c r="M9" i="6"/>
  <c r="M14" i="6"/>
  <c r="M16" i="6"/>
  <c r="M15" i="6"/>
  <c r="M24" i="6"/>
  <c r="M29" i="6"/>
  <c r="M10" i="6"/>
  <c r="M12" i="6"/>
  <c r="M17" i="6"/>
  <c r="M25" i="6"/>
  <c r="M26" i="6"/>
  <c r="M7" i="6"/>
  <c r="M23" i="6"/>
  <c r="J524" i="3" l="1"/>
  <c r="I524" i="3" s="1"/>
  <c r="O524" i="3"/>
  <c r="Q7" i="6"/>
  <c r="P7" i="6"/>
  <c r="M19" i="6"/>
  <c r="R7" i="6"/>
  <c r="S7" i="6"/>
  <c r="O7" i="6"/>
  <c r="R12" i="6"/>
  <c r="P12" i="6"/>
  <c r="C34" i="11" s="1"/>
  <c r="O12" i="6"/>
  <c r="Q12" i="6"/>
  <c r="S12" i="6"/>
  <c r="Q28" i="6"/>
  <c r="S28" i="6"/>
  <c r="R28" i="6"/>
  <c r="O28" i="6"/>
  <c r="P28" i="6"/>
  <c r="P11" i="6"/>
  <c r="Q11" i="6"/>
  <c r="R11" i="6"/>
  <c r="S11" i="6"/>
  <c r="O11" i="6"/>
  <c r="O26" i="6"/>
  <c r="R26" i="6"/>
  <c r="Q26" i="6"/>
  <c r="P26" i="6"/>
  <c r="S26" i="6"/>
  <c r="R10" i="6"/>
  <c r="P10" i="6"/>
  <c r="S10" i="6"/>
  <c r="Q10" i="6"/>
  <c r="O10" i="6"/>
  <c r="P16" i="6"/>
  <c r="S16" i="6"/>
  <c r="Q16" i="6"/>
  <c r="R16" i="6"/>
  <c r="C70" i="11" s="1"/>
  <c r="O16" i="6"/>
  <c r="Q8" i="6"/>
  <c r="R8" i="6"/>
  <c r="O8" i="6"/>
  <c r="P8" i="6"/>
  <c r="S8" i="6"/>
  <c r="O27" i="6"/>
  <c r="P27" i="6"/>
  <c r="Q27" i="6"/>
  <c r="R27" i="6"/>
  <c r="S27" i="6"/>
  <c r="S15" i="6"/>
  <c r="O15" i="6"/>
  <c r="P15" i="6"/>
  <c r="Q15" i="6"/>
  <c r="R15" i="6"/>
  <c r="O25" i="6"/>
  <c r="R25" i="6"/>
  <c r="P25" i="6"/>
  <c r="S25" i="6"/>
  <c r="Q25" i="6"/>
  <c r="O29" i="6"/>
  <c r="R29" i="6"/>
  <c r="P29" i="6"/>
  <c r="S29" i="6"/>
  <c r="Q29" i="6"/>
  <c r="S14" i="6"/>
  <c r="P14" i="6"/>
  <c r="O14" i="6"/>
  <c r="R14" i="6"/>
  <c r="Q14" i="6"/>
  <c r="S18" i="6"/>
  <c r="Q18" i="6"/>
  <c r="C69" i="10" s="1"/>
  <c r="O18" i="6"/>
  <c r="R18" i="6"/>
  <c r="P18" i="6"/>
  <c r="S23" i="6"/>
  <c r="P23" i="6"/>
  <c r="O23" i="6"/>
  <c r="M30" i="6"/>
  <c r="R23" i="6"/>
  <c r="Q23" i="6"/>
  <c r="R17" i="6"/>
  <c r="O17" i="6"/>
  <c r="P17" i="6"/>
  <c r="S17" i="6"/>
  <c r="Q17" i="6"/>
  <c r="R24" i="6"/>
  <c r="S24" i="6"/>
  <c r="P24" i="6"/>
  <c r="Q24" i="6"/>
  <c r="O24" i="6"/>
  <c r="Q9" i="6"/>
  <c r="R9" i="6"/>
  <c r="O9" i="6"/>
  <c r="P9" i="6"/>
  <c r="S9" i="6"/>
  <c r="Q13" i="6"/>
  <c r="R13" i="6"/>
  <c r="S13" i="6"/>
  <c r="P13" i="6"/>
  <c r="O13" i="6"/>
  <c r="C33" i="10" s="1"/>
  <c r="R30" i="6" l="1"/>
  <c r="T15" i="6"/>
  <c r="T16" i="6"/>
  <c r="T10" i="6"/>
  <c r="T14" i="6"/>
  <c r="S30" i="6"/>
  <c r="T25" i="6"/>
  <c r="R19" i="6"/>
  <c r="T24" i="6"/>
  <c r="T17" i="6"/>
  <c r="T8" i="6"/>
  <c r="T28" i="6"/>
  <c r="T9" i="6"/>
  <c r="O30" i="6"/>
  <c r="T23" i="6"/>
  <c r="T27" i="6"/>
  <c r="T26" i="6"/>
  <c r="T7" i="6"/>
  <c r="O19" i="6"/>
  <c r="E33" i="10" s="1"/>
  <c r="G33" i="10" s="1"/>
  <c r="P19" i="6"/>
  <c r="E34" i="8" s="1"/>
  <c r="E36" i="8" s="1"/>
  <c r="T13" i="6"/>
  <c r="Q30" i="6"/>
  <c r="P30" i="6"/>
  <c r="T18" i="6"/>
  <c r="T29" i="6"/>
  <c r="T11" i="6"/>
  <c r="T12" i="6"/>
  <c r="S19" i="6"/>
  <c r="E32" i="9" s="1"/>
  <c r="E34" i="9" s="1"/>
  <c r="Q19" i="6"/>
  <c r="E70" i="7" s="1"/>
  <c r="E72" i="7" s="1"/>
  <c r="E34" i="11" l="1"/>
  <c r="G34" i="11" s="1"/>
  <c r="E69" i="10"/>
  <c r="G69" i="10" s="1"/>
  <c r="E71" i="8"/>
  <c r="I71" i="8" s="1"/>
  <c r="E70" i="11"/>
  <c r="G70" i="11" s="1"/>
  <c r="I32" i="9"/>
  <c r="I34" i="8"/>
  <c r="E32" i="7"/>
  <c r="I70" i="7"/>
  <c r="E73" i="8" l="1"/>
  <c r="I32" i="7"/>
  <c r="E34" i="7"/>
  <c r="T375" i="3"/>
  <c r="T198" i="3"/>
  <c r="R375" i="3"/>
  <c r="U423" i="3"/>
  <c r="U486" i="3"/>
  <c r="T486" i="3"/>
  <c r="U376" i="3"/>
  <c r="T376" i="3"/>
  <c r="U198" i="3"/>
  <c r="T454" i="3"/>
  <c r="S375" i="3"/>
  <c r="U375" i="3"/>
  <c r="R198" i="3"/>
  <c r="S198" i="3"/>
  <c r="T423" i="3"/>
  <c r="S376" i="3"/>
  <c r="U454" i="3"/>
  <c r="R376" i="3"/>
  <c r="Q198" i="3" l="1"/>
  <c r="Q423" i="3"/>
  <c r="R454" i="3"/>
  <c r="R423" i="3"/>
  <c r="Q486" i="3"/>
  <c r="R486" i="3"/>
  <c r="S486" i="3"/>
  <c r="S454" i="3"/>
  <c r="S423" i="3"/>
  <c r="Q376" i="3"/>
  <c r="Q375" i="3"/>
  <c r="Q454" i="3"/>
  <c r="R244" i="3"/>
  <c r="R240" i="3"/>
  <c r="T513" i="3"/>
  <c r="S511" i="3"/>
  <c r="T514" i="3"/>
  <c r="S514" i="3"/>
  <c r="R512" i="3"/>
  <c r="R514" i="3"/>
  <c r="T511" i="3"/>
  <c r="T512" i="3"/>
  <c r="U514" i="3"/>
  <c r="S512" i="3"/>
  <c r="U513" i="3"/>
  <c r="R511" i="3"/>
  <c r="R513" i="3"/>
  <c r="U511" i="3"/>
  <c r="U512" i="3"/>
  <c r="R248" i="3"/>
  <c r="S513" i="3"/>
  <c r="T520" i="3" l="1"/>
  <c r="R520" i="3"/>
  <c r="U520" i="3"/>
  <c r="C16" i="9" s="1"/>
  <c r="I16" i="9" s="1"/>
  <c r="S520" i="3"/>
  <c r="R92" i="3"/>
  <c r="R210" i="3"/>
  <c r="S169" i="3"/>
  <c r="U304" i="3"/>
  <c r="T260" i="3"/>
  <c r="S447" i="3"/>
  <c r="S230" i="3"/>
  <c r="T241" i="3"/>
  <c r="U201" i="3"/>
  <c r="T231" i="3"/>
  <c r="U288" i="3"/>
  <c r="T34" i="3"/>
  <c r="S240" i="3"/>
  <c r="R470" i="3"/>
  <c r="S130" i="3"/>
  <c r="T495" i="3"/>
  <c r="R87" i="3"/>
  <c r="U471" i="3"/>
  <c r="S332" i="3"/>
  <c r="R290" i="3"/>
  <c r="R179" i="3"/>
  <c r="R476" i="3"/>
  <c r="R461" i="3"/>
  <c r="S57" i="3"/>
  <c r="U401" i="3"/>
  <c r="U452" i="3"/>
  <c r="R10" i="3"/>
  <c r="R193" i="3"/>
  <c r="R80" i="3"/>
  <c r="R107" i="3"/>
  <c r="S135" i="3"/>
  <c r="S207" i="3"/>
  <c r="S160" i="3"/>
  <c r="T264" i="3"/>
  <c r="T276" i="3"/>
  <c r="T318" i="3"/>
  <c r="Q513" i="3"/>
  <c r="T420" i="3"/>
  <c r="U344" i="3"/>
  <c r="U48" i="3"/>
  <c r="S86" i="3"/>
  <c r="T113" i="3"/>
  <c r="S475" i="3"/>
  <c r="U58" i="3"/>
  <c r="T82" i="3"/>
  <c r="T200" i="3"/>
  <c r="U131" i="3"/>
  <c r="U258" i="3"/>
  <c r="S407" i="3"/>
  <c r="U24" i="3"/>
  <c r="S381" i="3"/>
  <c r="U253" i="3"/>
  <c r="U262" i="3"/>
  <c r="S344" i="3"/>
  <c r="U225" i="3"/>
  <c r="S288" i="3"/>
  <c r="S30" i="3"/>
  <c r="U177" i="3"/>
  <c r="R333" i="3"/>
  <c r="U391" i="3"/>
  <c r="T287" i="3"/>
  <c r="T30" i="3"/>
  <c r="S56" i="3"/>
  <c r="T246" i="3"/>
  <c r="T14" i="3"/>
  <c r="U105" i="3"/>
  <c r="T125" i="3"/>
  <c r="T148" i="3"/>
  <c r="S258" i="3"/>
  <c r="T366" i="3"/>
  <c r="U336" i="3"/>
  <c r="U30" i="3"/>
  <c r="T80" i="3"/>
  <c r="U109" i="3"/>
  <c r="R409" i="3"/>
  <c r="U238" i="3"/>
  <c r="U186" i="3"/>
  <c r="T107" i="3"/>
  <c r="T158" i="3"/>
  <c r="R421" i="3"/>
  <c r="R59" i="3"/>
  <c r="T354" i="3"/>
  <c r="T286" i="3"/>
  <c r="T54" i="3"/>
  <c r="T250" i="3"/>
  <c r="U82" i="3"/>
  <c r="U129" i="3"/>
  <c r="U155" i="3"/>
  <c r="R274" i="3"/>
  <c r="R419" i="3"/>
  <c r="S458" i="3"/>
  <c r="U382" i="3"/>
  <c r="R24" i="3"/>
  <c r="T305" i="3"/>
  <c r="R159" i="3"/>
  <c r="T49" i="3"/>
  <c r="S112" i="3"/>
  <c r="R315" i="3"/>
  <c r="S452" i="3"/>
  <c r="S348" i="3"/>
  <c r="S227" i="3"/>
  <c r="R23" i="3"/>
  <c r="S254" i="3"/>
  <c r="S12" i="3"/>
  <c r="R68" i="3"/>
  <c r="T84" i="3"/>
  <c r="S109" i="3"/>
  <c r="R262" i="3"/>
  <c r="T272" i="3"/>
  <c r="U404" i="3"/>
  <c r="U431" i="3"/>
  <c r="T470" i="3"/>
  <c r="U441" i="3"/>
  <c r="U415" i="3"/>
  <c r="U451" i="3"/>
  <c r="U458" i="3"/>
  <c r="R382" i="3"/>
  <c r="S238" i="3"/>
  <c r="T192" i="3"/>
  <c r="T96" i="3"/>
  <c r="U122" i="3"/>
  <c r="R147" i="3"/>
  <c r="R269" i="3"/>
  <c r="U406" i="3"/>
  <c r="U465" i="3"/>
  <c r="U331" i="3"/>
  <c r="R353" i="3"/>
  <c r="R381" i="3"/>
  <c r="U232" i="3"/>
  <c r="U49" i="3"/>
  <c r="T243" i="3"/>
  <c r="S187" i="3"/>
  <c r="S216" i="3"/>
  <c r="S281" i="3"/>
  <c r="T16" i="3"/>
  <c r="T369" i="3"/>
  <c r="U436" i="3"/>
  <c r="U120" i="3"/>
  <c r="R281" i="3"/>
  <c r="S84" i="3"/>
  <c r="R111" i="3"/>
  <c r="U263" i="3"/>
  <c r="T404" i="3"/>
  <c r="T460" i="3"/>
  <c r="S273" i="3"/>
  <c r="U187" i="3"/>
  <c r="S416" i="3"/>
  <c r="R489" i="3"/>
  <c r="R500" i="3"/>
  <c r="T367" i="3"/>
  <c r="T390" i="3"/>
  <c r="T172" i="3"/>
  <c r="U61" i="3"/>
  <c r="U249" i="3"/>
  <c r="T98" i="3"/>
  <c r="R124" i="3"/>
  <c r="T208" i="3"/>
  <c r="T267" i="3"/>
  <c r="U408" i="3"/>
  <c r="T439" i="3"/>
  <c r="U424" i="3"/>
  <c r="U463" i="3"/>
  <c r="S450" i="3"/>
  <c r="S247" i="3"/>
  <c r="S120" i="3"/>
  <c r="U248" i="3"/>
  <c r="S16" i="3"/>
  <c r="R72" i="3"/>
  <c r="U86" i="3"/>
  <c r="S113" i="3"/>
  <c r="R129" i="3"/>
  <c r="S144" i="3"/>
  <c r="S411" i="3"/>
  <c r="U437" i="3"/>
  <c r="U475" i="3"/>
  <c r="S449" i="3"/>
  <c r="T361" i="3"/>
  <c r="R241" i="3"/>
  <c r="U67" i="3"/>
  <c r="S126" i="3"/>
  <c r="S210" i="3"/>
  <c r="S186" i="3"/>
  <c r="R95" i="3"/>
  <c r="R123" i="3"/>
  <c r="T266" i="3"/>
  <c r="U398" i="3"/>
  <c r="U411" i="3"/>
  <c r="U438" i="3"/>
  <c r="T475" i="3"/>
  <c r="T447" i="3"/>
  <c r="R11" i="3"/>
  <c r="T83" i="3"/>
  <c r="T106" i="3"/>
  <c r="U140" i="3"/>
  <c r="U159" i="3"/>
  <c r="T399" i="3"/>
  <c r="U495" i="3"/>
  <c r="U500" i="3"/>
  <c r="U22" i="3"/>
  <c r="R311" i="3"/>
  <c r="T132" i="3"/>
  <c r="R154" i="3"/>
  <c r="U275" i="3"/>
  <c r="R319" i="3"/>
  <c r="S428" i="3"/>
  <c r="S442" i="3"/>
  <c r="T448" i="3"/>
  <c r="T422" i="3"/>
  <c r="S367" i="3"/>
  <c r="R31" i="3"/>
  <c r="U303" i="3"/>
  <c r="S94" i="3"/>
  <c r="R448" i="3"/>
  <c r="S233" i="3"/>
  <c r="R50" i="3"/>
  <c r="S365" i="3"/>
  <c r="U281" i="3"/>
  <c r="R21" i="3"/>
  <c r="U242" i="3"/>
  <c r="U88" i="3"/>
  <c r="U127" i="3"/>
  <c r="S263" i="3"/>
  <c r="R431" i="3"/>
  <c r="R441" i="3"/>
  <c r="S415" i="3"/>
  <c r="R453" i="3"/>
  <c r="R501" i="3"/>
  <c r="U289" i="3"/>
  <c r="U33" i="3"/>
  <c r="T238" i="3"/>
  <c r="S305" i="3"/>
  <c r="T147" i="3"/>
  <c r="T269" i="3"/>
  <c r="R410" i="3"/>
  <c r="T450" i="3"/>
  <c r="S334" i="3"/>
  <c r="U381" i="3"/>
  <c r="S232" i="3"/>
  <c r="R45" i="3"/>
  <c r="S239" i="3"/>
  <c r="U81" i="3"/>
  <c r="T112" i="3"/>
  <c r="R141" i="3"/>
  <c r="T157" i="3"/>
  <c r="T405" i="3"/>
  <c r="T441" i="3"/>
  <c r="T417" i="3"/>
  <c r="T458" i="3"/>
  <c r="U59" i="3"/>
  <c r="U15" i="3"/>
  <c r="R140" i="3"/>
  <c r="T406" i="3"/>
  <c r="R349" i="3"/>
  <c r="U168" i="3"/>
  <c r="U243" i="3"/>
  <c r="T303" i="3"/>
  <c r="S87" i="3"/>
  <c r="S52" i="3"/>
  <c r="R250" i="3"/>
  <c r="S72" i="3"/>
  <c r="R88" i="3"/>
  <c r="R119" i="3"/>
  <c r="R146" i="3"/>
  <c r="S262" i="3"/>
  <c r="T270" i="3"/>
  <c r="T400" i="3"/>
  <c r="T429" i="3"/>
  <c r="S438" i="3"/>
  <c r="R451" i="3"/>
  <c r="S351" i="3"/>
  <c r="S369" i="3"/>
  <c r="S59" i="3"/>
  <c r="U11" i="3"/>
  <c r="U83" i="3"/>
  <c r="U106" i="3"/>
  <c r="S159" i="3"/>
  <c r="R416" i="3"/>
  <c r="U489" i="3"/>
  <c r="T349" i="3"/>
  <c r="R384" i="3"/>
  <c r="S168" i="3"/>
  <c r="R49" i="3"/>
  <c r="S243" i="3"/>
  <c r="U13" i="3"/>
  <c r="U85" i="3"/>
  <c r="R145" i="3"/>
  <c r="U366" i="3"/>
  <c r="R348" i="3"/>
  <c r="T301" i="3"/>
  <c r="U144" i="3"/>
  <c r="R276" i="3"/>
  <c r="S398" i="3"/>
  <c r="R435" i="3"/>
  <c r="R234" i="3"/>
  <c r="T170" i="3"/>
  <c r="R51" i="3"/>
  <c r="U245" i="3"/>
  <c r="R71" i="3"/>
  <c r="T130" i="3"/>
  <c r="U277" i="3"/>
  <c r="S132" i="3"/>
  <c r="U154" i="3"/>
  <c r="R275" i="3"/>
  <c r="T469" i="3"/>
  <c r="T485" i="3"/>
  <c r="T244" i="3"/>
  <c r="T72" i="3"/>
  <c r="S460" i="3"/>
  <c r="T252" i="3"/>
  <c r="S83" i="3"/>
  <c r="R156" i="3"/>
  <c r="U349" i="3"/>
  <c r="R30" i="3"/>
  <c r="R301" i="3"/>
  <c r="R14" i="3"/>
  <c r="S68" i="3"/>
  <c r="U200" i="3"/>
  <c r="U146" i="3"/>
  <c r="U274" i="3"/>
  <c r="U417" i="3"/>
  <c r="U453" i="3"/>
  <c r="S33" i="3"/>
  <c r="U126" i="3"/>
  <c r="R450" i="3"/>
  <c r="U282" i="3"/>
  <c r="U53" i="3"/>
  <c r="R247" i="3"/>
  <c r="S303" i="3"/>
  <c r="R94" i="3"/>
  <c r="R120" i="3"/>
  <c r="T149" i="3"/>
  <c r="R259" i="3"/>
  <c r="U418" i="3"/>
  <c r="Q511" i="3"/>
  <c r="U337" i="3"/>
  <c r="R243" i="3"/>
  <c r="U104" i="3"/>
  <c r="U469" i="3"/>
  <c r="R383" i="3"/>
  <c r="S246" i="3"/>
  <c r="U290" i="3"/>
  <c r="T50" i="3"/>
  <c r="T209" i="3"/>
  <c r="R488" i="3"/>
  <c r="U369" i="3"/>
  <c r="R170" i="3"/>
  <c r="S55" i="3"/>
  <c r="S251" i="3"/>
  <c r="T11" i="3"/>
  <c r="R201" i="3"/>
  <c r="U134" i="3"/>
  <c r="S476" i="3"/>
  <c r="U353" i="3"/>
  <c r="R232" i="3"/>
  <c r="R291" i="3"/>
  <c r="U31" i="3"/>
  <c r="U302" i="3"/>
  <c r="T104" i="3"/>
  <c r="U23" i="3"/>
  <c r="R46" i="3"/>
  <c r="S242" i="3"/>
  <c r="U301" i="3"/>
  <c r="S193" i="3"/>
  <c r="S80" i="3"/>
  <c r="U97" i="3"/>
  <c r="U125" i="3"/>
  <c r="R160" i="3"/>
  <c r="U265" i="3"/>
  <c r="U316" i="3"/>
  <c r="U419" i="3"/>
  <c r="T464" i="3"/>
  <c r="T33" i="3"/>
  <c r="U241" i="3"/>
  <c r="R305" i="3"/>
  <c r="S192" i="3"/>
  <c r="R122" i="3"/>
  <c r="R277" i="3"/>
  <c r="U430" i="3"/>
  <c r="U450" i="3"/>
  <c r="T465" i="3"/>
  <c r="T334" i="3"/>
  <c r="S353" i="3"/>
  <c r="T232" i="3"/>
  <c r="T291" i="3"/>
  <c r="S31" i="3"/>
  <c r="U69" i="3"/>
  <c r="T199" i="3"/>
  <c r="S128" i="3"/>
  <c r="T428" i="3"/>
  <c r="S463" i="3"/>
  <c r="U360" i="3"/>
  <c r="S290" i="3"/>
  <c r="T242" i="3"/>
  <c r="U142" i="3"/>
  <c r="S272" i="3"/>
  <c r="R460" i="3"/>
  <c r="R79" i="3"/>
  <c r="T155" i="3"/>
  <c r="T193" i="3"/>
  <c r="T119" i="3"/>
  <c r="U148" i="3"/>
  <c r="R266" i="3"/>
  <c r="R178" i="3"/>
  <c r="U192" i="3"/>
  <c r="U172" i="3"/>
  <c r="R209" i="3"/>
  <c r="S335" i="3"/>
  <c r="S50" i="3"/>
  <c r="R354" i="3"/>
  <c r="U229" i="3"/>
  <c r="U169" i="3"/>
  <c r="U46" i="3"/>
  <c r="T179" i="3"/>
  <c r="U193" i="3"/>
  <c r="T86" i="3"/>
  <c r="U113" i="3"/>
  <c r="U135" i="3"/>
  <c r="R400" i="3"/>
  <c r="S333" i="3"/>
  <c r="R344" i="3"/>
  <c r="S352" i="3"/>
  <c r="R229" i="3"/>
  <c r="T177" i="3"/>
  <c r="T135" i="3"/>
  <c r="S453" i="3"/>
  <c r="U332" i="3"/>
  <c r="U21" i="3"/>
  <c r="T93" i="3"/>
  <c r="T146" i="3"/>
  <c r="T140" i="3"/>
  <c r="S32" i="3"/>
  <c r="U179" i="3"/>
  <c r="S111" i="3"/>
  <c r="T144" i="3"/>
  <c r="R265" i="3"/>
  <c r="S431" i="3"/>
  <c r="R438" i="3"/>
  <c r="S67" i="3"/>
  <c r="S384" i="3"/>
  <c r="R85" i="3"/>
  <c r="U208" i="3"/>
  <c r="S502" i="3"/>
  <c r="S58" i="3"/>
  <c r="T186" i="3"/>
  <c r="U74" i="3"/>
  <c r="U93" i="3"/>
  <c r="U121" i="3"/>
  <c r="R133" i="3"/>
  <c r="T160" i="3"/>
  <c r="U266" i="3"/>
  <c r="T316" i="3"/>
  <c r="T409" i="3"/>
  <c r="T437" i="3"/>
  <c r="T421" i="3"/>
  <c r="U464" i="3"/>
  <c r="S361" i="3"/>
  <c r="U234" i="3"/>
  <c r="S170" i="3"/>
  <c r="U51" i="3"/>
  <c r="U251" i="3"/>
  <c r="U79" i="3"/>
  <c r="S201" i="3"/>
  <c r="S134" i="3"/>
  <c r="T156" i="3"/>
  <c r="S489" i="3"/>
  <c r="S500" i="3"/>
  <c r="S349" i="3"/>
  <c r="U367" i="3"/>
  <c r="R390" i="3"/>
  <c r="S22" i="3"/>
  <c r="S61" i="3"/>
  <c r="S253" i="3"/>
  <c r="T311" i="3"/>
  <c r="R73" i="3"/>
  <c r="S271" i="3"/>
  <c r="T319" i="3"/>
  <c r="R408" i="3"/>
  <c r="R439" i="3"/>
  <c r="R502" i="3"/>
  <c r="U87" i="3"/>
  <c r="R149" i="3"/>
  <c r="T418" i="3"/>
  <c r="U231" i="3"/>
  <c r="R32" i="3"/>
  <c r="T332" i="3"/>
  <c r="T360" i="3"/>
  <c r="R227" i="3"/>
  <c r="T169" i="3"/>
  <c r="S177" i="3"/>
  <c r="R84" i="3"/>
  <c r="T123" i="3"/>
  <c r="R260" i="3"/>
  <c r="R318" i="3"/>
  <c r="S429" i="3"/>
  <c r="S440" i="3"/>
  <c r="T415" i="3"/>
  <c r="S451" i="3"/>
  <c r="S289" i="3"/>
  <c r="U178" i="3"/>
  <c r="S185" i="3"/>
  <c r="U261" i="3"/>
  <c r="R406" i="3"/>
  <c r="R465" i="3"/>
  <c r="T331" i="3"/>
  <c r="S380" i="3"/>
  <c r="S228" i="3"/>
  <c r="S291" i="3"/>
  <c r="T45" i="3"/>
  <c r="T180" i="3"/>
  <c r="S302" i="3"/>
  <c r="S81" i="3"/>
  <c r="U108" i="3"/>
  <c r="S154" i="3"/>
  <c r="S275" i="3"/>
  <c r="S469" i="3"/>
  <c r="R485" i="3"/>
  <c r="U228" i="3"/>
  <c r="T53" i="3"/>
  <c r="R208" i="3"/>
  <c r="T424" i="3"/>
  <c r="U352" i="3"/>
  <c r="R169" i="3"/>
  <c r="T254" i="3"/>
  <c r="R360" i="3"/>
  <c r="S231" i="3"/>
  <c r="T288" i="3"/>
  <c r="U171" i="3"/>
  <c r="S48" i="3"/>
  <c r="T68" i="3"/>
  <c r="S93" i="3"/>
  <c r="S200" i="3"/>
  <c r="U119" i="3"/>
  <c r="S158" i="3"/>
  <c r="T268" i="3"/>
  <c r="U348" i="3"/>
  <c r="S368" i="3"/>
  <c r="S229" i="3"/>
  <c r="R171" i="3"/>
  <c r="R34" i="3"/>
  <c r="R54" i="3"/>
  <c r="R114" i="3"/>
  <c r="S149" i="3"/>
  <c r="U259" i="3"/>
  <c r="T401" i="3"/>
  <c r="T471" i="3"/>
  <c r="R424" i="3"/>
  <c r="R126" i="3"/>
  <c r="U84" i="3"/>
  <c r="U133" i="3"/>
  <c r="S417" i="3"/>
  <c r="S47" i="3"/>
  <c r="T79" i="3"/>
  <c r="T335" i="3"/>
  <c r="U365" i="3"/>
  <c r="T25" i="3"/>
  <c r="T62" i="3"/>
  <c r="S419" i="3"/>
  <c r="R462" i="3"/>
  <c r="R96" i="3"/>
  <c r="R261" i="3"/>
  <c r="R446" i="3"/>
  <c r="S73" i="3"/>
  <c r="R52" i="3"/>
  <c r="S202" i="3"/>
  <c r="S131" i="3"/>
  <c r="T265" i="3"/>
  <c r="U276" i="3"/>
  <c r="U407" i="3"/>
  <c r="U435" i="3"/>
  <c r="U421" i="3"/>
  <c r="T462" i="3"/>
  <c r="U361" i="3"/>
  <c r="S234" i="3"/>
  <c r="S51" i="3"/>
  <c r="R251" i="3"/>
  <c r="S71" i="3"/>
  <c r="R130" i="3"/>
  <c r="U156" i="3"/>
  <c r="T476" i="3"/>
  <c r="T337" i="3"/>
  <c r="T384" i="3"/>
  <c r="S172" i="3"/>
  <c r="R57" i="3"/>
  <c r="R249" i="3"/>
  <c r="T69" i="3"/>
  <c r="U199" i="3"/>
  <c r="U124" i="3"/>
  <c r="R267" i="3"/>
  <c r="R317" i="3"/>
  <c r="T408" i="3"/>
  <c r="U420" i="3"/>
  <c r="U502" i="3"/>
  <c r="T353" i="3"/>
  <c r="R168" i="3"/>
  <c r="T302" i="3"/>
  <c r="T81" i="3"/>
  <c r="R225" i="3"/>
  <c r="T21" i="3"/>
  <c r="R352" i="3"/>
  <c r="U60" i="3"/>
  <c r="S107" i="3"/>
  <c r="R155" i="3"/>
  <c r="R429" i="3"/>
  <c r="R440" i="3"/>
  <c r="T451" i="3"/>
  <c r="R458" i="3"/>
  <c r="R15" i="3"/>
  <c r="T110" i="3"/>
  <c r="S140" i="3"/>
  <c r="T159" i="3"/>
  <c r="T403" i="3"/>
  <c r="S436" i="3"/>
  <c r="S422" i="3"/>
  <c r="T461" i="3"/>
  <c r="U380" i="3"/>
  <c r="R253" i="3"/>
  <c r="U311" i="3"/>
  <c r="T73" i="3"/>
  <c r="S104" i="3"/>
  <c r="U128" i="3"/>
  <c r="T154" i="3"/>
  <c r="R271" i="3"/>
  <c r="U319" i="3"/>
  <c r="R428" i="3"/>
  <c r="R442" i="3"/>
  <c r="T452" i="3"/>
  <c r="S226" i="3"/>
  <c r="R172" i="3"/>
  <c r="T145" i="3"/>
  <c r="U317" i="3"/>
  <c r="S250" i="3"/>
  <c r="R74" i="3"/>
  <c r="S88" i="3"/>
  <c r="R105" i="3"/>
  <c r="S119" i="3"/>
  <c r="S133" i="3"/>
  <c r="T263" i="3"/>
  <c r="U272" i="3"/>
  <c r="U402" i="3"/>
  <c r="S470" i="3"/>
  <c r="T440" i="3"/>
  <c r="R415" i="3"/>
  <c r="U170" i="3"/>
  <c r="R55" i="3"/>
  <c r="T251" i="3"/>
  <c r="S79" i="3"/>
  <c r="R106" i="3"/>
  <c r="T134" i="3"/>
  <c r="S156" i="3"/>
  <c r="U399" i="3"/>
  <c r="R297" i="3"/>
  <c r="R239" i="3"/>
  <c r="S13" i="3"/>
  <c r="S85" i="3"/>
  <c r="S25" i="3"/>
  <c r="R48" i="3"/>
  <c r="R62" i="3"/>
  <c r="R16" i="3"/>
  <c r="S70" i="3"/>
  <c r="S99" i="3"/>
  <c r="R200" i="3"/>
  <c r="R113" i="3"/>
  <c r="S127" i="3"/>
  <c r="R144" i="3"/>
  <c r="T217" i="3"/>
  <c r="R258" i="3"/>
  <c r="R268" i="3"/>
  <c r="R398" i="3"/>
  <c r="U409" i="3"/>
  <c r="T435" i="3"/>
  <c r="U447" i="3"/>
  <c r="T488" i="3"/>
  <c r="T234" i="3"/>
  <c r="T51" i="3"/>
  <c r="S245" i="3"/>
  <c r="U71" i="3"/>
  <c r="T201" i="3"/>
  <c r="U130" i="3"/>
  <c r="T210" i="3"/>
  <c r="S399" i="3"/>
  <c r="U476" i="3"/>
  <c r="T381" i="3"/>
  <c r="S282" i="3"/>
  <c r="U45" i="3"/>
  <c r="R302" i="3"/>
  <c r="R81" i="3"/>
  <c r="R104" i="3"/>
  <c r="U132" i="3"/>
  <c r="U157" i="3"/>
  <c r="S315" i="3"/>
  <c r="R469" i="3"/>
  <c r="U335" i="3"/>
  <c r="S23" i="3"/>
  <c r="U254" i="3"/>
  <c r="T74" i="3"/>
  <c r="T105" i="3"/>
  <c r="U209" i="3"/>
  <c r="R404" i="3"/>
  <c r="S106" i="3"/>
  <c r="U354" i="3"/>
  <c r="S217" i="3"/>
  <c r="R272" i="3"/>
  <c r="S402" i="3"/>
  <c r="R245" i="3"/>
  <c r="S110" i="3"/>
  <c r="R211" i="3"/>
  <c r="R336" i="3"/>
  <c r="S354" i="3"/>
  <c r="S21" i="3"/>
  <c r="R58" i="3"/>
  <c r="T344" i="3"/>
  <c r="R366" i="3"/>
  <c r="T383" i="3"/>
  <c r="T233" i="3"/>
  <c r="T290" i="3"/>
  <c r="T240" i="3"/>
  <c r="T12" i="3"/>
  <c r="T70" i="3"/>
  <c r="T95" i="3"/>
  <c r="T202" i="3"/>
  <c r="S121" i="3"/>
  <c r="T142" i="3"/>
  <c r="U158" i="3"/>
  <c r="S268" i="3"/>
  <c r="R405" i="3"/>
  <c r="R350" i="3"/>
  <c r="R231" i="3"/>
  <c r="R365" i="3"/>
  <c r="U68" i="3"/>
  <c r="S316" i="3"/>
  <c r="R402" i="3"/>
  <c r="R437" i="3"/>
  <c r="U47" i="3"/>
  <c r="U50" i="3"/>
  <c r="R475" i="3"/>
  <c r="R192" i="3"/>
  <c r="U233" i="3"/>
  <c r="T46" i="3"/>
  <c r="U70" i="3"/>
  <c r="T121" i="3"/>
  <c r="S209" i="3"/>
  <c r="S270" i="3"/>
  <c r="S400" i="3"/>
  <c r="S488" i="3"/>
  <c r="S501" i="3"/>
  <c r="R369" i="3"/>
  <c r="S147" i="3"/>
  <c r="R430" i="3"/>
  <c r="S337" i="3"/>
  <c r="U383" i="3"/>
  <c r="R304" i="3"/>
  <c r="S95" i="3"/>
  <c r="S123" i="3"/>
  <c r="S211" i="3"/>
  <c r="S260" i="3"/>
  <c r="U268" i="3"/>
  <c r="U400" i="3"/>
  <c r="T411" i="3"/>
  <c r="T438" i="3"/>
  <c r="U449" i="3"/>
  <c r="U488" i="3"/>
  <c r="R351" i="3"/>
  <c r="T24" i="3"/>
  <c r="T59" i="3"/>
  <c r="S15" i="3"/>
  <c r="R83" i="3"/>
  <c r="R110" i="3"/>
  <c r="T143" i="3"/>
  <c r="R403" i="3"/>
  <c r="U422" i="3"/>
  <c r="S461" i="3"/>
  <c r="T226" i="3"/>
  <c r="T31" i="3"/>
  <c r="R180" i="3"/>
  <c r="T85" i="3"/>
  <c r="U112" i="3"/>
  <c r="S141" i="3"/>
  <c r="R157" i="3"/>
  <c r="U315" i="3"/>
  <c r="R452" i="3"/>
  <c r="T463" i="3"/>
  <c r="U269" i="3"/>
  <c r="U461" i="3"/>
  <c r="T275" i="3"/>
  <c r="S366" i="3"/>
  <c r="R287" i="3"/>
  <c r="U56" i="3"/>
  <c r="T336" i="3"/>
  <c r="S286" i="3"/>
  <c r="U25" i="3"/>
  <c r="S248" i="3"/>
  <c r="S10" i="3"/>
  <c r="S97" i="3"/>
  <c r="T133" i="3"/>
  <c r="R417" i="3"/>
  <c r="R464" i="3"/>
  <c r="R33" i="3"/>
  <c r="R238" i="3"/>
  <c r="U305" i="3"/>
  <c r="T67" i="3"/>
  <c r="S122" i="3"/>
  <c r="R273" i="3"/>
  <c r="U410" i="3"/>
  <c r="U334" i="3"/>
  <c r="S297" i="3"/>
  <c r="S49" i="3"/>
  <c r="U239" i="3"/>
  <c r="S114" i="3"/>
  <c r="S145" i="3"/>
  <c r="T216" i="3"/>
  <c r="T487" i="3"/>
  <c r="T502" i="3"/>
  <c r="R399" i="3"/>
  <c r="S408" i="3"/>
  <c r="S343" i="3"/>
  <c r="S360" i="3"/>
  <c r="R288" i="3"/>
  <c r="R60" i="3"/>
  <c r="U350" i="3"/>
  <c r="T281" i="3"/>
  <c r="T23" i="3"/>
  <c r="T52" i="3"/>
  <c r="S244" i="3"/>
  <c r="S14" i="3"/>
  <c r="U72" i="3"/>
  <c r="T97" i="3"/>
  <c r="S125" i="3"/>
  <c r="S146" i="3"/>
  <c r="U160" i="3"/>
  <c r="S405" i="3"/>
  <c r="T365" i="3"/>
  <c r="T391" i="3"/>
  <c r="R56" i="3"/>
  <c r="R242" i="3"/>
  <c r="T124" i="3"/>
  <c r="U271" i="3"/>
  <c r="U442" i="3"/>
  <c r="U448" i="3"/>
  <c r="R459" i="3"/>
  <c r="S261" i="3"/>
  <c r="T436" i="3"/>
  <c r="T500" i="3"/>
  <c r="S390" i="3"/>
  <c r="S53" i="3"/>
  <c r="T187" i="3"/>
  <c r="R177" i="3"/>
  <c r="U216" i="3"/>
  <c r="U485" i="3"/>
  <c r="R499" i="3"/>
  <c r="S180" i="3"/>
  <c r="R13" i="3"/>
  <c r="S499" i="3"/>
  <c r="T489" i="3"/>
  <c r="R337" i="3"/>
  <c r="U390" i="3"/>
  <c r="T247" i="3"/>
  <c r="R303" i="3"/>
  <c r="T94" i="3"/>
  <c r="T120" i="3"/>
  <c r="S259" i="3"/>
  <c r="S401" i="3"/>
  <c r="R471" i="3"/>
  <c r="S424" i="3"/>
  <c r="S459" i="3"/>
  <c r="T410" i="3"/>
  <c r="T446" i="3"/>
  <c r="R380" i="3"/>
  <c r="U291" i="3"/>
  <c r="T239" i="3"/>
  <c r="R108" i="3"/>
  <c r="T315" i="3"/>
  <c r="U487" i="3"/>
  <c r="S179" i="3"/>
  <c r="R335" i="3"/>
  <c r="T32" i="3"/>
  <c r="T58" i="3"/>
  <c r="T248" i="3"/>
  <c r="T304" i="3"/>
  <c r="U80" i="3"/>
  <c r="R109" i="3"/>
  <c r="S129" i="3"/>
  <c r="U207" i="3"/>
  <c r="S276" i="3"/>
  <c r="S336" i="3"/>
  <c r="R286" i="3"/>
  <c r="R25" i="3"/>
  <c r="S46" i="3"/>
  <c r="R391" i="3"/>
  <c r="U202" i="3"/>
  <c r="S435" i="3"/>
  <c r="T126" i="3"/>
  <c r="T350" i="3"/>
  <c r="T48" i="3"/>
  <c r="U246" i="3"/>
  <c r="S437" i="3"/>
  <c r="R361" i="3"/>
  <c r="T289" i="3"/>
  <c r="R143" i="3"/>
  <c r="S403" i="3"/>
  <c r="S267" i="3"/>
  <c r="R418" i="3"/>
  <c r="R343" i="3"/>
  <c r="S304" i="3"/>
  <c r="R12" i="3"/>
  <c r="R97" i="3"/>
  <c r="T109" i="3"/>
  <c r="R125" i="3"/>
  <c r="R142" i="3"/>
  <c r="U270" i="3"/>
  <c r="T402" i="3"/>
  <c r="U429" i="3"/>
  <c r="U470" i="3"/>
  <c r="U440" i="3"/>
  <c r="T449" i="3"/>
  <c r="U351" i="3"/>
  <c r="T178" i="3"/>
  <c r="U185" i="3"/>
  <c r="T261" i="3"/>
  <c r="S406" i="3"/>
  <c r="U446" i="3"/>
  <c r="S465" i="3"/>
  <c r="R331" i="3"/>
  <c r="T380" i="3"/>
  <c r="R228" i="3"/>
  <c r="S45" i="3"/>
  <c r="T13" i="3"/>
  <c r="T87" i="3"/>
  <c r="R112" i="3"/>
  <c r="U141" i="3"/>
  <c r="R216" i="3"/>
  <c r="S485" i="3"/>
  <c r="U499" i="3"/>
  <c r="T282" i="3"/>
  <c r="R53" i="3"/>
  <c r="S311" i="3"/>
  <c r="U32" i="3"/>
  <c r="S252" i="3"/>
  <c r="U16" i="3"/>
  <c r="U99" i="3"/>
  <c r="R270" i="3"/>
  <c r="Q514" i="3"/>
  <c r="S464" i="3"/>
  <c r="T230" i="3"/>
  <c r="T47" i="3"/>
  <c r="S241" i="3"/>
  <c r="T71" i="3"/>
  <c r="S277" i="3"/>
  <c r="U297" i="3"/>
  <c r="R187" i="3"/>
  <c r="U114" i="3"/>
  <c r="U145" i="3"/>
  <c r="T259" i="3"/>
  <c r="R420" i="3"/>
  <c r="T416" i="3"/>
  <c r="U180" i="3"/>
  <c r="T108" i="3"/>
  <c r="U428" i="3"/>
  <c r="S487" i="3"/>
  <c r="U14" i="3"/>
  <c r="R82" i="3"/>
  <c r="R99" i="3"/>
  <c r="U111" i="3"/>
  <c r="R127" i="3"/>
  <c r="S142" i="3"/>
  <c r="U211" i="3"/>
  <c r="T258" i="3"/>
  <c r="S266" i="3"/>
  <c r="T407" i="3"/>
  <c r="S421" i="3"/>
  <c r="S462" i="3"/>
  <c r="T501" i="3"/>
  <c r="S382" i="3"/>
  <c r="R289" i="3"/>
  <c r="R185" i="3"/>
  <c r="U96" i="3"/>
  <c r="U147" i="3"/>
  <c r="T273" i="3"/>
  <c r="S430" i="3"/>
  <c r="S446" i="3"/>
  <c r="S331" i="3"/>
  <c r="T228" i="3"/>
  <c r="T22" i="3"/>
  <c r="T61" i="3"/>
  <c r="S69" i="3"/>
  <c r="U98" i="3"/>
  <c r="S171" i="3"/>
  <c r="S34" i="3"/>
  <c r="S54" i="3"/>
  <c r="U240" i="3"/>
  <c r="R252" i="3"/>
  <c r="R93" i="3"/>
  <c r="S105" i="3"/>
  <c r="R121" i="3"/>
  <c r="R135" i="3"/>
  <c r="R207" i="3"/>
  <c r="R158" i="3"/>
  <c r="S274" i="3"/>
  <c r="S318" i="3"/>
  <c r="S404" i="3"/>
  <c r="T431" i="3"/>
  <c r="S441" i="3"/>
  <c r="T453" i="3"/>
  <c r="U460" i="3"/>
  <c r="T382" i="3"/>
  <c r="S24" i="3"/>
  <c r="S178" i="3"/>
  <c r="T185" i="3"/>
  <c r="S96" i="3"/>
  <c r="S143" i="3"/>
  <c r="S410" i="3"/>
  <c r="R436" i="3"/>
  <c r="R422" i="3"/>
  <c r="R495" i="3"/>
  <c r="U226" i="3"/>
  <c r="U57" i="3"/>
  <c r="U94" i="3"/>
  <c r="U149" i="3"/>
  <c r="U267" i="3"/>
  <c r="R401" i="3"/>
  <c r="U439" i="3"/>
  <c r="S448" i="3"/>
  <c r="T459" i="3"/>
  <c r="U287" i="3"/>
  <c r="T56" i="3"/>
  <c r="T10" i="3"/>
  <c r="T99" i="3"/>
  <c r="T129" i="3"/>
  <c r="S264" i="3"/>
  <c r="R449" i="3"/>
  <c r="T207" i="3"/>
  <c r="U10" i="3"/>
  <c r="U107" i="3"/>
  <c r="Q512" i="3"/>
  <c r="R411" i="3"/>
  <c r="R282" i="3"/>
  <c r="S148" i="3"/>
  <c r="U459" i="3"/>
  <c r="S350" i="3"/>
  <c r="T368" i="3"/>
  <c r="R233" i="3"/>
  <c r="U244" i="3"/>
  <c r="R368" i="3"/>
  <c r="T225" i="3"/>
  <c r="U34" i="3"/>
  <c r="T60" i="3"/>
  <c r="U250" i="3"/>
  <c r="R186" i="3"/>
  <c r="S82" i="3"/>
  <c r="R131" i="3"/>
  <c r="T211" i="3"/>
  <c r="R263" i="3"/>
  <c r="R332" i="3"/>
  <c r="S225" i="3"/>
  <c r="T348" i="3"/>
  <c r="T229" i="3"/>
  <c r="U52" i="3"/>
  <c r="U95" i="3"/>
  <c r="U123" i="3"/>
  <c r="U260" i="3"/>
  <c r="U143" i="3"/>
  <c r="U252" i="3"/>
  <c r="T127" i="3"/>
  <c r="S265" i="3"/>
  <c r="U110" i="3"/>
  <c r="T343" i="3"/>
  <c r="T171" i="3"/>
  <c r="S60" i="3"/>
  <c r="S301" i="3"/>
  <c r="U12" i="3"/>
  <c r="T88" i="3"/>
  <c r="T262" i="3"/>
  <c r="R316" i="3"/>
  <c r="S409" i="3"/>
  <c r="R447" i="3"/>
  <c r="U230" i="3"/>
  <c r="T55" i="3"/>
  <c r="S11" i="3"/>
  <c r="T122" i="3"/>
  <c r="S269" i="3"/>
  <c r="R367" i="3"/>
  <c r="U247" i="3"/>
  <c r="R69" i="3"/>
  <c r="R132" i="3"/>
  <c r="S319" i="3"/>
  <c r="R463" i="3"/>
  <c r="S287" i="3"/>
  <c r="R70" i="3"/>
  <c r="R86" i="3"/>
  <c r="R202" i="3"/>
  <c r="T131" i="3"/>
  <c r="R148" i="3"/>
  <c r="S155" i="3"/>
  <c r="U264" i="3"/>
  <c r="T274" i="3"/>
  <c r="U318" i="3"/>
  <c r="U405" i="3"/>
  <c r="T419" i="3"/>
  <c r="U462" i="3"/>
  <c r="U501" i="3"/>
  <c r="R230" i="3"/>
  <c r="R47" i="3"/>
  <c r="T245" i="3"/>
  <c r="R67" i="3"/>
  <c r="U210" i="3"/>
  <c r="U273" i="3"/>
  <c r="T430" i="3"/>
  <c r="U384" i="3"/>
  <c r="T168" i="3"/>
  <c r="T57" i="3"/>
  <c r="T249" i="3"/>
  <c r="S98" i="3"/>
  <c r="S199" i="3"/>
  <c r="S124" i="3"/>
  <c r="S208" i="3"/>
  <c r="S471" i="3"/>
  <c r="S420" i="3"/>
  <c r="R487" i="3"/>
  <c r="U403" i="3"/>
  <c r="S249" i="3"/>
  <c r="U73" i="3"/>
  <c r="T114" i="3"/>
  <c r="S391" i="3"/>
  <c r="U54" i="3"/>
  <c r="S74" i="3"/>
  <c r="R217" i="3"/>
  <c r="R407" i="3"/>
  <c r="T351" i="3"/>
  <c r="U55" i="3"/>
  <c r="T15" i="3"/>
  <c r="R134" i="3"/>
  <c r="U416" i="3"/>
  <c r="S495" i="3"/>
  <c r="R226" i="3"/>
  <c r="R22" i="3"/>
  <c r="R61" i="3"/>
  <c r="T253" i="3"/>
  <c r="R98" i="3"/>
  <c r="R199" i="3"/>
  <c r="R128" i="3"/>
  <c r="T271" i="3"/>
  <c r="T317" i="3"/>
  <c r="T442" i="3"/>
  <c r="T499" i="3"/>
  <c r="T277" i="3"/>
  <c r="R334" i="3"/>
  <c r="T297" i="3"/>
  <c r="T128" i="3"/>
  <c r="S317" i="3"/>
  <c r="S439" i="3"/>
  <c r="U333" i="3"/>
  <c r="U368" i="3"/>
  <c r="U286" i="3"/>
  <c r="R246" i="3"/>
  <c r="T227" i="3"/>
  <c r="U62" i="3"/>
  <c r="R254" i="3"/>
  <c r="T111" i="3"/>
  <c r="U217" i="3"/>
  <c r="R264" i="3"/>
  <c r="T398" i="3"/>
  <c r="T333" i="3"/>
  <c r="U343" i="3"/>
  <c r="T352" i="3"/>
  <c r="S383" i="3"/>
  <c r="U227" i="3"/>
  <c r="S62" i="3"/>
  <c r="S108" i="3"/>
  <c r="T141" i="3"/>
  <c r="S157" i="3"/>
  <c r="S418" i="3"/>
  <c r="C54" i="7" l="1"/>
  <c r="I54" i="7" s="1"/>
  <c r="E66" i="10"/>
  <c r="G66" i="10" s="1"/>
  <c r="C55" i="8"/>
  <c r="I55" i="8" s="1"/>
  <c r="E54" i="11"/>
  <c r="G54" i="11" s="1"/>
  <c r="S508" i="3"/>
  <c r="Q520" i="3"/>
  <c r="T508" i="3"/>
  <c r="R508" i="3"/>
  <c r="U508" i="3"/>
  <c r="C15" i="9" s="1"/>
  <c r="I15" i="9" s="1"/>
  <c r="U496" i="3"/>
  <c r="C14" i="9" s="1"/>
  <c r="I14" i="9" s="1"/>
  <c r="S496" i="3"/>
  <c r="R496" i="3"/>
  <c r="T496" i="3"/>
  <c r="R482" i="3"/>
  <c r="U482" i="3"/>
  <c r="C13" i="9" s="1"/>
  <c r="I13" i="9" s="1"/>
  <c r="S482" i="3"/>
  <c r="T482" i="3"/>
  <c r="U392" i="3"/>
  <c r="C8" i="9" s="1"/>
  <c r="I8" i="9" s="1"/>
  <c r="T392" i="3"/>
  <c r="R392" i="3"/>
  <c r="S392" i="3"/>
  <c r="U377" i="3"/>
  <c r="C7" i="9" s="1"/>
  <c r="I7" i="9" s="1"/>
  <c r="T377" i="3"/>
  <c r="R377" i="3"/>
  <c r="S377" i="3"/>
  <c r="S362" i="3"/>
  <c r="U362" i="3"/>
  <c r="C6" i="9" s="1"/>
  <c r="I6" i="9" s="1"/>
  <c r="R362" i="3"/>
  <c r="E28" i="11" s="1"/>
  <c r="G28" i="11" s="1"/>
  <c r="T362" i="3"/>
  <c r="R345" i="3"/>
  <c r="U345" i="3"/>
  <c r="C5" i="9" s="1"/>
  <c r="T345" i="3"/>
  <c r="S345" i="3"/>
  <c r="E43" i="10" s="1"/>
  <c r="S325" i="3"/>
  <c r="R325" i="3"/>
  <c r="T325" i="3"/>
  <c r="U325" i="3"/>
  <c r="R312" i="3"/>
  <c r="S312" i="3"/>
  <c r="T312" i="3"/>
  <c r="U312" i="3"/>
  <c r="U298" i="3"/>
  <c r="R298" i="3"/>
  <c r="S298" i="3"/>
  <c r="T298" i="3"/>
  <c r="S44" i="3"/>
  <c r="S63" i="3" s="1"/>
  <c r="S63" i="2"/>
  <c r="S29" i="3"/>
  <c r="S35" i="3" s="1"/>
  <c r="S35" i="2"/>
  <c r="U191" i="3"/>
  <c r="U194" i="3" s="1"/>
  <c r="U194" i="2"/>
  <c r="U29" i="3"/>
  <c r="U35" i="3" s="1"/>
  <c r="U35" i="2"/>
  <c r="S118" i="3"/>
  <c r="S136" i="3" s="1"/>
  <c r="S136" i="2"/>
  <c r="R176" i="3"/>
  <c r="R181" i="3" s="1"/>
  <c r="R181" i="2"/>
  <c r="R215" i="3"/>
  <c r="R218" i="3" s="1"/>
  <c r="R218" i="2"/>
  <c r="T184" i="3"/>
  <c r="T188" i="3" s="1"/>
  <c r="T188" i="2"/>
  <c r="Q26" i="2"/>
  <c r="T191" i="3"/>
  <c r="T194" i="2"/>
  <c r="T167" i="3"/>
  <c r="T173" i="3" s="1"/>
  <c r="T173" i="2"/>
  <c r="S103" i="3"/>
  <c r="S115" i="3" s="1"/>
  <c r="S115" i="2"/>
  <c r="Q75" i="2"/>
  <c r="R66" i="3"/>
  <c r="R75" i="3" s="1"/>
  <c r="R75" i="2"/>
  <c r="S184" i="3"/>
  <c r="S188" i="2"/>
  <c r="U139" i="3"/>
  <c r="U150" i="3" s="1"/>
  <c r="U150" i="2"/>
  <c r="R9" i="3"/>
  <c r="R17" i="3" s="1"/>
  <c r="R17" i="2"/>
  <c r="U118" i="3"/>
  <c r="U136" i="3" s="1"/>
  <c r="U136" i="2"/>
  <c r="T66" i="3"/>
  <c r="T75" i="3" s="1"/>
  <c r="T75" i="2"/>
  <c r="T197" i="3"/>
  <c r="T203" i="3" s="1"/>
  <c r="T203" i="2"/>
  <c r="Q212" i="2"/>
  <c r="R184" i="3"/>
  <c r="R188" i="3" s="1"/>
  <c r="R188" i="2"/>
  <c r="U20" i="3"/>
  <c r="U26" i="3" s="1"/>
  <c r="U26" i="2"/>
  <c r="R78" i="3"/>
  <c r="R89" i="3" s="1"/>
  <c r="R89" i="2"/>
  <c r="Q218" i="2"/>
  <c r="U44" i="3"/>
  <c r="U63" i="3" s="1"/>
  <c r="U63" i="2"/>
  <c r="R191" i="3"/>
  <c r="R194" i="3" s="1"/>
  <c r="R194" i="2"/>
  <c r="Q181" i="2"/>
  <c r="S20" i="3"/>
  <c r="S26" i="3" s="1"/>
  <c r="S26" i="2"/>
  <c r="T215" i="3"/>
  <c r="T218" i="3" s="1"/>
  <c r="T218" i="2"/>
  <c r="T139" i="3"/>
  <c r="T150" i="3" s="1"/>
  <c r="T150" i="2"/>
  <c r="T118" i="3"/>
  <c r="T136" i="3" s="1"/>
  <c r="T136" i="2"/>
  <c r="T103" i="3"/>
  <c r="T115" i="3" s="1"/>
  <c r="T115" i="2"/>
  <c r="Q35" i="2"/>
  <c r="Q173" i="2"/>
  <c r="S167" i="3"/>
  <c r="S173" i="3" s="1"/>
  <c r="S173" i="2"/>
  <c r="Q150" i="2"/>
  <c r="S78" i="3"/>
  <c r="S89" i="3" s="1"/>
  <c r="S89" i="2"/>
  <c r="Q89" i="2"/>
  <c r="S197" i="3"/>
  <c r="S203" i="3" s="1"/>
  <c r="S203" i="2"/>
  <c r="R206" i="3"/>
  <c r="R212" i="3" s="1"/>
  <c r="R212" i="2"/>
  <c r="Q100" i="2"/>
  <c r="S66" i="3"/>
  <c r="S75" i="3" s="1"/>
  <c r="S75" i="2"/>
  <c r="Q63" i="2"/>
  <c r="Q17" i="2"/>
  <c r="T92" i="3"/>
  <c r="T100" i="3" s="1"/>
  <c r="T100" i="2"/>
  <c r="S92" i="3"/>
  <c r="S100" i="3" s="1"/>
  <c r="S100" i="2"/>
  <c r="S215" i="3"/>
  <c r="S218" i="3" s="1"/>
  <c r="S218" i="2"/>
  <c r="U215" i="3"/>
  <c r="U218" i="3" s="1"/>
  <c r="U218" i="2"/>
  <c r="U176" i="3"/>
  <c r="U181" i="3" s="1"/>
  <c r="U181" i="2"/>
  <c r="U9" i="3"/>
  <c r="U17" i="3" s="1"/>
  <c r="U17" i="2"/>
  <c r="T176" i="3"/>
  <c r="T181" i="3" s="1"/>
  <c r="T181" i="2"/>
  <c r="U167" i="3"/>
  <c r="U173" i="3" s="1"/>
  <c r="U173" i="2"/>
  <c r="T9" i="3"/>
  <c r="T17" i="3" s="1"/>
  <c r="T17" i="2"/>
  <c r="U153" i="3"/>
  <c r="U161" i="3" s="1"/>
  <c r="U161" i="2"/>
  <c r="Q161" i="2"/>
  <c r="Q188" i="2"/>
  <c r="S9" i="3"/>
  <c r="S17" i="3" s="1"/>
  <c r="S17" i="2"/>
  <c r="U92" i="3"/>
  <c r="U100" i="3" s="1"/>
  <c r="U100" i="2"/>
  <c r="R103" i="3"/>
  <c r="R115" i="3" s="1"/>
  <c r="R115" i="2"/>
  <c r="U184" i="3"/>
  <c r="U188" i="3" s="1"/>
  <c r="U188" i="2"/>
  <c r="S153" i="3"/>
  <c r="S161" i="3" s="1"/>
  <c r="S161" i="2"/>
  <c r="R167" i="3"/>
  <c r="R173" i="3" s="1"/>
  <c r="R173" i="2"/>
  <c r="S191" i="3"/>
  <c r="S194" i="3" s="1"/>
  <c r="S194" i="2"/>
  <c r="T20" i="3"/>
  <c r="T26" i="3" s="1"/>
  <c r="T26" i="2"/>
  <c r="R153" i="3"/>
  <c r="R161" i="3" s="1"/>
  <c r="R161" i="2"/>
  <c r="U103" i="3"/>
  <c r="U115" i="3" s="1"/>
  <c r="U115" i="2"/>
  <c r="R20" i="3"/>
  <c r="R26" i="3" s="1"/>
  <c r="R26" i="2"/>
  <c r="R29" i="3"/>
  <c r="R35" i="3" s="1"/>
  <c r="R35" i="2"/>
  <c r="U78" i="3"/>
  <c r="U89" i="3" s="1"/>
  <c r="U89" i="2"/>
  <c r="R197" i="3"/>
  <c r="R203" i="3" s="1"/>
  <c r="R203" i="2"/>
  <c r="R100" i="2"/>
  <c r="T29" i="3"/>
  <c r="T35" i="3" s="1"/>
  <c r="T35" i="2"/>
  <c r="U197" i="3"/>
  <c r="U203" i="3" s="1"/>
  <c r="U203" i="2"/>
  <c r="Q115" i="2"/>
  <c r="R44" i="3"/>
  <c r="R63" i="3" s="1"/>
  <c r="R63" i="2"/>
  <c r="S139" i="3"/>
  <c r="S150" i="3" s="1"/>
  <c r="S150" i="2"/>
  <c r="T206" i="3"/>
  <c r="T212" i="3" s="1"/>
  <c r="T212" i="2"/>
  <c r="T78" i="3"/>
  <c r="T89" i="3" s="1"/>
  <c r="T89" i="2"/>
  <c r="S176" i="3"/>
  <c r="S181" i="3" s="1"/>
  <c r="S181" i="2"/>
  <c r="U206" i="3"/>
  <c r="U212" i="3" s="1"/>
  <c r="U212" i="2"/>
  <c r="R139" i="3"/>
  <c r="R150" i="3" s="1"/>
  <c r="R150" i="2"/>
  <c r="S206" i="3"/>
  <c r="S212" i="3" s="1"/>
  <c r="S212" i="2"/>
  <c r="Q194" i="2"/>
  <c r="T44" i="3"/>
  <c r="T63" i="3" s="1"/>
  <c r="T63" i="2"/>
  <c r="R118" i="3"/>
  <c r="R136" i="3" s="1"/>
  <c r="R136" i="2"/>
  <c r="T153" i="3"/>
  <c r="T161" i="3" s="1"/>
  <c r="T161" i="2"/>
  <c r="Q203" i="2"/>
  <c r="U66" i="3"/>
  <c r="U75" i="3" s="1"/>
  <c r="U75" i="2"/>
  <c r="Q136" i="2"/>
  <c r="T194" i="3"/>
  <c r="S188" i="3"/>
  <c r="S235" i="3"/>
  <c r="R100" i="3"/>
  <c r="T412" i="3"/>
  <c r="Q390" i="3"/>
  <c r="Q428" i="3"/>
  <c r="Q449" i="3"/>
  <c r="Q126" i="3"/>
  <c r="Q419" i="3"/>
  <c r="Q86" i="3"/>
  <c r="Q113" i="3"/>
  <c r="Q16" i="3"/>
  <c r="Q351" i="3"/>
  <c r="Q234" i="3"/>
  <c r="Q415" i="3"/>
  <c r="T235" i="3"/>
  <c r="Q48" i="3"/>
  <c r="Q69" i="3"/>
  <c r="Q399" i="3"/>
  <c r="Q83" i="3"/>
  <c r="Q475" i="3"/>
  <c r="Q252" i="3"/>
  <c r="Q401" i="3"/>
  <c r="Q66" i="3"/>
  <c r="Q361" i="3"/>
  <c r="Q344" i="3"/>
  <c r="Q463" i="3"/>
  <c r="Q239" i="3"/>
  <c r="Q291" i="3"/>
  <c r="Q436" i="3"/>
  <c r="Q82" i="3"/>
  <c r="Q171" i="3"/>
  <c r="Q411" i="3"/>
  <c r="Q229" i="3"/>
  <c r="Q350" i="3"/>
  <c r="T455" i="3"/>
  <c r="Q149" i="3"/>
  <c r="Q57" i="3"/>
  <c r="Q331" i="3"/>
  <c r="Q408" i="3"/>
  <c r="Q453" i="3"/>
  <c r="Q431" i="3"/>
  <c r="Q155" i="3"/>
  <c r="R432" i="3"/>
  <c r="Q153" i="3"/>
  <c r="Q119" i="3"/>
  <c r="Q88" i="3"/>
  <c r="Q184" i="3"/>
  <c r="Q365" i="3"/>
  <c r="R455" i="3"/>
  <c r="Q225" i="3"/>
  <c r="Q366" i="3"/>
  <c r="Q502" i="3"/>
  <c r="Q179" i="3"/>
  <c r="Q354" i="3"/>
  <c r="Q335" i="3"/>
  <c r="Q240" i="3"/>
  <c r="Q489" i="3"/>
  <c r="Q132" i="3"/>
  <c r="Q353" i="3"/>
  <c r="Q143" i="3"/>
  <c r="Q460" i="3"/>
  <c r="T425" i="3"/>
  <c r="C60" i="11" s="1"/>
  <c r="Q470" i="3"/>
  <c r="Q22" i="3"/>
  <c r="Q104" i="3"/>
  <c r="Q11" i="3"/>
  <c r="Q207" i="3"/>
  <c r="Q465" i="3"/>
  <c r="Q407" i="3"/>
  <c r="Q109" i="3"/>
  <c r="Q12" i="3"/>
  <c r="Q58" i="3"/>
  <c r="Q73" i="3"/>
  <c r="Q79" i="3"/>
  <c r="Q437" i="3"/>
  <c r="Q316" i="3"/>
  <c r="Q70" i="3"/>
  <c r="U472" i="3"/>
  <c r="C12" i="9" s="1"/>
  <c r="Q410" i="3"/>
  <c r="Q305" i="3"/>
  <c r="Q289" i="3"/>
  <c r="Q129" i="3"/>
  <c r="Q187" i="3"/>
  <c r="Q56" i="3"/>
  <c r="Q206" i="3"/>
  <c r="S466" i="3"/>
  <c r="Q145" i="3"/>
  <c r="Q94" i="3"/>
  <c r="S255" i="3"/>
  <c r="U432" i="3"/>
  <c r="C26" i="9" s="1"/>
  <c r="Q217" i="3"/>
  <c r="Q127" i="3"/>
  <c r="Q99" i="3"/>
  <c r="Q118" i="3"/>
  <c r="Q409" i="3"/>
  <c r="S278" i="3"/>
  <c r="U235" i="3"/>
  <c r="Q276" i="3"/>
  <c r="Q318" i="3"/>
  <c r="Q391" i="3"/>
  <c r="Q487" i="3"/>
  <c r="Q215" i="3"/>
  <c r="Q157" i="3"/>
  <c r="Q448" i="3"/>
  <c r="Q62" i="3"/>
  <c r="Q30" i="3"/>
  <c r="Q133" i="3"/>
  <c r="Q287" i="3"/>
  <c r="Q50" i="3"/>
  <c r="Q167" i="3"/>
  <c r="Q130" i="3"/>
  <c r="Q46" i="3"/>
  <c r="Q464" i="3"/>
  <c r="Q139" i="3"/>
  <c r="Q251" i="3"/>
  <c r="Q263" i="3"/>
  <c r="Q185" i="3"/>
  <c r="Q367" i="3"/>
  <c r="Q417" i="3"/>
  <c r="Q264" i="3"/>
  <c r="Q238" i="3"/>
  <c r="Q435" i="3"/>
  <c r="Q68" i="3"/>
  <c r="Q271" i="3"/>
  <c r="Q406" i="3"/>
  <c r="Q471" i="3"/>
  <c r="Q87" i="3"/>
  <c r="Q303" i="3"/>
  <c r="Q53" i="3"/>
  <c r="Q476" i="3"/>
  <c r="Q44" i="3"/>
  <c r="Q233" i="3"/>
  <c r="Q485" i="3"/>
  <c r="Q154" i="3"/>
  <c r="Q85" i="3"/>
  <c r="Q282" i="3"/>
  <c r="R255" i="3"/>
  <c r="Q266" i="3"/>
  <c r="Q98" i="3"/>
  <c r="Q369" i="3"/>
  <c r="U455" i="3"/>
  <c r="C28" i="9" s="1"/>
  <c r="I28" i="9" s="1"/>
  <c r="Q442" i="3"/>
  <c r="Q244" i="3"/>
  <c r="Q333" i="3"/>
  <c r="Q211" i="3"/>
  <c r="Q146" i="3"/>
  <c r="Q360" i="3"/>
  <c r="Q23" i="3"/>
  <c r="Q61" i="3"/>
  <c r="Q125" i="3"/>
  <c r="Q178" i="3"/>
  <c r="Q441" i="3"/>
  <c r="Q84" i="3"/>
  <c r="Q246" i="3"/>
  <c r="Q176" i="3"/>
  <c r="Q228" i="3"/>
  <c r="Q24" i="3"/>
  <c r="R466" i="3"/>
  <c r="R235" i="3"/>
  <c r="Q439" i="3"/>
  <c r="Q277" i="3"/>
  <c r="Q231" i="3"/>
  <c r="Q20" i="3"/>
  <c r="Q268" i="3"/>
  <c r="Q352" i="3"/>
  <c r="Q265" i="3"/>
  <c r="Q301" i="3"/>
  <c r="Q250" i="3"/>
  <c r="Q452" i="3"/>
  <c r="Q275" i="3"/>
  <c r="Q380" i="3"/>
  <c r="Q499" i="3"/>
  <c r="Q210" i="3"/>
  <c r="Q201" i="3"/>
  <c r="Q421" i="3"/>
  <c r="S412" i="3"/>
  <c r="Q112" i="3"/>
  <c r="Q458" i="3"/>
  <c r="T432" i="3"/>
  <c r="Q32" i="3"/>
  <c r="Q495" i="3"/>
  <c r="T466" i="3"/>
  <c r="Q96" i="3"/>
  <c r="Q462" i="3"/>
  <c r="S425" i="3"/>
  <c r="C60" i="7" s="1"/>
  <c r="I60" i="7" s="1"/>
  <c r="Q459" i="3"/>
  <c r="Q108" i="3"/>
  <c r="Q226" i="3"/>
  <c r="Q55" i="3"/>
  <c r="Q135" i="3"/>
  <c r="Q105" i="3"/>
  <c r="S455" i="3"/>
  <c r="Q400" i="3"/>
  <c r="Q270" i="3"/>
  <c r="Q202" i="3"/>
  <c r="Q273" i="3"/>
  <c r="Q197" i="3"/>
  <c r="Q334" i="3"/>
  <c r="R283" i="3"/>
  <c r="Q170" i="3"/>
  <c r="S283" i="3"/>
  <c r="Q159" i="3"/>
  <c r="Q106" i="3"/>
  <c r="Q438" i="3"/>
  <c r="Q267" i="3"/>
  <c r="Q147" i="3"/>
  <c r="Q92" i="3"/>
  <c r="Q193" i="3"/>
  <c r="Q286" i="3"/>
  <c r="S443" i="3"/>
  <c r="Q14" i="3"/>
  <c r="Q60" i="3"/>
  <c r="Q262" i="3"/>
  <c r="Q34" i="3"/>
  <c r="Q500" i="3"/>
  <c r="Q168" i="3"/>
  <c r="Q317" i="3"/>
  <c r="Q208" i="3"/>
  <c r="Q49" i="3"/>
  <c r="Q337" i="3"/>
  <c r="R425" i="3"/>
  <c r="Q148" i="3"/>
  <c r="Q186" i="3"/>
  <c r="Q420" i="3"/>
  <c r="U443" i="3"/>
  <c r="C27" i="9" s="1"/>
  <c r="I27" i="9" s="1"/>
  <c r="Q72" i="3"/>
  <c r="Q141" i="3"/>
  <c r="Q402" i="3"/>
  <c r="Q142" i="3"/>
  <c r="Q343" i="3"/>
  <c r="Q54" i="3"/>
  <c r="S472" i="3"/>
  <c r="Q446" i="3"/>
  <c r="Q29" i="3"/>
  <c r="Q382" i="3"/>
  <c r="Q424" i="3"/>
  <c r="Q128" i="3"/>
  <c r="Q134" i="3"/>
  <c r="Q245" i="3"/>
  <c r="Q97" i="3"/>
  <c r="Q209" i="3"/>
  <c r="Q304" i="3"/>
  <c r="Q311" i="3"/>
  <c r="Q381" i="3"/>
  <c r="Q156" i="3"/>
  <c r="Q447" i="3"/>
  <c r="Q404" i="3"/>
  <c r="Q67" i="3"/>
  <c r="Q15" i="3"/>
  <c r="Q348" i="3"/>
  <c r="Q114" i="3"/>
  <c r="Q450" i="3"/>
  <c r="U466" i="3"/>
  <c r="C29" i="9" s="1"/>
  <c r="I29" i="9" s="1"/>
  <c r="U425" i="3"/>
  <c r="C22" i="9" s="1"/>
  <c r="I22" i="9" s="1"/>
  <c r="Q144" i="3"/>
  <c r="Q405" i="3"/>
  <c r="Q177" i="3"/>
  <c r="U255" i="3"/>
  <c r="Q281" i="3"/>
  <c r="Q336" i="3"/>
  <c r="Q274" i="3"/>
  <c r="U278" i="3"/>
  <c r="Q429" i="3"/>
  <c r="Q160" i="3"/>
  <c r="Q123" i="3"/>
  <c r="Q95" i="3"/>
  <c r="Q254" i="3"/>
  <c r="Q232" i="3"/>
  <c r="Q451" i="3"/>
  <c r="Q290" i="3"/>
  <c r="Q103" i="3"/>
  <c r="Q111" i="3"/>
  <c r="Q51" i="3"/>
  <c r="Q93" i="3"/>
  <c r="Q120" i="3"/>
  <c r="Q247" i="3"/>
  <c r="Q172" i="3"/>
  <c r="Q269" i="3"/>
  <c r="Q501" i="3"/>
  <c r="Q78" i="3"/>
  <c r="Q249" i="3"/>
  <c r="Q461" i="3"/>
  <c r="Q122" i="3"/>
  <c r="T278" i="3"/>
  <c r="Q243" i="3"/>
  <c r="Q384" i="3"/>
  <c r="Q430" i="3"/>
  <c r="Q258" i="3"/>
  <c r="Q21" i="3"/>
  <c r="Q272" i="3"/>
  <c r="T283" i="3"/>
  <c r="Q332" i="3"/>
  <c r="Q25" i="3"/>
  <c r="Q199" i="3"/>
  <c r="Q418" i="3"/>
  <c r="Q13" i="3"/>
  <c r="Q45" i="3"/>
  <c r="Q469" i="3"/>
  <c r="Q9" i="3"/>
  <c r="Q261" i="3"/>
  <c r="Q107" i="3"/>
  <c r="Q80" i="3"/>
  <c r="Q10" i="3"/>
  <c r="Q242" i="3"/>
  <c r="Q259" i="3"/>
  <c r="Q227" i="3"/>
  <c r="Q200" i="3"/>
  <c r="Q248" i="3"/>
  <c r="Q52" i="3"/>
  <c r="Q74" i="3"/>
  <c r="R472" i="3"/>
  <c r="Q180" i="3"/>
  <c r="T443" i="3"/>
  <c r="R412" i="3"/>
  <c r="R278" i="3"/>
  <c r="Q288" i="3"/>
  <c r="Q31" i="3"/>
  <c r="Q59" i="3"/>
  <c r="Q124" i="3"/>
  <c r="Q368" i="3"/>
  <c r="Q440" i="3"/>
  <c r="Q383" i="3"/>
  <c r="Q71" i="3"/>
  <c r="Q398" i="3"/>
  <c r="Q33" i="3"/>
  <c r="Q319" i="3"/>
  <c r="Q253" i="3"/>
  <c r="T472" i="3"/>
  <c r="R443" i="3"/>
  <c r="Q191" i="3"/>
  <c r="Q403" i="3"/>
  <c r="Q140" i="3"/>
  <c r="Q131" i="3"/>
  <c r="Q169" i="3"/>
  <c r="Q422" i="3"/>
  <c r="Q110" i="3"/>
  <c r="Q315" i="3"/>
  <c r="Q192" i="3"/>
  <c r="T255" i="3"/>
  <c r="U283" i="3"/>
  <c r="Q216" i="3"/>
  <c r="S432" i="3"/>
  <c r="Q81" i="3"/>
  <c r="Q302" i="3"/>
  <c r="Q416" i="3"/>
  <c r="U412" i="3"/>
  <c r="C21" i="9" s="1"/>
  <c r="Q158" i="3"/>
  <c r="Q47" i="3"/>
  <c r="Q230" i="3"/>
  <c r="Q488" i="3"/>
  <c r="Q260" i="3"/>
  <c r="Q349" i="3"/>
  <c r="Q297" i="3"/>
  <c r="Q241" i="3"/>
  <c r="Q121" i="3"/>
  <c r="C17" i="8" l="1"/>
  <c r="I17" i="8" s="1"/>
  <c r="E17" i="11"/>
  <c r="C65" i="7"/>
  <c r="I65" i="7" s="1"/>
  <c r="C56" i="10"/>
  <c r="C68" i="8"/>
  <c r="I68" i="8" s="1"/>
  <c r="C67" i="11"/>
  <c r="G67" i="11" s="1"/>
  <c r="C67" i="7"/>
  <c r="I67" i="7" s="1"/>
  <c r="C58" i="10"/>
  <c r="G58" i="10" s="1"/>
  <c r="C51" i="8"/>
  <c r="E50" i="11"/>
  <c r="C50" i="7"/>
  <c r="E62" i="10"/>
  <c r="C66" i="7"/>
  <c r="I66" i="7" s="1"/>
  <c r="C57" i="10"/>
  <c r="G57" i="10" s="1"/>
  <c r="C59" i="7"/>
  <c r="E50" i="10"/>
  <c r="C44" i="8"/>
  <c r="E43" i="11"/>
  <c r="C29" i="8"/>
  <c r="I29" i="8" s="1"/>
  <c r="E29" i="11"/>
  <c r="G29" i="11" s="1"/>
  <c r="C30" i="8"/>
  <c r="I30" i="8" s="1"/>
  <c r="E30" i="11"/>
  <c r="G30" i="11" s="1"/>
  <c r="C51" i="7"/>
  <c r="I51" i="7" s="1"/>
  <c r="C63" i="10"/>
  <c r="C16" i="8"/>
  <c r="I16" i="8" s="1"/>
  <c r="C16" i="11"/>
  <c r="G16" i="11" s="1"/>
  <c r="C65" i="8"/>
  <c r="I65" i="8" s="1"/>
  <c r="E64" i="11"/>
  <c r="C12" i="8"/>
  <c r="I12" i="8" s="1"/>
  <c r="E12" i="11"/>
  <c r="G12" i="11" s="1"/>
  <c r="C67" i="8"/>
  <c r="I67" i="8" s="1"/>
  <c r="C66" i="11"/>
  <c r="G66" i="11" s="1"/>
  <c r="C60" i="8"/>
  <c r="I60" i="8" s="1"/>
  <c r="E59" i="11"/>
  <c r="C21" i="8"/>
  <c r="E21" i="11"/>
  <c r="C23" i="8"/>
  <c r="I23" i="8" s="1"/>
  <c r="C23" i="11"/>
  <c r="G23" i="11" s="1"/>
  <c r="C46" i="8"/>
  <c r="I46" i="8" s="1"/>
  <c r="E45" i="11"/>
  <c r="G45" i="11" s="1"/>
  <c r="C47" i="8"/>
  <c r="I47" i="8" s="1"/>
  <c r="E46" i="11"/>
  <c r="G46" i="11" s="1"/>
  <c r="C52" i="7"/>
  <c r="I52" i="7" s="1"/>
  <c r="C64" i="10"/>
  <c r="G64" i="10" s="1"/>
  <c r="C54" i="8"/>
  <c r="I54" i="8" s="1"/>
  <c r="E53" i="11"/>
  <c r="G53" i="11" s="1"/>
  <c r="C64" i="7"/>
  <c r="E55" i="10"/>
  <c r="G60" i="11"/>
  <c r="C61" i="11"/>
  <c r="C22" i="8"/>
  <c r="I22" i="8" s="1"/>
  <c r="C22" i="11"/>
  <c r="C27" i="8"/>
  <c r="I27" i="8" s="1"/>
  <c r="E27" i="11"/>
  <c r="C44" i="7"/>
  <c r="I44" i="7" s="1"/>
  <c r="E44" i="10"/>
  <c r="G44" i="10" s="1"/>
  <c r="C66" i="8"/>
  <c r="I66" i="8" s="1"/>
  <c r="C65" i="11"/>
  <c r="C15" i="8"/>
  <c r="C15" i="11"/>
  <c r="G43" i="10"/>
  <c r="C45" i="8"/>
  <c r="I45" i="8" s="1"/>
  <c r="E44" i="11"/>
  <c r="G44" i="11" s="1"/>
  <c r="C45" i="7"/>
  <c r="I45" i="7" s="1"/>
  <c r="E45" i="10"/>
  <c r="G45" i="10" s="1"/>
  <c r="C46" i="7"/>
  <c r="I46" i="7" s="1"/>
  <c r="E46" i="10"/>
  <c r="G46" i="10" s="1"/>
  <c r="C52" i="8"/>
  <c r="I52" i="8" s="1"/>
  <c r="C51" i="11"/>
  <c r="C53" i="8"/>
  <c r="I53" i="8" s="1"/>
  <c r="E52" i="11"/>
  <c r="G52" i="11" s="1"/>
  <c r="C53" i="7"/>
  <c r="I53" i="7" s="1"/>
  <c r="C65" i="10"/>
  <c r="G65" i="10" s="1"/>
  <c r="S40" i="3"/>
  <c r="U40" i="3"/>
  <c r="T40" i="3"/>
  <c r="R40" i="3"/>
  <c r="Q508" i="3"/>
  <c r="Q496" i="3"/>
  <c r="Q482" i="3"/>
  <c r="Q392" i="3"/>
  <c r="Q377" i="3"/>
  <c r="Q362" i="3"/>
  <c r="Q345" i="3"/>
  <c r="Q325" i="3"/>
  <c r="Q312" i="3"/>
  <c r="Q298" i="3"/>
  <c r="T222" i="2"/>
  <c r="T518" i="2" s="1"/>
  <c r="R163" i="2"/>
  <c r="U163" i="2"/>
  <c r="S163" i="2"/>
  <c r="T163" i="2"/>
  <c r="Q163" i="2"/>
  <c r="R220" i="2"/>
  <c r="Q220" i="2"/>
  <c r="U220" i="2"/>
  <c r="S220" i="2"/>
  <c r="T220" i="2"/>
  <c r="S220" i="3"/>
  <c r="I59" i="7"/>
  <c r="I61" i="7" s="1"/>
  <c r="C61" i="7"/>
  <c r="I12" i="9"/>
  <c r="I17" i="9" s="1"/>
  <c r="C17" i="9"/>
  <c r="T522" i="3"/>
  <c r="C61" i="8"/>
  <c r="C23" i="9"/>
  <c r="I21" i="9"/>
  <c r="I23" i="9" s="1"/>
  <c r="R394" i="3"/>
  <c r="C28" i="8"/>
  <c r="I28" i="8" s="1"/>
  <c r="I50" i="7"/>
  <c r="C55" i="7"/>
  <c r="I64" i="7"/>
  <c r="I68" i="7" s="1"/>
  <c r="C68" i="7"/>
  <c r="T163" i="3"/>
  <c r="R522" i="3"/>
  <c r="I51" i="8"/>
  <c r="T220" i="3"/>
  <c r="I15" i="8"/>
  <c r="S394" i="3"/>
  <c r="C43" i="7"/>
  <c r="I5" i="9"/>
  <c r="I9" i="9" s="1"/>
  <c r="C9" i="9"/>
  <c r="I44" i="8"/>
  <c r="I26" i="9"/>
  <c r="I30" i="9" s="1"/>
  <c r="C30" i="9"/>
  <c r="C24" i="8"/>
  <c r="I21" i="8"/>
  <c r="Q472" i="3"/>
  <c r="Q26" i="3"/>
  <c r="Q181" i="3"/>
  <c r="Q150" i="3"/>
  <c r="U163" i="3"/>
  <c r="Q218" i="3"/>
  <c r="Q136" i="3"/>
  <c r="Q235" i="3"/>
  <c r="Q425" i="3"/>
  <c r="Q278" i="3"/>
  <c r="Q89" i="3"/>
  <c r="Q432" i="3"/>
  <c r="U394" i="3"/>
  <c r="Q35" i="3"/>
  <c r="T394" i="3"/>
  <c r="Q443" i="3"/>
  <c r="R163" i="3"/>
  <c r="Q212" i="3"/>
  <c r="Q188" i="3"/>
  <c r="U220" i="3"/>
  <c r="Q194" i="3"/>
  <c r="Q17" i="3"/>
  <c r="Q40" i="3" s="1"/>
  <c r="E6" i="10" s="1"/>
  <c r="Q115" i="3"/>
  <c r="Q283" i="3"/>
  <c r="Q203" i="3"/>
  <c r="R220" i="3"/>
  <c r="Q466" i="3"/>
  <c r="Q173" i="3"/>
  <c r="S163" i="3"/>
  <c r="Q75" i="3"/>
  <c r="Q412" i="3"/>
  <c r="Q455" i="3"/>
  <c r="U522" i="3"/>
  <c r="Q100" i="3"/>
  <c r="S522" i="3"/>
  <c r="Q63" i="3"/>
  <c r="Q255" i="3"/>
  <c r="Q161" i="3"/>
  <c r="C18" i="9" l="1"/>
  <c r="C34" i="9" s="1"/>
  <c r="I18" i="9"/>
  <c r="I34" i="9" s="1"/>
  <c r="I18" i="8"/>
  <c r="I24" i="8"/>
  <c r="C69" i="8"/>
  <c r="I69" i="8"/>
  <c r="I56" i="8"/>
  <c r="C48" i="8"/>
  <c r="C18" i="8"/>
  <c r="I55" i="7"/>
  <c r="I48" i="8"/>
  <c r="I57" i="8" s="1"/>
  <c r="C56" i="8"/>
  <c r="C15" i="7"/>
  <c r="I15" i="7" s="1"/>
  <c r="E16" i="10"/>
  <c r="C28" i="7"/>
  <c r="I28" i="7" s="1"/>
  <c r="E29" i="10"/>
  <c r="G29" i="10" s="1"/>
  <c r="G27" i="11"/>
  <c r="G31" i="11" s="1"/>
  <c r="E31" i="11"/>
  <c r="G6" i="10"/>
  <c r="C26" i="7"/>
  <c r="I26" i="7" s="1"/>
  <c r="E27" i="10"/>
  <c r="G27" i="10" s="1"/>
  <c r="G15" i="11"/>
  <c r="C18" i="11"/>
  <c r="G22" i="11"/>
  <c r="C24" i="11"/>
  <c r="C32" i="11" s="1"/>
  <c r="G21" i="11"/>
  <c r="E24" i="11"/>
  <c r="E68" i="11"/>
  <c r="G64" i="11"/>
  <c r="E52" i="10"/>
  <c r="G50" i="10"/>
  <c r="G52" i="10" s="1"/>
  <c r="G62" i="10"/>
  <c r="E67" i="10"/>
  <c r="G56" i="10"/>
  <c r="C59" i="10"/>
  <c r="C10" i="7"/>
  <c r="I10" i="7" s="1"/>
  <c r="E11" i="10"/>
  <c r="G11" i="10" s="1"/>
  <c r="C7" i="8"/>
  <c r="I7" i="8" s="1"/>
  <c r="E7" i="11"/>
  <c r="C9" i="8"/>
  <c r="I9" i="8" s="1"/>
  <c r="E9" i="11"/>
  <c r="G9" i="11" s="1"/>
  <c r="C14" i="7"/>
  <c r="I14" i="7" s="1"/>
  <c r="C15" i="10"/>
  <c r="G15" i="10" s="1"/>
  <c r="C19" i="7"/>
  <c r="I19" i="7" s="1"/>
  <c r="E20" i="10"/>
  <c r="E59" i="10"/>
  <c r="G55" i="10"/>
  <c r="G63" i="10"/>
  <c r="C67" i="10"/>
  <c r="C13" i="7"/>
  <c r="C16" i="7" s="1"/>
  <c r="C14" i="10"/>
  <c r="C8" i="8"/>
  <c r="I8" i="8" s="1"/>
  <c r="E8" i="11"/>
  <c r="G8" i="11" s="1"/>
  <c r="C20" i="7"/>
  <c r="I20" i="7" s="1"/>
  <c r="C21" i="10"/>
  <c r="C27" i="7"/>
  <c r="I27" i="7" s="1"/>
  <c r="E28" i="10"/>
  <c r="G28" i="10" s="1"/>
  <c r="C21" i="7"/>
  <c r="I21" i="7" s="1"/>
  <c r="C22" i="10"/>
  <c r="G22" i="10" s="1"/>
  <c r="G51" i="11"/>
  <c r="C55" i="11"/>
  <c r="E47" i="10"/>
  <c r="G65" i="11"/>
  <c r="C68" i="11"/>
  <c r="G59" i="11"/>
  <c r="G61" i="11" s="1"/>
  <c r="E61" i="11"/>
  <c r="G43" i="11"/>
  <c r="G47" i="11" s="1"/>
  <c r="E47" i="11"/>
  <c r="G50" i="11"/>
  <c r="E55" i="11"/>
  <c r="G17" i="11"/>
  <c r="E18" i="11"/>
  <c r="C25" i="7"/>
  <c r="I25" i="7" s="1"/>
  <c r="E26" i="10"/>
  <c r="G47" i="10"/>
  <c r="Q222" i="2"/>
  <c r="Q518" i="2" s="1"/>
  <c r="U222" i="2"/>
  <c r="U518" i="2" s="1"/>
  <c r="S222" i="2"/>
  <c r="S518" i="2" s="1"/>
  <c r="R222" i="2"/>
  <c r="R518" i="2" s="1"/>
  <c r="T222" i="3"/>
  <c r="T327" i="3" s="1"/>
  <c r="T524" i="3" s="1"/>
  <c r="I13" i="7"/>
  <c r="C22" i="7"/>
  <c r="I43" i="7"/>
  <c r="I47" i="7" s="1"/>
  <c r="C47" i="7"/>
  <c r="I31" i="8"/>
  <c r="I32" i="8" s="1"/>
  <c r="S222" i="3"/>
  <c r="S327" i="3" s="1"/>
  <c r="S524" i="3" s="1"/>
  <c r="C31" i="8"/>
  <c r="C32" i="8" s="1"/>
  <c r="I61" i="8"/>
  <c r="I62" i="8" s="1"/>
  <c r="C62" i="8"/>
  <c r="C5" i="7"/>
  <c r="Q163" i="3"/>
  <c r="R222" i="3"/>
  <c r="R327" i="3" s="1"/>
  <c r="R524" i="3" s="1"/>
  <c r="Q394" i="3"/>
  <c r="Q522" i="3"/>
  <c r="U222" i="3"/>
  <c r="U327" i="3" s="1"/>
  <c r="U524" i="3" s="1"/>
  <c r="Q220" i="3"/>
  <c r="I73" i="8" l="1"/>
  <c r="I22" i="7"/>
  <c r="I10" i="8"/>
  <c r="I36" i="8" s="1"/>
  <c r="C73" i="8"/>
  <c r="I29" i="7"/>
  <c r="I30" i="7" s="1"/>
  <c r="G55" i="11"/>
  <c r="E71" i="10"/>
  <c r="G59" i="10"/>
  <c r="C29" i="7"/>
  <c r="C30" i="7" s="1"/>
  <c r="C72" i="11"/>
  <c r="C10" i="8"/>
  <c r="C36" i="8" s="1"/>
  <c r="C6" i="7"/>
  <c r="I6" i="7" s="1"/>
  <c r="E7" i="10"/>
  <c r="G7" i="11"/>
  <c r="G10" i="11" s="1"/>
  <c r="E10" i="11"/>
  <c r="C71" i="10"/>
  <c r="E32" i="11"/>
  <c r="C36" i="11"/>
  <c r="C7" i="7"/>
  <c r="I7" i="7" s="1"/>
  <c r="E8" i="10"/>
  <c r="G8" i="10" s="1"/>
  <c r="E72" i="11"/>
  <c r="E23" i="10"/>
  <c r="G20" i="10"/>
  <c r="G24" i="11"/>
  <c r="G32" i="11" s="1"/>
  <c r="G18" i="11"/>
  <c r="G56" i="11"/>
  <c r="G21" i="10"/>
  <c r="C23" i="10"/>
  <c r="C31" i="10" s="1"/>
  <c r="G14" i="10"/>
  <c r="C17" i="10"/>
  <c r="G68" i="11"/>
  <c r="G16" i="10"/>
  <c r="E17" i="10"/>
  <c r="I16" i="7"/>
  <c r="G26" i="10"/>
  <c r="G30" i="10" s="1"/>
  <c r="E30" i="10"/>
  <c r="G67" i="10"/>
  <c r="C56" i="7"/>
  <c r="C72" i="7" s="1"/>
  <c r="I56" i="7"/>
  <c r="I72" i="7" s="1"/>
  <c r="I5" i="7"/>
  <c r="I8" i="7" s="1"/>
  <c r="C8" i="7"/>
  <c r="Q222" i="3"/>
  <c r="E36" i="11" l="1"/>
  <c r="G71" i="10"/>
  <c r="G36" i="11"/>
  <c r="G17" i="10"/>
  <c r="E31" i="10"/>
  <c r="C35" i="10"/>
  <c r="G7" i="10"/>
  <c r="G9" i="10" s="1"/>
  <c r="E9" i="10"/>
  <c r="G72" i="11"/>
  <c r="G23" i="10"/>
  <c r="G31" i="10" s="1"/>
  <c r="I34" i="7"/>
  <c r="C34" i="7"/>
  <c r="Q327" i="3"/>
  <c r="Q524" i="3" s="1"/>
  <c r="E35" i="10" l="1"/>
  <c r="G35" i="10"/>
</calcChain>
</file>

<file path=xl/comments1.xml><?xml version="1.0" encoding="utf-8"?>
<comments xmlns="http://schemas.openxmlformats.org/spreadsheetml/2006/main">
  <authors>
    <author>David Machado</author>
  </authors>
  <commentList>
    <comment ref="C92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D19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12/31/2016 --&gt; no further depreciation</t>
        </r>
      </text>
    </comment>
    <comment ref="C23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C307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Included MT</t>
        </r>
      </text>
    </comment>
    <comment ref="D333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  <comment ref="D450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</t>
        </r>
      </text>
    </comment>
  </commentList>
</comments>
</file>

<file path=xl/comments2.xml><?xml version="1.0" encoding="utf-8"?>
<comments xmlns="http://schemas.openxmlformats.org/spreadsheetml/2006/main">
  <authors>
    <author>David Machado</author>
  </authors>
  <commentList>
    <comment ref="C66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</commentList>
</comments>
</file>

<file path=xl/sharedStrings.xml><?xml version="1.0" encoding="utf-8"?>
<sst xmlns="http://schemas.openxmlformats.org/spreadsheetml/2006/main" count="3466" uniqueCount="291">
  <si>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</si>
  <si>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</si>
  <si>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</si>
  <si>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</si>
  <si>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</si>
  <si>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</si>
  <si>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</si>
  <si>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</si>
  <si>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</si>
  <si>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</si>
  <si>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</si>
  <si>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</si>
  <si>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Service</t>
  </si>
  <si>
    <t>Jurisdiction</t>
  </si>
  <si>
    <t>Account</t>
  </si>
  <si>
    <t>Account Number</t>
  </si>
  <si>
    <t>Description</t>
  </si>
  <si>
    <t>12/31/2016 EOP Balance</t>
  </si>
  <si>
    <t>Existing Rate</t>
  </si>
  <si>
    <t>Adjusted Annual Deprec. (EOP)</t>
  </si>
  <si>
    <t>Proposed Study Rate</t>
  </si>
  <si>
    <t>Proposed Annual Depreciation (EOP)</t>
  </si>
  <si>
    <t>Increase or (Decrease)</t>
  </si>
  <si>
    <t>Washington Electric Allocation</t>
  </si>
  <si>
    <t>Idaho Electric Allocation</t>
  </si>
  <si>
    <t>Washington Natural Gas Allocation</t>
  </si>
  <si>
    <t>Idaho Natural Gas Allocation</t>
  </si>
  <si>
    <t>Oregon Natural Gas Allocation</t>
  </si>
  <si>
    <t>STEAM PRODUCTION PLANT</t>
  </si>
  <si>
    <t>COLSTRIP UNIT 3</t>
  </si>
  <si>
    <t>ED</t>
  </si>
  <si>
    <t>C3</t>
  </si>
  <si>
    <t>Structures &amp; Improvements</t>
  </si>
  <si>
    <t>Boiler Plant Equipment</t>
  </si>
  <si>
    <t>Generators</t>
  </si>
  <si>
    <t>Turbogenerator Units</t>
  </si>
  <si>
    <t>Accessory Electric Equipment</t>
  </si>
  <si>
    <t>Misc. Power Plant Equipment</t>
  </si>
  <si>
    <t>ARO</t>
  </si>
  <si>
    <t>Total</t>
  </si>
  <si>
    <t>COLSTRIP UNIT 4</t>
  </si>
  <si>
    <t>C4</t>
  </si>
  <si>
    <t>HYDRAULIC PRODUCTION PLANT</t>
  </si>
  <si>
    <t>POST FALLS</t>
  </si>
  <si>
    <t>PF</t>
  </si>
  <si>
    <t>Removing Property of Others</t>
  </si>
  <si>
    <t>Land Easements</t>
  </si>
  <si>
    <t>Structures &amp; Improvements-Fish &amp; Wildlife</t>
  </si>
  <si>
    <t>Structures &amp; Improvements-Recreation</t>
  </si>
  <si>
    <t>Reservoirs, Dams &amp; Waterways</t>
  </si>
  <si>
    <t>Reservoirs, Dams &amp; Waterways-Fish &amp; Wildlife</t>
  </si>
  <si>
    <t>Reservoirs, Dams &amp; Waterways-Recreation</t>
  </si>
  <si>
    <t>Waterwheels, Turbines &amp; Generators</t>
  </si>
  <si>
    <t>OTHER PRODUCTION PLANT</t>
  </si>
  <si>
    <t>COYOTE SPRINGS</t>
  </si>
  <si>
    <t>CS</t>
  </si>
  <si>
    <t>Fuel Holders, Producers &amp; Access.</t>
  </si>
  <si>
    <t>Miscellaneous Equipment</t>
  </si>
  <si>
    <t>TRANSMISSION PLANT</t>
  </si>
  <si>
    <t>AN</t>
  </si>
  <si>
    <t>Land Rights</t>
  </si>
  <si>
    <t>Station Equipment</t>
  </si>
  <si>
    <t>Towers &amp; Fixtures</t>
  </si>
  <si>
    <t>Poles &amp; Fixtures</t>
  </si>
  <si>
    <t>OH Conductor &amp; Devices</t>
  </si>
  <si>
    <t>UG Conduit</t>
  </si>
  <si>
    <t>UG Conductor &amp; Devices</t>
  </si>
  <si>
    <t>Roads &amp; Trails</t>
  </si>
  <si>
    <t>DISTRIBUTION PLANT - IDAHO</t>
  </si>
  <si>
    <t>ID</t>
  </si>
  <si>
    <t>Land - Easements</t>
  </si>
  <si>
    <t>Poles, Towers &amp; Fixtures</t>
  </si>
  <si>
    <t>Line Transformers</t>
  </si>
  <si>
    <t>OH Services</t>
  </si>
  <si>
    <t>UG Services - Spokane Network</t>
  </si>
  <si>
    <t>UG Services - Other</t>
  </si>
  <si>
    <t>Meters</t>
  </si>
  <si>
    <t>Street Lighting &amp; Signal Sys-Mercury Vapor</t>
  </si>
  <si>
    <t>Street Lighting &amp; Signal Sys-UG Conductor</t>
  </si>
  <si>
    <t>Street Lighting &amp; Signal Sys-Decorative</t>
  </si>
  <si>
    <t>Street Lighting &amp; Signal Sys-Sodium Vapor</t>
  </si>
  <si>
    <t>Street Lighting &amp; Signal Sys-LED</t>
  </si>
  <si>
    <t>DISTRIBUTION PLANT - WASHINGTON</t>
  </si>
  <si>
    <t>WA</t>
  </si>
  <si>
    <t>Energy Storage Equipment</t>
  </si>
  <si>
    <t>Install on Customer Premises - EV Res Charging Station</t>
  </si>
  <si>
    <t>Install on Customer Premises - EV Other Charging Station</t>
  </si>
  <si>
    <t>ELECTRIC GENERAL PLANT - ED AN</t>
  </si>
  <si>
    <t>Computer Equipment</t>
  </si>
  <si>
    <t>Stores Equipment</t>
  </si>
  <si>
    <t>Tools, Shop &amp; Garage Equipment</t>
  </si>
  <si>
    <t>Tools, Shop &amp; Garage Equipment-EV Charger</t>
  </si>
  <si>
    <t>Laboratory Equipment</t>
  </si>
  <si>
    <t>Communication Equipment</t>
  </si>
  <si>
    <t>COMMON PLANT</t>
  </si>
  <si>
    <t>GENERAL PLANT - CD AA</t>
  </si>
  <si>
    <t>CD</t>
  </si>
  <si>
    <t>AA</t>
  </si>
  <si>
    <t>Office Furniture &amp; Equipment</t>
  </si>
  <si>
    <t>Computer Hardware</t>
  </si>
  <si>
    <t>Communication Equipment-Portable</t>
  </si>
  <si>
    <t>GENERAL PLANT - CD AN</t>
  </si>
  <si>
    <t>GENERAL PLANT - CD ID</t>
  </si>
  <si>
    <t>GAS PLANT</t>
  </si>
  <si>
    <t>UNDERGROUND STORAGE - GD AN</t>
  </si>
  <si>
    <t>GD</t>
  </si>
  <si>
    <t>Rights of Way</t>
  </si>
  <si>
    <t>Compressor Station</t>
  </si>
  <si>
    <t>Measuring &amp; Regulating Station</t>
  </si>
  <si>
    <t>Office</t>
  </si>
  <si>
    <t>Pump House</t>
  </si>
  <si>
    <t>Storage Wells</t>
  </si>
  <si>
    <t>Reservoirs</t>
  </si>
  <si>
    <t>Cushion Natural Gas</t>
  </si>
  <si>
    <t>Lines</t>
  </si>
  <si>
    <t>Compressor Station Equipment</t>
  </si>
  <si>
    <t>Measuring &amp; Regulating Equipment</t>
  </si>
  <si>
    <t>Purification Equipment</t>
  </si>
  <si>
    <t>Other Equipment</t>
  </si>
  <si>
    <t>UNDERGROUND STORAGE - GD OR</t>
  </si>
  <si>
    <t>OR</t>
  </si>
  <si>
    <t>DISTRIBUTION PLANT - GD ID</t>
  </si>
  <si>
    <t>Mains</t>
  </si>
  <si>
    <t>Measuring/Regulating Station Equipment</t>
  </si>
  <si>
    <t>Measuring/Regulating City Gate Equipment</t>
  </si>
  <si>
    <t>Services</t>
  </si>
  <si>
    <t>Measuring/Regulating Industrial Equipment</t>
  </si>
  <si>
    <t>DISTRIBUTION PLANT - GD OR</t>
  </si>
  <si>
    <t>DISTRIBUTION PLANT - GD WA</t>
  </si>
  <si>
    <t>GAS GENERAL PLANT - GD AN</t>
  </si>
  <si>
    <t>Office Furniture and Equipment</t>
  </si>
  <si>
    <t>COMMON GAS GENERAL PLANT - GD AA</t>
  </si>
  <si>
    <t>TRANSPORTATION</t>
  </si>
  <si>
    <t>TRANSPORTATION - ED AN</t>
  </si>
  <si>
    <t>KETTLE FALLS STATION</t>
  </si>
  <si>
    <t>KF</t>
  </si>
  <si>
    <t>Easements &amp; Permits</t>
  </si>
  <si>
    <t>Structures &amp; Improvements-Landfill</t>
  </si>
  <si>
    <t>CABINET GORGE</t>
  </si>
  <si>
    <t>CG</t>
  </si>
  <si>
    <t>Removing Property of Others-Conservation</t>
  </si>
  <si>
    <t>Land Easements-Conservation</t>
  </si>
  <si>
    <t>Structures &amp; Improvements-Rec Info</t>
  </si>
  <si>
    <t>Misc. Power Plant Equipment-Fish &amp; Wildlife</t>
  </si>
  <si>
    <t>Misc. Power Plant Equipment-Recreation</t>
  </si>
  <si>
    <t>Roads, Railroads &amp; Bridges</t>
  </si>
  <si>
    <t>LITTLE FALLS</t>
  </si>
  <si>
    <t>LF</t>
  </si>
  <si>
    <t>Settlement</t>
  </si>
  <si>
    <t>LONG LAKE</t>
  </si>
  <si>
    <t>LL</t>
  </si>
  <si>
    <t>MONROE STREET</t>
  </si>
  <si>
    <t>MS</t>
  </si>
  <si>
    <t>Structures &amp; Improvments</t>
  </si>
  <si>
    <t>Structures &amp; Improvments-Fish &amp; Wildlife</t>
  </si>
  <si>
    <t>Structures &amp; Improvments-Recreation</t>
  </si>
  <si>
    <t>NINE MILE</t>
  </si>
  <si>
    <t>NM</t>
  </si>
  <si>
    <t>NOXON RAPIDS</t>
  </si>
  <si>
    <t>NR</t>
  </si>
  <si>
    <t>UPPER FALLS</t>
  </si>
  <si>
    <t>UF</t>
  </si>
  <si>
    <t>BOULDER PARK</t>
  </si>
  <si>
    <t>BP</t>
  </si>
  <si>
    <t>Prime Movers</t>
  </si>
  <si>
    <t>KETTLE FALLS</t>
  </si>
  <si>
    <t>LANCASTER CT</t>
  </si>
  <si>
    <t>LC</t>
  </si>
  <si>
    <t>NORTHEAST TURBINE</t>
  </si>
  <si>
    <t>NE</t>
  </si>
  <si>
    <t>RATHDRUM TURBINE</t>
  </si>
  <si>
    <t>RT</t>
  </si>
  <si>
    <t>SOLAR</t>
  </si>
  <si>
    <t>SP</t>
  </si>
  <si>
    <t>Generators-Washington</t>
  </si>
  <si>
    <t>Total Other Production Plant</t>
  </si>
  <si>
    <t>TOTAL GENERATION</t>
  </si>
  <si>
    <t>DISTRIBUTION PLANT - ED AN</t>
  </si>
  <si>
    <t>ELECTRIC GENERAL PLANT - ED ID</t>
  </si>
  <si>
    <t>ELECTRIC GENERAL PLANT - ED WA</t>
  </si>
  <si>
    <t>GENERAL PLANT - CD WA</t>
  </si>
  <si>
    <t>DISTRIBUTION PLANT - GD AN</t>
  </si>
  <si>
    <t>GAS GENERAL PLANT - GD ID</t>
  </si>
  <si>
    <t>GAS GENERAL PLANT - GD OR</t>
  </si>
  <si>
    <t>GAS GENERAL PLANT - GD WA</t>
  </si>
  <si>
    <t>TRANSPORTATION - ED ID</t>
  </si>
  <si>
    <t>TRANSPORTATION - ED WA</t>
  </si>
  <si>
    <t>TRANSPORTATION - CD AA</t>
  </si>
  <si>
    <t>TRANSPORTATION - CD AN</t>
  </si>
  <si>
    <t>TRANSPORTATION - CD ID</t>
  </si>
  <si>
    <t>TRANSPORTATION - CD WA</t>
  </si>
  <si>
    <t>TRANSPORTATION - GD AN</t>
  </si>
  <si>
    <t>TRANSPORTATION - GD ID</t>
  </si>
  <si>
    <t>TRANSPORTATION - GD OR</t>
  </si>
  <si>
    <t>TRANSPORTATION - GD WA</t>
  </si>
  <si>
    <t>Total Hydraulic Production Plant</t>
  </si>
  <si>
    <t>Total Thermal Production Plant</t>
  </si>
  <si>
    <t>TOTAL ELECTRIC PLANT</t>
  </si>
  <si>
    <t>TOTAL COMMON PLANT</t>
  </si>
  <si>
    <t>TOTAL GAS PLANT</t>
  </si>
  <si>
    <t>TOTAL UTILITY PLANT</t>
  </si>
  <si>
    <t>Accounts</t>
  </si>
  <si>
    <t xml:space="preserve">  LIGHT TRUCKS</t>
  </si>
  <si>
    <t xml:space="preserve">  MEDIUM TRUCKS</t>
  </si>
  <si>
    <t xml:space="preserve">  HEAVY TRUCKS</t>
  </si>
  <si>
    <t xml:space="preserve">  OTHER</t>
  </si>
  <si>
    <t xml:space="preserve">  AUTOS</t>
  </si>
  <si>
    <t xml:space="preserve">  OTHER </t>
  </si>
  <si>
    <t>POWER OPERATED EQUIPMENT - OTHER</t>
  </si>
  <si>
    <t>ALLOCATION FACTORS</t>
  </si>
  <si>
    <t>ED AN</t>
  </si>
  <si>
    <t>GD AN</t>
  </si>
  <si>
    <t>OPERATING - O&amp;M Expense</t>
  </si>
  <si>
    <t>CAPITAL EXPENDITURE</t>
  </si>
  <si>
    <t>Avg. Transportation Pool Assignment (2014-2016)</t>
  </si>
  <si>
    <t>Transportation</t>
  </si>
  <si>
    <t>Underground Storage Plant</t>
  </si>
  <si>
    <t>Distribution Plant</t>
  </si>
  <si>
    <t>Common Direct Allocated All (CD AA)</t>
  </si>
  <si>
    <t>Gas Direct Oregon (GD OR)</t>
  </si>
  <si>
    <t>Production Plant:</t>
  </si>
  <si>
    <t>Steam Production Plant</t>
  </si>
  <si>
    <t>Hydraulic Production Plant</t>
  </si>
  <si>
    <t>Other Production Plant</t>
  </si>
  <si>
    <t>Total Production Plant</t>
  </si>
  <si>
    <t>Transmission Plant</t>
  </si>
  <si>
    <t>Electric Direct Allocated North (ED AN)</t>
  </si>
  <si>
    <t>Washington</t>
  </si>
  <si>
    <t>Idaho</t>
  </si>
  <si>
    <t>Total Distribution Plant</t>
  </si>
  <si>
    <t>Electric General Plant:</t>
  </si>
  <si>
    <t>Electric Direct Washington (ED WA)</t>
  </si>
  <si>
    <t>Electric Direct Idaho (ED ID)</t>
  </si>
  <si>
    <t>Total General Electric Plant</t>
  </si>
  <si>
    <t>Common Plant</t>
  </si>
  <si>
    <t>Common Allocated All (CD AA)</t>
  </si>
  <si>
    <t>Common Allocated North (CD AN)</t>
  </si>
  <si>
    <t>Common Idaho (CD ID)</t>
  </si>
  <si>
    <t>Common Washington (CD WA)</t>
  </si>
  <si>
    <t>Total Electric Plant</t>
  </si>
  <si>
    <t>Common Plant:</t>
  </si>
  <si>
    <t>Common Direct Allocated North (CD AN)</t>
  </si>
  <si>
    <t>Common Direct Idaho</t>
  </si>
  <si>
    <t>Common Direct Washington</t>
  </si>
  <si>
    <t>Gas Distribution Plant:</t>
  </si>
  <si>
    <t>Allocated North</t>
  </si>
  <si>
    <t>Gas General Plant:</t>
  </si>
  <si>
    <t>Gas Direct Allocated North (GD AN)</t>
  </si>
  <si>
    <t>Gas Direct Idaho (GD ID)</t>
  </si>
  <si>
    <t>Gas Direct Washington (GD WA)</t>
  </si>
  <si>
    <t>Gas Direct Allocated All (GD AA)</t>
  </si>
  <si>
    <t>Total Gas General Plant</t>
  </si>
  <si>
    <t>Total Gas Plant</t>
  </si>
  <si>
    <t>Oregon</t>
  </si>
  <si>
    <t>Total Underground Storage Plant</t>
  </si>
  <si>
    <t>Total Common Plant</t>
  </si>
  <si>
    <t>Plant (excl. Transportation)</t>
  </si>
  <si>
    <t>See Exhibit B2</t>
  </si>
  <si>
    <t>GRAND TOTAL</t>
  </si>
  <si>
    <t>Total Steam Production Plant</t>
  </si>
  <si>
    <t>TOTAL UTILITY</t>
  </si>
  <si>
    <t xml:space="preserve">    Fully Accrued</t>
  </si>
  <si>
    <t xml:space="preserve">    Depreciable</t>
  </si>
  <si>
    <t>COLSTRIP UNITS 3 &amp; 4 ARO</t>
  </si>
  <si>
    <t>Asset Retirement Obligation</t>
  </si>
  <si>
    <t>General Plant Reserve Adjustment</t>
  </si>
  <si>
    <t>Common General Plant</t>
  </si>
  <si>
    <t>Total Common General Plant Allocated to Electric</t>
  </si>
  <si>
    <t>Total General Plant</t>
  </si>
  <si>
    <t>Functional Group</t>
  </si>
  <si>
    <t>C3C4</t>
  </si>
  <si>
    <t>NA</t>
  </si>
  <si>
    <t>Attach. B-1</t>
  </si>
  <si>
    <t>Attach. B-2</t>
  </si>
  <si>
    <t>Attach. B-3</t>
  </si>
  <si>
    <t>Attach. A</t>
  </si>
  <si>
    <t>Directly Assigned Plant</t>
  </si>
  <si>
    <t>Allocated Plant</t>
  </si>
  <si>
    <t>ALLOCATED INCREASE / (DECREASE)</t>
  </si>
  <si>
    <t>Washington Natural Gas - Adjustment for Proposed Study Rates</t>
  </si>
  <si>
    <t>Common General Plant:</t>
  </si>
  <si>
    <t>Electric - Change in Expense due to Proposed Study Rates</t>
  </si>
  <si>
    <t>Total Common General Plant</t>
  </si>
  <si>
    <t>Natural Gas - Change in Expense due to Proposed Study Rates</t>
  </si>
  <si>
    <t>Total Increase / (Decrease)</t>
  </si>
  <si>
    <t>Summary of Change in Depreciation Expense, by Component</t>
  </si>
  <si>
    <t>Summary of Change in Depreciation Expense,</t>
  </si>
  <si>
    <t>Separated by Direct and Allocated Plant</t>
  </si>
  <si>
    <t>Oregon Natural Gas - Adjustment for Proposed Study Rates</t>
  </si>
  <si>
    <t>General Plant</t>
  </si>
  <si>
    <t>Gas Distribution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</si>
</sst>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0%"/>
    <numFmt numFmtId="168" formatCode="_(* #,##0.0000_);_(* \(#,##0.0000\);_(* &quot;-&quot;??_);_(@_)"/>
    <numFmt numFmtId="169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3"/>
    <xf numFmtId="164" fontId="1" fillId="0" borderId="0" xfId="4" applyNumberFormat="1" applyFont="1"/>
    <xf numFmtId="164" fontId="4" fillId="0" borderId="0" xfId="3" applyNumberFormat="1" applyFont="1"/>
    <xf numFmtId="0" fontId="2" fillId="0" borderId="0" xfId="3" applyFill="1" applyAlignment="1">
      <alignment horizontal="center"/>
    </xf>
    <xf numFmtId="37" fontId="2" fillId="0" borderId="0" xfId="3" applyNumberFormat="1" applyFill="1" applyAlignment="1">
      <alignment horizontal="center"/>
    </xf>
    <xf numFmtId="43" fontId="0" fillId="0" borderId="0" xfId="4" applyFont="1" applyFill="1" applyAlignment="1">
      <alignment horizontal="center"/>
    </xf>
    <xf numFmtId="0" fontId="2" fillId="0" borderId="1" xfId="3" applyFill="1" applyBorder="1" applyAlignment="1">
      <alignment horizontal="center" wrapText="1"/>
    </xf>
    <xf numFmtId="37" fontId="2" fillId="0" borderId="1" xfId="3" applyNumberFormat="1" applyFont="1" applyFill="1" applyBorder="1" applyAlignment="1">
      <alignment horizontal="center" wrapText="1"/>
    </xf>
    <xf numFmtId="37" fontId="2" fillId="0" borderId="0" xfId="3" applyNumberFormat="1" applyFill="1" applyAlignment="1">
      <alignment horizontal="center" wrapText="1"/>
    </xf>
    <xf numFmtId="43" fontId="0" fillId="0" borderId="1" xfId="4" applyFont="1" applyFill="1" applyBorder="1" applyAlignment="1">
      <alignment horizontal="center" wrapText="1"/>
    </xf>
    <xf numFmtId="37" fontId="2" fillId="0" borderId="1" xfId="3" applyNumberFormat="1" applyFill="1" applyBorder="1" applyAlignment="1">
      <alignment horizontal="center" wrapText="1"/>
    </xf>
    <xf numFmtId="0" fontId="2" fillId="0" borderId="0" xfId="3" applyFill="1" applyAlignment="1">
      <alignment horizontal="center" wrapText="1"/>
    </xf>
    <xf numFmtId="164" fontId="2" fillId="0" borderId="0" xfId="3" applyNumberFormat="1"/>
    <xf numFmtId="165" fontId="2" fillId="0" borderId="0" xfId="3" applyNumberFormat="1"/>
    <xf numFmtId="164" fontId="0" fillId="0" borderId="0" xfId="4" applyNumberFormat="1" applyFont="1"/>
    <xf numFmtId="10" fontId="0" fillId="0" borderId="0" xfId="2" applyNumberFormat="1" applyFont="1"/>
    <xf numFmtId="43" fontId="0" fillId="0" borderId="0" xfId="1" applyFont="1"/>
    <xf numFmtId="0" fontId="2" fillId="0" borderId="0" xfId="3" applyFill="1" applyAlignment="1">
      <alignment horizontal="right"/>
    </xf>
    <xf numFmtId="0" fontId="2" fillId="0" borderId="0" xfId="3" applyFill="1"/>
    <xf numFmtId="10" fontId="0" fillId="0" borderId="0" xfId="5" applyNumberFormat="1" applyFont="1"/>
    <xf numFmtId="43" fontId="0" fillId="0" borderId="0" xfId="4" applyFont="1"/>
    <xf numFmtId="164" fontId="2" fillId="0" borderId="2" xfId="3" applyNumberFormat="1" applyBorder="1"/>
    <xf numFmtId="0" fontId="2" fillId="0" borderId="1" xfId="3" applyBorder="1"/>
    <xf numFmtId="43" fontId="2" fillId="0" borderId="0" xfId="3" applyNumberFormat="1"/>
    <xf numFmtId="164" fontId="2" fillId="0" borderId="3" xfId="3" applyNumberFormat="1" applyBorder="1"/>
    <xf numFmtId="0" fontId="2" fillId="0" borderId="0" xfId="3" applyFont="1"/>
    <xf numFmtId="164" fontId="7" fillId="0" borderId="0" xfId="4" applyNumberFormat="1" applyFont="1"/>
    <xf numFmtId="164" fontId="2" fillId="0" borderId="0" xfId="3" applyNumberFormat="1" applyFont="1"/>
    <xf numFmtId="0" fontId="2" fillId="0" borderId="0" xfId="3" applyFont="1" applyFill="1" applyAlignment="1">
      <alignment horizontal="center"/>
    </xf>
    <xf numFmtId="37" fontId="2" fillId="0" borderId="0" xfId="3" applyNumberFormat="1" applyFont="1" applyFill="1" applyAlignment="1">
      <alignment horizontal="center"/>
    </xf>
    <xf numFmtId="43" fontId="7" fillId="0" borderId="0" xfId="4" applyFont="1" applyFill="1" applyAlignment="1">
      <alignment horizontal="center"/>
    </xf>
    <xf numFmtId="0" fontId="2" fillId="0" borderId="1" xfId="3" applyFont="1" applyFill="1" applyBorder="1" applyAlignment="1">
      <alignment horizontal="center" wrapText="1"/>
    </xf>
    <xf numFmtId="37" fontId="2" fillId="0" borderId="0" xfId="3" applyNumberFormat="1" applyFont="1" applyFill="1" applyAlignment="1">
      <alignment horizontal="center" wrapText="1"/>
    </xf>
    <xf numFmtId="43" fontId="7" fillId="0" borderId="1" xfId="4" applyFont="1" applyFill="1" applyBorder="1" applyAlignment="1">
      <alignment horizontal="center" wrapText="1"/>
    </xf>
    <xf numFmtId="0" fontId="2" fillId="0" borderId="0" xfId="3" applyFont="1" applyFill="1" applyAlignment="1">
      <alignment horizontal="center" wrapText="1"/>
    </xf>
    <xf numFmtId="165" fontId="2" fillId="0" borderId="0" xfId="3" applyNumberFormat="1" applyFont="1"/>
    <xf numFmtId="10" fontId="7" fillId="0" borderId="0" xfId="5" applyNumberFormat="1" applyFont="1"/>
    <xf numFmtId="164" fontId="7" fillId="0" borderId="2" xfId="4" applyNumberFormat="1" applyFont="1" applyBorder="1"/>
    <xf numFmtId="0" fontId="2" fillId="3" borderId="0" xfId="3" applyFont="1" applyFill="1"/>
    <xf numFmtId="164" fontId="2" fillId="0" borderId="2" xfId="3" applyNumberFormat="1" applyFont="1" applyBorder="1"/>
    <xf numFmtId="2" fontId="2" fillId="0" borderId="0" xfId="3" applyNumberFormat="1" applyFont="1"/>
    <xf numFmtId="0" fontId="2" fillId="0" borderId="0" xfId="3" applyFont="1" applyFill="1"/>
    <xf numFmtId="43" fontId="7" fillId="0" borderId="0" xfId="4" applyFont="1"/>
    <xf numFmtId="0" fontId="7" fillId="0" borderId="0" xfId="0" applyFont="1"/>
    <xf numFmtId="43" fontId="7" fillId="0" borderId="0" xfId="1" applyFont="1"/>
    <xf numFmtId="164" fontId="7" fillId="0" borderId="3" xfId="0" applyNumberFormat="1" applyFont="1" applyBorder="1"/>
    <xf numFmtId="168" fontId="7" fillId="0" borderId="0" xfId="1" applyNumberFormat="1" applyFont="1"/>
    <xf numFmtId="164" fontId="2" fillId="0" borderId="0" xfId="3" applyNumberFormat="1" applyFont="1" applyBorder="1"/>
    <xf numFmtId="164" fontId="8" fillId="0" borderId="0" xfId="1" applyNumberFormat="1" applyFont="1"/>
    <xf numFmtId="166" fontId="7" fillId="0" borderId="0" xfId="2" applyNumberFormat="1" applyFont="1"/>
    <xf numFmtId="164" fontId="7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2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66" fontId="9" fillId="0" borderId="1" xfId="2" applyNumberFormat="1" applyFont="1" applyBorder="1" applyAlignment="1">
      <alignment horizontal="center" wrapText="1"/>
    </xf>
    <xf numFmtId="164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left"/>
    </xf>
    <xf numFmtId="166" fontId="9" fillId="0" borderId="1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7" fillId="0" borderId="0" xfId="2" applyNumberFormat="1" applyFont="1" applyFill="1"/>
    <xf numFmtId="166" fontId="7" fillId="0" borderId="0" xfId="2" applyNumberFormat="1" applyFont="1" applyFill="1"/>
    <xf numFmtId="0" fontId="7" fillId="0" borderId="0" xfId="0" applyFont="1" applyFill="1"/>
    <xf numFmtId="166" fontId="7" fillId="0" borderId="2" xfId="2" applyNumberFormat="1" applyFont="1" applyBorder="1"/>
    <xf numFmtId="164" fontId="7" fillId="0" borderId="3" xfId="1" applyNumberFormat="1" applyFont="1" applyBorder="1"/>
    <xf numFmtId="164" fontId="8" fillId="0" borderId="0" xfId="1" applyNumberFormat="1" applyFont="1" applyAlignment="1">
      <alignment horizontal="left"/>
    </xf>
    <xf numFmtId="0" fontId="9" fillId="0" borderId="1" xfId="0" applyFont="1" applyBorder="1"/>
    <xf numFmtId="0" fontId="7" fillId="0" borderId="1" xfId="0" applyFont="1" applyBorder="1"/>
    <xf numFmtId="166" fontId="7" fillId="0" borderId="1" xfId="2" applyNumberFormat="1" applyFont="1" applyBorder="1"/>
    <xf numFmtId="0" fontId="7" fillId="0" borderId="1" xfId="0" applyFont="1" applyFill="1" applyBorder="1"/>
    <xf numFmtId="164" fontId="2" fillId="0" borderId="3" xfId="3" applyNumberFormat="1" applyFont="1" applyBorder="1"/>
    <xf numFmtId="43" fontId="2" fillId="0" borderId="0" xfId="1" applyFont="1"/>
    <xf numFmtId="164" fontId="2" fillId="0" borderId="0" xfId="1" applyNumberFormat="1" applyFont="1"/>
    <xf numFmtId="9" fontId="2" fillId="0" borderId="0" xfId="3" applyNumberFormat="1" applyFont="1"/>
    <xf numFmtId="10" fontId="2" fillId="0" borderId="0" xfId="2" applyNumberFormat="1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12" fillId="0" borderId="0" xfId="1" applyNumberFormat="1" applyFont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164" fontId="12" fillId="0" borderId="2" xfId="1" applyNumberFormat="1" applyFont="1" applyBorder="1"/>
    <xf numFmtId="43" fontId="12" fillId="0" borderId="0" xfId="1" applyFont="1"/>
    <xf numFmtId="0" fontId="12" fillId="0" borderId="0" xfId="0" applyFont="1" applyAlignment="1">
      <alignment horizontal="left"/>
    </xf>
    <xf numFmtId="164" fontId="12" fillId="0" borderId="3" xfId="1" applyNumberFormat="1" applyFont="1" applyBorder="1"/>
    <xf numFmtId="164" fontId="12" fillId="0" borderId="0" xfId="1" applyNumberFormat="1" applyFont="1" applyBorder="1"/>
    <xf numFmtId="164" fontId="11" fillId="0" borderId="0" xfId="1" applyNumberFormat="1" applyFont="1"/>
    <xf numFmtId="164" fontId="0" fillId="2" borderId="0" xfId="4" applyNumberFormat="1" applyFont="1" applyFill="1"/>
    <xf numFmtId="164" fontId="7" fillId="4" borderId="0" xfId="4" applyNumberFormat="1" applyFont="1" applyFill="1"/>
    <xf numFmtId="164" fontId="2" fillId="4" borderId="0" xfId="3" applyNumberFormat="1" applyFont="1" applyFill="1"/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169" fontId="12" fillId="0" borderId="0" xfId="6" applyNumberFormat="1" applyFont="1"/>
    <xf numFmtId="169" fontId="12" fillId="0" borderId="3" xfId="6" applyNumberFormat="1" applyFont="1" applyBorder="1"/>
    <xf numFmtId="0" fontId="12" fillId="0" borderId="0" xfId="0" applyFont="1" applyAlignment="1">
      <alignment horizontal="left" indent="1"/>
    </xf>
    <xf numFmtId="164" fontId="12" fillId="0" borderId="7" xfId="1" applyNumberFormat="1" applyFont="1" applyBorder="1"/>
    <xf numFmtId="164" fontId="12" fillId="0" borderId="1" xfId="1" applyNumberFormat="1" applyFont="1" applyBorder="1"/>
    <xf numFmtId="0" fontId="14" fillId="0" borderId="0" xfId="0" applyFont="1"/>
    <xf numFmtId="164" fontId="7" fillId="0" borderId="0" xfId="1" applyNumberFormat="1" applyFont="1" applyFill="1"/>
    <xf numFmtId="0" fontId="7" fillId="0" borderId="0" xfId="0" applyFont="1" applyBorder="1" applyAlignment="1">
      <alignment horizontal="center"/>
    </xf>
    <xf numFmtId="164" fontId="7" fillId="0" borderId="8" xfId="1" applyNumberFormat="1" applyFont="1" applyFill="1" applyBorder="1"/>
    <xf numFmtId="0" fontId="9" fillId="0" borderId="0" xfId="0" applyFont="1" applyAlignment="1">
      <alignment horizontal="center" wrapText="1"/>
    </xf>
    <xf numFmtId="164" fontId="12" fillId="0" borderId="1" xfId="0" applyNumberFormat="1" applyFont="1" applyBorder="1"/>
    <xf numFmtId="169" fontId="12" fillId="0" borderId="0" xfId="6" applyNumberFormat="1" applyFont="1" applyBorder="1"/>
    <xf numFmtId="164" fontId="12" fillId="0" borderId="0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</cellXfs>
  <cellStyles count="7">
    <cellStyle name="Comma" xfId="1" builtinId="3"/>
    <cellStyle name="Comma 2" xfId="4"/>
    <cellStyle name="Currency" xfId="6" builtinId="4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19</xdr:row>
      <xdr:rowOff>19050</xdr:rowOff>
    </xdr:from>
    <xdr:to>
      <xdr:col>5</xdr:col>
      <xdr:colOff>485775</xdr:colOff>
      <xdr:row>33</xdr:row>
      <xdr:rowOff>190500</xdr:rowOff>
    </xdr:to>
    <xdr:cxnSp macro="">
      <xdr:nvCxnSpPr>
        <xdr:cNvPr id="4" name="Straight Arrow Connector 3"/>
        <xdr:cNvCxnSpPr/>
      </xdr:nvCxnSpPr>
      <xdr:spPr>
        <a:xfrm>
          <a:off x="6838950" y="3448050"/>
          <a:ext cx="0" cy="26479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5</xdr:row>
      <xdr:rowOff>9525</xdr:rowOff>
    </xdr:from>
    <xdr:to>
      <xdr:col>1</xdr:col>
      <xdr:colOff>638175</xdr:colOff>
      <xdr:row>33</xdr:row>
      <xdr:rowOff>190500</xdr:rowOff>
    </xdr:to>
    <xdr:cxnSp macro="">
      <xdr:nvCxnSpPr>
        <xdr:cNvPr id="5" name="Straight Arrow Connector 4"/>
        <xdr:cNvCxnSpPr/>
      </xdr:nvCxnSpPr>
      <xdr:spPr>
        <a:xfrm>
          <a:off x="3514725" y="771525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43</xdr:row>
      <xdr:rowOff>9525</xdr:rowOff>
    </xdr:from>
    <xdr:to>
      <xdr:col>5</xdr:col>
      <xdr:colOff>485775</xdr:colOff>
      <xdr:row>71</xdr:row>
      <xdr:rowOff>190500</xdr:rowOff>
    </xdr:to>
    <xdr:cxnSp macro="">
      <xdr:nvCxnSpPr>
        <xdr:cNvPr id="7" name="Straight Arrow Connector 6"/>
        <xdr:cNvCxnSpPr/>
      </xdr:nvCxnSpPr>
      <xdr:spPr>
        <a:xfrm>
          <a:off x="6877050" y="8277225"/>
          <a:ext cx="0" cy="6086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43</xdr:row>
      <xdr:rowOff>0</xdr:rowOff>
    </xdr:from>
    <xdr:to>
      <xdr:col>1</xdr:col>
      <xdr:colOff>638175</xdr:colOff>
      <xdr:row>71</xdr:row>
      <xdr:rowOff>180975</xdr:rowOff>
    </xdr:to>
    <xdr:cxnSp macro="">
      <xdr:nvCxnSpPr>
        <xdr:cNvPr id="9" name="Straight Arrow Connector 8"/>
        <xdr:cNvCxnSpPr/>
      </xdr:nvCxnSpPr>
      <xdr:spPr>
        <a:xfrm>
          <a:off x="3514725" y="7258050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7</xdr:row>
      <xdr:rowOff>28575</xdr:rowOff>
    </xdr:from>
    <xdr:to>
      <xdr:col>1</xdr:col>
      <xdr:colOff>447675</xdr:colOff>
      <xdr:row>31</xdr:row>
      <xdr:rowOff>161925</xdr:rowOff>
    </xdr:to>
    <xdr:cxnSp macro="">
      <xdr:nvCxnSpPr>
        <xdr:cNvPr id="3" name="Straight Connector 2"/>
        <xdr:cNvCxnSpPr/>
      </xdr:nvCxnSpPr>
      <xdr:spPr>
        <a:xfrm>
          <a:off x="3400425" y="1733550"/>
          <a:ext cx="0" cy="4705350"/>
        </a:xfrm>
        <a:prstGeom prst="line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21</xdr:row>
      <xdr:rowOff>0</xdr:rowOff>
    </xdr:from>
    <xdr:to>
      <xdr:col>5</xdr:col>
      <xdr:colOff>504825</xdr:colOff>
      <xdr:row>32</xdr:row>
      <xdr:rowOff>28575</xdr:rowOff>
    </xdr:to>
    <xdr:cxnSp macro="">
      <xdr:nvCxnSpPr>
        <xdr:cNvPr id="4" name="Straight Arrow Connector 3"/>
        <xdr:cNvCxnSpPr/>
      </xdr:nvCxnSpPr>
      <xdr:spPr>
        <a:xfrm>
          <a:off x="7181850" y="4371975"/>
          <a:ext cx="0" cy="21240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44</xdr:row>
      <xdr:rowOff>0</xdr:rowOff>
    </xdr:from>
    <xdr:to>
      <xdr:col>1</xdr:col>
      <xdr:colOff>495300</xdr:colOff>
      <xdr:row>68</xdr:row>
      <xdr:rowOff>161925</xdr:rowOff>
    </xdr:to>
    <xdr:cxnSp macro="">
      <xdr:nvCxnSpPr>
        <xdr:cNvPr id="6" name="Straight Arrow Connector 5"/>
        <xdr:cNvCxnSpPr/>
      </xdr:nvCxnSpPr>
      <xdr:spPr>
        <a:xfrm>
          <a:off x="3448050" y="9134475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44</xdr:row>
      <xdr:rowOff>0</xdr:rowOff>
    </xdr:from>
    <xdr:to>
      <xdr:col>5</xdr:col>
      <xdr:colOff>409575</xdr:colOff>
      <xdr:row>56</xdr:row>
      <xdr:rowOff>28575</xdr:rowOff>
    </xdr:to>
    <xdr:cxnSp macro="">
      <xdr:nvCxnSpPr>
        <xdr:cNvPr id="8" name="Straight Arrow Connector 7"/>
        <xdr:cNvCxnSpPr/>
      </xdr:nvCxnSpPr>
      <xdr:spPr>
        <a:xfrm>
          <a:off x="7086600" y="9134475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5</xdr:row>
      <xdr:rowOff>0</xdr:rowOff>
    </xdr:from>
    <xdr:to>
      <xdr:col>1</xdr:col>
      <xdr:colOff>885825</xdr:colOff>
      <xdr:row>29</xdr:row>
      <xdr:rowOff>161925</xdr:rowOff>
    </xdr:to>
    <xdr:cxnSp macro="">
      <xdr:nvCxnSpPr>
        <xdr:cNvPr id="2" name="Straight Arrow Connector 1"/>
        <xdr:cNvCxnSpPr/>
      </xdr:nvCxnSpPr>
      <xdr:spPr>
        <a:xfrm>
          <a:off x="3371850" y="952500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</xdr:row>
      <xdr:rowOff>0</xdr:rowOff>
    </xdr:from>
    <xdr:to>
      <xdr:col>5</xdr:col>
      <xdr:colOff>371475</xdr:colOff>
      <xdr:row>17</xdr:row>
      <xdr:rowOff>28575</xdr:rowOff>
    </xdr:to>
    <xdr:cxnSp macro="">
      <xdr:nvCxnSpPr>
        <xdr:cNvPr id="3" name="Straight Arrow Connector 2"/>
        <xdr:cNvCxnSpPr/>
      </xdr:nvCxnSpPr>
      <xdr:spPr>
        <a:xfrm>
          <a:off x="6667500" y="952500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19</xdr:row>
      <xdr:rowOff>114300</xdr:rowOff>
    </xdr:from>
    <xdr:to>
      <xdr:col>18</xdr:col>
      <xdr:colOff>590550</xdr:colOff>
      <xdr:row>19</xdr:row>
      <xdr:rowOff>114300</xdr:rowOff>
    </xdr:to>
    <xdr:cxnSp macro="">
      <xdr:nvCxnSpPr>
        <xdr:cNvPr id="5" name="Straight Arrow Connector 4"/>
        <xdr:cNvCxnSpPr/>
      </xdr:nvCxnSpPr>
      <xdr:spPr>
        <a:xfrm flipH="1">
          <a:off x="8220075" y="3943350"/>
          <a:ext cx="3362325" cy="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M9311\Projects_by%20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tatus"/>
      <sheetName val="Macro1"/>
    </sheetNames>
    <sheetDataSet>
      <sheetData sheetId="0"/>
      <sheetData sheetId="1">
        <row r="59">
          <cell r="A5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zoomScaleNormal="100" workbookViewId="0">
      <selection activeCell="C36" sqref="C36"/>
    </sheetView>
  </sheetViews>
  <sheetFormatPr defaultRowHeight="15" outlineLevelRow="1" outlineLevelCol="1" x14ac:dyDescent="0.25"/>
  <cols>
    <col min="1" max="1" width="43.140625" style="79" bestFit="1" customWidth="1"/>
    <col min="2" max="2" width="13.42578125" style="79" customWidth="1" outlineLevel="1"/>
    <col min="3" max="3" width="15.7109375" style="79" customWidth="1" outlineLevel="1"/>
    <col min="4" max="4" width="9.28515625" style="79" customWidth="1" outlineLevel="1"/>
    <col min="5" max="5" width="14.28515625" style="79" customWidth="1" outlineLevel="1"/>
    <col min="6" max="6" width="8.7109375" style="79" customWidth="1" outlineLevel="1"/>
    <col min="7" max="7" width="18.7109375" style="79" customWidth="1" outlineLevel="1"/>
    <col min="8" max="8" width="2.85546875" style="79" customWidth="1"/>
    <col min="9" max="9" width="14.7109375" style="79" bestFit="1" customWidth="1"/>
    <col min="10" max="16384" width="9.140625" style="79"/>
  </cols>
  <sheetData>
    <row r="1" spans="1:9" ht="15.75" x14ac:dyDescent="0.25">
      <c r="A1" s="103" t="s">
        <v>285</v>
      </c>
    </row>
    <row r="2" spans="1:9" x14ac:dyDescent="0.25">
      <c r="A2" s="78"/>
    </row>
    <row r="3" spans="1:9" ht="43.5" x14ac:dyDescent="0.25">
      <c r="A3" s="78" t="s">
        <v>269</v>
      </c>
      <c r="C3" s="80" t="s">
        <v>256</v>
      </c>
      <c r="D3" s="81"/>
      <c r="E3" s="82" t="s">
        <v>215</v>
      </c>
      <c r="F3" s="81"/>
      <c r="G3" s="80" t="s">
        <v>265</v>
      </c>
      <c r="I3" s="80" t="s">
        <v>39</v>
      </c>
    </row>
    <row r="4" spans="1:9" x14ac:dyDescent="0.25">
      <c r="A4" s="79" t="s">
        <v>220</v>
      </c>
    </row>
    <row r="5" spans="1:9" x14ac:dyDescent="0.25">
      <c r="A5" s="79" t="s">
        <v>221</v>
      </c>
      <c r="B5" s="83" t="s">
        <v>272</v>
      </c>
      <c r="C5" s="98">
        <f>'Att B1 123116 Depr_Chg-ex trans'!Q40</f>
        <v>2132224.1671667811</v>
      </c>
      <c r="I5" s="98">
        <f>SUM(C5,E5,G5)</f>
        <v>2132224.1671667811</v>
      </c>
    </row>
    <row r="6" spans="1:9" x14ac:dyDescent="0.25">
      <c r="A6" s="79" t="s">
        <v>222</v>
      </c>
      <c r="C6" s="84">
        <f>'Att B1 123116 Depr_Chg-ex trans'!Q163</f>
        <v>1139010.8538832383</v>
      </c>
      <c r="I6" s="85">
        <f t="shared" ref="I6:I7" si="0">SUM(C6,E6,G6)</f>
        <v>1139010.8538832383</v>
      </c>
    </row>
    <row r="7" spans="1:9" x14ac:dyDescent="0.25">
      <c r="A7" s="79" t="s">
        <v>223</v>
      </c>
      <c r="C7" s="84">
        <f>'Att B1 123116 Depr_Chg-ex trans'!Q220</f>
        <v>612132.03827291226</v>
      </c>
      <c r="I7" s="85">
        <f t="shared" si="0"/>
        <v>612132.03827291226</v>
      </c>
    </row>
    <row r="8" spans="1:9" x14ac:dyDescent="0.25">
      <c r="A8" s="86" t="s">
        <v>224</v>
      </c>
      <c r="C8" s="87">
        <f>SUM(C5:C7)</f>
        <v>3883367.0593229313</v>
      </c>
      <c r="E8" s="87">
        <f>SUM(E5:E7)</f>
        <v>0</v>
      </c>
      <c r="G8" s="87">
        <f>SUM(G5:G7)</f>
        <v>0</v>
      </c>
      <c r="I8" s="87">
        <f>SUM(I5:I7)</f>
        <v>3883367.0593229313</v>
      </c>
    </row>
    <row r="9" spans="1:9" ht="7.5" customHeight="1" x14ac:dyDescent="0.25">
      <c r="C9" s="84"/>
    </row>
    <row r="10" spans="1:9" x14ac:dyDescent="0.25">
      <c r="A10" s="79" t="s">
        <v>225</v>
      </c>
      <c r="C10" s="84">
        <f>'Att B1 123116 Depr_Chg-ex trans'!Q235</f>
        <v>1342635.5274776646</v>
      </c>
      <c r="E10" s="88">
        <v>0</v>
      </c>
      <c r="G10" s="88">
        <v>0</v>
      </c>
      <c r="I10" s="85">
        <f>SUM(C10,E10,G10)</f>
        <v>1342635.5274776646</v>
      </c>
    </row>
    <row r="11" spans="1:9" ht="7.5" customHeight="1" x14ac:dyDescent="0.25">
      <c r="C11" s="84"/>
    </row>
    <row r="12" spans="1:9" outlineLevel="1" x14ac:dyDescent="0.25">
      <c r="A12" s="79" t="s">
        <v>217</v>
      </c>
      <c r="C12" s="84"/>
    </row>
    <row r="13" spans="1:9" outlineLevel="1" x14ac:dyDescent="0.25">
      <c r="A13" s="79" t="s">
        <v>228</v>
      </c>
      <c r="C13" s="84">
        <f>'Att B1 123116 Depr_Chg-ex trans'!Q255</f>
        <v>0</v>
      </c>
      <c r="I13" s="85">
        <f t="shared" ref="I13:I15" si="1">SUM(C13,E13,G13)</f>
        <v>0</v>
      </c>
    </row>
    <row r="14" spans="1:9" outlineLevel="1" x14ac:dyDescent="0.25">
      <c r="A14" s="79" t="s">
        <v>227</v>
      </c>
      <c r="C14" s="84">
        <f>'Att B1 123116 Depr_Chg-ex trans'!Q278</f>
        <v>-3290834.2164709992</v>
      </c>
      <c r="I14" s="85">
        <f t="shared" si="1"/>
        <v>-3290834.2164709992</v>
      </c>
    </row>
    <row r="15" spans="1:9" outlineLevel="1" x14ac:dyDescent="0.25">
      <c r="A15" s="79" t="s">
        <v>226</v>
      </c>
      <c r="C15" s="84">
        <f>'Att B1 123116 Depr_Chg-ex trans'!Q283</f>
        <v>9775.510977803795</v>
      </c>
      <c r="I15" s="108">
        <f t="shared" si="1"/>
        <v>9775.510977803795</v>
      </c>
    </row>
    <row r="16" spans="1:9" x14ac:dyDescent="0.25">
      <c r="A16" s="89" t="s">
        <v>217</v>
      </c>
      <c r="C16" s="87">
        <f>SUM(C13:C15)</f>
        <v>-3281058.7054931954</v>
      </c>
      <c r="E16" s="87">
        <f>SUM(E13:E15)</f>
        <v>0</v>
      </c>
      <c r="G16" s="87">
        <f>SUM(G13:G15)</f>
        <v>0</v>
      </c>
      <c r="I16" s="91">
        <f>SUM(I13:I15)</f>
        <v>-3281058.7054931954</v>
      </c>
    </row>
    <row r="17" spans="1:9" ht="7.5" customHeight="1" x14ac:dyDescent="0.25">
      <c r="C17" s="84"/>
    </row>
    <row r="18" spans="1:9" outlineLevel="1" x14ac:dyDescent="0.25">
      <c r="A18" s="79" t="s">
        <v>230</v>
      </c>
      <c r="C18" s="84"/>
    </row>
    <row r="19" spans="1:9" outlineLevel="1" x14ac:dyDescent="0.25">
      <c r="A19" s="79" t="s">
        <v>226</v>
      </c>
      <c r="C19" s="84">
        <f>'Att B1 123116 Depr_Chg-ex trans'!Q298</f>
        <v>564853.82976553962</v>
      </c>
      <c r="F19" s="83" t="s">
        <v>274</v>
      </c>
      <c r="G19" s="98">
        <v>-221670.91373267971</v>
      </c>
      <c r="I19" s="85">
        <f t="shared" ref="I19:I21" si="2">SUM(C19,E19,G19)</f>
        <v>343182.91603285994</v>
      </c>
    </row>
    <row r="20" spans="1:9" outlineLevel="1" x14ac:dyDescent="0.25">
      <c r="A20" s="79" t="s">
        <v>232</v>
      </c>
      <c r="C20" s="84">
        <f>'Att B1 123116 Depr_Chg-ex trans'!Q312</f>
        <v>0</v>
      </c>
      <c r="I20" s="85">
        <f t="shared" si="2"/>
        <v>0</v>
      </c>
    </row>
    <row r="21" spans="1:9" outlineLevel="1" x14ac:dyDescent="0.25">
      <c r="A21" s="79" t="s">
        <v>231</v>
      </c>
      <c r="C21" s="84">
        <f>'Att B1 123116 Depr_Chg-ex trans'!Q325</f>
        <v>294972.25650900014</v>
      </c>
      <c r="I21" s="108">
        <f t="shared" si="2"/>
        <v>294972.25650900014</v>
      </c>
    </row>
    <row r="22" spans="1:9" outlineLevel="1" x14ac:dyDescent="0.25">
      <c r="A22" s="86" t="s">
        <v>233</v>
      </c>
      <c r="C22" s="87">
        <f>SUM(C19:C21)</f>
        <v>859826.08627453982</v>
      </c>
      <c r="E22" s="87">
        <f>SUM(E19:E21)</f>
        <v>0</v>
      </c>
      <c r="G22" s="87">
        <f>SUM(G19:G21)</f>
        <v>-221670.91373267971</v>
      </c>
      <c r="I22" s="91">
        <f>SUM(I19:I21)</f>
        <v>638155.17254186003</v>
      </c>
    </row>
    <row r="23" spans="1:9" outlineLevel="1" x14ac:dyDescent="0.25">
      <c r="C23" s="84"/>
    </row>
    <row r="24" spans="1:9" outlineLevel="1" x14ac:dyDescent="0.25">
      <c r="A24" s="79" t="s">
        <v>266</v>
      </c>
      <c r="C24" s="84"/>
    </row>
    <row r="25" spans="1:9" outlineLevel="1" x14ac:dyDescent="0.25">
      <c r="A25" s="79" t="s">
        <v>235</v>
      </c>
      <c r="C25" s="84">
        <f>'Att B1 123116 Depr_Chg-ex trans'!Q345</f>
        <v>-983312.12965438305</v>
      </c>
      <c r="G25" s="84">
        <v>-503435.87103866739</v>
      </c>
      <c r="I25" s="85">
        <f t="shared" ref="I25:I28" si="3">SUM(C25,E25,G25)</f>
        <v>-1486748.0006930504</v>
      </c>
    </row>
    <row r="26" spans="1:9" outlineLevel="1" x14ac:dyDescent="0.25">
      <c r="A26" s="79" t="s">
        <v>236</v>
      </c>
      <c r="C26" s="84">
        <f>'Att B1 123116 Depr_Chg-ex trans'!Q362</f>
        <v>-48937.286546582509</v>
      </c>
      <c r="I26" s="85">
        <f t="shared" si="3"/>
        <v>-48937.286546582509</v>
      </c>
    </row>
    <row r="27" spans="1:9" outlineLevel="1" x14ac:dyDescent="0.25">
      <c r="A27" s="79" t="s">
        <v>237</v>
      </c>
      <c r="C27" s="84">
        <f>'Att B1 123116 Depr_Chg-ex trans'!Q377</f>
        <v>0</v>
      </c>
      <c r="I27" s="85">
        <f t="shared" si="3"/>
        <v>0</v>
      </c>
    </row>
    <row r="28" spans="1:9" outlineLevel="1" x14ac:dyDescent="0.25">
      <c r="A28" s="79" t="s">
        <v>238</v>
      </c>
      <c r="C28" s="84">
        <f>'Att B1 123116 Depr_Chg-ex trans'!Q392</f>
        <v>36813.691999967021</v>
      </c>
      <c r="I28" s="108">
        <f t="shared" si="3"/>
        <v>36813.691999967021</v>
      </c>
    </row>
    <row r="29" spans="1:9" outlineLevel="1" x14ac:dyDescent="0.25">
      <c r="A29" s="86" t="s">
        <v>267</v>
      </c>
      <c r="C29" s="87">
        <f>SUM(C25:C28)</f>
        <v>-995435.72420099855</v>
      </c>
      <c r="E29" s="87">
        <f>SUM(E25:E28)</f>
        <v>0</v>
      </c>
      <c r="G29" s="87">
        <f>SUM(G25:G28)</f>
        <v>-503435.87103866739</v>
      </c>
      <c r="I29" s="101">
        <f>SUM(I25:I28)</f>
        <v>-1498871.5952396661</v>
      </c>
    </row>
    <row r="30" spans="1:9" x14ac:dyDescent="0.25">
      <c r="A30" s="79" t="s">
        <v>268</v>
      </c>
      <c r="C30" s="87">
        <f>C22+C29</f>
        <v>-135609.63792645873</v>
      </c>
      <c r="G30" s="87">
        <f>G22+G29</f>
        <v>-725106.78477134707</v>
      </c>
      <c r="I30" s="110">
        <f>I22+I29</f>
        <v>-860716.42269780603</v>
      </c>
    </row>
    <row r="31" spans="1:9" ht="7.5" customHeight="1" x14ac:dyDescent="0.25">
      <c r="C31" s="84"/>
    </row>
    <row r="32" spans="1:9" x14ac:dyDescent="0.25">
      <c r="A32" s="79" t="s">
        <v>215</v>
      </c>
      <c r="C32" s="84"/>
      <c r="D32" s="83" t="s">
        <v>273</v>
      </c>
      <c r="E32" s="98">
        <f>'Att B2 123116 Transp-Depr_Exp'!O19</f>
        <v>-530145.78500434244</v>
      </c>
      <c r="I32" s="85">
        <f>SUM(C32,E32,G32)</f>
        <v>-530145.78500434244</v>
      </c>
    </row>
    <row r="33" spans="1:9" ht="7.5" customHeight="1" x14ac:dyDescent="0.25">
      <c r="C33" s="84"/>
    </row>
    <row r="34" spans="1:9" ht="15.75" thickBot="1" x14ac:dyDescent="0.3">
      <c r="A34" s="79" t="s">
        <v>239</v>
      </c>
      <c r="C34" s="99">
        <f>SUM(C8,C10,C16,C30,C32)</f>
        <v>1809334.2433809415</v>
      </c>
      <c r="E34" s="99">
        <f>SUM(E8,E10,E16,E30,E32)</f>
        <v>-530145.78500434244</v>
      </c>
      <c r="G34" s="99">
        <f>SUM(G8,G10,G16,G30,G32)</f>
        <v>-725106.78477134707</v>
      </c>
      <c r="I34" s="99">
        <f>SUM(I8,I10,I16,I30,I32)</f>
        <v>554081.67360525182</v>
      </c>
    </row>
    <row r="35" spans="1:9" ht="15.75" thickTop="1" x14ac:dyDescent="0.25">
      <c r="C35" s="84"/>
    </row>
    <row r="36" spans="1:9" x14ac:dyDescent="0.25">
      <c r="C36" s="84"/>
    </row>
    <row r="37" spans="1:9" x14ac:dyDescent="0.25">
      <c r="C37" s="84"/>
    </row>
    <row r="38" spans="1:9" x14ac:dyDescent="0.25">
      <c r="A38" s="78" t="s">
        <v>279</v>
      </c>
      <c r="C38" s="84"/>
    </row>
    <row r="39" spans="1:9" x14ac:dyDescent="0.25">
      <c r="A39" s="78"/>
      <c r="C39" s="84"/>
    </row>
    <row r="40" spans="1:9" ht="43.5" x14ac:dyDescent="0.25">
      <c r="A40" s="96" t="s">
        <v>269</v>
      </c>
      <c r="C40" s="80" t="s">
        <v>256</v>
      </c>
      <c r="D40" s="81"/>
      <c r="E40" s="82" t="s">
        <v>215</v>
      </c>
      <c r="F40" s="81"/>
      <c r="G40" s="80" t="s">
        <v>265</v>
      </c>
      <c r="I40" s="97" t="s">
        <v>39</v>
      </c>
    </row>
    <row r="41" spans="1:9" x14ac:dyDescent="0.25">
      <c r="A41" s="96"/>
      <c r="C41" s="80"/>
      <c r="D41" s="81"/>
      <c r="E41" s="82"/>
      <c r="F41" s="81"/>
      <c r="G41" s="80"/>
      <c r="I41" s="97"/>
    </row>
    <row r="42" spans="1:9" outlineLevel="1" x14ac:dyDescent="0.25">
      <c r="A42" s="79" t="s">
        <v>280</v>
      </c>
      <c r="C42" s="84"/>
    </row>
    <row r="43" spans="1:9" outlineLevel="1" x14ac:dyDescent="0.25">
      <c r="A43" s="79" t="s">
        <v>218</v>
      </c>
      <c r="B43" s="83" t="s">
        <v>272</v>
      </c>
      <c r="C43" s="98">
        <f>'Att B1 123116 Depr_Chg-ex trans'!S345</f>
        <v>-294303.43543063378</v>
      </c>
      <c r="D43" s="84"/>
      <c r="E43" s="84"/>
      <c r="F43" s="83" t="s">
        <v>274</v>
      </c>
      <c r="G43" s="98">
        <v>-150810.19333535703</v>
      </c>
      <c r="I43" s="98">
        <f>SUM(C43,E43,G43)</f>
        <v>-445113.62876599084</v>
      </c>
    </row>
    <row r="44" spans="1:9" outlineLevel="1" x14ac:dyDescent="0.25">
      <c r="A44" s="79" t="s">
        <v>241</v>
      </c>
      <c r="C44" s="84">
        <f>'Att B1 123116 Depr_Chg-ex trans'!S362</f>
        <v>-14370.020199665129</v>
      </c>
      <c r="D44" s="84"/>
      <c r="E44" s="84"/>
      <c r="F44" s="84"/>
      <c r="G44" s="84"/>
      <c r="I44" s="84">
        <f t="shared" ref="I44:I46" si="4">SUM(C44,E44,G44)</f>
        <v>-14370.020199665129</v>
      </c>
    </row>
    <row r="45" spans="1:9" outlineLevel="1" x14ac:dyDescent="0.25">
      <c r="A45" s="79" t="s">
        <v>242</v>
      </c>
      <c r="C45" s="84">
        <f>'Att B1 123116 Depr_Chg-ex trans'!S377</f>
        <v>0</v>
      </c>
      <c r="D45" s="84"/>
      <c r="E45" s="84"/>
      <c r="F45" s="84"/>
      <c r="G45" s="84"/>
      <c r="I45" s="84">
        <f t="shared" si="4"/>
        <v>0</v>
      </c>
    </row>
    <row r="46" spans="1:9" outlineLevel="1" x14ac:dyDescent="0.25">
      <c r="A46" s="79" t="s">
        <v>243</v>
      </c>
      <c r="C46" s="84">
        <f>'Att B1 123116 Depr_Chg-ex trans'!S392</f>
        <v>10499.813038032955</v>
      </c>
      <c r="D46" s="84"/>
      <c r="E46" s="84"/>
      <c r="F46" s="84"/>
      <c r="G46" s="84"/>
      <c r="I46" s="102">
        <f t="shared" si="4"/>
        <v>10499.813038032955</v>
      </c>
    </row>
    <row r="47" spans="1:9" outlineLevel="1" x14ac:dyDescent="0.25">
      <c r="A47" s="86" t="s">
        <v>282</v>
      </c>
      <c r="C47" s="87">
        <f>SUM(C43:C46)</f>
        <v>-298173.64259226591</v>
      </c>
      <c r="D47" s="84"/>
      <c r="E47" s="87">
        <f>SUM(E43:E46)</f>
        <v>0</v>
      </c>
      <c r="F47" s="84"/>
      <c r="G47" s="87">
        <f>SUM(G43:G46)</f>
        <v>-150810.19333535703</v>
      </c>
      <c r="I47" s="91">
        <f>SUM(I43:I46)</f>
        <v>-448983.83592762297</v>
      </c>
    </row>
    <row r="48" spans="1:9" outlineLevel="1" x14ac:dyDescent="0.25">
      <c r="C48" s="84"/>
      <c r="D48" s="84"/>
      <c r="E48" s="84"/>
      <c r="F48" s="84"/>
      <c r="G48" s="84"/>
      <c r="I48" s="84"/>
    </row>
    <row r="49" spans="1:9" outlineLevel="1" x14ac:dyDescent="0.25">
      <c r="A49" s="79" t="s">
        <v>246</v>
      </c>
      <c r="C49" s="84"/>
      <c r="D49" s="84"/>
      <c r="E49" s="84"/>
      <c r="F49" s="84"/>
      <c r="G49" s="84"/>
      <c r="I49" s="84"/>
    </row>
    <row r="50" spans="1:9" outlineLevel="1" x14ac:dyDescent="0.25">
      <c r="A50" s="79" t="s">
        <v>247</v>
      </c>
      <c r="C50" s="84">
        <f>'Att B1 123116 Depr_Chg-ex trans'!S472</f>
        <v>-5799.835562669402</v>
      </c>
      <c r="D50" s="84"/>
      <c r="E50" s="84"/>
      <c r="F50" s="83"/>
      <c r="G50" s="84">
        <v>8803.1031991476902</v>
      </c>
      <c r="I50" s="84">
        <f t="shared" ref="I50:I54" si="5">SUM(C50,E50,G50)</f>
        <v>3003.2676364782883</v>
      </c>
    </row>
    <row r="51" spans="1:9" outlineLevel="1" x14ac:dyDescent="0.25">
      <c r="A51" s="79" t="s">
        <v>248</v>
      </c>
      <c r="C51" s="84">
        <f>'Att B1 123116 Depr_Chg-ex trans'!S482</f>
        <v>0</v>
      </c>
      <c r="D51" s="84"/>
      <c r="E51" s="84"/>
      <c r="F51" s="84"/>
      <c r="G51" s="84"/>
      <c r="I51" s="84">
        <f t="shared" si="5"/>
        <v>0</v>
      </c>
    </row>
    <row r="52" spans="1:9" outlineLevel="1" x14ac:dyDescent="0.25">
      <c r="A52" s="79" t="s">
        <v>219</v>
      </c>
      <c r="C52" s="84">
        <f>'Att B1 123116 Depr_Chg-ex trans'!S496</f>
        <v>0</v>
      </c>
      <c r="D52" s="84"/>
      <c r="E52" s="84"/>
      <c r="F52" s="84"/>
      <c r="G52" s="84"/>
      <c r="I52" s="84">
        <f t="shared" si="5"/>
        <v>0</v>
      </c>
    </row>
    <row r="53" spans="1:9" outlineLevel="1" x14ac:dyDescent="0.25">
      <c r="A53" s="79" t="s">
        <v>249</v>
      </c>
      <c r="C53" s="84">
        <f>'Att B1 123116 Depr_Chg-ex trans'!S508</f>
        <v>33963.89576270002</v>
      </c>
      <c r="D53" s="84"/>
      <c r="E53" s="84"/>
      <c r="F53" s="84"/>
      <c r="G53" s="84"/>
      <c r="I53" s="84">
        <f t="shared" si="5"/>
        <v>33963.89576270002</v>
      </c>
    </row>
    <row r="54" spans="1:9" outlineLevel="1" x14ac:dyDescent="0.25">
      <c r="A54" s="79" t="s">
        <v>250</v>
      </c>
      <c r="C54" s="84">
        <f>'Att B1 123116 Depr_Chg-ex trans'!S520</f>
        <v>-8973.0028916866959</v>
      </c>
      <c r="D54" s="84"/>
      <c r="E54" s="84"/>
      <c r="F54" s="84"/>
      <c r="G54" s="84">
        <v>-8273.6735879590797</v>
      </c>
      <c r="I54" s="84">
        <f t="shared" si="5"/>
        <v>-17246.676479645776</v>
      </c>
    </row>
    <row r="55" spans="1:9" outlineLevel="1" x14ac:dyDescent="0.25">
      <c r="A55" s="86" t="s">
        <v>251</v>
      </c>
      <c r="C55" s="87">
        <f>SUM(C50:C54)</f>
        <v>19191.057308343923</v>
      </c>
      <c r="D55" s="84"/>
      <c r="E55" s="87">
        <f>SUM(E50:E54)</f>
        <v>0</v>
      </c>
      <c r="F55" s="84"/>
      <c r="G55" s="87">
        <f>SUM(G50:G54)</f>
        <v>529.42961118861058</v>
      </c>
      <c r="I55" s="101">
        <f>SUM(I50:I54)</f>
        <v>19720.486919532534</v>
      </c>
    </row>
    <row r="56" spans="1:9" x14ac:dyDescent="0.25">
      <c r="A56" s="79" t="s">
        <v>289</v>
      </c>
      <c r="C56" s="87">
        <f>C47+C55</f>
        <v>-278982.58528392197</v>
      </c>
      <c r="D56" s="84"/>
      <c r="E56" s="87">
        <f>E47+E55</f>
        <v>0</v>
      </c>
      <c r="F56" s="84"/>
      <c r="G56" s="87">
        <f>G47+G55</f>
        <v>-150280.76372416841</v>
      </c>
      <c r="I56" s="109">
        <f>I47+I55</f>
        <v>-429263.34900809044</v>
      </c>
    </row>
    <row r="57" spans="1:9" x14ac:dyDescent="0.25">
      <c r="C57" s="84"/>
      <c r="D57" s="84"/>
      <c r="E57" s="84"/>
      <c r="F57" s="84"/>
      <c r="G57" s="84"/>
      <c r="I57" s="84"/>
    </row>
    <row r="58" spans="1:9" outlineLevel="1" x14ac:dyDescent="0.25">
      <c r="A58" s="79" t="s">
        <v>216</v>
      </c>
      <c r="C58" s="84"/>
      <c r="D58" s="84"/>
      <c r="E58" s="84"/>
      <c r="F58" s="84"/>
      <c r="G58" s="84"/>
      <c r="I58" s="84"/>
    </row>
    <row r="59" spans="1:9" outlineLevel="1" x14ac:dyDescent="0.25">
      <c r="A59" s="79" t="s">
        <v>247</v>
      </c>
      <c r="C59" s="84">
        <f>'Att B1 123116 Depr_Chg-ex trans'!S412</f>
        <v>-129050.16383564848</v>
      </c>
      <c r="D59" s="84"/>
      <c r="E59" s="84"/>
      <c r="F59" s="84"/>
      <c r="G59" s="84"/>
      <c r="I59" s="84">
        <f t="shared" ref="I59:I60" si="6">SUM(C59,E59,G59)</f>
        <v>-129050.16383564848</v>
      </c>
    </row>
    <row r="60" spans="1:9" outlineLevel="1" x14ac:dyDescent="0.25">
      <c r="A60" s="79" t="s">
        <v>219</v>
      </c>
      <c r="C60" s="84">
        <f>'Att B1 123116 Depr_Chg-ex trans'!S425</f>
        <v>0</v>
      </c>
      <c r="D60" s="84"/>
      <c r="E60" s="84"/>
      <c r="F60" s="84"/>
      <c r="G60" s="84"/>
      <c r="I60" s="102">
        <f t="shared" si="6"/>
        <v>0</v>
      </c>
    </row>
    <row r="61" spans="1:9" x14ac:dyDescent="0.25">
      <c r="A61" s="89" t="s">
        <v>216</v>
      </c>
      <c r="C61" s="87">
        <f>SUM(C59:C60)</f>
        <v>-129050.16383564848</v>
      </c>
      <c r="D61" s="84"/>
      <c r="E61" s="87">
        <f>SUM(E59:E60)</f>
        <v>0</v>
      </c>
      <c r="F61" s="84"/>
      <c r="G61" s="87">
        <f>SUM(G59:G60)</f>
        <v>0</v>
      </c>
      <c r="I61" s="91">
        <f>SUM(I59:I60)</f>
        <v>-129050.16383564848</v>
      </c>
    </row>
    <row r="62" spans="1:9" x14ac:dyDescent="0.25">
      <c r="C62" s="84"/>
      <c r="D62" s="84"/>
      <c r="E62" s="84"/>
      <c r="F62" s="84"/>
      <c r="G62" s="84"/>
      <c r="I62" s="84"/>
    </row>
    <row r="63" spans="1:9" outlineLevel="1" x14ac:dyDescent="0.25">
      <c r="A63" s="79" t="s">
        <v>244</v>
      </c>
      <c r="C63" s="84"/>
      <c r="D63" s="84"/>
      <c r="E63" s="84"/>
      <c r="F63" s="84"/>
      <c r="G63" s="84"/>
      <c r="I63" s="84"/>
    </row>
    <row r="64" spans="1:9" outlineLevel="1" x14ac:dyDescent="0.25">
      <c r="A64" s="79" t="s">
        <v>245</v>
      </c>
      <c r="C64" s="84">
        <f>'Att B1 123116 Depr_Chg-ex trans'!S432</f>
        <v>-2130.1766880653745</v>
      </c>
      <c r="D64" s="84"/>
      <c r="E64" s="84"/>
      <c r="F64" s="84"/>
      <c r="G64" s="84"/>
      <c r="I64" s="84">
        <f t="shared" ref="I64:I67" si="7">SUM(C64,E64,G64)</f>
        <v>-2130.1766880653745</v>
      </c>
    </row>
    <row r="65" spans="1:9" outlineLevel="1" x14ac:dyDescent="0.25">
      <c r="A65" s="79" t="s">
        <v>228</v>
      </c>
      <c r="C65" s="84">
        <f>'Att B1 123116 Depr_Chg-ex trans'!S443</f>
        <v>0</v>
      </c>
      <c r="D65" s="84"/>
      <c r="E65" s="84"/>
      <c r="F65" s="84"/>
      <c r="G65" s="84"/>
      <c r="I65" s="84">
        <f t="shared" si="7"/>
        <v>0</v>
      </c>
    </row>
    <row r="66" spans="1:9" outlineLevel="1" x14ac:dyDescent="0.25">
      <c r="A66" s="79" t="s">
        <v>253</v>
      </c>
      <c r="C66" s="84">
        <f>'Att B1 123116 Depr_Chg-ex trans'!S455</f>
        <v>0</v>
      </c>
      <c r="D66" s="84"/>
      <c r="E66" s="84"/>
      <c r="F66" s="84"/>
      <c r="G66" s="84"/>
      <c r="I66" s="84">
        <f t="shared" si="7"/>
        <v>0</v>
      </c>
    </row>
    <row r="67" spans="1:9" outlineLevel="1" x14ac:dyDescent="0.25">
      <c r="A67" s="79" t="s">
        <v>227</v>
      </c>
      <c r="C67" s="84">
        <f>'Att B1 123116 Depr_Chg-ex trans'!S466</f>
        <v>-270344.73588331166</v>
      </c>
      <c r="D67" s="84"/>
      <c r="E67" s="84"/>
      <c r="F67" s="84"/>
      <c r="G67" s="84"/>
      <c r="I67" s="102">
        <f t="shared" si="7"/>
        <v>-270344.73588331166</v>
      </c>
    </row>
    <row r="68" spans="1:9" x14ac:dyDescent="0.25">
      <c r="A68" s="89" t="s">
        <v>290</v>
      </c>
      <c r="C68" s="87">
        <f>SUM(C64:C67)</f>
        <v>-272474.91257137706</v>
      </c>
      <c r="D68" s="84"/>
      <c r="E68" s="87">
        <f>SUM(E64:E67)</f>
        <v>0</v>
      </c>
      <c r="F68" s="84"/>
      <c r="G68" s="87">
        <f>SUM(G64:G67)</f>
        <v>0</v>
      </c>
      <c r="I68" s="91">
        <f>SUM(I64:I67)</f>
        <v>-272474.91257137706</v>
      </c>
    </row>
    <row r="69" spans="1:9" x14ac:dyDescent="0.25">
      <c r="C69" s="91"/>
      <c r="D69" s="84"/>
      <c r="E69" s="84"/>
      <c r="F69" s="84"/>
      <c r="G69" s="84"/>
      <c r="I69" s="84"/>
    </row>
    <row r="70" spans="1:9" x14ac:dyDescent="0.25">
      <c r="A70" s="79" t="s">
        <v>215</v>
      </c>
      <c r="C70" s="91"/>
      <c r="D70" s="83" t="s">
        <v>273</v>
      </c>
      <c r="E70" s="98">
        <f>'Att B2 123116 Transp-Depr_Exp'!Q19</f>
        <v>-223177.18755890266</v>
      </c>
      <c r="F70" s="84"/>
      <c r="G70" s="84">
        <v>0</v>
      </c>
      <c r="I70" s="84">
        <f>SUM(C70,E70,G70)</f>
        <v>-223177.18755890266</v>
      </c>
    </row>
    <row r="71" spans="1:9" x14ac:dyDescent="0.25">
      <c r="C71" s="84"/>
      <c r="D71" s="84"/>
      <c r="E71" s="84"/>
      <c r="F71" s="84"/>
      <c r="G71" s="84"/>
      <c r="I71" s="84"/>
    </row>
    <row r="72" spans="1:9" ht="15.75" thickBot="1" x14ac:dyDescent="0.3">
      <c r="A72" s="79" t="s">
        <v>252</v>
      </c>
      <c r="C72" s="99">
        <f>SUM(C56,C61,C68,C70)</f>
        <v>-680507.6616909476</v>
      </c>
      <c r="D72" s="84"/>
      <c r="E72" s="99">
        <f>SUM(E56,E61,E68,E70)</f>
        <v>-223177.18755890266</v>
      </c>
      <c r="F72" s="84"/>
      <c r="G72" s="99">
        <f>SUM(G56,G61,G68,G70)</f>
        <v>-150280.76372416841</v>
      </c>
      <c r="I72" s="99">
        <f>SUM(I56,I61,I68,I70)</f>
        <v>-1053965.6129740186</v>
      </c>
    </row>
    <row r="73" spans="1:9" ht="15.75" thickTop="1" x14ac:dyDescent="0.25">
      <c r="C73" s="84"/>
    </row>
    <row r="74" spans="1:9" x14ac:dyDescent="0.25">
      <c r="C74" s="84"/>
    </row>
  </sheetData>
  <pageMargins left="0.7" right="0.7" top="0.75" bottom="0.75" header="0.3" footer="0.3"/>
  <pageSetup scale="86" orientation="landscape" r:id="rId1"/>
  <rowBreaks count="1" manualBreakCount="1">
    <brk id="3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view="pageBreakPreview" zoomScale="60" zoomScaleNormal="100" workbookViewId="0">
      <selection activeCell="M42" sqref="M42"/>
    </sheetView>
  </sheetViews>
  <sheetFormatPr defaultRowHeight="12.75" x14ac:dyDescent="0.2"/>
  <cols>
    <col min="1" max="1" width="7.28515625" style="44" customWidth="1"/>
    <col min="2" max="2" width="11.140625" style="44" bestFit="1" customWidth="1"/>
    <col min="3" max="3" width="18.7109375" style="50" bestFit="1" customWidth="1"/>
    <col min="4" max="11" width="9.28515625" style="44" bestFit="1" customWidth="1"/>
    <col min="12" max="12" width="2.7109375" style="44" customWidth="1"/>
    <col min="13" max="13" width="15.5703125" style="44" customWidth="1"/>
    <col min="14" max="14" width="2.7109375" style="44" customWidth="1"/>
    <col min="15" max="15" width="12.140625" style="44" bestFit="1" customWidth="1"/>
    <col min="16" max="16" width="12" style="44" customWidth="1"/>
    <col min="17" max="19" width="10.5703125" style="44" bestFit="1" customWidth="1"/>
    <col min="20" max="20" width="14.140625" style="44" bestFit="1" customWidth="1"/>
    <col min="21" max="16384" width="9.140625" style="44"/>
  </cols>
  <sheetData>
    <row r="1" spans="1:20" ht="26.25" thickBot="1" x14ac:dyDescent="0.25">
      <c r="M1" s="107" t="s">
        <v>284</v>
      </c>
    </row>
    <row r="2" spans="1:20" ht="13.5" thickBot="1" x14ac:dyDescent="0.25">
      <c r="D2" s="111" t="s">
        <v>209</v>
      </c>
      <c r="E2" s="112"/>
      <c r="F2" s="112"/>
      <c r="G2" s="112"/>
      <c r="H2" s="112"/>
      <c r="I2" s="112"/>
      <c r="J2" s="112"/>
      <c r="K2" s="113"/>
      <c r="L2" s="105"/>
      <c r="M2" s="106">
        <f>('Att B-2b Stdied Bal. - Transprt'!Q102+'Wkpr-201612 TTP Adj Summary'!N238)-('Att B-2b Stdied Bal. - Transprt'!M102+'Wkpr-201612 TTP Adj Summary'!J238)</f>
        <v>-3402830.323338001</v>
      </c>
      <c r="N2" s="104"/>
      <c r="O2" s="114" t="s">
        <v>278</v>
      </c>
      <c r="P2" s="115"/>
      <c r="Q2" s="115"/>
      <c r="R2" s="115"/>
      <c r="S2" s="116"/>
      <c r="T2" s="51"/>
    </row>
    <row r="3" spans="1:20" s="52" customFormat="1" x14ac:dyDescent="0.2">
      <c r="C3" s="53"/>
      <c r="G3" s="52" t="s">
        <v>83</v>
      </c>
      <c r="H3" s="52" t="s">
        <v>69</v>
      </c>
      <c r="I3" s="52" t="s">
        <v>83</v>
      </c>
      <c r="J3" s="52" t="s">
        <v>69</v>
      </c>
      <c r="K3" s="52" t="s">
        <v>120</v>
      </c>
      <c r="M3" s="54"/>
      <c r="N3" s="54"/>
      <c r="O3" s="54" t="s">
        <v>83</v>
      </c>
      <c r="P3" s="54" t="s">
        <v>69</v>
      </c>
      <c r="Q3" s="54" t="s">
        <v>83</v>
      </c>
      <c r="R3" s="54" t="s">
        <v>69</v>
      </c>
      <c r="S3" s="54" t="s">
        <v>120</v>
      </c>
      <c r="T3" s="54"/>
    </row>
    <row r="4" spans="1:20" s="52" customFormat="1" ht="51" x14ac:dyDescent="0.2">
      <c r="A4" s="55" t="s">
        <v>12</v>
      </c>
      <c r="B4" s="55" t="s">
        <v>13</v>
      </c>
      <c r="C4" s="56" t="s">
        <v>214</v>
      </c>
      <c r="D4" s="55" t="s">
        <v>210</v>
      </c>
      <c r="E4" s="55" t="s">
        <v>211</v>
      </c>
      <c r="F4" s="55" t="s">
        <v>120</v>
      </c>
      <c r="G4" s="55" t="s">
        <v>30</v>
      </c>
      <c r="H4" s="55" t="s">
        <v>30</v>
      </c>
      <c r="I4" s="55" t="s">
        <v>105</v>
      </c>
      <c r="J4" s="55" t="s">
        <v>105</v>
      </c>
      <c r="K4" s="55" t="s">
        <v>105</v>
      </c>
      <c r="L4" s="55"/>
      <c r="M4" s="57"/>
      <c r="N4" s="57"/>
      <c r="O4" s="57" t="s">
        <v>30</v>
      </c>
      <c r="P4" s="57" t="s">
        <v>30</v>
      </c>
      <c r="Q4" s="57" t="s">
        <v>105</v>
      </c>
      <c r="R4" s="57" t="s">
        <v>105</v>
      </c>
      <c r="S4" s="57" t="s">
        <v>105</v>
      </c>
      <c r="T4" s="54"/>
    </row>
    <row r="5" spans="1:20" s="52" customFormat="1" x14ac:dyDescent="0.2">
      <c r="C5" s="53"/>
      <c r="D5" s="58"/>
      <c r="E5" s="58"/>
      <c r="F5" s="58"/>
      <c r="G5" s="58"/>
      <c r="H5" s="58"/>
      <c r="I5" s="58"/>
      <c r="J5" s="58"/>
      <c r="K5" s="58"/>
      <c r="L5" s="58"/>
      <c r="M5" s="54"/>
      <c r="N5" s="54"/>
      <c r="O5" s="59"/>
      <c r="P5" s="59"/>
      <c r="Q5" s="59"/>
      <c r="R5" s="59"/>
      <c r="S5" s="59"/>
      <c r="T5" s="54"/>
    </row>
    <row r="6" spans="1:20" s="52" customFormat="1" x14ac:dyDescent="0.2">
      <c r="A6" s="60" t="s">
        <v>212</v>
      </c>
      <c r="B6" s="55"/>
      <c r="C6" s="61"/>
      <c r="D6" s="62"/>
      <c r="E6" s="58"/>
      <c r="F6" s="58"/>
      <c r="G6" s="58"/>
      <c r="H6" s="58"/>
      <c r="I6" s="58"/>
      <c r="J6" s="58"/>
      <c r="K6" s="58"/>
      <c r="L6" s="58"/>
      <c r="M6" s="54"/>
      <c r="N6" s="54"/>
      <c r="O6" s="59"/>
      <c r="P6" s="59"/>
      <c r="Q6" s="59"/>
      <c r="R6" s="59"/>
      <c r="S6" s="59"/>
      <c r="T6" s="54"/>
    </row>
    <row r="7" spans="1:20" x14ac:dyDescent="0.2">
      <c r="A7" s="54" t="s">
        <v>96</v>
      </c>
      <c r="B7" s="54" t="s">
        <v>97</v>
      </c>
      <c r="C7" s="50">
        <v>7.5045534853193339E-3</v>
      </c>
      <c r="D7" s="63">
        <v>0.70328000000000002</v>
      </c>
      <c r="E7" s="63">
        <v>0.20444999999999999</v>
      </c>
      <c r="F7" s="63">
        <v>9.2270000000000005E-2</v>
      </c>
      <c r="G7" s="63">
        <v>0.68269999999999997</v>
      </c>
      <c r="H7" s="63">
        <v>0.31730000000000003</v>
      </c>
      <c r="I7" s="63">
        <v>0.70286999999999999</v>
      </c>
      <c r="J7" s="63">
        <v>0.29713000000000001</v>
      </c>
      <c r="K7" s="63"/>
      <c r="L7" s="63"/>
      <c r="M7" s="51">
        <f t="shared" ref="M7:M18" si="0">$M$2*C7</f>
        <v>-25536.72216295651</v>
      </c>
      <c r="N7" s="51"/>
      <c r="O7" s="51">
        <f t="shared" ref="O7:O18" si="1">M7*D7*G7</f>
        <v>-12260.92741277902</v>
      </c>
      <c r="P7" s="51">
        <f t="shared" ref="P7:P18" si="2">M7*D7*H7</f>
        <v>-5698.5385499850345</v>
      </c>
      <c r="Q7" s="51">
        <f t="shared" ref="Q7:Q18" si="3">M7*E7*I7</f>
        <v>-3669.6722131201623</v>
      </c>
      <c r="R7" s="51">
        <f t="shared" ref="R7:R18" si="4">M7*E7*J7</f>
        <v>-1551.3106330962964</v>
      </c>
      <c r="S7" s="51">
        <f t="shared" ref="S7:S18" si="5">M7*F7</f>
        <v>-2356.2733539759975</v>
      </c>
      <c r="T7" s="51">
        <f t="shared" ref="T7:T18" si="6">SUM(O7:S7)-M7</f>
        <v>0</v>
      </c>
    </row>
    <row r="8" spans="1:20" x14ac:dyDescent="0.2">
      <c r="A8" s="54"/>
      <c r="B8" s="54" t="s">
        <v>59</v>
      </c>
      <c r="C8" s="50">
        <v>6.3330945279295751E-3</v>
      </c>
      <c r="D8" s="63">
        <v>0.77807999999999999</v>
      </c>
      <c r="E8" s="63">
        <v>0.22192000000000001</v>
      </c>
      <c r="F8" s="63"/>
      <c r="G8" s="63">
        <v>0.68269999999999997</v>
      </c>
      <c r="H8" s="63">
        <v>0.31730000000000003</v>
      </c>
      <c r="I8" s="63">
        <v>0.70286999999999999</v>
      </c>
      <c r="J8" s="63">
        <v>0.29713000000000001</v>
      </c>
      <c r="K8" s="63"/>
      <c r="L8" s="63"/>
      <c r="M8" s="51">
        <f t="shared" si="0"/>
        <v>-21550.446100204721</v>
      </c>
      <c r="N8" s="51"/>
      <c r="O8" s="51">
        <f t="shared" si="1"/>
        <v>-11447.493871094604</v>
      </c>
      <c r="P8" s="51">
        <f t="shared" si="2"/>
        <v>-5320.4772305526858</v>
      </c>
      <c r="Q8" s="51">
        <f t="shared" si="3"/>
        <v>-3361.4582022360619</v>
      </c>
      <c r="R8" s="51">
        <f t="shared" si="4"/>
        <v>-1421.0167963213696</v>
      </c>
      <c r="S8" s="51">
        <f t="shared" si="5"/>
        <v>0</v>
      </c>
      <c r="T8" s="51">
        <f t="shared" si="6"/>
        <v>0</v>
      </c>
    </row>
    <row r="9" spans="1:20" x14ac:dyDescent="0.2">
      <c r="A9" s="54"/>
      <c r="B9" s="54" t="s">
        <v>69</v>
      </c>
      <c r="C9" s="50">
        <v>8.28212263528952E-3</v>
      </c>
      <c r="D9" s="63">
        <v>0.77807999999999999</v>
      </c>
      <c r="E9" s="63">
        <v>0.22192000000000001</v>
      </c>
      <c r="F9" s="63"/>
      <c r="G9" s="64"/>
      <c r="H9" s="64">
        <v>1</v>
      </c>
      <c r="I9" s="64"/>
      <c r="J9" s="64">
        <v>1</v>
      </c>
      <c r="K9" s="63"/>
      <c r="L9" s="63"/>
      <c r="M9" s="51">
        <f t="shared" si="0"/>
        <v>-28182.658044967215</v>
      </c>
      <c r="N9" s="51"/>
      <c r="O9" s="51">
        <f t="shared" si="1"/>
        <v>0</v>
      </c>
      <c r="P9" s="51">
        <f t="shared" si="2"/>
        <v>-21928.362571628091</v>
      </c>
      <c r="Q9" s="51">
        <f t="shared" si="3"/>
        <v>0</v>
      </c>
      <c r="R9" s="51">
        <f t="shared" si="4"/>
        <v>-6254.2954733391243</v>
      </c>
      <c r="S9" s="51">
        <f t="shared" si="5"/>
        <v>0</v>
      </c>
      <c r="T9" s="51">
        <f t="shared" si="6"/>
        <v>0</v>
      </c>
    </row>
    <row r="10" spans="1:20" x14ac:dyDescent="0.2">
      <c r="A10" s="54"/>
      <c r="B10" s="54" t="s">
        <v>83</v>
      </c>
      <c r="C10" s="50">
        <v>4.0228442033070334E-2</v>
      </c>
      <c r="D10" s="63">
        <v>0.77807999999999999</v>
      </c>
      <c r="E10" s="63">
        <v>0.22192000000000001</v>
      </c>
      <c r="F10" s="63"/>
      <c r="G10" s="64">
        <v>1</v>
      </c>
      <c r="H10" s="64"/>
      <c r="I10" s="64">
        <v>1</v>
      </c>
      <c r="J10" s="64"/>
      <c r="K10" s="63"/>
      <c r="L10" s="63"/>
      <c r="M10" s="51">
        <f t="shared" si="0"/>
        <v>-136890.56241077677</v>
      </c>
      <c r="N10" s="51"/>
      <c r="O10" s="51">
        <f t="shared" si="1"/>
        <v>-106511.80880057719</v>
      </c>
      <c r="P10" s="51">
        <f t="shared" si="2"/>
        <v>0</v>
      </c>
      <c r="Q10" s="51">
        <f t="shared" si="3"/>
        <v>-30378.753610199579</v>
      </c>
      <c r="R10" s="51">
        <f t="shared" si="4"/>
        <v>0</v>
      </c>
      <c r="S10" s="51">
        <f t="shared" si="5"/>
        <v>0</v>
      </c>
      <c r="T10" s="51">
        <f t="shared" si="6"/>
        <v>0</v>
      </c>
    </row>
    <row r="11" spans="1:20" x14ac:dyDescent="0.2">
      <c r="A11" s="54" t="s">
        <v>30</v>
      </c>
      <c r="B11" s="54" t="s">
        <v>59</v>
      </c>
      <c r="C11" s="50">
        <v>6.0571186016453747E-2</v>
      </c>
      <c r="D11" s="64">
        <v>1</v>
      </c>
      <c r="E11" s="64"/>
      <c r="F11" s="63"/>
      <c r="G11" s="63">
        <v>0.68269999999999997</v>
      </c>
      <c r="H11" s="63">
        <v>0.31730000000000003</v>
      </c>
      <c r="I11" s="63"/>
      <c r="J11" s="63"/>
      <c r="K11" s="63"/>
      <c r="L11" s="63"/>
      <c r="M11" s="51">
        <f t="shared" si="0"/>
        <v>-206113.4684973355</v>
      </c>
      <c r="N11" s="51"/>
      <c r="O11" s="51">
        <f t="shared" si="1"/>
        <v>-140713.66494313095</v>
      </c>
      <c r="P11" s="51">
        <f t="shared" si="2"/>
        <v>-65399.803554204562</v>
      </c>
      <c r="Q11" s="51">
        <f t="shared" si="3"/>
        <v>0</v>
      </c>
      <c r="R11" s="51">
        <f t="shared" si="4"/>
        <v>0</v>
      </c>
      <c r="S11" s="51">
        <f t="shared" si="5"/>
        <v>0</v>
      </c>
      <c r="T11" s="51">
        <f t="shared" si="6"/>
        <v>0</v>
      </c>
    </row>
    <row r="12" spans="1:20" x14ac:dyDescent="0.2">
      <c r="A12" s="54"/>
      <c r="B12" s="54" t="s">
        <v>69</v>
      </c>
      <c r="C12" s="50">
        <v>4.4361385591038041E-2</v>
      </c>
      <c r="D12" s="64">
        <v>1</v>
      </c>
      <c r="E12" s="64"/>
      <c r="F12" s="63"/>
      <c r="G12" s="64"/>
      <c r="H12" s="64">
        <v>1</v>
      </c>
      <c r="I12" s="63"/>
      <c r="J12" s="63"/>
      <c r="K12" s="63"/>
      <c r="L12" s="63"/>
      <c r="M12" s="51">
        <f t="shared" si="0"/>
        <v>-150954.26807447372</v>
      </c>
      <c r="N12" s="51"/>
      <c r="O12" s="51">
        <f t="shared" si="1"/>
        <v>0</v>
      </c>
      <c r="P12" s="51">
        <f t="shared" si="2"/>
        <v>-150954.26807447372</v>
      </c>
      <c r="Q12" s="51">
        <f t="shared" si="3"/>
        <v>0</v>
      </c>
      <c r="R12" s="51">
        <f t="shared" si="4"/>
        <v>0</v>
      </c>
      <c r="S12" s="51">
        <f t="shared" si="5"/>
        <v>0</v>
      </c>
      <c r="T12" s="51">
        <f t="shared" si="6"/>
        <v>0</v>
      </c>
    </row>
    <row r="13" spans="1:20" x14ac:dyDescent="0.2">
      <c r="A13" s="54"/>
      <c r="B13" s="54" t="s">
        <v>83</v>
      </c>
      <c r="C13" s="50">
        <v>7.6175379124542184E-2</v>
      </c>
      <c r="D13" s="64">
        <v>1</v>
      </c>
      <c r="E13" s="64"/>
      <c r="F13" s="63"/>
      <c r="G13" s="64">
        <v>1</v>
      </c>
      <c r="H13" s="64"/>
      <c r="I13" s="63"/>
      <c r="J13" s="63"/>
      <c r="K13" s="63"/>
      <c r="L13" s="63"/>
      <c r="M13" s="51">
        <f t="shared" si="0"/>
        <v>-259211.88997676069</v>
      </c>
      <c r="N13" s="51"/>
      <c r="O13" s="51">
        <f t="shared" si="1"/>
        <v>-259211.88997676069</v>
      </c>
      <c r="P13" s="51">
        <f t="shared" si="2"/>
        <v>0</v>
      </c>
      <c r="Q13" s="51">
        <f t="shared" si="3"/>
        <v>0</v>
      </c>
      <c r="R13" s="51">
        <f t="shared" si="4"/>
        <v>0</v>
      </c>
      <c r="S13" s="51">
        <f t="shared" si="5"/>
        <v>0</v>
      </c>
      <c r="T13" s="51">
        <f t="shared" si="6"/>
        <v>0</v>
      </c>
    </row>
    <row r="14" spans="1:20" x14ac:dyDescent="0.2">
      <c r="A14" s="54" t="s">
        <v>105</v>
      </c>
      <c r="B14" s="54" t="s">
        <v>97</v>
      </c>
      <c r="C14" s="50">
        <v>2.3316283093994142E-3</v>
      </c>
      <c r="D14" s="64"/>
      <c r="E14" s="63">
        <v>0.68557999999999997</v>
      </c>
      <c r="F14" s="63">
        <v>0.31441999999999998</v>
      </c>
      <c r="G14" s="65"/>
      <c r="H14" s="65"/>
      <c r="I14" s="63">
        <v>0.70286999999999999</v>
      </c>
      <c r="J14" s="63">
        <v>0.29713000000000001</v>
      </c>
      <c r="K14" s="64">
        <v>1</v>
      </c>
      <c r="L14" s="64"/>
      <c r="M14" s="51">
        <f t="shared" si="0"/>
        <v>-7934.1355139776451</v>
      </c>
      <c r="N14" s="51"/>
      <c r="O14" s="51">
        <f t="shared" si="1"/>
        <v>0</v>
      </c>
      <c r="P14" s="51">
        <f t="shared" si="2"/>
        <v>0</v>
      </c>
      <c r="Q14" s="51">
        <f t="shared" si="3"/>
        <v>-3823.2505588466361</v>
      </c>
      <c r="R14" s="51">
        <f t="shared" si="4"/>
        <v>-1616.234066826157</v>
      </c>
      <c r="S14" s="51">
        <f t="shared" si="5"/>
        <v>-2494.6508883048509</v>
      </c>
      <c r="T14" s="51">
        <f t="shared" si="6"/>
        <v>0</v>
      </c>
    </row>
    <row r="15" spans="1:20" x14ac:dyDescent="0.2">
      <c r="A15" s="54"/>
      <c r="B15" s="54" t="s">
        <v>59</v>
      </c>
      <c r="C15" s="50">
        <v>5.6940496985814796E-3</v>
      </c>
      <c r="D15" s="64"/>
      <c r="E15" s="64">
        <v>1</v>
      </c>
      <c r="F15" s="63"/>
      <c r="G15" s="63"/>
      <c r="H15" s="63"/>
      <c r="I15" s="63">
        <v>0.70286999999999999</v>
      </c>
      <c r="J15" s="63">
        <v>0.29713000000000001</v>
      </c>
      <c r="K15" s="63"/>
      <c r="L15" s="63"/>
      <c r="M15" s="51">
        <f t="shared" si="0"/>
        <v>-19375.884976926664</v>
      </c>
      <c r="N15" s="51"/>
      <c r="O15" s="51">
        <f t="shared" si="1"/>
        <v>0</v>
      </c>
      <c r="P15" s="51">
        <f t="shared" si="2"/>
        <v>0</v>
      </c>
      <c r="Q15" s="51">
        <f t="shared" si="3"/>
        <v>-13618.728273732444</v>
      </c>
      <c r="R15" s="51">
        <f t="shared" si="4"/>
        <v>-5757.1567031942195</v>
      </c>
      <c r="S15" s="51">
        <f t="shared" si="5"/>
        <v>0</v>
      </c>
      <c r="T15" s="51">
        <f t="shared" si="6"/>
        <v>0</v>
      </c>
    </row>
    <row r="16" spans="1:20" x14ac:dyDescent="0.2">
      <c r="A16" s="54"/>
      <c r="B16" s="54" t="s">
        <v>69</v>
      </c>
      <c r="C16" s="50">
        <v>2.1871460945050391E-2</v>
      </c>
      <c r="D16" s="64"/>
      <c r="E16" s="64">
        <v>1</v>
      </c>
      <c r="F16" s="63"/>
      <c r="G16" s="63"/>
      <c r="H16" s="63"/>
      <c r="I16" s="64"/>
      <c r="J16" s="64">
        <v>1</v>
      </c>
      <c r="K16" s="64"/>
      <c r="L16" s="64"/>
      <c r="M16" s="51">
        <f t="shared" si="0"/>
        <v>-74424.870519520278</v>
      </c>
      <c r="N16" s="51"/>
      <c r="O16" s="51">
        <f t="shared" si="1"/>
        <v>0</v>
      </c>
      <c r="P16" s="51">
        <f t="shared" si="2"/>
        <v>0</v>
      </c>
      <c r="Q16" s="51">
        <f t="shared" si="3"/>
        <v>0</v>
      </c>
      <c r="R16" s="51">
        <f t="shared" si="4"/>
        <v>-74424.870519520278</v>
      </c>
      <c r="S16" s="51">
        <f t="shared" si="5"/>
        <v>0</v>
      </c>
      <c r="T16" s="51">
        <f t="shared" si="6"/>
        <v>0</v>
      </c>
    </row>
    <row r="17" spans="1:20" x14ac:dyDescent="0.2">
      <c r="A17" s="54"/>
      <c r="B17" s="54" t="s">
        <v>120</v>
      </c>
      <c r="C17" s="50">
        <v>3.5342070032847617E-2</v>
      </c>
      <c r="D17" s="64"/>
      <c r="E17" s="64"/>
      <c r="F17" s="64">
        <v>1</v>
      </c>
      <c r="G17" s="63"/>
      <c r="H17" s="63"/>
      <c r="I17" s="64"/>
      <c r="J17" s="64"/>
      <c r="K17" s="64">
        <v>1</v>
      </c>
      <c r="L17" s="64"/>
      <c r="M17" s="51">
        <f t="shared" si="0"/>
        <v>-120263.06759730913</v>
      </c>
      <c r="N17" s="51"/>
      <c r="O17" s="51">
        <f t="shared" si="1"/>
        <v>0</v>
      </c>
      <c r="P17" s="51">
        <f t="shared" si="2"/>
        <v>0</v>
      </c>
      <c r="Q17" s="51">
        <f t="shared" si="3"/>
        <v>0</v>
      </c>
      <c r="R17" s="51">
        <f t="shared" si="4"/>
        <v>0</v>
      </c>
      <c r="S17" s="51">
        <f t="shared" si="5"/>
        <v>-120263.06759730913</v>
      </c>
      <c r="T17" s="51">
        <f t="shared" si="6"/>
        <v>0</v>
      </c>
    </row>
    <row r="18" spans="1:20" x14ac:dyDescent="0.2">
      <c r="A18" s="54"/>
      <c r="B18" s="54" t="s">
        <v>83</v>
      </c>
      <c r="C18" s="50">
        <v>4.9466270341581214E-2</v>
      </c>
      <c r="D18" s="64"/>
      <c r="E18" s="64">
        <v>1</v>
      </c>
      <c r="F18" s="63"/>
      <c r="G18" s="63"/>
      <c r="H18" s="63"/>
      <c r="I18" s="64">
        <v>1</v>
      </c>
      <c r="J18" s="64"/>
      <c r="K18" s="64"/>
      <c r="L18" s="64"/>
      <c r="M18" s="51">
        <f t="shared" si="0"/>
        <v>-168325.32470076779</v>
      </c>
      <c r="N18" s="51"/>
      <c r="O18" s="51">
        <f t="shared" si="1"/>
        <v>0</v>
      </c>
      <c r="P18" s="51">
        <f t="shared" si="2"/>
        <v>0</v>
      </c>
      <c r="Q18" s="51">
        <f t="shared" si="3"/>
        <v>-168325.32470076779</v>
      </c>
      <c r="R18" s="51">
        <f t="shared" si="4"/>
        <v>0</v>
      </c>
      <c r="S18" s="51">
        <f t="shared" si="5"/>
        <v>0</v>
      </c>
      <c r="T18" s="51">
        <f t="shared" si="6"/>
        <v>0</v>
      </c>
    </row>
    <row r="19" spans="1:20" ht="13.5" thickBot="1" x14ac:dyDescent="0.25">
      <c r="C19" s="66">
        <f>SUM(C7:C18)</f>
        <v>0.35816164274110285</v>
      </c>
      <c r="D19" s="65"/>
      <c r="E19" s="65"/>
      <c r="F19" s="65"/>
      <c r="G19" s="65"/>
      <c r="H19" s="65"/>
      <c r="I19" s="65"/>
      <c r="J19" s="65"/>
      <c r="K19" s="65"/>
      <c r="L19" s="65"/>
      <c r="M19" s="67">
        <f>SUM(M7:M18)</f>
        <v>-1218763.2985759766</v>
      </c>
      <c r="N19" s="67"/>
      <c r="O19" s="67">
        <f>SUM(O7:O18)</f>
        <v>-530145.78500434244</v>
      </c>
      <c r="P19" s="67">
        <f>SUM(P7:P18)</f>
        <v>-249301.4499808441</v>
      </c>
      <c r="Q19" s="67">
        <f>SUM(Q7:Q18)</f>
        <v>-223177.18755890266</v>
      </c>
      <c r="R19" s="67">
        <f t="shared" ref="R19:S19" si="7">SUM(R7:R18)</f>
        <v>-91024.884192297439</v>
      </c>
      <c r="S19" s="67">
        <f t="shared" si="7"/>
        <v>-125113.99183958997</v>
      </c>
      <c r="T19" s="51"/>
    </row>
    <row r="20" spans="1:20" ht="13.5" thickTop="1" x14ac:dyDescent="0.2">
      <c r="D20" s="65"/>
      <c r="E20" s="65"/>
      <c r="F20" s="65"/>
      <c r="G20" s="65"/>
      <c r="H20" s="65"/>
      <c r="I20" s="65"/>
      <c r="J20" s="65"/>
      <c r="K20" s="65"/>
      <c r="L20" s="65"/>
      <c r="M20" s="49"/>
      <c r="N20" s="49"/>
      <c r="O20" s="51"/>
      <c r="P20" s="51"/>
      <c r="Q20" s="51"/>
      <c r="R20" s="51"/>
      <c r="S20" s="51"/>
      <c r="T20" s="68" t="s">
        <v>275</v>
      </c>
    </row>
    <row r="21" spans="1:20" x14ac:dyDescent="0.2"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x14ac:dyDescent="0.2">
      <c r="A22" s="69" t="s">
        <v>213</v>
      </c>
      <c r="B22" s="70"/>
      <c r="C22" s="71"/>
      <c r="D22" s="72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x14ac:dyDescent="0.2">
      <c r="A23" s="44" t="s">
        <v>96</v>
      </c>
      <c r="B23" s="54" t="s">
        <v>97</v>
      </c>
      <c r="C23" s="50">
        <v>2.0388740367193064E-3</v>
      </c>
      <c r="D23" s="63">
        <v>0.70328000000000002</v>
      </c>
      <c r="E23" s="63">
        <v>0.20444999999999999</v>
      </c>
      <c r="F23" s="63">
        <v>9.2270000000000005E-2</v>
      </c>
      <c r="G23" s="63">
        <v>0.68269999999999997</v>
      </c>
      <c r="H23" s="63">
        <v>0.31730000000000003</v>
      </c>
      <c r="I23" s="63">
        <v>0.70286999999999999</v>
      </c>
      <c r="J23" s="63">
        <v>0.29713000000000001</v>
      </c>
      <c r="K23" s="63"/>
      <c r="L23" s="63"/>
      <c r="M23" s="51">
        <f t="shared" ref="M23:M29" si="8">$M$2*C23</f>
        <v>-6937.9423976150129</v>
      </c>
      <c r="N23" s="51"/>
      <c r="O23" s="51">
        <f t="shared" ref="O23:O29" si="9">M23*D23*G23</f>
        <v>-3331.1091215377519</v>
      </c>
      <c r="P23" s="51">
        <f t="shared" ref="P23:P29" si="10">M23*D23*H23</f>
        <v>-1548.2070078569341</v>
      </c>
      <c r="Q23" s="51">
        <f t="shared" ref="Q23:Q29" si="11">M23*E23*I23</f>
        <v>-996.99461310223467</v>
      </c>
      <c r="R23" s="51">
        <f t="shared" ref="R23:R29" si="12">M23*E23*J23</f>
        <v>-421.46771009015464</v>
      </c>
      <c r="S23" s="51">
        <f t="shared" ref="S23:S29" si="13">M23*F23</f>
        <v>-640.1639450279373</v>
      </c>
      <c r="T23" s="51">
        <f t="shared" ref="T23:T29" si="14">SUM(O23:S23)-M23</f>
        <v>0</v>
      </c>
    </row>
    <row r="24" spans="1:20" x14ac:dyDescent="0.2">
      <c r="A24" s="44" t="s">
        <v>30</v>
      </c>
      <c r="B24" s="54" t="s">
        <v>59</v>
      </c>
      <c r="C24" s="50">
        <v>7.2886541738990701E-2</v>
      </c>
      <c r="D24" s="64">
        <v>1</v>
      </c>
      <c r="E24" s="64"/>
      <c r="F24" s="63"/>
      <c r="G24" s="63">
        <v>0.68269999999999997</v>
      </c>
      <c r="H24" s="63">
        <v>0.31730000000000003</v>
      </c>
      <c r="I24" s="63"/>
      <c r="J24" s="63"/>
      <c r="K24" s="63"/>
      <c r="L24" s="63"/>
      <c r="M24" s="51">
        <f t="shared" si="8"/>
        <v>-248020.53439267844</v>
      </c>
      <c r="N24" s="51"/>
      <c r="O24" s="51">
        <f t="shared" si="9"/>
        <v>-169323.61882988157</v>
      </c>
      <c r="P24" s="51">
        <f t="shared" si="10"/>
        <v>-78696.915562796872</v>
      </c>
      <c r="Q24" s="51">
        <f t="shared" si="11"/>
        <v>0</v>
      </c>
      <c r="R24" s="51">
        <f t="shared" si="12"/>
        <v>0</v>
      </c>
      <c r="S24" s="51">
        <f t="shared" si="13"/>
        <v>0</v>
      </c>
      <c r="T24" s="51">
        <f t="shared" si="14"/>
        <v>0</v>
      </c>
    </row>
    <row r="25" spans="1:20" x14ac:dyDescent="0.2">
      <c r="B25" s="54" t="s">
        <v>69</v>
      </c>
      <c r="C25" s="50">
        <v>0.14172044258557057</v>
      </c>
      <c r="D25" s="64">
        <v>1</v>
      </c>
      <c r="E25" s="64"/>
      <c r="F25" s="63"/>
      <c r="G25" s="64"/>
      <c r="H25" s="64">
        <v>1</v>
      </c>
      <c r="I25" s="63"/>
      <c r="J25" s="63"/>
      <c r="K25" s="63"/>
      <c r="L25" s="63"/>
      <c r="M25" s="51">
        <f t="shared" si="8"/>
        <v>-482250.61946706171</v>
      </c>
      <c r="N25" s="51"/>
      <c r="O25" s="51">
        <f t="shared" si="9"/>
        <v>0</v>
      </c>
      <c r="P25" s="51">
        <f t="shared" si="10"/>
        <v>-482250.61946706171</v>
      </c>
      <c r="Q25" s="51">
        <f t="shared" si="11"/>
        <v>0</v>
      </c>
      <c r="R25" s="51">
        <f t="shared" si="12"/>
        <v>0</v>
      </c>
      <c r="S25" s="51">
        <f t="shared" si="13"/>
        <v>0</v>
      </c>
      <c r="T25" s="51">
        <f t="shared" si="14"/>
        <v>0</v>
      </c>
    </row>
    <row r="26" spans="1:20" x14ac:dyDescent="0.2">
      <c r="B26" s="54" t="s">
        <v>83</v>
      </c>
      <c r="C26" s="50">
        <v>0.22493513536367832</v>
      </c>
      <c r="D26" s="64">
        <v>1</v>
      </c>
      <c r="E26" s="64"/>
      <c r="F26" s="63"/>
      <c r="G26" s="64">
        <v>1</v>
      </c>
      <c r="H26" s="64"/>
      <c r="I26" s="63"/>
      <c r="J26" s="63"/>
      <c r="K26" s="63"/>
      <c r="L26" s="63"/>
      <c r="M26" s="51">
        <f t="shared" si="8"/>
        <v>-765416.09939966258</v>
      </c>
      <c r="N26" s="51"/>
      <c r="O26" s="51">
        <f t="shared" si="9"/>
        <v>-765416.09939966258</v>
      </c>
      <c r="P26" s="51">
        <f t="shared" si="10"/>
        <v>0</v>
      </c>
      <c r="Q26" s="51">
        <f t="shared" si="11"/>
        <v>0</v>
      </c>
      <c r="R26" s="51">
        <f t="shared" si="12"/>
        <v>0</v>
      </c>
      <c r="S26" s="51">
        <f t="shared" si="13"/>
        <v>0</v>
      </c>
      <c r="T26" s="51">
        <f t="shared" si="14"/>
        <v>0</v>
      </c>
    </row>
    <row r="27" spans="1:20" x14ac:dyDescent="0.2">
      <c r="A27" s="44" t="s">
        <v>105</v>
      </c>
      <c r="B27" s="54" t="s">
        <v>69</v>
      </c>
      <c r="C27" s="50">
        <v>3.4870637906235763E-2</v>
      </c>
      <c r="D27" s="64"/>
      <c r="E27" s="64">
        <v>1</v>
      </c>
      <c r="F27" s="63"/>
      <c r="G27" s="63"/>
      <c r="H27" s="63"/>
      <c r="I27" s="64"/>
      <c r="J27" s="64">
        <v>1</v>
      </c>
      <c r="K27" s="64"/>
      <c r="L27" s="64"/>
      <c r="M27" s="51">
        <f t="shared" si="8"/>
        <v>-118658.8640614786</v>
      </c>
      <c r="N27" s="51"/>
      <c r="O27" s="51">
        <f t="shared" si="9"/>
        <v>0</v>
      </c>
      <c r="P27" s="51">
        <f t="shared" si="10"/>
        <v>0</v>
      </c>
      <c r="Q27" s="51">
        <f t="shared" si="11"/>
        <v>0</v>
      </c>
      <c r="R27" s="51">
        <f t="shared" si="12"/>
        <v>-118658.8640614786</v>
      </c>
      <c r="S27" s="51">
        <f t="shared" si="13"/>
        <v>0</v>
      </c>
      <c r="T27" s="51">
        <f t="shared" si="14"/>
        <v>0</v>
      </c>
    </row>
    <row r="28" spans="1:20" x14ac:dyDescent="0.2">
      <c r="B28" s="54" t="s">
        <v>120</v>
      </c>
      <c r="C28" s="50">
        <v>8.9069898820820816E-3</v>
      </c>
      <c r="D28" s="64"/>
      <c r="E28" s="64"/>
      <c r="F28" s="64">
        <v>1</v>
      </c>
      <c r="G28" s="63"/>
      <c r="H28" s="63"/>
      <c r="I28" s="64"/>
      <c r="J28" s="64"/>
      <c r="K28" s="64">
        <v>1</v>
      </c>
      <c r="L28" s="64"/>
      <c r="M28" s="51">
        <f t="shared" si="8"/>
        <v>-30308.975260413674</v>
      </c>
      <c r="N28" s="51"/>
      <c r="O28" s="51">
        <f t="shared" si="9"/>
        <v>0</v>
      </c>
      <c r="P28" s="51">
        <f t="shared" si="10"/>
        <v>0</v>
      </c>
      <c r="Q28" s="51">
        <f t="shared" si="11"/>
        <v>0</v>
      </c>
      <c r="R28" s="51">
        <f t="shared" si="12"/>
        <v>0</v>
      </c>
      <c r="S28" s="51">
        <f t="shared" si="13"/>
        <v>-30308.975260413674</v>
      </c>
      <c r="T28" s="51">
        <f t="shared" si="14"/>
        <v>0</v>
      </c>
    </row>
    <row r="29" spans="1:20" x14ac:dyDescent="0.2">
      <c r="B29" s="54" t="s">
        <v>83</v>
      </c>
      <c r="C29" s="50">
        <v>6.5180312383877309E-2</v>
      </c>
      <c r="D29" s="64"/>
      <c r="E29" s="64">
        <v>1</v>
      </c>
      <c r="F29" s="63"/>
      <c r="G29" s="63"/>
      <c r="H29" s="63"/>
      <c r="I29" s="64">
        <v>1</v>
      </c>
      <c r="J29" s="64"/>
      <c r="K29" s="64"/>
      <c r="L29" s="64"/>
      <c r="M29" s="51">
        <f t="shared" si="8"/>
        <v>-221797.54346450113</v>
      </c>
      <c r="N29" s="51"/>
      <c r="O29" s="51">
        <f t="shared" si="9"/>
        <v>0</v>
      </c>
      <c r="P29" s="51">
        <f t="shared" si="10"/>
        <v>0</v>
      </c>
      <c r="Q29" s="51">
        <f t="shared" si="11"/>
        <v>-221797.54346450113</v>
      </c>
      <c r="R29" s="51">
        <f t="shared" si="12"/>
        <v>0</v>
      </c>
      <c r="S29" s="51">
        <f t="shared" si="13"/>
        <v>0</v>
      </c>
      <c r="T29" s="51">
        <f t="shared" si="14"/>
        <v>0</v>
      </c>
    </row>
    <row r="30" spans="1:20" ht="13.5" thickBot="1" x14ac:dyDescent="0.25">
      <c r="B30" s="54"/>
      <c r="C30" s="66">
        <f>SUM(C23:C29)</f>
        <v>0.55053893389715403</v>
      </c>
      <c r="M30" s="67">
        <f>SUM(M23:M29)</f>
        <v>-1873390.578443411</v>
      </c>
      <c r="N30" s="67"/>
      <c r="O30" s="67">
        <f t="shared" ref="O30:S30" si="15">SUM(O23:O29)</f>
        <v>-938070.82735108188</v>
      </c>
      <c r="P30" s="67">
        <f>SUM(P23:P29)</f>
        <v>-562495.74203771551</v>
      </c>
      <c r="Q30" s="67">
        <f>SUM(Q23:Q29)</f>
        <v>-222794.53807760336</v>
      </c>
      <c r="R30" s="67">
        <f t="shared" si="15"/>
        <v>-119080.33177156876</v>
      </c>
      <c r="S30" s="67">
        <f t="shared" si="15"/>
        <v>-30949.13920544161</v>
      </c>
      <c r="T30" s="51"/>
    </row>
    <row r="31" spans="1:20" ht="13.5" thickTop="1" x14ac:dyDescent="0.2"/>
  </sheetData>
  <mergeCells count="2">
    <mergeCell ref="D2:K2"/>
    <mergeCell ref="O2:S2"/>
  </mergeCells>
  <pageMargins left="0.7" right="0.7" top="0.75" bottom="0.75" header="0.3" footer="0.3"/>
  <pageSetup scale="60" orientation="landscape" r:id="rId1"/>
  <headerFooter>
    <oddFooter>&amp;RPage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3"/>
  <sheetViews>
    <sheetView tabSelected="1" zoomScaleNormal="100" workbookViewId="0">
      <selection activeCell="M42" sqref="M42"/>
    </sheetView>
  </sheetViews>
  <sheetFormatPr defaultRowHeight="12.75" outlineLevelCol="1" x14ac:dyDescent="0.2"/>
  <cols>
    <col min="1" max="1" width="2.140625" style="1" customWidth="1"/>
    <col min="2" max="7" width="9.140625" style="1" hidden="1" customWidth="1" outlineLevel="1"/>
    <col min="8" max="8" width="9.140625" style="1" collapsed="1"/>
    <col min="9" max="9" width="50.5703125" style="1" bestFit="1" customWidth="1"/>
    <col min="10" max="10" width="16.5703125" style="1" bestFit="1" customWidth="1"/>
    <col min="11" max="11" width="2.85546875" style="1" customWidth="1"/>
    <col min="12" max="12" width="9.140625" style="1"/>
    <col min="13" max="13" width="13.85546875" style="1" bestFit="1" customWidth="1"/>
    <col min="14" max="14" width="2.85546875" style="1" customWidth="1"/>
    <col min="15" max="15" width="9.140625" style="1"/>
    <col min="16" max="16" width="2.85546875" style="1" customWidth="1"/>
    <col min="17" max="18" width="14.140625" style="1" bestFit="1" customWidth="1"/>
    <col min="19" max="16384" width="9.140625" style="1"/>
  </cols>
  <sheetData>
    <row r="2" spans="1:18" ht="15" x14ac:dyDescent="0.25">
      <c r="H2" s="4"/>
      <c r="I2" s="4" t="s">
        <v>0</v>
      </c>
      <c r="J2" s="5" t="s">
        <v>1</v>
      </c>
      <c r="K2" s="5"/>
      <c r="L2" s="6" t="s">
        <v>2</v>
      </c>
      <c r="M2" s="5" t="s">
        <v>3</v>
      </c>
      <c r="N2" s="5"/>
      <c r="O2" s="6" t="s">
        <v>4</v>
      </c>
      <c r="P2" s="4"/>
      <c r="Q2" s="5" t="s">
        <v>5</v>
      </c>
      <c r="R2" s="5" t="s">
        <v>6</v>
      </c>
    </row>
    <row r="3" spans="1:18" ht="60" x14ac:dyDescent="0.25">
      <c r="A3" s="23"/>
      <c r="B3" s="1" t="s">
        <v>12</v>
      </c>
      <c r="C3" s="1" t="s">
        <v>13</v>
      </c>
      <c r="D3" s="1" t="s">
        <v>201</v>
      </c>
      <c r="H3" s="7" t="s">
        <v>15</v>
      </c>
      <c r="I3" s="7" t="s">
        <v>16</v>
      </c>
      <c r="J3" s="8" t="s">
        <v>17</v>
      </c>
      <c r="K3" s="9"/>
      <c r="L3" s="10" t="s">
        <v>18</v>
      </c>
      <c r="M3" s="11" t="s">
        <v>19</v>
      </c>
      <c r="N3" s="9"/>
      <c r="O3" s="11" t="s">
        <v>20</v>
      </c>
      <c r="P3" s="9"/>
      <c r="Q3" s="10" t="s">
        <v>21</v>
      </c>
      <c r="R3" s="11" t="s">
        <v>22</v>
      </c>
    </row>
    <row r="4" spans="1:18" x14ac:dyDescent="0.2">
      <c r="M4" s="13"/>
      <c r="Q4" s="13"/>
      <c r="R4" s="13"/>
    </row>
    <row r="5" spans="1:18" x14ac:dyDescent="0.2">
      <c r="A5" s="1" t="s">
        <v>132</v>
      </c>
    </row>
    <row r="6" spans="1:18" x14ac:dyDescent="0.2">
      <c r="H6" s="1" t="s">
        <v>133</v>
      </c>
    </row>
    <row r="7" spans="1:18" ht="15" x14ac:dyDescent="0.25">
      <c r="B7" s="1" t="s">
        <v>30</v>
      </c>
      <c r="C7" s="1" t="s">
        <v>59</v>
      </c>
      <c r="D7" s="1">
        <v>392045</v>
      </c>
      <c r="E7" s="1">
        <v>392046</v>
      </c>
      <c r="F7" s="1">
        <v>392047</v>
      </c>
      <c r="G7" s="1">
        <v>392048</v>
      </c>
      <c r="H7" s="1">
        <v>392.2</v>
      </c>
      <c r="I7" s="1" t="s">
        <v>202</v>
      </c>
      <c r="J7" s="15">
        <v>3283203.34</v>
      </c>
      <c r="L7" s="20">
        <v>7.1599999999999997E-2</v>
      </c>
      <c r="M7" s="24">
        <f t="shared" ref="M7:M13" si="0">J7*L7</f>
        <v>235077.35914399999</v>
      </c>
      <c r="O7" s="20">
        <v>7.7699999999999991E-2</v>
      </c>
      <c r="Q7" s="24">
        <f t="shared" ref="Q7:Q13" si="1">J7*O7</f>
        <v>255104.89951799996</v>
      </c>
      <c r="R7" s="24">
        <f>Q7-M7</f>
        <v>20027.540373999975</v>
      </c>
    </row>
    <row r="8" spans="1:18" ht="15" x14ac:dyDescent="0.25">
      <c r="B8" s="1" t="s">
        <v>30</v>
      </c>
      <c r="C8" s="1" t="s">
        <v>59</v>
      </c>
      <c r="D8" s="1">
        <v>392056</v>
      </c>
      <c r="E8" s="1">
        <v>392057</v>
      </c>
      <c r="F8" s="1">
        <v>392067</v>
      </c>
      <c r="H8" s="19">
        <v>392.3</v>
      </c>
      <c r="I8" s="1" t="s">
        <v>203</v>
      </c>
      <c r="J8" s="15">
        <v>5934662.8600000003</v>
      </c>
      <c r="L8" s="20">
        <v>9.7799999999999998E-2</v>
      </c>
      <c r="M8" s="24">
        <f t="shared" si="0"/>
        <v>580410.02770800004</v>
      </c>
      <c r="O8" s="20">
        <v>5.4800000000000001E-2</v>
      </c>
      <c r="Q8" s="24">
        <f t="shared" si="1"/>
        <v>325219.52472800005</v>
      </c>
      <c r="R8" s="24">
        <f t="shared" ref="R8:R13" si="2">Q8-M8</f>
        <v>-255190.50297999999</v>
      </c>
    </row>
    <row r="9" spans="1:18" ht="15" x14ac:dyDescent="0.25">
      <c r="B9" s="1" t="s">
        <v>30</v>
      </c>
      <c r="C9" s="1" t="s">
        <v>59</v>
      </c>
      <c r="D9" s="1">
        <v>392058</v>
      </c>
      <c r="E9" s="1">
        <v>392065</v>
      </c>
      <c r="F9" s="1">
        <v>392066</v>
      </c>
      <c r="G9" s="1">
        <v>392068</v>
      </c>
      <c r="H9" s="1">
        <v>392.4</v>
      </c>
      <c r="I9" s="1" t="s">
        <v>204</v>
      </c>
      <c r="J9" s="15">
        <v>1532746.7200000002</v>
      </c>
      <c r="L9" s="20">
        <v>6.0699999999999997E-2</v>
      </c>
      <c r="M9" s="24">
        <f t="shared" si="0"/>
        <v>93037.725904000006</v>
      </c>
      <c r="O9" s="20">
        <v>5.6399999999999999E-2</v>
      </c>
      <c r="Q9" s="24">
        <f t="shared" si="1"/>
        <v>86446.915008000011</v>
      </c>
      <c r="R9" s="24">
        <f t="shared" si="2"/>
        <v>-6590.8108959999954</v>
      </c>
    </row>
    <row r="10" spans="1:18" ht="15" x14ac:dyDescent="0.25">
      <c r="B10" s="1" t="s">
        <v>30</v>
      </c>
      <c r="C10" s="1" t="s">
        <v>59</v>
      </c>
      <c r="D10" s="1">
        <v>392000</v>
      </c>
      <c r="H10" s="1">
        <v>392.5</v>
      </c>
      <c r="I10" s="1" t="s">
        <v>205</v>
      </c>
      <c r="J10" s="15">
        <v>1970422.87</v>
      </c>
      <c r="L10" s="20">
        <v>3.0300000000000001E-2</v>
      </c>
      <c r="M10" s="24">
        <f t="shared" si="0"/>
        <v>59703.812961000003</v>
      </c>
      <c r="O10" s="20">
        <v>6.2600000000000003E-2</v>
      </c>
      <c r="Q10" s="24">
        <f t="shared" si="1"/>
        <v>123348.47166200001</v>
      </c>
      <c r="R10" s="24">
        <f t="shared" si="2"/>
        <v>63644.658701000008</v>
      </c>
    </row>
    <row r="11" spans="1:18" ht="15" x14ac:dyDescent="0.25">
      <c r="B11" s="1" t="s">
        <v>30</v>
      </c>
      <c r="C11" s="1" t="s">
        <v>59</v>
      </c>
      <c r="D11" s="1">
        <v>396055</v>
      </c>
      <c r="E11" s="1">
        <v>396056</v>
      </c>
      <c r="F11" s="1">
        <v>396057</v>
      </c>
      <c r="G11" s="1">
        <v>396067</v>
      </c>
      <c r="H11" s="1">
        <v>396.3</v>
      </c>
      <c r="I11" s="1" t="s">
        <v>203</v>
      </c>
      <c r="J11" s="15">
        <v>1351523.69</v>
      </c>
      <c r="L11" s="20">
        <v>6.9000000000000006E-2</v>
      </c>
      <c r="M11" s="24">
        <f t="shared" si="0"/>
        <v>93255.134610000008</v>
      </c>
      <c r="O11" s="20">
        <v>7.5800000000000006E-2</v>
      </c>
      <c r="Q11" s="24">
        <f t="shared" si="1"/>
        <v>102445.495702</v>
      </c>
      <c r="R11" s="24">
        <f t="shared" si="2"/>
        <v>9190.3610919999919</v>
      </c>
    </row>
    <row r="12" spans="1:18" ht="15" x14ac:dyDescent="0.25">
      <c r="B12" s="1" t="s">
        <v>30</v>
      </c>
      <c r="C12" s="1" t="s">
        <v>59</v>
      </c>
      <c r="D12" s="1">
        <v>396058</v>
      </c>
      <c r="E12" s="1">
        <v>396066</v>
      </c>
      <c r="F12" s="1">
        <v>396068</v>
      </c>
      <c r="H12" s="1">
        <v>396.4</v>
      </c>
      <c r="I12" s="1" t="s">
        <v>204</v>
      </c>
      <c r="J12" s="15">
        <v>5839931.6799999997</v>
      </c>
      <c r="L12" s="20">
        <v>8.7499999999999994E-2</v>
      </c>
      <c r="M12" s="24">
        <f t="shared" si="0"/>
        <v>510994.02199999994</v>
      </c>
      <c r="O12" s="20">
        <v>3.7499999999999999E-2</v>
      </c>
      <c r="Q12" s="24">
        <f t="shared" si="1"/>
        <v>218997.43799999999</v>
      </c>
      <c r="R12" s="24">
        <f t="shared" si="2"/>
        <v>-291996.58399999992</v>
      </c>
    </row>
    <row r="13" spans="1:18" ht="15" x14ac:dyDescent="0.25">
      <c r="B13" s="1" t="s">
        <v>30</v>
      </c>
      <c r="C13" s="1" t="s">
        <v>59</v>
      </c>
      <c r="D13" s="1">
        <v>396000</v>
      </c>
      <c r="H13" s="1">
        <v>396.5</v>
      </c>
      <c r="I13" s="1" t="s">
        <v>205</v>
      </c>
      <c r="J13" s="15">
        <v>681952.4</v>
      </c>
      <c r="L13" s="20">
        <v>5.4199999999999998E-2</v>
      </c>
      <c r="M13" s="24">
        <f t="shared" si="0"/>
        <v>36961.820079999998</v>
      </c>
      <c r="O13" s="20">
        <v>8.1799999999999998E-2</v>
      </c>
      <c r="Q13" s="24">
        <f t="shared" si="1"/>
        <v>55783.706319999998</v>
      </c>
      <c r="R13" s="24">
        <f t="shared" si="2"/>
        <v>18821.88624</v>
      </c>
    </row>
    <row r="14" spans="1:18" x14ac:dyDescent="0.2">
      <c r="I14" s="1" t="s">
        <v>39</v>
      </c>
      <c r="J14" s="22">
        <f>SUM(J7:J13)</f>
        <v>20594443.559999995</v>
      </c>
      <c r="M14" s="22">
        <f>SUM(M7:M13)</f>
        <v>1609439.9024069998</v>
      </c>
      <c r="Q14" s="22">
        <f t="shared" ref="Q14:R14" si="3">SUM(Q7:Q13)</f>
        <v>1167346.4509379999</v>
      </c>
      <c r="R14" s="22">
        <f t="shared" si="3"/>
        <v>-442093.45146899991</v>
      </c>
    </row>
    <row r="16" spans="1:18" x14ac:dyDescent="0.2">
      <c r="H16" s="1" t="s">
        <v>185</v>
      </c>
    </row>
    <row r="17" spans="2:18" ht="15" x14ac:dyDescent="0.25">
      <c r="B17" s="1" t="s">
        <v>30</v>
      </c>
      <c r="C17" s="1" t="s">
        <v>69</v>
      </c>
      <c r="D17" s="1">
        <v>392045</v>
      </c>
      <c r="E17" s="1">
        <v>392046</v>
      </c>
      <c r="F17" s="1">
        <v>392047</v>
      </c>
      <c r="G17" s="1">
        <v>392048</v>
      </c>
      <c r="H17" s="1">
        <v>392.2</v>
      </c>
      <c r="I17" s="1" t="s">
        <v>202</v>
      </c>
      <c r="J17" s="15">
        <v>725146.36</v>
      </c>
      <c r="L17" s="20">
        <v>7.1599999999999997E-2</v>
      </c>
      <c r="M17" s="24">
        <f t="shared" ref="M17:M23" si="4">J17*L17</f>
        <v>51920.479375999996</v>
      </c>
      <c r="O17" s="20">
        <v>7.7700000000000005E-2</v>
      </c>
      <c r="Q17" s="24">
        <f t="shared" ref="Q17:Q23" si="5">J17*O17</f>
        <v>56343.872172000003</v>
      </c>
      <c r="R17" s="24">
        <f t="shared" ref="R17:R23" si="6">Q17-M17</f>
        <v>4423.3927960000074</v>
      </c>
    </row>
    <row r="18" spans="2:18" ht="15" x14ac:dyDescent="0.25">
      <c r="B18" s="1" t="s">
        <v>30</v>
      </c>
      <c r="C18" s="1" t="s">
        <v>69</v>
      </c>
      <c r="D18" s="1">
        <v>392056</v>
      </c>
      <c r="E18" s="1">
        <v>392057</v>
      </c>
      <c r="F18" s="1">
        <v>392067</v>
      </c>
      <c r="H18" s="19">
        <v>392.3</v>
      </c>
      <c r="I18" s="1" t="s">
        <v>203</v>
      </c>
      <c r="J18" s="15">
        <v>3378614.37</v>
      </c>
      <c r="L18" s="20">
        <v>9.7799999999999998E-2</v>
      </c>
      <c r="M18" s="24">
        <f t="shared" si="4"/>
        <v>330428.48538600001</v>
      </c>
      <c r="O18" s="20">
        <v>5.4800000000000001E-2</v>
      </c>
      <c r="Q18" s="24">
        <f t="shared" si="5"/>
        <v>185148.06747600003</v>
      </c>
      <c r="R18" s="24">
        <f t="shared" si="6"/>
        <v>-145280.41790999999</v>
      </c>
    </row>
    <row r="19" spans="2:18" ht="15" x14ac:dyDescent="0.25">
      <c r="B19" s="1" t="s">
        <v>30</v>
      </c>
      <c r="C19" s="1" t="s">
        <v>69</v>
      </c>
      <c r="D19" s="1">
        <v>392066</v>
      </c>
      <c r="E19" s="1">
        <v>392068</v>
      </c>
      <c r="H19" s="1">
        <v>392.4</v>
      </c>
      <c r="I19" s="1" t="s">
        <v>204</v>
      </c>
      <c r="J19" s="15">
        <v>1634177.9100000001</v>
      </c>
      <c r="L19" s="20">
        <v>6.0699999999999997E-2</v>
      </c>
      <c r="M19" s="24">
        <f t="shared" si="4"/>
        <v>99194.599136999997</v>
      </c>
      <c r="O19" s="20">
        <v>5.6399999999999999E-2</v>
      </c>
      <c r="Q19" s="24">
        <f t="shared" si="5"/>
        <v>92167.634124000004</v>
      </c>
      <c r="R19" s="24">
        <f t="shared" si="6"/>
        <v>-7026.9650129999936</v>
      </c>
    </row>
    <row r="20" spans="2:18" ht="15" x14ac:dyDescent="0.25">
      <c r="B20" s="1" t="s">
        <v>30</v>
      </c>
      <c r="C20" s="1" t="s">
        <v>69</v>
      </c>
      <c r="D20" s="1">
        <v>392000</v>
      </c>
      <c r="H20" s="1">
        <v>392.5</v>
      </c>
      <c r="I20" s="1" t="s">
        <v>205</v>
      </c>
      <c r="J20" s="15">
        <v>1920817.5899999999</v>
      </c>
      <c r="L20" s="20">
        <v>3.0300000000000001E-2</v>
      </c>
      <c r="M20" s="24">
        <f t="shared" si="4"/>
        <v>58200.772976999993</v>
      </c>
      <c r="O20" s="20">
        <v>6.2600000000000003E-2</v>
      </c>
      <c r="Q20" s="24">
        <f t="shared" si="5"/>
        <v>120243.181134</v>
      </c>
      <c r="R20" s="24">
        <f t="shared" si="6"/>
        <v>62042.408157000005</v>
      </c>
    </row>
    <row r="21" spans="2:18" ht="15" x14ac:dyDescent="0.25">
      <c r="B21" s="1" t="s">
        <v>30</v>
      </c>
      <c r="C21" s="1" t="s">
        <v>69</v>
      </c>
      <c r="D21" s="1">
        <v>396055</v>
      </c>
      <c r="E21" s="1">
        <v>396056</v>
      </c>
      <c r="F21" s="1">
        <v>396057</v>
      </c>
      <c r="G21" s="1">
        <v>396067</v>
      </c>
      <c r="H21" s="1">
        <v>396.3</v>
      </c>
      <c r="I21" s="1" t="s">
        <v>203</v>
      </c>
      <c r="J21" s="15">
        <v>1788452.06</v>
      </c>
      <c r="L21" s="20">
        <v>6.9000000000000006E-2</v>
      </c>
      <c r="M21" s="24">
        <f t="shared" si="4"/>
        <v>123403.19214000001</v>
      </c>
      <c r="O21" s="20">
        <v>7.5800000000000006E-2</v>
      </c>
      <c r="Q21" s="24">
        <f t="shared" si="5"/>
        <v>135564.66614800002</v>
      </c>
      <c r="R21" s="24">
        <f t="shared" si="6"/>
        <v>12161.474008000005</v>
      </c>
    </row>
    <row r="22" spans="2:18" ht="15" x14ac:dyDescent="0.25">
      <c r="B22" s="1" t="s">
        <v>30</v>
      </c>
      <c r="C22" s="1" t="s">
        <v>69</v>
      </c>
      <c r="D22" s="1">
        <v>396058</v>
      </c>
      <c r="E22" s="1">
        <v>396065</v>
      </c>
      <c r="F22" s="1">
        <v>396066</v>
      </c>
      <c r="G22" s="1">
        <v>396068</v>
      </c>
      <c r="H22" s="1">
        <v>396.4</v>
      </c>
      <c r="I22" s="1" t="s">
        <v>204</v>
      </c>
      <c r="J22" s="15">
        <v>6984523.0499999998</v>
      </c>
      <c r="L22" s="20">
        <v>8.7499999999999994E-2</v>
      </c>
      <c r="M22" s="24">
        <f t="shared" si="4"/>
        <v>611145.76687499997</v>
      </c>
      <c r="O22" s="20">
        <v>3.7499999999999999E-2</v>
      </c>
      <c r="Q22" s="24">
        <f t="shared" si="5"/>
        <v>261919.61437499998</v>
      </c>
      <c r="R22" s="24">
        <f t="shared" si="6"/>
        <v>-349226.15249999997</v>
      </c>
    </row>
    <row r="23" spans="2:18" ht="15" x14ac:dyDescent="0.25">
      <c r="B23" s="1" t="s">
        <v>30</v>
      </c>
      <c r="C23" s="1" t="s">
        <v>69</v>
      </c>
      <c r="D23" s="1">
        <v>396000</v>
      </c>
      <c r="H23" s="1">
        <v>396.5</v>
      </c>
      <c r="I23" s="1" t="s">
        <v>205</v>
      </c>
      <c r="J23" s="15">
        <v>809389.58000000007</v>
      </c>
      <c r="L23" s="20">
        <v>5.4199999999999998E-2</v>
      </c>
      <c r="M23" s="24">
        <f t="shared" si="4"/>
        <v>43868.915236000001</v>
      </c>
      <c r="O23" s="20">
        <v>8.1799999999999998E-2</v>
      </c>
      <c r="Q23" s="24">
        <f t="shared" si="5"/>
        <v>66208.06764400001</v>
      </c>
      <c r="R23" s="24">
        <f t="shared" si="6"/>
        <v>22339.152408000009</v>
      </c>
    </row>
    <row r="24" spans="2:18" x14ac:dyDescent="0.2">
      <c r="I24" s="1" t="s">
        <v>39</v>
      </c>
      <c r="J24" s="22">
        <f>SUM(J17:J23)</f>
        <v>17241120.920000002</v>
      </c>
      <c r="M24" s="22">
        <f>SUM(M17:M23)</f>
        <v>1318162.2111269999</v>
      </c>
      <c r="Q24" s="22">
        <f t="shared" ref="Q24:R24" si="7">SUM(Q17:Q23)</f>
        <v>917595.10307300009</v>
      </c>
      <c r="R24" s="22">
        <f t="shared" si="7"/>
        <v>-400567.10805399989</v>
      </c>
    </row>
    <row r="26" spans="2:18" x14ac:dyDescent="0.2">
      <c r="H26" s="1" t="s">
        <v>186</v>
      </c>
    </row>
    <row r="27" spans="2:18" ht="15" x14ac:dyDescent="0.25">
      <c r="B27" s="1" t="s">
        <v>30</v>
      </c>
      <c r="C27" s="1" t="s">
        <v>83</v>
      </c>
      <c r="D27" s="1">
        <v>392046</v>
      </c>
      <c r="E27" s="1">
        <v>392047</v>
      </c>
      <c r="F27" s="1">
        <v>392048</v>
      </c>
      <c r="H27" s="1">
        <v>392.2</v>
      </c>
      <c r="I27" s="1" t="s">
        <v>202</v>
      </c>
      <c r="J27" s="15">
        <v>3067250.27</v>
      </c>
      <c r="L27" s="20">
        <v>7.1599999999999997E-2</v>
      </c>
      <c r="M27" s="24">
        <f t="shared" ref="M27:M33" si="8">J27*L27</f>
        <v>219615.119332</v>
      </c>
      <c r="O27" s="20">
        <v>7.7699999999999991E-2</v>
      </c>
      <c r="Q27" s="24">
        <f t="shared" ref="Q27:Q33" si="9">J27*O27</f>
        <v>238325.34597899998</v>
      </c>
      <c r="R27" s="24">
        <f t="shared" ref="R27:R33" si="10">Q27-M27</f>
        <v>18710.226646999974</v>
      </c>
    </row>
    <row r="28" spans="2:18" ht="15" x14ac:dyDescent="0.25">
      <c r="B28" s="1" t="s">
        <v>30</v>
      </c>
      <c r="C28" s="1" t="s">
        <v>83</v>
      </c>
      <c r="D28" s="1">
        <v>392056</v>
      </c>
      <c r="E28" s="1">
        <v>392057</v>
      </c>
      <c r="F28" s="1">
        <v>392067</v>
      </c>
      <c r="H28" s="19">
        <v>392.3</v>
      </c>
      <c r="I28" s="1" t="s">
        <v>203</v>
      </c>
      <c r="J28" s="15">
        <v>8398445.0199999996</v>
      </c>
      <c r="L28" s="20">
        <v>9.7799999999999998E-2</v>
      </c>
      <c r="M28" s="24">
        <f t="shared" si="8"/>
        <v>821367.92295599997</v>
      </c>
      <c r="O28" s="20">
        <v>5.4800000000000001E-2</v>
      </c>
      <c r="Q28" s="24">
        <f t="shared" si="9"/>
        <v>460234.78709599999</v>
      </c>
      <c r="R28" s="24">
        <f t="shared" si="10"/>
        <v>-361133.13585999998</v>
      </c>
    </row>
    <row r="29" spans="2:18" ht="15" x14ac:dyDescent="0.25">
      <c r="B29" s="1" t="s">
        <v>30</v>
      </c>
      <c r="C29" s="1" t="s">
        <v>83</v>
      </c>
      <c r="D29" s="1">
        <v>392058</v>
      </c>
      <c r="E29" s="1">
        <v>392065</v>
      </c>
      <c r="F29" s="1">
        <v>392066</v>
      </c>
      <c r="G29" s="1">
        <v>392068</v>
      </c>
      <c r="H29" s="1">
        <v>392.4</v>
      </c>
      <c r="I29" s="1" t="s">
        <v>204</v>
      </c>
      <c r="J29" s="15">
        <v>4544054.95</v>
      </c>
      <c r="L29" s="20">
        <v>6.0699999999999997E-2</v>
      </c>
      <c r="M29" s="24">
        <f t="shared" si="8"/>
        <v>275824.135465</v>
      </c>
      <c r="O29" s="20">
        <v>5.6399999999999999E-2</v>
      </c>
      <c r="Q29" s="24">
        <f t="shared" si="9"/>
        <v>256284.69918</v>
      </c>
      <c r="R29" s="24">
        <f t="shared" si="10"/>
        <v>-19539.436285000003</v>
      </c>
    </row>
    <row r="30" spans="2:18" ht="15" x14ac:dyDescent="0.25">
      <c r="B30" s="1" t="s">
        <v>30</v>
      </c>
      <c r="C30" s="1" t="s">
        <v>83</v>
      </c>
      <c r="D30" s="1">
        <v>392000</v>
      </c>
      <c r="H30" s="1">
        <v>392.5</v>
      </c>
      <c r="I30" s="1" t="s">
        <v>205</v>
      </c>
      <c r="J30" s="15">
        <v>2252451.4900000002</v>
      </c>
      <c r="L30" s="20">
        <v>3.0300000000000001E-2</v>
      </c>
      <c r="M30" s="24">
        <f t="shared" si="8"/>
        <v>68249.280147000012</v>
      </c>
      <c r="O30" s="20">
        <v>6.2600000000000003E-2</v>
      </c>
      <c r="Q30" s="24">
        <f t="shared" si="9"/>
        <v>141003.46327400001</v>
      </c>
      <c r="R30" s="24">
        <f t="shared" si="10"/>
        <v>72754.183126999997</v>
      </c>
    </row>
    <row r="31" spans="2:18" ht="15" x14ac:dyDescent="0.25">
      <c r="B31" s="1" t="s">
        <v>30</v>
      </c>
      <c r="C31" s="1" t="s">
        <v>83</v>
      </c>
      <c r="D31" s="1">
        <v>396055</v>
      </c>
      <c r="E31" s="1">
        <v>396056</v>
      </c>
      <c r="F31" s="1">
        <v>396057</v>
      </c>
      <c r="G31" s="1">
        <v>396067</v>
      </c>
      <c r="H31" s="1">
        <v>396.3</v>
      </c>
      <c r="I31" s="1" t="s">
        <v>203</v>
      </c>
      <c r="J31" s="15">
        <v>2950962.04</v>
      </c>
      <c r="L31" s="20">
        <v>6.9000000000000006E-2</v>
      </c>
      <c r="M31" s="24">
        <f t="shared" si="8"/>
        <v>203616.38076000003</v>
      </c>
      <c r="O31" s="20">
        <v>7.5800000000000006E-2</v>
      </c>
      <c r="Q31" s="24">
        <f t="shared" si="9"/>
        <v>223682.92263200003</v>
      </c>
      <c r="R31" s="24">
        <f t="shared" si="10"/>
        <v>20066.541872000002</v>
      </c>
    </row>
    <row r="32" spans="2:18" ht="15" x14ac:dyDescent="0.25">
      <c r="B32" s="1" t="s">
        <v>30</v>
      </c>
      <c r="C32" s="1" t="s">
        <v>83</v>
      </c>
      <c r="D32" s="1">
        <v>396058</v>
      </c>
      <c r="E32" s="1">
        <v>396065</v>
      </c>
      <c r="F32" s="1">
        <v>396066</v>
      </c>
      <c r="G32" s="1">
        <v>396068</v>
      </c>
      <c r="H32" s="1">
        <v>396.4</v>
      </c>
      <c r="I32" s="1" t="s">
        <v>204</v>
      </c>
      <c r="J32" s="15">
        <v>10313316.370000001</v>
      </c>
      <c r="L32" s="20">
        <v>8.7499999999999994E-2</v>
      </c>
      <c r="M32" s="24">
        <f t="shared" si="8"/>
        <v>902415.18237500009</v>
      </c>
      <c r="O32" s="20">
        <v>3.7499999999999999E-2</v>
      </c>
      <c r="Q32" s="24">
        <f t="shared" si="9"/>
        <v>386749.36387500004</v>
      </c>
      <c r="R32" s="24">
        <f t="shared" si="10"/>
        <v>-515665.81850000005</v>
      </c>
    </row>
    <row r="33" spans="2:18" ht="15" x14ac:dyDescent="0.25">
      <c r="B33" s="1" t="s">
        <v>30</v>
      </c>
      <c r="C33" s="1" t="s">
        <v>83</v>
      </c>
      <c r="D33" s="1">
        <v>396000</v>
      </c>
      <c r="H33" s="1">
        <v>396.5</v>
      </c>
      <c r="I33" s="1" t="s">
        <v>205</v>
      </c>
      <c r="J33" s="15">
        <v>1541302.7</v>
      </c>
      <c r="L33" s="20">
        <v>5.4199999999999998E-2</v>
      </c>
      <c r="M33" s="24">
        <f t="shared" si="8"/>
        <v>83538.606339999998</v>
      </c>
      <c r="O33" s="20">
        <v>8.1799999999999998E-2</v>
      </c>
      <c r="Q33" s="24">
        <f t="shared" si="9"/>
        <v>126078.56086</v>
      </c>
      <c r="R33" s="24">
        <f t="shared" si="10"/>
        <v>42539.954519999999</v>
      </c>
    </row>
    <row r="34" spans="2:18" x14ac:dyDescent="0.2">
      <c r="I34" s="1" t="s">
        <v>39</v>
      </c>
      <c r="J34" s="22">
        <f>SUM(J27:J33)</f>
        <v>33067782.839999996</v>
      </c>
      <c r="M34" s="22">
        <f>SUM(M27:M33)</f>
        <v>2574626.6273750002</v>
      </c>
      <c r="Q34" s="22">
        <f>SUM(Q27:Q33)</f>
        <v>1832359.1428960001</v>
      </c>
      <c r="R34" s="22">
        <f>SUM(R27:R33)</f>
        <v>-742267.48447899998</v>
      </c>
    </row>
    <row r="36" spans="2:18" x14ac:dyDescent="0.2">
      <c r="H36" s="1" t="s">
        <v>187</v>
      </c>
    </row>
    <row r="37" spans="2:18" ht="15" x14ac:dyDescent="0.25">
      <c r="B37" s="1" t="s">
        <v>96</v>
      </c>
      <c r="C37" s="1" t="s">
        <v>97</v>
      </c>
      <c r="D37" s="1">
        <v>392046</v>
      </c>
      <c r="E37" s="1">
        <v>392048</v>
      </c>
      <c r="H37" s="1">
        <v>392.2</v>
      </c>
      <c r="I37" s="1" t="s">
        <v>202</v>
      </c>
      <c r="J37" s="15">
        <v>313842</v>
      </c>
      <c r="L37" s="20">
        <v>0.16170000000000001</v>
      </c>
      <c r="M37" s="24">
        <f>J37*L37</f>
        <v>50748.251400000001</v>
      </c>
      <c r="O37" s="20">
        <v>4.6800000000000001E-2</v>
      </c>
      <c r="Q37" s="24">
        <f>J37*O37</f>
        <v>14687.8056</v>
      </c>
      <c r="R37" s="24">
        <f t="shared" ref="R37:R40" si="11">Q37-M37</f>
        <v>-36060.445800000001</v>
      </c>
    </row>
    <row r="38" spans="2:18" ht="15" x14ac:dyDescent="0.25">
      <c r="B38" s="1" t="s">
        <v>96</v>
      </c>
      <c r="C38" s="1" t="s">
        <v>97</v>
      </c>
      <c r="D38" s="1">
        <v>392065</v>
      </c>
      <c r="H38" s="1">
        <v>392.4</v>
      </c>
      <c r="I38" s="1" t="s">
        <v>204</v>
      </c>
      <c r="J38" s="15">
        <v>125203.55</v>
      </c>
      <c r="L38" s="20">
        <v>6.0699999999999997E-2</v>
      </c>
      <c r="M38" s="24">
        <f>J38*L38</f>
        <v>7599.855485</v>
      </c>
      <c r="O38" s="20">
        <v>7.4800000000000005E-2</v>
      </c>
      <c r="Q38" s="24">
        <f>J38*O38</f>
        <v>9365.2255400000013</v>
      </c>
      <c r="R38" s="24">
        <f t="shared" si="11"/>
        <v>1765.3700550000012</v>
      </c>
    </row>
    <row r="39" spans="2:18" ht="15" x14ac:dyDescent="0.25">
      <c r="B39" s="1" t="s">
        <v>96</v>
      </c>
      <c r="C39" s="1" t="s">
        <v>97</v>
      </c>
      <c r="D39" s="1">
        <v>392000</v>
      </c>
      <c r="H39" s="1">
        <v>392.5</v>
      </c>
      <c r="I39" s="1" t="s">
        <v>205</v>
      </c>
      <c r="J39" s="15">
        <v>141165.76999999999</v>
      </c>
      <c r="L39" s="20">
        <v>5.67E-2</v>
      </c>
      <c r="M39" s="24">
        <f>J39*L39</f>
        <v>8004.0991589999994</v>
      </c>
      <c r="O39" s="20">
        <v>7.2400000000000006E-2</v>
      </c>
      <c r="Q39" s="24">
        <f>J39*O39</f>
        <v>10220.401748</v>
      </c>
      <c r="R39" s="24">
        <f t="shared" si="11"/>
        <v>2216.3025890000008</v>
      </c>
    </row>
    <row r="40" spans="2:18" ht="15" x14ac:dyDescent="0.25">
      <c r="B40" s="1" t="s">
        <v>96</v>
      </c>
      <c r="C40" s="1" t="s">
        <v>97</v>
      </c>
      <c r="D40" s="1">
        <v>396000</v>
      </c>
      <c r="H40" s="1">
        <v>396.5</v>
      </c>
      <c r="I40" s="1" t="s">
        <v>205</v>
      </c>
      <c r="J40" s="15">
        <v>528478.65</v>
      </c>
      <c r="L40" s="20">
        <v>4.9099999999999998E-2</v>
      </c>
      <c r="M40" s="24">
        <f>J40*L40</f>
        <v>25948.301715000001</v>
      </c>
      <c r="O40" s="20">
        <v>3.4000000000000002E-2</v>
      </c>
      <c r="Q40" s="24">
        <f>J40*O40</f>
        <v>17968.274100000002</v>
      </c>
      <c r="R40" s="24">
        <f t="shared" si="11"/>
        <v>-7980.0276149999991</v>
      </c>
    </row>
    <row r="41" spans="2:18" x14ac:dyDescent="0.2">
      <c r="I41" s="1" t="s">
        <v>39</v>
      </c>
      <c r="J41" s="22">
        <f>SUM(J37:J40)</f>
        <v>1108689.97</v>
      </c>
      <c r="M41" s="22">
        <f>SUM(M37:M40)</f>
        <v>92300.507759</v>
      </c>
      <c r="Q41" s="22">
        <f>SUM(Q37:Q40)</f>
        <v>52241.706987999998</v>
      </c>
      <c r="R41" s="22">
        <f>SUM(R37:R40)</f>
        <v>-40058.800771000002</v>
      </c>
    </row>
    <row r="42" spans="2:18" ht="15" x14ac:dyDescent="0.25">
      <c r="J42" s="15"/>
    </row>
    <row r="44" spans="2:18" x14ac:dyDescent="0.2">
      <c r="H44" s="1" t="s">
        <v>188</v>
      </c>
    </row>
    <row r="45" spans="2:18" ht="15" x14ac:dyDescent="0.25">
      <c r="B45" s="1" t="s">
        <v>96</v>
      </c>
      <c r="C45" s="1" t="s">
        <v>59</v>
      </c>
      <c r="D45" s="1">
        <v>392032</v>
      </c>
      <c r="H45" s="1">
        <v>392.1</v>
      </c>
      <c r="I45" s="1" t="s">
        <v>206</v>
      </c>
      <c r="J45" s="15">
        <v>134401.94</v>
      </c>
      <c r="L45" s="20">
        <v>0.21279999999999999</v>
      </c>
      <c r="M45" s="24">
        <f>J45*L45</f>
        <v>28600.732831999998</v>
      </c>
      <c r="O45" s="20">
        <v>3.8300000000000001E-2</v>
      </c>
      <c r="Q45" s="24">
        <f>J45*O45</f>
        <v>5147.5943020000004</v>
      </c>
      <c r="R45" s="24">
        <f t="shared" ref="R45:R49" si="12">Q45-M45</f>
        <v>-23453.138529999997</v>
      </c>
    </row>
    <row r="46" spans="2:18" ht="15" x14ac:dyDescent="0.25">
      <c r="B46" s="1" t="s">
        <v>96</v>
      </c>
      <c r="C46" s="1" t="s">
        <v>59</v>
      </c>
      <c r="D46" s="1">
        <v>392045</v>
      </c>
      <c r="E46" s="1">
        <v>392046</v>
      </c>
      <c r="F46" s="1">
        <v>392047</v>
      </c>
      <c r="G46" s="1">
        <v>392048</v>
      </c>
      <c r="H46" s="1">
        <v>392.2</v>
      </c>
      <c r="I46" s="1" t="s">
        <v>202</v>
      </c>
      <c r="J46" s="15">
        <v>1515078.8099999998</v>
      </c>
      <c r="L46" s="20">
        <v>0.16170000000000001</v>
      </c>
      <c r="M46" s="24">
        <f>J46*L46</f>
        <v>244988.24357699999</v>
      </c>
      <c r="O46" s="20">
        <v>4.6800000000000001E-2</v>
      </c>
      <c r="Q46" s="24">
        <f>J46*O46</f>
        <v>70905.688307999997</v>
      </c>
      <c r="R46" s="24">
        <f t="shared" si="12"/>
        <v>-174082.555269</v>
      </c>
    </row>
    <row r="47" spans="2:18" ht="15" x14ac:dyDescent="0.25">
      <c r="B47" s="1" t="s">
        <v>96</v>
      </c>
      <c r="C47" s="1" t="s">
        <v>59</v>
      </c>
      <c r="D47" s="1">
        <v>392056</v>
      </c>
      <c r="E47" s="1">
        <v>392057</v>
      </c>
      <c r="H47" s="1">
        <v>392.3</v>
      </c>
      <c r="I47" s="1" t="s">
        <v>203</v>
      </c>
      <c r="J47" s="15">
        <v>557557.88</v>
      </c>
      <c r="L47" s="20">
        <v>0.1908</v>
      </c>
      <c r="M47" s="24">
        <f>J47*L47</f>
        <v>106382.043504</v>
      </c>
      <c r="O47" s="20">
        <v>2.8000000000000001E-2</v>
      </c>
      <c r="Q47" s="24">
        <f>J47*O47</f>
        <v>15611.620640000001</v>
      </c>
      <c r="R47" s="24">
        <f t="shared" si="12"/>
        <v>-90770.422863999993</v>
      </c>
    </row>
    <row r="48" spans="2:18" ht="15" x14ac:dyDescent="0.25">
      <c r="B48" s="1" t="s">
        <v>96</v>
      </c>
      <c r="C48" s="1" t="s">
        <v>59</v>
      </c>
      <c r="D48" s="1">
        <v>392000</v>
      </c>
      <c r="H48" s="1">
        <v>392.5</v>
      </c>
      <c r="I48" s="1" t="s">
        <v>205</v>
      </c>
      <c r="J48" s="15">
        <v>259074.79</v>
      </c>
      <c r="L48" s="20">
        <v>5.67E-2</v>
      </c>
      <c r="M48" s="24">
        <f>J48*L48</f>
        <v>14689.540593</v>
      </c>
      <c r="O48" s="20">
        <v>7.2400000000000006E-2</v>
      </c>
      <c r="Q48" s="24">
        <f>J48*O48</f>
        <v>18757.014796000003</v>
      </c>
      <c r="R48" s="24">
        <f t="shared" si="12"/>
        <v>4067.4742030000034</v>
      </c>
    </row>
    <row r="49" spans="2:18" ht="15" x14ac:dyDescent="0.25">
      <c r="B49" s="1" t="s">
        <v>96</v>
      </c>
      <c r="C49" s="1" t="s">
        <v>59</v>
      </c>
      <c r="D49" s="1">
        <v>396000</v>
      </c>
      <c r="H49" s="1">
        <v>396.5</v>
      </c>
      <c r="I49" s="1" t="s">
        <v>205</v>
      </c>
      <c r="J49" s="15">
        <v>544007.69000000006</v>
      </c>
      <c r="L49" s="20">
        <v>4.9099999999999998E-2</v>
      </c>
      <c r="M49" s="24">
        <f>J49*L49</f>
        <v>26710.777579000001</v>
      </c>
      <c r="O49" s="20">
        <v>3.4000000000000002E-2</v>
      </c>
      <c r="Q49" s="24">
        <f>J49*O49</f>
        <v>18496.261460000005</v>
      </c>
      <c r="R49" s="24">
        <f t="shared" si="12"/>
        <v>-8214.5161189999963</v>
      </c>
    </row>
    <row r="50" spans="2:18" x14ac:dyDescent="0.2">
      <c r="I50" s="1" t="s">
        <v>39</v>
      </c>
      <c r="J50" s="22">
        <f>SUM(J45:J49)</f>
        <v>3010121.11</v>
      </c>
      <c r="M50" s="22">
        <f>SUM(M45:M49)</f>
        <v>421371.338085</v>
      </c>
      <c r="Q50" s="22">
        <f t="shared" ref="Q50:R50" si="13">SUM(Q45:Q49)</f>
        <v>128918.17950600001</v>
      </c>
      <c r="R50" s="22">
        <f t="shared" si="13"/>
        <v>-292453.15857899992</v>
      </c>
    </row>
    <row r="52" spans="2:18" x14ac:dyDescent="0.2">
      <c r="H52" s="1" t="s">
        <v>189</v>
      </c>
    </row>
    <row r="53" spans="2:18" ht="15" x14ac:dyDescent="0.25">
      <c r="B53" s="1" t="s">
        <v>96</v>
      </c>
      <c r="C53" s="1" t="s">
        <v>69</v>
      </c>
      <c r="D53" s="1">
        <v>392046</v>
      </c>
      <c r="E53" s="1">
        <v>392047</v>
      </c>
      <c r="F53" s="1">
        <v>392048</v>
      </c>
      <c r="H53" s="1">
        <v>392.2</v>
      </c>
      <c r="I53" s="1" t="s">
        <v>202</v>
      </c>
      <c r="J53" s="15">
        <v>488681.81</v>
      </c>
      <c r="L53" s="20">
        <v>0.16170000000000001</v>
      </c>
      <c r="M53" s="24">
        <f>J53*L53</f>
        <v>79019.848677000002</v>
      </c>
      <c r="O53" s="20">
        <v>4.6800000000000001E-2</v>
      </c>
      <c r="Q53" s="24">
        <f>J53*O53</f>
        <v>22870.308708</v>
      </c>
      <c r="R53" s="24">
        <f t="shared" ref="R53:R56" si="14">Q53-M53</f>
        <v>-56149.539969000005</v>
      </c>
    </row>
    <row r="54" spans="2:18" ht="15" x14ac:dyDescent="0.25">
      <c r="B54" s="1" t="s">
        <v>96</v>
      </c>
      <c r="C54" s="1" t="s">
        <v>69</v>
      </c>
      <c r="D54" s="1">
        <v>392056</v>
      </c>
      <c r="E54" s="1">
        <v>392057</v>
      </c>
      <c r="H54" s="1">
        <v>392.3</v>
      </c>
      <c r="I54" s="1" t="s">
        <v>203</v>
      </c>
      <c r="J54" s="15">
        <v>449698.75</v>
      </c>
      <c r="L54" s="20">
        <v>0.1908</v>
      </c>
      <c r="M54" s="24">
        <f>J54*L54</f>
        <v>85802.521500000003</v>
      </c>
      <c r="O54" s="20">
        <v>2.8000000000000001E-2</v>
      </c>
      <c r="Q54" s="24">
        <f>J54*O54</f>
        <v>12591.565000000001</v>
      </c>
      <c r="R54" s="24">
        <f t="shared" si="14"/>
        <v>-73210.9565</v>
      </c>
    </row>
    <row r="55" spans="2:18" ht="15" x14ac:dyDescent="0.25">
      <c r="B55" s="1" t="s">
        <v>96</v>
      </c>
      <c r="C55" s="1" t="s">
        <v>69</v>
      </c>
      <c r="D55" s="1">
        <v>392000</v>
      </c>
      <c r="H55" s="1">
        <v>392.5</v>
      </c>
      <c r="I55" s="1" t="s">
        <v>205</v>
      </c>
      <c r="J55" s="15">
        <v>126474.31</v>
      </c>
      <c r="L55" s="20">
        <v>5.67E-2</v>
      </c>
      <c r="M55" s="24">
        <f>J55*L55</f>
        <v>7171.0933770000001</v>
      </c>
      <c r="O55" s="20">
        <v>7.2400000000000006E-2</v>
      </c>
      <c r="Q55" s="24">
        <f>J55*O55</f>
        <v>9156.7400440000001</v>
      </c>
      <c r="R55" s="24">
        <f t="shared" si="14"/>
        <v>1985.646667</v>
      </c>
    </row>
    <row r="56" spans="2:18" ht="15" x14ac:dyDescent="0.25">
      <c r="B56" s="1" t="s">
        <v>96</v>
      </c>
      <c r="C56" s="1" t="s">
        <v>69</v>
      </c>
      <c r="D56" s="1">
        <v>396000</v>
      </c>
      <c r="H56" s="1">
        <v>396.5</v>
      </c>
      <c r="I56" s="1" t="s">
        <v>205</v>
      </c>
      <c r="J56" s="15">
        <v>397014.94</v>
      </c>
      <c r="L56" s="20">
        <v>4.9099999999999998E-2</v>
      </c>
      <c r="M56" s="24">
        <f>J56*L56</f>
        <v>19493.433553999999</v>
      </c>
      <c r="O56" s="20">
        <v>3.4000000000000002E-2</v>
      </c>
      <c r="Q56" s="24">
        <f>J56*O56</f>
        <v>13498.507960000001</v>
      </c>
      <c r="R56" s="24">
        <f t="shared" si="14"/>
        <v>-5994.9255939999985</v>
      </c>
    </row>
    <row r="57" spans="2:18" x14ac:dyDescent="0.2">
      <c r="I57" s="1" t="s">
        <v>39</v>
      </c>
      <c r="J57" s="22">
        <f>SUM(J53:J56)</f>
        <v>1461869.81</v>
      </c>
      <c r="M57" s="22">
        <f>SUM(M53:M56)</f>
        <v>191486.897108</v>
      </c>
      <c r="Q57" s="22">
        <f t="shared" ref="Q57:R57" si="15">SUM(Q53:Q56)</f>
        <v>58117.121712</v>
      </c>
      <c r="R57" s="22">
        <f t="shared" si="15"/>
        <v>-133369.77539600001</v>
      </c>
    </row>
    <row r="59" spans="2:18" x14ac:dyDescent="0.2">
      <c r="H59" s="1" t="s">
        <v>190</v>
      </c>
    </row>
    <row r="60" spans="2:18" ht="15" x14ac:dyDescent="0.25">
      <c r="B60" s="1" t="s">
        <v>96</v>
      </c>
      <c r="C60" s="1" t="s">
        <v>83</v>
      </c>
      <c r="D60" s="1">
        <v>392046</v>
      </c>
      <c r="E60" s="1">
        <v>392047</v>
      </c>
      <c r="F60" s="1">
        <v>392048</v>
      </c>
      <c r="H60" s="1">
        <v>392.2</v>
      </c>
      <c r="I60" s="1" t="s">
        <v>202</v>
      </c>
      <c r="J60" s="15">
        <v>2110358.54</v>
      </c>
      <c r="L60" s="20">
        <v>0.16170000000000001</v>
      </c>
      <c r="M60" s="24">
        <f>J60*L60</f>
        <v>341244.97591800004</v>
      </c>
      <c r="O60" s="20">
        <v>4.6800000000000001E-2</v>
      </c>
      <c r="Q60" s="24">
        <f>J60*O60</f>
        <v>98764.779672000004</v>
      </c>
      <c r="R60" s="24">
        <f t="shared" ref="R60:R64" si="16">Q60-M60</f>
        <v>-242480.19624600004</v>
      </c>
    </row>
    <row r="61" spans="2:18" ht="15" x14ac:dyDescent="0.25">
      <c r="B61" s="1" t="s">
        <v>96</v>
      </c>
      <c r="C61" s="1" t="s">
        <v>83</v>
      </c>
      <c r="D61" s="1">
        <v>392056</v>
      </c>
      <c r="H61" s="1">
        <v>392.3</v>
      </c>
      <c r="I61" s="1" t="s">
        <v>203</v>
      </c>
      <c r="J61" s="15">
        <v>374991.7</v>
      </c>
      <c r="L61" s="20">
        <v>0.1908</v>
      </c>
      <c r="M61" s="24">
        <f>J61*L61</f>
        <v>71548.416360000003</v>
      </c>
      <c r="O61" s="20">
        <v>2.8000000000000001E-2</v>
      </c>
      <c r="Q61" s="24">
        <f>J61*O61</f>
        <v>10499.767600000001</v>
      </c>
      <c r="R61" s="24">
        <f t="shared" si="16"/>
        <v>-61048.648760000004</v>
      </c>
    </row>
    <row r="62" spans="2:18" ht="15" x14ac:dyDescent="0.25">
      <c r="B62" s="1" t="s">
        <v>96</v>
      </c>
      <c r="C62" s="1" t="s">
        <v>83</v>
      </c>
      <c r="D62" s="1">
        <v>392000</v>
      </c>
      <c r="H62" s="1">
        <v>392.5</v>
      </c>
      <c r="I62" s="1" t="s">
        <v>205</v>
      </c>
      <c r="J62" s="15">
        <v>97929.900000000009</v>
      </c>
      <c r="L62" s="20">
        <v>5.67E-2</v>
      </c>
      <c r="M62" s="24">
        <f>J62*L62</f>
        <v>5552.6253300000008</v>
      </c>
      <c r="O62" s="20">
        <v>7.2400000000000006E-2</v>
      </c>
      <c r="Q62" s="24">
        <f>J62*O62</f>
        <v>7090.1247600000015</v>
      </c>
      <c r="R62" s="24">
        <f t="shared" si="16"/>
        <v>1537.4994300000008</v>
      </c>
    </row>
    <row r="63" spans="2:18" ht="15" x14ac:dyDescent="0.25">
      <c r="B63" s="1" t="s">
        <v>96</v>
      </c>
      <c r="C63" s="1" t="s">
        <v>83</v>
      </c>
      <c r="D63" s="1">
        <v>396067</v>
      </c>
      <c r="H63" s="1">
        <v>396.3</v>
      </c>
      <c r="I63" s="1" t="s">
        <v>203</v>
      </c>
      <c r="J63" s="15">
        <v>59501.89</v>
      </c>
      <c r="L63" s="21">
        <v>0</v>
      </c>
      <c r="M63" s="24">
        <f>J63*L63</f>
        <v>0</v>
      </c>
      <c r="O63" s="21">
        <v>0</v>
      </c>
      <c r="Q63" s="24">
        <f>J63*O63</f>
        <v>0</v>
      </c>
      <c r="R63" s="24">
        <f t="shared" si="16"/>
        <v>0</v>
      </c>
    </row>
    <row r="64" spans="2:18" ht="15" x14ac:dyDescent="0.25">
      <c r="B64" s="1" t="s">
        <v>96</v>
      </c>
      <c r="C64" s="1" t="s">
        <v>83</v>
      </c>
      <c r="D64" s="1">
        <v>396000</v>
      </c>
      <c r="H64" s="1">
        <v>396.5</v>
      </c>
      <c r="I64" s="1" t="s">
        <v>205</v>
      </c>
      <c r="J64" s="15">
        <v>264581.61</v>
      </c>
      <c r="L64" s="20">
        <v>4.9099999999999998E-2</v>
      </c>
      <c r="M64" s="24">
        <f>J64*L64</f>
        <v>12990.957050999999</v>
      </c>
      <c r="O64" s="20">
        <v>3.4000000000000002E-2</v>
      </c>
      <c r="Q64" s="24">
        <f>J64*O64</f>
        <v>8995.7747400000007</v>
      </c>
      <c r="R64" s="24">
        <f t="shared" si="16"/>
        <v>-3995.1823109999987</v>
      </c>
    </row>
    <row r="65" spans="2:18" x14ac:dyDescent="0.2">
      <c r="I65" s="1" t="s">
        <v>39</v>
      </c>
      <c r="J65" s="22">
        <f>SUM(J60:J64)</f>
        <v>2907363.64</v>
      </c>
      <c r="M65" s="22">
        <f>SUM(M60:M64)</f>
        <v>431336.974659</v>
      </c>
      <c r="Q65" s="22">
        <f>SUM(Q60:Q64)</f>
        <v>125350.44677200002</v>
      </c>
      <c r="R65" s="22">
        <f>SUM(R60:R64)</f>
        <v>-305986.527887</v>
      </c>
    </row>
    <row r="67" spans="2:18" x14ac:dyDescent="0.2">
      <c r="H67" s="1" t="s">
        <v>191</v>
      </c>
    </row>
    <row r="68" spans="2:18" ht="15" x14ac:dyDescent="0.25">
      <c r="B68" s="1" t="s">
        <v>105</v>
      </c>
      <c r="C68" s="1" t="s">
        <v>59</v>
      </c>
      <c r="D68" s="1">
        <v>392045</v>
      </c>
      <c r="E68" s="1">
        <v>392046</v>
      </c>
      <c r="F68" s="1">
        <v>392047</v>
      </c>
      <c r="G68" s="1">
        <v>392048</v>
      </c>
      <c r="H68" s="1">
        <v>392.2</v>
      </c>
      <c r="I68" s="1" t="s">
        <v>202</v>
      </c>
      <c r="J68" s="15">
        <v>487115.87</v>
      </c>
      <c r="L68" s="20">
        <v>0.16250000000000001</v>
      </c>
      <c r="M68" s="24">
        <f t="shared" ref="M68:M73" si="17">J68*L68</f>
        <v>79156.328875000007</v>
      </c>
      <c r="O68" s="20">
        <v>5.7800000000000004E-2</v>
      </c>
      <c r="Q68" s="24">
        <f t="shared" ref="Q68:Q73" si="18">J68*O68</f>
        <v>28155.297286000001</v>
      </c>
      <c r="R68" s="24">
        <f t="shared" ref="R68:R73" si="19">Q68-M68</f>
        <v>-51001.031589000006</v>
      </c>
    </row>
    <row r="69" spans="2:18" ht="15" x14ac:dyDescent="0.25">
      <c r="B69" s="1" t="s">
        <v>105</v>
      </c>
      <c r="C69" s="1" t="s">
        <v>59</v>
      </c>
      <c r="D69" s="1">
        <v>392055</v>
      </c>
      <c r="E69" s="1">
        <v>392056</v>
      </c>
      <c r="F69" s="1">
        <v>392057</v>
      </c>
      <c r="H69" s="1">
        <v>392.3</v>
      </c>
      <c r="I69" s="1" t="s">
        <v>203</v>
      </c>
      <c r="J69" s="15">
        <v>726667.37</v>
      </c>
      <c r="L69" s="20">
        <v>0.12759999999999999</v>
      </c>
      <c r="M69" s="24">
        <f t="shared" si="17"/>
        <v>92722.756411999988</v>
      </c>
      <c r="O69" s="20">
        <v>4.9200000000000001E-2</v>
      </c>
      <c r="Q69" s="24">
        <f t="shared" si="18"/>
        <v>35752.034604</v>
      </c>
      <c r="R69" s="24">
        <f t="shared" si="19"/>
        <v>-56970.721807999988</v>
      </c>
    </row>
    <row r="70" spans="2:18" ht="15" x14ac:dyDescent="0.25">
      <c r="B70" s="1" t="s">
        <v>105</v>
      </c>
      <c r="C70" s="1" t="s">
        <v>59</v>
      </c>
      <c r="D70" s="1">
        <v>392058</v>
      </c>
      <c r="H70" s="1">
        <v>392.4</v>
      </c>
      <c r="I70" s="1" t="s">
        <v>204</v>
      </c>
      <c r="J70" s="15">
        <v>391212.7</v>
      </c>
      <c r="L70" s="20">
        <v>6.7500000000000004E-2</v>
      </c>
      <c r="M70" s="24">
        <f t="shared" si="17"/>
        <v>26406.857250000001</v>
      </c>
      <c r="O70" s="20">
        <v>5.74E-2</v>
      </c>
      <c r="Q70" s="24">
        <f t="shared" si="18"/>
        <v>22455.608980000001</v>
      </c>
      <c r="R70" s="24">
        <f t="shared" si="19"/>
        <v>-3951.24827</v>
      </c>
    </row>
    <row r="71" spans="2:18" ht="15" x14ac:dyDescent="0.25">
      <c r="B71" s="1" t="s">
        <v>105</v>
      </c>
      <c r="C71" s="1" t="s">
        <v>59</v>
      </c>
      <c r="D71" s="1">
        <v>392000</v>
      </c>
      <c r="H71" s="1">
        <v>392.5</v>
      </c>
      <c r="I71" s="1" t="s">
        <v>205</v>
      </c>
      <c r="J71" s="15">
        <v>89557.35</v>
      </c>
      <c r="L71" s="20">
        <v>4.4699999999999997E-2</v>
      </c>
      <c r="M71" s="24">
        <f t="shared" si="17"/>
        <v>4003.2135450000001</v>
      </c>
      <c r="O71" s="20">
        <v>7.3300000000000004E-2</v>
      </c>
      <c r="Q71" s="24">
        <f t="shared" si="18"/>
        <v>6564.5537550000008</v>
      </c>
      <c r="R71" s="24">
        <f t="shared" si="19"/>
        <v>2561.3402100000008</v>
      </c>
    </row>
    <row r="72" spans="2:18" ht="15" x14ac:dyDescent="0.25">
      <c r="B72" s="1" t="s">
        <v>105</v>
      </c>
      <c r="C72" s="1" t="s">
        <v>59</v>
      </c>
      <c r="D72" s="1">
        <v>396058</v>
      </c>
      <c r="E72" s="1">
        <v>396066</v>
      </c>
      <c r="H72" s="1">
        <v>396.4</v>
      </c>
      <c r="I72" s="1" t="s">
        <v>204</v>
      </c>
      <c r="J72" s="15">
        <v>775944.04</v>
      </c>
      <c r="L72" s="20">
        <v>0.112</v>
      </c>
      <c r="M72" s="24">
        <f t="shared" si="17"/>
        <v>86905.732480000006</v>
      </c>
      <c r="O72" s="20">
        <v>2.1099999999999997E-2</v>
      </c>
      <c r="Q72" s="24">
        <f t="shared" si="18"/>
        <v>16372.419243999999</v>
      </c>
      <c r="R72" s="24">
        <f t="shared" si="19"/>
        <v>-70533.313236000002</v>
      </c>
    </row>
    <row r="73" spans="2:18" ht="15" x14ac:dyDescent="0.25">
      <c r="B73" s="1" t="s">
        <v>105</v>
      </c>
      <c r="C73" s="1" t="s">
        <v>59</v>
      </c>
      <c r="D73" s="1">
        <v>396000</v>
      </c>
      <c r="H73" s="1">
        <v>396.5</v>
      </c>
      <c r="I73" s="1" t="s">
        <v>205</v>
      </c>
      <c r="J73" s="15">
        <v>54550.380000000005</v>
      </c>
      <c r="L73" s="20">
        <v>5.6500000000000002E-2</v>
      </c>
      <c r="M73" s="24">
        <f t="shared" si="17"/>
        <v>3082.0964700000004</v>
      </c>
      <c r="O73" s="20">
        <v>7.46E-2</v>
      </c>
      <c r="Q73" s="24">
        <f t="shared" si="18"/>
        <v>4069.4583480000001</v>
      </c>
      <c r="R73" s="24">
        <f t="shared" si="19"/>
        <v>987.36187799999971</v>
      </c>
    </row>
    <row r="74" spans="2:18" x14ac:dyDescent="0.2">
      <c r="I74" s="1" t="s">
        <v>39</v>
      </c>
      <c r="J74" s="22">
        <f>SUM(J68:J73)</f>
        <v>2525047.71</v>
      </c>
      <c r="M74" s="22">
        <f>SUM(M68:M73)</f>
        <v>292276.985032</v>
      </c>
      <c r="Q74" s="22">
        <f t="shared" ref="Q74:R74" si="20">SUM(Q68:Q73)</f>
        <v>113369.37221700001</v>
      </c>
      <c r="R74" s="22">
        <f t="shared" si="20"/>
        <v>-178907.612815</v>
      </c>
    </row>
    <row r="76" spans="2:18" x14ac:dyDescent="0.2">
      <c r="H76" s="1" t="s">
        <v>192</v>
      </c>
    </row>
    <row r="77" spans="2:18" ht="15" x14ac:dyDescent="0.25">
      <c r="B77" s="1" t="s">
        <v>105</v>
      </c>
      <c r="C77" s="1" t="s">
        <v>69</v>
      </c>
      <c r="D77" s="1">
        <v>392046</v>
      </c>
      <c r="E77" s="1">
        <v>392048</v>
      </c>
      <c r="H77" s="1">
        <v>392.2</v>
      </c>
      <c r="I77" s="1" t="s">
        <v>202</v>
      </c>
      <c r="J77" s="15">
        <v>946640.89999999991</v>
      </c>
      <c r="L77" s="20">
        <v>0.16250000000000001</v>
      </c>
      <c r="M77" s="24">
        <f t="shared" ref="M77:M82" si="21">J77*L77</f>
        <v>153829.14624999999</v>
      </c>
      <c r="O77" s="20">
        <v>5.7800000000000004E-2</v>
      </c>
      <c r="Q77" s="24">
        <f t="shared" ref="Q77:Q82" si="22">J77*O77</f>
        <v>54715.844019999997</v>
      </c>
      <c r="R77" s="24">
        <f t="shared" ref="R77:R82" si="23">Q77-M77</f>
        <v>-99113.302230000001</v>
      </c>
    </row>
    <row r="78" spans="2:18" ht="15" x14ac:dyDescent="0.25">
      <c r="B78" s="1" t="s">
        <v>105</v>
      </c>
      <c r="C78" s="1" t="s">
        <v>69</v>
      </c>
      <c r="D78" s="1">
        <v>392056</v>
      </c>
      <c r="E78" s="1">
        <v>392057</v>
      </c>
      <c r="H78" s="1">
        <v>392.3</v>
      </c>
      <c r="I78" s="1" t="s">
        <v>203</v>
      </c>
      <c r="J78" s="15">
        <v>796743.84000000008</v>
      </c>
      <c r="L78" s="20">
        <v>0.12759999999999999</v>
      </c>
      <c r="M78" s="24">
        <f t="shared" si="21"/>
        <v>101664.513984</v>
      </c>
      <c r="O78" s="20">
        <v>4.9200000000000001E-2</v>
      </c>
      <c r="Q78" s="24">
        <f t="shared" si="22"/>
        <v>39199.796928000003</v>
      </c>
      <c r="R78" s="24">
        <f t="shared" si="23"/>
        <v>-62464.717056000001</v>
      </c>
    </row>
    <row r="79" spans="2:18" ht="15" x14ac:dyDescent="0.25">
      <c r="B79" s="1" t="s">
        <v>105</v>
      </c>
      <c r="C79" s="1" t="s">
        <v>69</v>
      </c>
      <c r="D79" s="1">
        <v>392058</v>
      </c>
      <c r="H79" s="1">
        <v>392.4</v>
      </c>
      <c r="I79" s="1" t="s">
        <v>204</v>
      </c>
      <c r="J79" s="15">
        <v>374663.84</v>
      </c>
      <c r="L79" s="20">
        <v>6.7500000000000004E-2</v>
      </c>
      <c r="M79" s="24">
        <f t="shared" si="21"/>
        <v>25289.809200000003</v>
      </c>
      <c r="O79" s="20">
        <v>5.74E-2</v>
      </c>
      <c r="Q79" s="24">
        <f t="shared" si="22"/>
        <v>21505.704416</v>
      </c>
      <c r="R79" s="24">
        <f t="shared" si="23"/>
        <v>-3784.1047840000028</v>
      </c>
    </row>
    <row r="80" spans="2:18" ht="15" x14ac:dyDescent="0.25">
      <c r="B80" s="1" t="s">
        <v>105</v>
      </c>
      <c r="C80" s="1" t="s">
        <v>69</v>
      </c>
      <c r="D80" s="1">
        <v>392000</v>
      </c>
      <c r="H80" s="1">
        <v>392.5</v>
      </c>
      <c r="I80" s="1" t="s">
        <v>205</v>
      </c>
      <c r="J80" s="15">
        <v>246945.72</v>
      </c>
      <c r="L80" s="20">
        <v>4.4699999999999997E-2</v>
      </c>
      <c r="M80" s="24">
        <f t="shared" si="21"/>
        <v>11038.473683999999</v>
      </c>
      <c r="O80" s="20">
        <v>7.3300000000000004E-2</v>
      </c>
      <c r="Q80" s="24">
        <f t="shared" si="22"/>
        <v>18101.121276000002</v>
      </c>
      <c r="R80" s="24">
        <f t="shared" si="23"/>
        <v>7062.647592000003</v>
      </c>
    </row>
    <row r="81" spans="2:18" ht="15" x14ac:dyDescent="0.25">
      <c r="B81" s="1" t="s">
        <v>105</v>
      </c>
      <c r="C81" s="1" t="s">
        <v>69</v>
      </c>
      <c r="D81" s="1">
        <v>396058</v>
      </c>
      <c r="H81" s="1">
        <v>396.4</v>
      </c>
      <c r="I81" s="1" t="s">
        <v>204</v>
      </c>
      <c r="J81" s="15">
        <v>377083.53</v>
      </c>
      <c r="L81" s="20">
        <v>0.112</v>
      </c>
      <c r="M81" s="24">
        <f t="shared" si="21"/>
        <v>42233.355360000001</v>
      </c>
      <c r="O81" s="20">
        <v>2.1099999999999997E-2</v>
      </c>
      <c r="Q81" s="24">
        <f t="shared" si="22"/>
        <v>7956.4624829999993</v>
      </c>
      <c r="R81" s="24">
        <f t="shared" si="23"/>
        <v>-34276.892877000006</v>
      </c>
    </row>
    <row r="82" spans="2:18" ht="15" x14ac:dyDescent="0.25">
      <c r="B82" s="1" t="s">
        <v>105</v>
      </c>
      <c r="C82" s="1" t="s">
        <v>69</v>
      </c>
      <c r="D82" s="1">
        <v>396000</v>
      </c>
      <c r="H82" s="1">
        <v>396.5</v>
      </c>
      <c r="I82" s="1" t="s">
        <v>205</v>
      </c>
      <c r="J82" s="15">
        <v>370635.14</v>
      </c>
      <c r="L82" s="20">
        <v>5.6500000000000002E-2</v>
      </c>
      <c r="M82" s="24">
        <f t="shared" si="21"/>
        <v>20940.885410000003</v>
      </c>
      <c r="O82" s="20">
        <v>7.46E-2</v>
      </c>
      <c r="Q82" s="24">
        <f t="shared" si="22"/>
        <v>27649.381444000002</v>
      </c>
      <c r="R82" s="24">
        <f t="shared" si="23"/>
        <v>6708.4960339999998</v>
      </c>
    </row>
    <row r="83" spans="2:18" x14ac:dyDescent="0.2">
      <c r="I83" s="1" t="s">
        <v>39</v>
      </c>
      <c r="J83" s="22">
        <f>SUM(J77:J82)</f>
        <v>3112712.97</v>
      </c>
      <c r="M83" s="22">
        <f>SUM(M77:M82)</f>
        <v>354996.18388800003</v>
      </c>
      <c r="Q83" s="22">
        <f t="shared" ref="Q83:R83" si="24">SUM(Q77:Q82)</f>
        <v>169128.31056700001</v>
      </c>
      <c r="R83" s="22">
        <f t="shared" si="24"/>
        <v>-185867.87332099999</v>
      </c>
    </row>
    <row r="85" spans="2:18" x14ac:dyDescent="0.2">
      <c r="H85" s="1" t="s">
        <v>193</v>
      </c>
    </row>
    <row r="86" spans="2:18" ht="15" x14ac:dyDescent="0.25">
      <c r="B86" s="1" t="s">
        <v>105</v>
      </c>
      <c r="C86" s="1" t="s">
        <v>120</v>
      </c>
      <c r="D86" s="1">
        <v>392045</v>
      </c>
      <c r="E86" s="1">
        <v>392046</v>
      </c>
      <c r="F86" s="1">
        <v>392047</v>
      </c>
      <c r="G86" s="1">
        <v>392048</v>
      </c>
      <c r="H86" s="1">
        <v>392.2</v>
      </c>
      <c r="I86" s="1" t="s">
        <v>202</v>
      </c>
      <c r="J86" s="15">
        <v>3013914.31</v>
      </c>
      <c r="L86" s="20">
        <v>8.4699999999999998E-2</v>
      </c>
      <c r="M86" s="24">
        <v>246928.39763899997</v>
      </c>
      <c r="O86" s="20">
        <v>7.6899999999999996E-2</v>
      </c>
      <c r="Q86" s="24">
        <v>224188.828553</v>
      </c>
      <c r="R86" s="24">
        <f t="shared" ref="R86:R90" si="25">Q86-M86</f>
        <v>-22739.569085999974</v>
      </c>
    </row>
    <row r="87" spans="2:18" ht="15" x14ac:dyDescent="0.25">
      <c r="B87" s="1" t="s">
        <v>105</v>
      </c>
      <c r="C87" s="1" t="s">
        <v>120</v>
      </c>
      <c r="D87" s="1">
        <v>392056</v>
      </c>
      <c r="E87" s="1">
        <v>392057</v>
      </c>
      <c r="H87" s="1">
        <v>392.3</v>
      </c>
      <c r="I87" s="1" t="s">
        <v>203</v>
      </c>
      <c r="J87" s="15">
        <v>1066189.07</v>
      </c>
      <c r="L87" s="20">
        <v>8.6400000000000005E-2</v>
      </c>
      <c r="M87" s="24">
        <f>J87*L87</f>
        <v>92118.735648000016</v>
      </c>
      <c r="O87" s="20">
        <v>4.9000000000000002E-2</v>
      </c>
      <c r="Q87" s="24">
        <f>J87*O87</f>
        <v>52243.264430000003</v>
      </c>
      <c r="R87" s="24">
        <f t="shared" si="25"/>
        <v>-39875.471218000013</v>
      </c>
    </row>
    <row r="88" spans="2:18" ht="15" x14ac:dyDescent="0.25">
      <c r="B88" s="1" t="s">
        <v>105</v>
      </c>
      <c r="C88" s="1" t="s">
        <v>120</v>
      </c>
      <c r="D88" s="1">
        <v>392058</v>
      </c>
      <c r="H88" s="1">
        <v>392.4</v>
      </c>
      <c r="I88" s="1" t="s">
        <v>204</v>
      </c>
      <c r="J88" s="15">
        <v>92388.86</v>
      </c>
      <c r="L88" s="21">
        <v>0</v>
      </c>
      <c r="M88" s="24">
        <f>J88*L88</f>
        <v>0</v>
      </c>
      <c r="O88" s="21">
        <v>0</v>
      </c>
      <c r="Q88" s="24">
        <f>J88*O88</f>
        <v>0</v>
      </c>
      <c r="R88" s="24">
        <f t="shared" si="25"/>
        <v>0</v>
      </c>
    </row>
    <row r="89" spans="2:18" ht="15" x14ac:dyDescent="0.25">
      <c r="B89" s="1" t="s">
        <v>105</v>
      </c>
      <c r="C89" s="1" t="s">
        <v>120</v>
      </c>
      <c r="D89" s="1">
        <v>392000</v>
      </c>
      <c r="H89" s="1">
        <v>392.5</v>
      </c>
      <c r="I89" s="1" t="s">
        <v>207</v>
      </c>
      <c r="J89" s="15">
        <v>39769.340000000004</v>
      </c>
      <c r="L89" s="20">
        <v>2.8400000000000002E-2</v>
      </c>
      <c r="M89" s="24">
        <f>J89*L89</f>
        <v>1129.4492560000001</v>
      </c>
      <c r="O89" s="20">
        <v>1.5600000000000001E-2</v>
      </c>
      <c r="Q89" s="24">
        <f>J89*O89</f>
        <v>620.40170400000011</v>
      </c>
      <c r="R89" s="24">
        <f t="shared" si="25"/>
        <v>-509.047552</v>
      </c>
    </row>
    <row r="90" spans="2:18" ht="15" x14ac:dyDescent="0.25">
      <c r="B90" s="1" t="s">
        <v>105</v>
      </c>
      <c r="C90" s="1" t="s">
        <v>120</v>
      </c>
      <c r="D90" s="1">
        <v>396000</v>
      </c>
      <c r="H90" s="1">
        <v>396.5</v>
      </c>
      <c r="I90" s="1" t="s">
        <v>208</v>
      </c>
      <c r="J90" s="15">
        <v>43833.950000000004</v>
      </c>
      <c r="L90" s="20">
        <v>4.6399999999999997E-2</v>
      </c>
      <c r="M90" s="24">
        <f>J90*L90</f>
        <v>2033.89528</v>
      </c>
      <c r="O90" s="20">
        <v>4.6100000000000002E-2</v>
      </c>
      <c r="Q90" s="24">
        <f>J90*O90</f>
        <v>2020.7450950000002</v>
      </c>
      <c r="R90" s="24">
        <f t="shared" si="25"/>
        <v>-13.150184999999738</v>
      </c>
    </row>
    <row r="91" spans="2:18" x14ac:dyDescent="0.2">
      <c r="I91" s="1" t="s">
        <v>39</v>
      </c>
      <c r="J91" s="22">
        <f>SUM(J86:J90)</f>
        <v>4256095.53</v>
      </c>
      <c r="M91" s="22">
        <f>SUM(M86:M90)</f>
        <v>342210.47782299999</v>
      </c>
      <c r="Q91" s="22">
        <f t="shared" ref="Q91:R91" si="26">SUM(Q86:Q90)</f>
        <v>279073.23978200002</v>
      </c>
      <c r="R91" s="22">
        <f t="shared" si="26"/>
        <v>-63137.238040999982</v>
      </c>
    </row>
    <row r="93" spans="2:18" x14ac:dyDescent="0.2">
      <c r="H93" s="1" t="s">
        <v>194</v>
      </c>
    </row>
    <row r="94" spans="2:18" ht="15" x14ac:dyDescent="0.25">
      <c r="B94" s="1" t="s">
        <v>105</v>
      </c>
      <c r="C94" s="1" t="s">
        <v>83</v>
      </c>
      <c r="D94" s="1">
        <v>392045</v>
      </c>
      <c r="E94" s="1">
        <v>392046</v>
      </c>
      <c r="F94" s="1">
        <v>392047</v>
      </c>
      <c r="G94" s="1">
        <v>392048</v>
      </c>
      <c r="H94" s="1">
        <v>392.2</v>
      </c>
      <c r="I94" s="1" t="s">
        <v>202</v>
      </c>
      <c r="J94" s="15">
        <v>3442956.61</v>
      </c>
      <c r="L94" s="20">
        <v>0.16250000000000001</v>
      </c>
      <c r="M94" s="24">
        <f t="shared" ref="M94:M99" si="27">J94*L94</f>
        <v>559480.44912500004</v>
      </c>
      <c r="O94" s="20">
        <v>5.7799999999999997E-2</v>
      </c>
      <c r="Q94" s="24">
        <f t="shared" ref="Q94:Q99" si="28">J94*O94</f>
        <v>199002.89205799997</v>
      </c>
      <c r="R94" s="24">
        <f t="shared" ref="R94:R99" si="29">Q94-M94</f>
        <v>-360477.55706700007</v>
      </c>
    </row>
    <row r="95" spans="2:18" ht="15" x14ac:dyDescent="0.25">
      <c r="B95" s="1" t="s">
        <v>105</v>
      </c>
      <c r="C95" s="1" t="s">
        <v>83</v>
      </c>
      <c r="D95" s="1">
        <v>392056</v>
      </c>
      <c r="E95" s="1">
        <v>392057</v>
      </c>
      <c r="H95" s="1">
        <v>392.3</v>
      </c>
      <c r="I95" s="1" t="s">
        <v>203</v>
      </c>
      <c r="J95" s="15">
        <v>2357471.2599999998</v>
      </c>
      <c r="L95" s="20">
        <v>0.12759999999999999</v>
      </c>
      <c r="M95" s="24">
        <f t="shared" si="27"/>
        <v>300813.33277599997</v>
      </c>
      <c r="O95" s="20">
        <v>4.9200000000000001E-2</v>
      </c>
      <c r="Q95" s="24">
        <f t="shared" si="28"/>
        <v>115987.58599199999</v>
      </c>
      <c r="R95" s="24">
        <f t="shared" si="29"/>
        <v>-184825.74678399996</v>
      </c>
    </row>
    <row r="96" spans="2:18" ht="15" x14ac:dyDescent="0.25">
      <c r="B96" s="1" t="s">
        <v>105</v>
      </c>
      <c r="C96" s="1" t="s">
        <v>83</v>
      </c>
      <c r="D96" s="1">
        <v>392058</v>
      </c>
      <c r="E96" s="1">
        <v>392065</v>
      </c>
      <c r="H96" s="1">
        <v>392.4</v>
      </c>
      <c r="I96" s="1" t="s">
        <v>204</v>
      </c>
      <c r="J96" s="15">
        <v>1441433.42</v>
      </c>
      <c r="L96" s="20">
        <v>6.7500000000000004E-2</v>
      </c>
      <c r="M96" s="24">
        <f t="shared" si="27"/>
        <v>97296.755850000001</v>
      </c>
      <c r="O96" s="20">
        <v>5.74E-2</v>
      </c>
      <c r="Q96" s="24">
        <f t="shared" si="28"/>
        <v>82738.278307999994</v>
      </c>
      <c r="R96" s="24">
        <f t="shared" si="29"/>
        <v>-14558.477542000008</v>
      </c>
    </row>
    <row r="97" spans="2:18" ht="15" x14ac:dyDescent="0.25">
      <c r="B97" s="1" t="s">
        <v>105</v>
      </c>
      <c r="C97" s="1" t="s">
        <v>83</v>
      </c>
      <c r="D97" s="1">
        <v>392000</v>
      </c>
      <c r="H97" s="1">
        <v>392.5</v>
      </c>
      <c r="I97" s="1" t="s">
        <v>205</v>
      </c>
      <c r="J97" s="15">
        <v>842843.74</v>
      </c>
      <c r="L97" s="20">
        <v>4.4699999999999997E-2</v>
      </c>
      <c r="M97" s="24">
        <f t="shared" si="27"/>
        <v>37675.115178</v>
      </c>
      <c r="O97" s="20">
        <v>7.3300000000000004E-2</v>
      </c>
      <c r="Q97" s="24">
        <f t="shared" si="28"/>
        <v>61780.446142000001</v>
      </c>
      <c r="R97" s="24">
        <f t="shared" si="29"/>
        <v>24105.330964000001</v>
      </c>
    </row>
    <row r="98" spans="2:18" ht="15" x14ac:dyDescent="0.25">
      <c r="B98" s="1" t="s">
        <v>105</v>
      </c>
      <c r="C98" s="1" t="s">
        <v>83</v>
      </c>
      <c r="D98" s="1">
        <v>396058</v>
      </c>
      <c r="H98" s="1">
        <v>396.4</v>
      </c>
      <c r="I98" s="1" t="s">
        <v>204</v>
      </c>
      <c r="J98" s="15">
        <v>1165777.57</v>
      </c>
      <c r="L98" s="20">
        <v>0.112</v>
      </c>
      <c r="M98" s="24">
        <f t="shared" si="27"/>
        <v>130567.08784000001</v>
      </c>
      <c r="O98" s="20">
        <v>2.1099999999999997E-2</v>
      </c>
      <c r="Q98" s="24">
        <f t="shared" si="28"/>
        <v>24597.906726999998</v>
      </c>
      <c r="R98" s="24">
        <f t="shared" si="29"/>
        <v>-105969.18111300001</v>
      </c>
    </row>
    <row r="99" spans="2:18" ht="15" x14ac:dyDescent="0.25">
      <c r="B99" s="1" t="s">
        <v>105</v>
      </c>
      <c r="C99" s="1" t="s">
        <v>83</v>
      </c>
      <c r="D99" s="1">
        <v>396000</v>
      </c>
      <c r="H99" s="1">
        <v>396.5</v>
      </c>
      <c r="I99" s="1" t="s">
        <v>205</v>
      </c>
      <c r="J99" s="15">
        <v>1292720.45</v>
      </c>
      <c r="L99" s="20">
        <v>5.6500000000000002E-2</v>
      </c>
      <c r="M99" s="24">
        <f t="shared" si="27"/>
        <v>73038.705424999993</v>
      </c>
      <c r="O99" s="20">
        <v>7.46E-2</v>
      </c>
      <c r="Q99" s="24">
        <f t="shared" si="28"/>
        <v>96436.945569999996</v>
      </c>
      <c r="R99" s="24">
        <f t="shared" si="29"/>
        <v>23398.240145000003</v>
      </c>
    </row>
    <row r="100" spans="2:18" x14ac:dyDescent="0.2">
      <c r="I100" s="1" t="s">
        <v>39</v>
      </c>
      <c r="J100" s="22">
        <f>SUM(J94:J99)</f>
        <v>10543203.049999999</v>
      </c>
      <c r="M100" s="22">
        <f>SUM(M94:M99)</f>
        <v>1198871.4461940001</v>
      </c>
      <c r="Q100" s="22">
        <f>SUM(Q94:Q99)</f>
        <v>580544.05479700002</v>
      </c>
      <c r="R100" s="22">
        <f>SUM(R94:R99)</f>
        <v>-618327.39139700006</v>
      </c>
    </row>
    <row r="102" spans="2:18" ht="13.5" thickBot="1" x14ac:dyDescent="0.25">
      <c r="J102" s="25">
        <f>SUM(J14,J24,J34,J41,J50,J57,J65,J74,J83,J91,J100)</f>
        <v>99828451.109999985</v>
      </c>
      <c r="M102" s="25">
        <f>SUM(M14,M24,M34,M41,M50,M57,M65,M74,M83,M91,M100)</f>
        <v>8827079.5514570009</v>
      </c>
      <c r="Q102" s="25">
        <f t="shared" ref="Q102:R102" si="30">SUM(Q14,Q24,Q34,Q41,Q50,Q57,Q65,Q74,Q83,Q91,Q100)</f>
        <v>5424043.1292480007</v>
      </c>
      <c r="R102" s="25">
        <f t="shared" si="30"/>
        <v>-3403036.4222090002</v>
      </c>
    </row>
    <row r="103" spans="2:18" ht="13.5" thickTop="1" x14ac:dyDescent="0.2"/>
  </sheetData>
  <pageMargins left="0.7" right="0.7" top="0.75" bottom="0.75" header="0.3" footer="0.3"/>
  <pageSetup scale="83" fitToHeight="0" orientation="landscape" r:id="rId1"/>
  <headerFooter>
    <oddFooter>&amp;RPage &amp;P of &amp;N</oddFooter>
  </headerFooter>
  <rowBreaks count="2" manualBreakCount="2">
    <brk id="35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showGridLines="0" topLeftCell="A55" zoomScaleNormal="100" workbookViewId="0">
      <selection activeCell="A9" sqref="A9"/>
    </sheetView>
  </sheetViews>
  <sheetFormatPr defaultRowHeight="15" outlineLevelRow="1" outlineLevelCol="1" x14ac:dyDescent="0.25"/>
  <cols>
    <col min="1" max="1" width="43.140625" style="79" bestFit="1" customWidth="1"/>
    <col min="2" max="2" width="13.42578125" style="79" bestFit="1" customWidth="1" outlineLevel="1"/>
    <col min="3" max="3" width="15.7109375" style="79" customWidth="1" outlineLevel="1"/>
    <col min="4" max="4" width="9.28515625" style="79" customWidth="1" outlineLevel="1"/>
    <col min="5" max="5" width="15.28515625" style="79" bestFit="1" customWidth="1" outlineLevel="1"/>
    <col min="6" max="6" width="4.28515625" style="79" customWidth="1"/>
    <col min="7" max="7" width="11" style="79" bestFit="1" customWidth="1"/>
    <col min="8" max="16384" width="9.140625" style="79"/>
  </cols>
  <sheetData>
    <row r="1" spans="1:7" ht="15.75" x14ac:dyDescent="0.25">
      <c r="A1" s="103" t="s">
        <v>286</v>
      </c>
    </row>
    <row r="2" spans="1:7" ht="15.75" x14ac:dyDescent="0.25">
      <c r="A2" s="103" t="s">
        <v>287</v>
      </c>
    </row>
    <row r="3" spans="1:7" ht="15.75" x14ac:dyDescent="0.25">
      <c r="A3" s="103"/>
    </row>
    <row r="4" spans="1:7" ht="29.25" x14ac:dyDescent="0.25">
      <c r="A4" s="78" t="s">
        <v>269</v>
      </c>
      <c r="C4" s="80" t="s">
        <v>276</v>
      </c>
      <c r="D4" s="81"/>
      <c r="E4" s="82" t="s">
        <v>277</v>
      </c>
      <c r="G4" s="80" t="s">
        <v>39</v>
      </c>
    </row>
    <row r="5" spans="1:7" x14ac:dyDescent="0.25">
      <c r="A5" s="79" t="s">
        <v>220</v>
      </c>
    </row>
    <row r="6" spans="1:7" x14ac:dyDescent="0.25">
      <c r="A6" s="79" t="s">
        <v>221</v>
      </c>
      <c r="B6" s="83"/>
      <c r="C6" s="84">
        <v>0</v>
      </c>
      <c r="E6" s="84">
        <f>'Att B1 123116 Depr_Chg-ex trans'!Q40</f>
        <v>2132224.1671667811</v>
      </c>
      <c r="G6" s="85">
        <f>SUM(C6,E6)</f>
        <v>2132224.1671667811</v>
      </c>
    </row>
    <row r="7" spans="1:7" x14ac:dyDescent="0.25">
      <c r="A7" s="79" t="s">
        <v>222</v>
      </c>
      <c r="C7" s="84">
        <v>0</v>
      </c>
      <c r="E7" s="84">
        <f>'Att B1 123116 Depr_Chg-ex trans'!Q163</f>
        <v>1139010.8538832383</v>
      </c>
      <c r="G7" s="85">
        <f t="shared" ref="G7:G8" si="0">SUM(C7,E7)</f>
        <v>1139010.8538832383</v>
      </c>
    </row>
    <row r="8" spans="1:7" x14ac:dyDescent="0.25">
      <c r="A8" s="79" t="s">
        <v>223</v>
      </c>
      <c r="C8" s="84">
        <v>0</v>
      </c>
      <c r="E8" s="84">
        <f>'Att B1 123116 Depr_Chg-ex trans'!Q220</f>
        <v>612132.03827291226</v>
      </c>
      <c r="G8" s="85">
        <f t="shared" si="0"/>
        <v>612132.03827291226</v>
      </c>
    </row>
    <row r="9" spans="1:7" x14ac:dyDescent="0.25">
      <c r="A9" s="86" t="s">
        <v>224</v>
      </c>
      <c r="C9" s="87">
        <f>SUM(C6:C8)</f>
        <v>0</v>
      </c>
      <c r="E9" s="87">
        <f>SUM(E6:E8)</f>
        <v>3883367.0593229313</v>
      </c>
      <c r="G9" s="87">
        <f>SUM(G6:G8)</f>
        <v>3883367.0593229313</v>
      </c>
    </row>
    <row r="10" spans="1:7" ht="7.5" customHeight="1" x14ac:dyDescent="0.25">
      <c r="C10" s="84"/>
      <c r="E10" s="84"/>
    </row>
    <row r="11" spans="1:7" x14ac:dyDescent="0.25">
      <c r="A11" s="79" t="s">
        <v>225</v>
      </c>
      <c r="C11" s="84">
        <v>0</v>
      </c>
      <c r="E11" s="84">
        <f>'Att B1 123116 Depr_Chg-ex trans'!Q235</f>
        <v>1342635.5274776646</v>
      </c>
      <c r="G11" s="85">
        <f>SUM(C11,E11)</f>
        <v>1342635.5274776646</v>
      </c>
    </row>
    <row r="12" spans="1:7" ht="7.5" customHeight="1" x14ac:dyDescent="0.25">
      <c r="C12" s="84"/>
      <c r="E12" s="84"/>
    </row>
    <row r="13" spans="1:7" outlineLevel="1" x14ac:dyDescent="0.25">
      <c r="A13" s="79" t="s">
        <v>217</v>
      </c>
      <c r="C13" s="84"/>
      <c r="E13" s="84"/>
    </row>
    <row r="14" spans="1:7" outlineLevel="1" x14ac:dyDescent="0.25">
      <c r="A14" s="79" t="s">
        <v>228</v>
      </c>
      <c r="C14" s="84">
        <f>'Att B1 123116 Depr_Chg-ex trans'!Q255</f>
        <v>0</v>
      </c>
      <c r="E14" s="84"/>
      <c r="G14" s="85">
        <f t="shared" ref="G14:G16" si="1">SUM(C14,E14)</f>
        <v>0</v>
      </c>
    </row>
    <row r="15" spans="1:7" outlineLevel="1" x14ac:dyDescent="0.25">
      <c r="A15" s="79" t="s">
        <v>227</v>
      </c>
      <c r="C15" s="84">
        <f>'Att B1 123116 Depr_Chg-ex trans'!Q278</f>
        <v>-3290834.2164709992</v>
      </c>
      <c r="E15" s="84"/>
      <c r="G15" s="85">
        <f t="shared" si="1"/>
        <v>-3290834.2164709992</v>
      </c>
    </row>
    <row r="16" spans="1:7" outlineLevel="1" x14ac:dyDescent="0.25">
      <c r="A16" s="79" t="s">
        <v>226</v>
      </c>
      <c r="C16" s="84"/>
      <c r="E16" s="84">
        <f>'Att B1 123116 Depr_Chg-ex trans'!Q283</f>
        <v>9775.510977803795</v>
      </c>
      <c r="G16" s="85">
        <f t="shared" si="1"/>
        <v>9775.510977803795</v>
      </c>
    </row>
    <row r="17" spans="1:7" x14ac:dyDescent="0.25">
      <c r="A17" s="89" t="s">
        <v>217</v>
      </c>
      <c r="C17" s="87">
        <f>SUM(C14:C16)</f>
        <v>-3290834.2164709992</v>
      </c>
      <c r="E17" s="87">
        <f>SUM(E14:E16)</f>
        <v>9775.510977803795</v>
      </c>
      <c r="G17" s="87">
        <f>SUM(G14:G16)</f>
        <v>-3281058.7054931954</v>
      </c>
    </row>
    <row r="18" spans="1:7" ht="7.5" customHeight="1" x14ac:dyDescent="0.25">
      <c r="C18" s="84"/>
      <c r="E18" s="84"/>
    </row>
    <row r="19" spans="1:7" outlineLevel="1" x14ac:dyDescent="0.25">
      <c r="A19" s="79" t="s">
        <v>230</v>
      </c>
      <c r="C19" s="84"/>
      <c r="E19" s="84"/>
    </row>
    <row r="20" spans="1:7" outlineLevel="1" x14ac:dyDescent="0.25">
      <c r="A20" s="79" t="s">
        <v>226</v>
      </c>
      <c r="C20" s="84"/>
      <c r="E20" s="84">
        <f>'Att B1 123116 Depr_Chg-ex trans'!Q298+'Attachment A.1-Washington'!G19</f>
        <v>343182.91603285994</v>
      </c>
      <c r="G20" s="85">
        <f t="shared" ref="G20:G22" si="2">SUM(C20,E20)</f>
        <v>343182.91603285994</v>
      </c>
    </row>
    <row r="21" spans="1:7" outlineLevel="1" x14ac:dyDescent="0.25">
      <c r="A21" s="79" t="s">
        <v>232</v>
      </c>
      <c r="C21" s="84">
        <f>'Att B1 123116 Depr_Chg-ex trans'!Q312</f>
        <v>0</v>
      </c>
      <c r="E21" s="84"/>
      <c r="G21" s="85">
        <f t="shared" si="2"/>
        <v>0</v>
      </c>
    </row>
    <row r="22" spans="1:7" outlineLevel="1" x14ac:dyDescent="0.25">
      <c r="A22" s="79" t="s">
        <v>231</v>
      </c>
      <c r="C22" s="84">
        <f>'Att B1 123116 Depr_Chg-ex trans'!Q325</f>
        <v>294972.25650900014</v>
      </c>
      <c r="E22" s="84"/>
      <c r="G22" s="85">
        <f t="shared" si="2"/>
        <v>294972.25650900014</v>
      </c>
    </row>
    <row r="23" spans="1:7" outlineLevel="1" x14ac:dyDescent="0.25">
      <c r="A23" s="86" t="s">
        <v>233</v>
      </c>
      <c r="C23" s="87">
        <f>SUM(C20:C22)</f>
        <v>294972.25650900014</v>
      </c>
      <c r="E23" s="87">
        <f>SUM(E20:E22)</f>
        <v>343182.91603285994</v>
      </c>
      <c r="G23" s="87">
        <f>SUM(G20:G22)</f>
        <v>638155.17254186003</v>
      </c>
    </row>
    <row r="24" spans="1:7" outlineLevel="1" x14ac:dyDescent="0.25">
      <c r="C24" s="84"/>
      <c r="E24" s="84"/>
    </row>
    <row r="25" spans="1:7" outlineLevel="1" x14ac:dyDescent="0.25">
      <c r="A25" s="79" t="s">
        <v>266</v>
      </c>
      <c r="C25" s="84"/>
      <c r="E25" s="84"/>
    </row>
    <row r="26" spans="1:7" outlineLevel="1" x14ac:dyDescent="0.25">
      <c r="A26" s="79" t="s">
        <v>235</v>
      </c>
      <c r="C26" s="84"/>
      <c r="E26" s="84">
        <f>'Att B1 123116 Depr_Chg-ex trans'!Q345+'Attachment A.1-Washington'!G25</f>
        <v>-1486748.0006930504</v>
      </c>
      <c r="G26" s="85">
        <f t="shared" ref="G26:G29" si="3">SUM(C26,E26)</f>
        <v>-1486748.0006930504</v>
      </c>
    </row>
    <row r="27" spans="1:7" outlineLevel="1" x14ac:dyDescent="0.25">
      <c r="A27" s="79" t="s">
        <v>236</v>
      </c>
      <c r="C27" s="84"/>
      <c r="E27" s="84">
        <f>'Att B1 123116 Depr_Chg-ex trans'!Q362</f>
        <v>-48937.286546582509</v>
      </c>
      <c r="G27" s="85">
        <f t="shared" si="3"/>
        <v>-48937.286546582509</v>
      </c>
    </row>
    <row r="28" spans="1:7" outlineLevel="1" x14ac:dyDescent="0.25">
      <c r="A28" s="79" t="s">
        <v>237</v>
      </c>
      <c r="C28" s="84"/>
      <c r="E28" s="84">
        <f>'Att B1 123116 Depr_Chg-ex trans'!Q377</f>
        <v>0</v>
      </c>
      <c r="G28" s="85">
        <f t="shared" si="3"/>
        <v>0</v>
      </c>
    </row>
    <row r="29" spans="1:7" outlineLevel="1" x14ac:dyDescent="0.25">
      <c r="A29" s="79" t="s">
        <v>238</v>
      </c>
      <c r="C29" s="84"/>
      <c r="E29" s="84">
        <f>'Att B1 123116 Depr_Chg-ex trans'!Q392</f>
        <v>36813.691999967021</v>
      </c>
      <c r="G29" s="85">
        <f t="shared" si="3"/>
        <v>36813.691999967021</v>
      </c>
    </row>
    <row r="30" spans="1:7" outlineLevel="1" x14ac:dyDescent="0.25">
      <c r="A30" s="86" t="s">
        <v>267</v>
      </c>
      <c r="C30" s="87">
        <f>SUM(C26:C29)</f>
        <v>0</v>
      </c>
      <c r="E30" s="87">
        <f>SUM(E26:E29)</f>
        <v>-1498871.5952396661</v>
      </c>
      <c r="G30" s="87">
        <f>SUM(G26:G29)</f>
        <v>-1498871.5952396661</v>
      </c>
    </row>
    <row r="31" spans="1:7" x14ac:dyDescent="0.25">
      <c r="A31" s="79" t="s">
        <v>268</v>
      </c>
      <c r="C31" s="84">
        <f>C23+C30</f>
        <v>294972.25650900014</v>
      </c>
      <c r="E31" s="84">
        <f>E23+E30</f>
        <v>-1155688.6792068062</v>
      </c>
      <c r="G31" s="85">
        <f>G23+G30</f>
        <v>-860716.42269780603</v>
      </c>
    </row>
    <row r="32" spans="1:7" ht="7.5" customHeight="1" x14ac:dyDescent="0.25">
      <c r="C32" s="84"/>
      <c r="E32" s="84"/>
    </row>
    <row r="33" spans="1:7" x14ac:dyDescent="0.25">
      <c r="A33" s="79" t="s">
        <v>215</v>
      </c>
      <c r="B33" s="83"/>
      <c r="C33" s="84">
        <f>'Att B2 123116 Transp-Depr_Exp'!O13</f>
        <v>-259211.88997676069</v>
      </c>
      <c r="D33" s="83"/>
      <c r="E33" s="84">
        <f>'Att B2 123116 Transp-Depr_Exp'!O19-C33</f>
        <v>-270933.89502758172</v>
      </c>
      <c r="G33" s="85">
        <f>SUM(C33,E33)</f>
        <v>-530145.78500434244</v>
      </c>
    </row>
    <row r="34" spans="1:7" ht="7.5" customHeight="1" x14ac:dyDescent="0.25">
      <c r="C34" s="84"/>
      <c r="E34" s="84"/>
    </row>
    <row r="35" spans="1:7" ht="15.75" thickBot="1" x14ac:dyDescent="0.3">
      <c r="A35" s="79" t="s">
        <v>239</v>
      </c>
      <c r="C35" s="90">
        <f>SUM(C9,C11,C17,C31,C33)</f>
        <v>-3255073.84993876</v>
      </c>
      <c r="E35" s="90">
        <f>SUM(E9,E11,E17,E31,E33)</f>
        <v>3809155.5235440116</v>
      </c>
      <c r="G35" s="90">
        <f>SUM(G9,G11,G17,G31,G33)</f>
        <v>554081.67360525182</v>
      </c>
    </row>
    <row r="36" spans="1:7" ht="15.75" thickTop="1" x14ac:dyDescent="0.25">
      <c r="C36" s="84"/>
    </row>
    <row r="37" spans="1:7" x14ac:dyDescent="0.25">
      <c r="C37" s="84"/>
    </row>
    <row r="38" spans="1:7" x14ac:dyDescent="0.25">
      <c r="C38" s="84"/>
    </row>
    <row r="39" spans="1:7" x14ac:dyDescent="0.25">
      <c r="A39" s="78" t="s">
        <v>279</v>
      </c>
      <c r="C39" s="84"/>
    </row>
    <row r="40" spans="1:7" x14ac:dyDescent="0.25">
      <c r="A40" s="78"/>
      <c r="C40" s="84"/>
    </row>
    <row r="41" spans="1:7" ht="29.25" x14ac:dyDescent="0.25">
      <c r="C41" s="80" t="s">
        <v>276</v>
      </c>
      <c r="D41" s="81"/>
      <c r="E41" s="82" t="s">
        <v>277</v>
      </c>
      <c r="G41" s="80" t="s">
        <v>39</v>
      </c>
    </row>
    <row r="42" spans="1:7" x14ac:dyDescent="0.25">
      <c r="A42" s="79" t="s">
        <v>240</v>
      </c>
      <c r="C42" s="84"/>
    </row>
    <row r="43" spans="1:7" x14ac:dyDescent="0.25">
      <c r="A43" s="79" t="s">
        <v>218</v>
      </c>
      <c r="B43" s="83"/>
      <c r="C43" s="84">
        <v>0</v>
      </c>
      <c r="D43" s="84"/>
      <c r="E43" s="84">
        <f>'Att B1 123116 Depr_Chg-ex trans'!S345+'Attachment A.1-Washington'!G43</f>
        <v>-445113.62876599084</v>
      </c>
      <c r="G43" s="84">
        <f>SUM(C43,E43)</f>
        <v>-445113.62876599084</v>
      </c>
    </row>
    <row r="44" spans="1:7" x14ac:dyDescent="0.25">
      <c r="A44" s="79" t="s">
        <v>241</v>
      </c>
      <c r="C44" s="84">
        <v>0</v>
      </c>
      <c r="D44" s="84"/>
      <c r="E44" s="84">
        <f>'Att B1 123116 Depr_Chg-ex trans'!S362</f>
        <v>-14370.020199665129</v>
      </c>
      <c r="G44" s="84">
        <f t="shared" ref="G44:G46" si="4">SUM(C44,E44)</f>
        <v>-14370.020199665129</v>
      </c>
    </row>
    <row r="45" spans="1:7" x14ac:dyDescent="0.25">
      <c r="A45" s="79" t="s">
        <v>242</v>
      </c>
      <c r="C45" s="84">
        <v>0</v>
      </c>
      <c r="D45" s="84"/>
      <c r="E45" s="84">
        <f>'Att B1 123116 Depr_Chg-ex trans'!S377</f>
        <v>0</v>
      </c>
      <c r="G45" s="84">
        <f t="shared" si="4"/>
        <v>0</v>
      </c>
    </row>
    <row r="46" spans="1:7" x14ac:dyDescent="0.25">
      <c r="A46" s="79" t="s">
        <v>243</v>
      </c>
      <c r="C46" s="84">
        <v>0</v>
      </c>
      <c r="D46" s="84"/>
      <c r="E46" s="84">
        <f>'Att B1 123116 Depr_Chg-ex trans'!S392</f>
        <v>10499.813038032955</v>
      </c>
      <c r="G46" s="84">
        <f t="shared" si="4"/>
        <v>10499.813038032955</v>
      </c>
    </row>
    <row r="47" spans="1:7" x14ac:dyDescent="0.25">
      <c r="A47" s="86" t="s">
        <v>255</v>
      </c>
      <c r="C47" s="87">
        <f>SUM(C43:C46)</f>
        <v>0</v>
      </c>
      <c r="D47" s="84"/>
      <c r="E47" s="87">
        <f>SUM(E43:E46)</f>
        <v>-448983.83592762297</v>
      </c>
      <c r="G47" s="87">
        <f>SUM(G43:G46)</f>
        <v>-448983.83592762297</v>
      </c>
    </row>
    <row r="48" spans="1:7" x14ac:dyDescent="0.25">
      <c r="C48" s="84"/>
      <c r="D48" s="84"/>
      <c r="E48" s="84"/>
      <c r="G48" s="84"/>
    </row>
    <row r="49" spans="1:7" x14ac:dyDescent="0.25">
      <c r="A49" s="79" t="s">
        <v>216</v>
      </c>
      <c r="C49" s="84"/>
      <c r="D49" s="84"/>
      <c r="E49" s="84"/>
      <c r="G49" s="84"/>
    </row>
    <row r="50" spans="1:7" x14ac:dyDescent="0.25">
      <c r="A50" s="79" t="s">
        <v>247</v>
      </c>
      <c r="C50" s="84">
        <v>0</v>
      </c>
      <c r="D50" s="84"/>
      <c r="E50" s="84">
        <f>'Att B1 123116 Depr_Chg-ex trans'!S412</f>
        <v>-129050.16383564848</v>
      </c>
      <c r="G50" s="84">
        <f t="shared" ref="G50:G51" si="5">SUM(C50,E50)</f>
        <v>-129050.16383564848</v>
      </c>
    </row>
    <row r="51" spans="1:7" x14ac:dyDescent="0.25">
      <c r="A51" s="79" t="s">
        <v>219</v>
      </c>
      <c r="C51" s="84">
        <v>0</v>
      </c>
      <c r="D51" s="84"/>
      <c r="E51" s="84"/>
      <c r="G51" s="84">
        <f t="shared" si="5"/>
        <v>0</v>
      </c>
    </row>
    <row r="52" spans="1:7" x14ac:dyDescent="0.25">
      <c r="A52" s="86" t="s">
        <v>254</v>
      </c>
      <c r="C52" s="87">
        <f>SUM(C50:C51)</f>
        <v>0</v>
      </c>
      <c r="D52" s="84"/>
      <c r="E52" s="87">
        <f>SUM(E50:E51)</f>
        <v>-129050.16383564848</v>
      </c>
      <c r="G52" s="87">
        <f>SUM(G50:G51)</f>
        <v>-129050.16383564848</v>
      </c>
    </row>
    <row r="53" spans="1:7" x14ac:dyDescent="0.25">
      <c r="C53" s="84"/>
      <c r="D53" s="84"/>
      <c r="E53" s="84"/>
      <c r="G53" s="84"/>
    </row>
    <row r="54" spans="1:7" x14ac:dyDescent="0.25">
      <c r="A54" s="79" t="s">
        <v>244</v>
      </c>
      <c r="C54" s="84"/>
      <c r="D54" s="84"/>
      <c r="E54" s="84"/>
      <c r="G54" s="84"/>
    </row>
    <row r="55" spans="1:7" x14ac:dyDescent="0.25">
      <c r="A55" s="79" t="s">
        <v>245</v>
      </c>
      <c r="C55" s="84">
        <v>0</v>
      </c>
      <c r="D55" s="84"/>
      <c r="E55" s="84">
        <f>'Att B1 123116 Depr_Chg-ex trans'!S432</f>
        <v>-2130.1766880653745</v>
      </c>
      <c r="G55" s="84">
        <f t="shared" ref="G55:G58" si="6">SUM(C55,E55)</f>
        <v>-2130.1766880653745</v>
      </c>
    </row>
    <row r="56" spans="1:7" x14ac:dyDescent="0.25">
      <c r="A56" s="79" t="s">
        <v>228</v>
      </c>
      <c r="C56" s="84">
        <f>'Att B1 123116 Depr_Chg-ex trans'!S443</f>
        <v>0</v>
      </c>
      <c r="D56" s="84"/>
      <c r="E56" s="84">
        <v>0</v>
      </c>
      <c r="G56" s="84">
        <f t="shared" si="6"/>
        <v>0</v>
      </c>
    </row>
    <row r="57" spans="1:7" x14ac:dyDescent="0.25">
      <c r="A57" s="79" t="s">
        <v>253</v>
      </c>
      <c r="C57" s="84">
        <f>'Att B1 123116 Depr_Chg-ex trans'!S455</f>
        <v>0</v>
      </c>
      <c r="D57" s="84"/>
      <c r="E57" s="84">
        <v>0</v>
      </c>
      <c r="G57" s="84">
        <f t="shared" si="6"/>
        <v>0</v>
      </c>
    </row>
    <row r="58" spans="1:7" x14ac:dyDescent="0.25">
      <c r="A58" s="79" t="s">
        <v>227</v>
      </c>
      <c r="C58" s="84">
        <f>'Att B1 123116 Depr_Chg-ex trans'!S466</f>
        <v>-270344.73588331166</v>
      </c>
      <c r="D58" s="84"/>
      <c r="E58" s="84">
        <v>0</v>
      </c>
      <c r="G58" s="84">
        <f t="shared" si="6"/>
        <v>-270344.73588331166</v>
      </c>
    </row>
    <row r="59" spans="1:7" x14ac:dyDescent="0.25">
      <c r="A59" s="86" t="s">
        <v>229</v>
      </c>
      <c r="C59" s="87">
        <f>SUM(C55:C58)</f>
        <v>-270344.73588331166</v>
      </c>
      <c r="D59" s="84"/>
      <c r="E59" s="87">
        <f>SUM(E55:E58)</f>
        <v>-2130.1766880653745</v>
      </c>
      <c r="G59" s="87">
        <f>SUM(G55:G58)</f>
        <v>-272474.91257137706</v>
      </c>
    </row>
    <row r="60" spans="1:7" x14ac:dyDescent="0.25">
      <c r="C60" s="84"/>
      <c r="D60" s="84"/>
      <c r="E60" s="84"/>
      <c r="G60" s="84"/>
    </row>
    <row r="61" spans="1:7" x14ac:dyDescent="0.25">
      <c r="A61" s="79" t="s">
        <v>246</v>
      </c>
      <c r="C61" s="84"/>
      <c r="D61" s="84"/>
      <c r="E61" s="84"/>
      <c r="G61" s="84"/>
    </row>
    <row r="62" spans="1:7" x14ac:dyDescent="0.25">
      <c r="A62" s="79" t="s">
        <v>247</v>
      </c>
      <c r="C62" s="84"/>
      <c r="D62" s="84"/>
      <c r="E62" s="84">
        <f>'Att B1 123116 Depr_Chg-ex trans'!S472+'Attachment A.1-Washington'!G50</f>
        <v>3003.2676364782883</v>
      </c>
      <c r="G62" s="84">
        <f t="shared" ref="G62:G66" si="7">SUM(C62,E62)</f>
        <v>3003.2676364782883</v>
      </c>
    </row>
    <row r="63" spans="1:7" x14ac:dyDescent="0.25">
      <c r="A63" s="79" t="s">
        <v>248</v>
      </c>
      <c r="C63" s="84">
        <f>'Att B1 123116 Depr_Chg-ex trans'!S482</f>
        <v>0</v>
      </c>
      <c r="D63" s="84"/>
      <c r="E63" s="84">
        <v>0</v>
      </c>
      <c r="G63" s="84">
        <f t="shared" si="7"/>
        <v>0</v>
      </c>
    </row>
    <row r="64" spans="1:7" x14ac:dyDescent="0.25">
      <c r="A64" s="79" t="s">
        <v>219</v>
      </c>
      <c r="C64" s="84">
        <f>'Att B1 123116 Depr_Chg-ex trans'!S496</f>
        <v>0</v>
      </c>
      <c r="D64" s="84"/>
      <c r="E64" s="84">
        <v>0</v>
      </c>
      <c r="G64" s="84">
        <f t="shared" si="7"/>
        <v>0</v>
      </c>
    </row>
    <row r="65" spans="1:7" x14ac:dyDescent="0.25">
      <c r="A65" s="79" t="s">
        <v>249</v>
      </c>
      <c r="C65" s="84">
        <f>'Att B1 123116 Depr_Chg-ex trans'!S508</f>
        <v>33963.89576270002</v>
      </c>
      <c r="D65" s="84"/>
      <c r="E65" s="84">
        <v>0</v>
      </c>
      <c r="G65" s="84">
        <f t="shared" si="7"/>
        <v>33963.89576270002</v>
      </c>
    </row>
    <row r="66" spans="1:7" x14ac:dyDescent="0.25">
      <c r="A66" s="79" t="s">
        <v>250</v>
      </c>
      <c r="C66" s="84">
        <v>0</v>
      </c>
      <c r="D66" s="84"/>
      <c r="E66" s="84">
        <f>'Att B1 123116 Depr_Chg-ex trans'!S520+'Attachment A.1-Washington'!G54</f>
        <v>-17246.676479645776</v>
      </c>
      <c r="G66" s="84">
        <f t="shared" si="7"/>
        <v>-17246.676479645776</v>
      </c>
    </row>
    <row r="67" spans="1:7" x14ac:dyDescent="0.25">
      <c r="A67" s="86" t="s">
        <v>251</v>
      </c>
      <c r="C67" s="87">
        <f>SUM(C62:C66)</f>
        <v>33963.89576270002</v>
      </c>
      <c r="D67" s="84"/>
      <c r="E67" s="87">
        <f>SUM(E62:E66)</f>
        <v>-14243.408843167486</v>
      </c>
      <c r="G67" s="87">
        <f>SUM(G62:G66)</f>
        <v>19720.486919532534</v>
      </c>
    </row>
    <row r="68" spans="1:7" x14ac:dyDescent="0.25">
      <c r="C68" s="91"/>
      <c r="D68" s="84"/>
      <c r="E68" s="84"/>
      <c r="G68" s="84"/>
    </row>
    <row r="69" spans="1:7" x14ac:dyDescent="0.25">
      <c r="A69" s="79" t="s">
        <v>215</v>
      </c>
      <c r="C69" s="91">
        <f>'Att B2 123116 Transp-Depr_Exp'!Q18</f>
        <v>-168325.32470076779</v>
      </c>
      <c r="D69" s="83"/>
      <c r="E69" s="84">
        <f>'Att B2 123116 Transp-Depr_Exp'!Q19-C69</f>
        <v>-54851.862858134875</v>
      </c>
      <c r="G69" s="84">
        <f t="shared" ref="G69" si="8">SUM(C69,E69)</f>
        <v>-223177.18755890266</v>
      </c>
    </row>
    <row r="70" spans="1:7" x14ac:dyDescent="0.25">
      <c r="C70" s="84"/>
      <c r="D70" s="84"/>
      <c r="E70" s="84"/>
      <c r="G70" s="84"/>
    </row>
    <row r="71" spans="1:7" ht="15.75" thickBot="1" x14ac:dyDescent="0.3">
      <c r="A71" s="79" t="s">
        <v>252</v>
      </c>
      <c r="C71" s="90">
        <f>SUM(C47,C52,C59,C67,C69)</f>
        <v>-404706.16482137947</v>
      </c>
      <c r="D71" s="84"/>
      <c r="E71" s="90">
        <f>SUM(E47,E52,E59,E67,E69)</f>
        <v>-649259.4481526392</v>
      </c>
      <c r="G71" s="90">
        <f>SUM(G47,G52,G59,G67,G69)</f>
        <v>-1053965.6129740186</v>
      </c>
    </row>
    <row r="72" spans="1:7" ht="15.75" thickTop="1" x14ac:dyDescent="0.25">
      <c r="C72" s="84"/>
    </row>
    <row r="73" spans="1:7" x14ac:dyDescent="0.25">
      <c r="C73" s="84"/>
    </row>
  </sheetData>
  <pageMargins left="0.7" right="0.7" top="0.75" bottom="0.75" header="0.3" footer="0.3"/>
  <pageSetup scale="86" orientation="landscape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opLeftCell="A58" zoomScaleNormal="100" workbookViewId="0">
      <selection activeCell="D71" sqref="D71"/>
    </sheetView>
  </sheetViews>
  <sheetFormatPr defaultRowHeight="15" outlineLevelRow="1" outlineLevelCol="1" x14ac:dyDescent="0.25"/>
  <cols>
    <col min="1" max="1" width="44.28515625" style="79" customWidth="1"/>
    <col min="2" max="2" width="10.85546875" style="79" customWidth="1"/>
    <col min="3" max="3" width="21.5703125" style="79" customWidth="1" outlineLevel="1"/>
    <col min="4" max="4" width="9.28515625" style="79" customWidth="1" outlineLevel="1"/>
    <col min="5" max="5" width="14.140625" style="79" customWidth="1" outlineLevel="1"/>
    <col min="6" max="6" width="9.28515625" style="79" customWidth="1" outlineLevel="1"/>
    <col min="7" max="7" width="18.7109375" style="79" customWidth="1" outlineLevel="1"/>
    <col min="8" max="8" width="2.85546875" style="79" customWidth="1" outlineLevel="1"/>
    <col min="9" max="9" width="13" style="79" customWidth="1"/>
    <col min="10" max="16384" width="9.140625" style="79"/>
  </cols>
  <sheetData>
    <row r="1" spans="1:9" ht="15.75" x14ac:dyDescent="0.25">
      <c r="A1" s="103" t="s">
        <v>285</v>
      </c>
      <c r="B1" s="103"/>
    </row>
    <row r="4" spans="1:9" x14ac:dyDescent="0.25">
      <c r="A4" s="78" t="s">
        <v>281</v>
      </c>
      <c r="B4" s="78"/>
    </row>
    <row r="5" spans="1:9" ht="43.5" x14ac:dyDescent="0.25">
      <c r="C5" s="80" t="s">
        <v>256</v>
      </c>
      <c r="D5" s="81"/>
      <c r="E5" s="82" t="s">
        <v>215</v>
      </c>
      <c r="F5" s="81"/>
      <c r="G5" s="80" t="s">
        <v>265</v>
      </c>
      <c r="I5" s="80" t="s">
        <v>39</v>
      </c>
    </row>
    <row r="6" spans="1:9" x14ac:dyDescent="0.25">
      <c r="A6" s="79" t="s">
        <v>220</v>
      </c>
    </row>
    <row r="7" spans="1:9" x14ac:dyDescent="0.25">
      <c r="A7" s="79" t="s">
        <v>221</v>
      </c>
      <c r="B7" s="83" t="s">
        <v>272</v>
      </c>
      <c r="C7" s="84">
        <f>'Att B1 123116 Depr_Chg-ex trans'!R40</f>
        <v>1111689.0644881423</v>
      </c>
      <c r="I7" s="98">
        <f>SUM(C7,E7,G7)</f>
        <v>1111689.0644881423</v>
      </c>
    </row>
    <row r="8" spans="1:9" x14ac:dyDescent="0.25">
      <c r="A8" s="79" t="s">
        <v>222</v>
      </c>
      <c r="C8" s="84">
        <f>'Att B1 123116 Depr_Chg-ex trans'!R163</f>
        <v>593852.15217676188</v>
      </c>
      <c r="I8" s="85">
        <f t="shared" ref="I8:I9" si="0">SUM(C8,E8,G8)</f>
        <v>593852.15217676188</v>
      </c>
    </row>
    <row r="9" spans="1:9" x14ac:dyDescent="0.25">
      <c r="A9" s="79" t="s">
        <v>223</v>
      </c>
      <c r="C9" s="84">
        <f>'Att B1 123116 Depr_Chg-ex trans'!R220</f>
        <v>319150.53935208742</v>
      </c>
      <c r="I9" s="85">
        <f t="shared" si="0"/>
        <v>319150.53935208742</v>
      </c>
    </row>
    <row r="10" spans="1:9" x14ac:dyDescent="0.25">
      <c r="A10" s="100" t="s">
        <v>224</v>
      </c>
      <c r="B10" s="100"/>
      <c r="C10" s="87">
        <f>SUM(C7:C9)</f>
        <v>2024691.7560169916</v>
      </c>
      <c r="E10" s="87">
        <f>SUM(E7:E9)</f>
        <v>0</v>
      </c>
      <c r="G10" s="87">
        <f>SUM(G7:G9)</f>
        <v>0</v>
      </c>
      <c r="I10" s="87">
        <f>SUM(I7:I9)</f>
        <v>2024691.7560169916</v>
      </c>
    </row>
    <row r="11" spans="1:9" x14ac:dyDescent="0.25">
      <c r="C11" s="84"/>
    </row>
    <row r="12" spans="1:9" x14ac:dyDescent="0.25">
      <c r="A12" s="79" t="s">
        <v>225</v>
      </c>
      <c r="C12" s="84">
        <f>'Att B1 123116 Depr_Chg-ex trans'!R235</f>
        <v>700017.03220233636</v>
      </c>
      <c r="E12" s="88">
        <v>0</v>
      </c>
      <c r="G12" s="88">
        <v>0</v>
      </c>
      <c r="I12" s="85">
        <f>SUM(C12,E12,G12)</f>
        <v>700017.03220233636</v>
      </c>
    </row>
    <row r="13" spans="1:9" x14ac:dyDescent="0.25">
      <c r="C13" s="84"/>
    </row>
    <row r="14" spans="1:9" outlineLevel="1" x14ac:dyDescent="0.25">
      <c r="A14" s="79" t="s">
        <v>217</v>
      </c>
      <c r="C14" s="84"/>
    </row>
    <row r="15" spans="1:9" outlineLevel="1" x14ac:dyDescent="0.25">
      <c r="A15" s="79" t="s">
        <v>228</v>
      </c>
      <c r="C15" s="84">
        <f>'Att B1 123116 Depr_Chg-ex trans'!R255</f>
        <v>-1278459.2862669292</v>
      </c>
      <c r="I15" s="85">
        <f t="shared" ref="I15:I17" si="1">SUM(C15,E15,G15)</f>
        <v>-1278459.2862669292</v>
      </c>
    </row>
    <row r="16" spans="1:9" outlineLevel="1" x14ac:dyDescent="0.25">
      <c r="A16" s="79" t="s">
        <v>227</v>
      </c>
      <c r="C16" s="84">
        <f>'Att B1 123116 Depr_Chg-ex trans'!R278</f>
        <v>0</v>
      </c>
      <c r="I16" s="85">
        <f t="shared" si="1"/>
        <v>0</v>
      </c>
    </row>
    <row r="17" spans="1:9" outlineLevel="1" x14ac:dyDescent="0.25">
      <c r="A17" s="79" t="s">
        <v>226</v>
      </c>
      <c r="C17" s="102">
        <f>'Att B1 123116 Depr_Chg-ex trans'!R283</f>
        <v>4543.3860161962002</v>
      </c>
      <c r="I17" s="108">
        <f t="shared" si="1"/>
        <v>4543.3860161962002</v>
      </c>
    </row>
    <row r="18" spans="1:9" x14ac:dyDescent="0.25">
      <c r="A18" s="79" t="s">
        <v>217</v>
      </c>
      <c r="C18" s="91">
        <f>SUM(C15:C17)</f>
        <v>-1273915.9002507331</v>
      </c>
      <c r="E18" s="87">
        <f>SUM(E15:E17)</f>
        <v>0</v>
      </c>
      <c r="G18" s="87">
        <f>SUM(G15:G17)</f>
        <v>0</v>
      </c>
      <c r="I18" s="91">
        <f>SUM(I15:I17)</f>
        <v>-1273915.9002507331</v>
      </c>
    </row>
    <row r="19" spans="1:9" x14ac:dyDescent="0.25">
      <c r="C19" s="84"/>
    </row>
    <row r="20" spans="1:9" outlineLevel="1" x14ac:dyDescent="0.25">
      <c r="A20" s="79" t="s">
        <v>230</v>
      </c>
      <c r="C20" s="84"/>
    </row>
    <row r="21" spans="1:9" outlineLevel="1" x14ac:dyDescent="0.25">
      <c r="A21" s="79" t="s">
        <v>226</v>
      </c>
      <c r="C21" s="84">
        <f>'Att B1 123116 Depr_Chg-ex trans'!R298</f>
        <v>262528.37290846009</v>
      </c>
      <c r="F21" s="83" t="s">
        <v>274</v>
      </c>
      <c r="G21" s="84">
        <v>-84414.086267320323</v>
      </c>
      <c r="I21" s="85">
        <f t="shared" ref="I21:I23" si="2">SUM(C21,E21,G21)</f>
        <v>178114.28664113977</v>
      </c>
    </row>
    <row r="22" spans="1:9" outlineLevel="1" x14ac:dyDescent="0.25">
      <c r="A22" s="79" t="s">
        <v>232</v>
      </c>
      <c r="C22" s="84">
        <f>'Att B1 123116 Depr_Chg-ex trans'!R312</f>
        <v>190344.01109199994</v>
      </c>
      <c r="I22" s="85">
        <f t="shared" si="2"/>
        <v>190344.01109199994</v>
      </c>
    </row>
    <row r="23" spans="1:9" outlineLevel="1" x14ac:dyDescent="0.25">
      <c r="A23" s="79" t="s">
        <v>231</v>
      </c>
      <c r="C23" s="84">
        <f>'Att B1 123116 Depr_Chg-ex trans'!R325</f>
        <v>0</v>
      </c>
      <c r="I23" s="85">
        <f t="shared" si="2"/>
        <v>0</v>
      </c>
    </row>
    <row r="24" spans="1:9" outlineLevel="1" x14ac:dyDescent="0.25">
      <c r="A24" s="100" t="s">
        <v>233</v>
      </c>
      <c r="B24" s="100"/>
      <c r="C24" s="87">
        <f>SUM(C21:C23)</f>
        <v>452872.38400046004</v>
      </c>
      <c r="E24" s="87">
        <f>SUM(E21:E23)</f>
        <v>0</v>
      </c>
      <c r="G24" s="87">
        <f>SUM(G21:G23)</f>
        <v>-84414.086267320323</v>
      </c>
      <c r="I24" s="87">
        <f>SUM(I21:I23)</f>
        <v>368458.29773313971</v>
      </c>
    </row>
    <row r="25" spans="1:9" outlineLevel="1" x14ac:dyDescent="0.25">
      <c r="C25" s="84"/>
    </row>
    <row r="26" spans="1:9" outlineLevel="1" x14ac:dyDescent="0.25">
      <c r="A26" s="79" t="s">
        <v>234</v>
      </c>
      <c r="C26" s="84"/>
    </row>
    <row r="27" spans="1:9" outlineLevel="1" x14ac:dyDescent="0.25">
      <c r="A27" s="79" t="s">
        <v>235</v>
      </c>
      <c r="C27" s="84">
        <f>'Att B1 123116 Depr_Chg-ex trans'!R345</f>
        <v>-457016.16300460603</v>
      </c>
      <c r="G27" s="84">
        <v>-211975.82183085041</v>
      </c>
      <c r="I27" s="85">
        <f t="shared" ref="I27:I30" si="3">SUM(C27,E27,G27)</f>
        <v>-668991.98483545647</v>
      </c>
    </row>
    <row r="28" spans="1:9" outlineLevel="1" x14ac:dyDescent="0.25">
      <c r="A28" s="79" t="s">
        <v>236</v>
      </c>
      <c r="C28" s="84">
        <f>'Att B1 123116 Depr_Chg-ex trans'!R362</f>
        <v>-22744.696503821528</v>
      </c>
      <c r="I28" s="85">
        <f t="shared" si="3"/>
        <v>-22744.696503821528</v>
      </c>
    </row>
    <row r="29" spans="1:9" outlineLevel="1" x14ac:dyDescent="0.25">
      <c r="A29" s="79" t="s">
        <v>237</v>
      </c>
      <c r="C29" s="84">
        <f>'Att B1 123116 Depr_Chg-ex trans'!R377</f>
        <v>100720.76806670541</v>
      </c>
      <c r="I29" s="85">
        <f t="shared" si="3"/>
        <v>100720.76806670541</v>
      </c>
    </row>
    <row r="30" spans="1:9" outlineLevel="1" x14ac:dyDescent="0.25">
      <c r="A30" s="79" t="s">
        <v>238</v>
      </c>
      <c r="C30" s="84">
        <f>'Att B1 123116 Depr_Chg-ex trans'!R392</f>
        <v>0</v>
      </c>
      <c r="I30" s="85">
        <f t="shared" si="3"/>
        <v>0</v>
      </c>
    </row>
    <row r="31" spans="1:9" outlineLevel="1" x14ac:dyDescent="0.25">
      <c r="A31" s="100" t="s">
        <v>267</v>
      </c>
      <c r="B31" s="100"/>
      <c r="C31" s="87">
        <f>SUM(C27:C30)</f>
        <v>-379040.09144172212</v>
      </c>
      <c r="E31" s="87">
        <f>SUM(E27:E30)</f>
        <v>0</v>
      </c>
      <c r="G31" s="87">
        <f>SUM(G27:G30)</f>
        <v>-211975.82183085041</v>
      </c>
      <c r="I31" s="87">
        <f>SUM(I27:I30)</f>
        <v>-591015.91327257256</v>
      </c>
    </row>
    <row r="32" spans="1:9" x14ac:dyDescent="0.25">
      <c r="A32" s="79" t="s">
        <v>289</v>
      </c>
      <c r="C32" s="91">
        <f>C24+C31</f>
        <v>73832.292558737914</v>
      </c>
      <c r="E32" s="91">
        <f>E24+E31</f>
        <v>0</v>
      </c>
      <c r="G32" s="91">
        <f>G24+G31</f>
        <v>-296389.90809817077</v>
      </c>
      <c r="I32" s="91">
        <f>I24+I31</f>
        <v>-222557.61553943285</v>
      </c>
    </row>
    <row r="33" spans="1:9" x14ac:dyDescent="0.25">
      <c r="C33" s="84"/>
    </row>
    <row r="34" spans="1:9" x14ac:dyDescent="0.25">
      <c r="A34" s="79" t="s">
        <v>215</v>
      </c>
      <c r="C34" s="84"/>
      <c r="D34" s="83" t="s">
        <v>273</v>
      </c>
      <c r="E34" s="84">
        <f>'Att B2 123116 Transp-Depr_Exp'!P19</f>
        <v>-249301.4499808441</v>
      </c>
      <c r="I34" s="85">
        <f>SUM(C34,E34,G34)</f>
        <v>-249301.4499808441</v>
      </c>
    </row>
    <row r="35" spans="1:9" x14ac:dyDescent="0.25">
      <c r="C35" s="84"/>
    </row>
    <row r="36" spans="1:9" ht="15.75" thickBot="1" x14ac:dyDescent="0.3">
      <c r="A36" s="79" t="s">
        <v>239</v>
      </c>
      <c r="C36" s="90">
        <f>SUM(C10,C12,C18,C32,C34)</f>
        <v>1524625.1805273327</v>
      </c>
      <c r="E36" s="90">
        <f>SUM(E10,E12,E18,E32,E34)</f>
        <v>-249301.4499808441</v>
      </c>
      <c r="G36" s="90">
        <f>SUM(G10,G12,G18,G32,G34)</f>
        <v>-296389.90809817077</v>
      </c>
      <c r="I36" s="99">
        <f>SUM(I10,I12,I18,I32,I34)</f>
        <v>978933.82244831813</v>
      </c>
    </row>
    <row r="37" spans="1:9" ht="15.75" thickTop="1" x14ac:dyDescent="0.25">
      <c r="C37" s="84"/>
    </row>
    <row r="38" spans="1:9" x14ac:dyDescent="0.25">
      <c r="C38" s="84"/>
    </row>
    <row r="39" spans="1:9" x14ac:dyDescent="0.25">
      <c r="C39" s="84"/>
    </row>
    <row r="40" spans="1:9" x14ac:dyDescent="0.25">
      <c r="C40" s="84"/>
    </row>
    <row r="41" spans="1:9" x14ac:dyDescent="0.25">
      <c r="A41" s="78" t="s">
        <v>283</v>
      </c>
      <c r="B41" s="78"/>
      <c r="C41" s="92"/>
      <c r="D41" s="78"/>
      <c r="E41" s="78"/>
      <c r="F41" s="78"/>
    </row>
    <row r="42" spans="1:9" ht="43.5" x14ac:dyDescent="0.25">
      <c r="C42" s="80" t="s">
        <v>256</v>
      </c>
      <c r="D42" s="81"/>
      <c r="E42" s="82" t="s">
        <v>215</v>
      </c>
      <c r="F42" s="81"/>
      <c r="G42" s="80" t="s">
        <v>265</v>
      </c>
      <c r="I42" s="80" t="s">
        <v>39</v>
      </c>
    </row>
    <row r="43" spans="1:9" outlineLevel="1" x14ac:dyDescent="0.25">
      <c r="A43" s="79" t="s">
        <v>240</v>
      </c>
      <c r="C43" s="84"/>
    </row>
    <row r="44" spans="1:9" outlineLevel="1" x14ac:dyDescent="0.25">
      <c r="A44" s="79" t="s">
        <v>218</v>
      </c>
      <c r="B44" s="83" t="s">
        <v>272</v>
      </c>
      <c r="C44" s="84">
        <f>'Att B1 123116 Depr_Chg-ex trans'!T345</f>
        <v>-124413.31953770109</v>
      </c>
      <c r="D44" s="84"/>
      <c r="E44" s="84"/>
      <c r="F44" s="83" t="s">
        <v>274</v>
      </c>
      <c r="G44" s="84">
        <v>-57400.295149666439</v>
      </c>
      <c r="I44" s="84">
        <f>SUM(C44,E44,G44)</f>
        <v>-181813.61468736752</v>
      </c>
    </row>
    <row r="45" spans="1:9" outlineLevel="1" x14ac:dyDescent="0.25">
      <c r="A45" s="79" t="s">
        <v>241</v>
      </c>
      <c r="C45" s="84">
        <f>'Att B1 123116 Depr_Chg-ex trans'!T362</f>
        <v>-6074.7390519308346</v>
      </c>
      <c r="D45" s="84"/>
      <c r="E45" s="84"/>
      <c r="F45" s="84"/>
      <c r="G45" s="84"/>
      <c r="I45" s="84">
        <f t="shared" ref="I45:I47" si="4">SUM(C45,E45,G45)</f>
        <v>-6074.7390519308346</v>
      </c>
    </row>
    <row r="46" spans="1:9" outlineLevel="1" x14ac:dyDescent="0.25">
      <c r="A46" s="79" t="s">
        <v>242</v>
      </c>
      <c r="C46" s="84">
        <f>'Att B1 123116 Depr_Chg-ex trans'!T377</f>
        <v>28727.062576294553</v>
      </c>
      <c r="D46" s="84"/>
      <c r="E46" s="84"/>
      <c r="F46" s="84"/>
      <c r="G46" s="84"/>
      <c r="I46" s="84">
        <f t="shared" si="4"/>
        <v>28727.062576294553</v>
      </c>
    </row>
    <row r="47" spans="1:9" outlineLevel="1" x14ac:dyDescent="0.25">
      <c r="A47" s="79" t="s">
        <v>243</v>
      </c>
      <c r="C47" s="84">
        <f>'Att B1 123116 Depr_Chg-ex trans'!T392</f>
        <v>0</v>
      </c>
      <c r="D47" s="84"/>
      <c r="E47" s="84"/>
      <c r="F47" s="84"/>
      <c r="G47" s="84"/>
      <c r="I47" s="84">
        <f t="shared" si="4"/>
        <v>0</v>
      </c>
    </row>
    <row r="48" spans="1:9" outlineLevel="1" x14ac:dyDescent="0.25">
      <c r="A48" s="100" t="s">
        <v>282</v>
      </c>
      <c r="B48" s="100"/>
      <c r="C48" s="87">
        <f>SUM(C44:C47)</f>
        <v>-101760.99601333737</v>
      </c>
      <c r="D48" s="84"/>
      <c r="E48" s="87">
        <f>SUM(E44:E47)</f>
        <v>0</v>
      </c>
      <c r="F48" s="84"/>
      <c r="G48" s="87">
        <f>SUM(G44:G47)</f>
        <v>-57400.295149666439</v>
      </c>
      <c r="I48" s="87">
        <f>SUM(I44:I47)</f>
        <v>-159161.2911630038</v>
      </c>
    </row>
    <row r="49" spans="1:9" outlineLevel="1" x14ac:dyDescent="0.25">
      <c r="C49" s="84"/>
      <c r="D49" s="84"/>
      <c r="E49" s="84"/>
      <c r="F49" s="84"/>
      <c r="G49" s="84"/>
      <c r="I49" s="84"/>
    </row>
    <row r="50" spans="1:9" outlineLevel="1" x14ac:dyDescent="0.25">
      <c r="A50" s="79" t="s">
        <v>246</v>
      </c>
      <c r="C50" s="84"/>
      <c r="D50" s="84"/>
      <c r="E50" s="84"/>
      <c r="F50" s="84"/>
      <c r="G50" s="84"/>
      <c r="I50" s="84"/>
    </row>
    <row r="51" spans="1:9" outlineLevel="1" x14ac:dyDescent="0.25">
      <c r="A51" s="79" t="s">
        <v>247</v>
      </c>
      <c r="C51" s="84">
        <f>'Att B1 123116 Depr_Chg-ex trans'!T472</f>
        <v>-2451.8120573306005</v>
      </c>
      <c r="D51" s="84"/>
      <c r="E51" s="84"/>
      <c r="F51" s="84"/>
      <c r="G51" s="84">
        <v>5728.2968008523112</v>
      </c>
      <c r="I51" s="84">
        <f t="shared" ref="I51:I55" si="5">SUM(C51,E51,G51)</f>
        <v>3276.4847435217107</v>
      </c>
    </row>
    <row r="52" spans="1:9" outlineLevel="1" x14ac:dyDescent="0.25">
      <c r="A52" s="79" t="s">
        <v>248</v>
      </c>
      <c r="C52" s="84">
        <f>'Att B1 123116 Depr_Chg-ex trans'!T482</f>
        <v>12639.708075000002</v>
      </c>
      <c r="D52" s="84"/>
      <c r="E52" s="84"/>
      <c r="F52" s="84"/>
      <c r="G52" s="84"/>
      <c r="I52" s="84">
        <f t="shared" si="5"/>
        <v>12639.708075000002</v>
      </c>
    </row>
    <row r="53" spans="1:9" outlineLevel="1" x14ac:dyDescent="0.25">
      <c r="A53" s="79" t="s">
        <v>219</v>
      </c>
      <c r="C53" s="84">
        <f>'Att B1 123116 Depr_Chg-ex trans'!T496</f>
        <v>0</v>
      </c>
      <c r="D53" s="84"/>
      <c r="E53" s="84"/>
      <c r="F53" s="84"/>
      <c r="G53" s="84"/>
      <c r="I53" s="84">
        <f t="shared" si="5"/>
        <v>0</v>
      </c>
    </row>
    <row r="54" spans="1:9" outlineLevel="1" x14ac:dyDescent="0.25">
      <c r="A54" s="79" t="s">
        <v>249</v>
      </c>
      <c r="C54" s="84">
        <f>'Att B1 123116 Depr_Chg-ex trans'!T508</f>
        <v>0</v>
      </c>
      <c r="D54" s="84"/>
      <c r="E54" s="84"/>
      <c r="F54" s="84"/>
      <c r="G54" s="84"/>
      <c r="I54" s="84">
        <f t="shared" si="5"/>
        <v>0</v>
      </c>
    </row>
    <row r="55" spans="1:9" outlineLevel="1" x14ac:dyDescent="0.25">
      <c r="A55" s="79" t="s">
        <v>250</v>
      </c>
      <c r="C55" s="84">
        <f>'Att B1 123116 Depr_Chg-ex trans'!T520</f>
        <v>-3793.2311084651037</v>
      </c>
      <c r="D55" s="84"/>
      <c r="E55" s="84"/>
      <c r="F55" s="84"/>
      <c r="G55" s="84">
        <v>-3497.5978960409197</v>
      </c>
      <c r="I55" s="84">
        <f t="shared" si="5"/>
        <v>-7290.8290045060239</v>
      </c>
    </row>
    <row r="56" spans="1:9" outlineLevel="1" x14ac:dyDescent="0.25">
      <c r="A56" s="100" t="s">
        <v>251</v>
      </c>
      <c r="B56" s="100"/>
      <c r="C56" s="87">
        <f>SUM(C51:C55)</f>
        <v>6394.6649092042981</v>
      </c>
      <c r="D56" s="84"/>
      <c r="E56" s="87">
        <f>SUM(E51:E55)</f>
        <v>0</v>
      </c>
      <c r="F56" s="84"/>
      <c r="G56" s="87">
        <f>SUM(G51:G55)</f>
        <v>2230.6989048113915</v>
      </c>
      <c r="I56" s="101">
        <f>SUM(I51:I55)</f>
        <v>8625.3638140156891</v>
      </c>
    </row>
    <row r="57" spans="1:9" x14ac:dyDescent="0.25">
      <c r="A57" s="79" t="s">
        <v>289</v>
      </c>
      <c r="C57" s="91"/>
      <c r="D57" s="84"/>
      <c r="E57" s="91"/>
      <c r="F57" s="84"/>
      <c r="G57" s="91"/>
      <c r="I57" s="109">
        <f>I48+I56</f>
        <v>-150535.9273489881</v>
      </c>
    </row>
    <row r="58" spans="1:9" x14ac:dyDescent="0.25">
      <c r="C58" s="84"/>
      <c r="D58" s="84"/>
      <c r="E58" s="84"/>
      <c r="F58" s="84"/>
      <c r="G58" s="84"/>
      <c r="I58" s="84"/>
    </row>
    <row r="59" spans="1:9" outlineLevel="1" x14ac:dyDescent="0.25">
      <c r="A59" s="79" t="s">
        <v>216</v>
      </c>
      <c r="C59" s="84"/>
      <c r="D59" s="84"/>
      <c r="E59" s="84"/>
      <c r="F59" s="84"/>
      <c r="G59" s="84"/>
      <c r="I59" s="84"/>
    </row>
    <row r="60" spans="1:9" outlineLevel="1" x14ac:dyDescent="0.25">
      <c r="A60" s="79" t="s">
        <v>247</v>
      </c>
      <c r="C60" s="84">
        <f>'Att B1 123116 Depr_Chg-ex trans'!T412</f>
        <v>-53926.017054250813</v>
      </c>
      <c r="D60" s="84"/>
      <c r="E60" s="84"/>
      <c r="F60" s="84"/>
      <c r="G60" s="84"/>
      <c r="I60" s="84">
        <f t="shared" ref="I60:I61" si="6">SUM(C60,E60,G60)</f>
        <v>-53926.017054250813</v>
      </c>
    </row>
    <row r="61" spans="1:9" outlineLevel="1" x14ac:dyDescent="0.25">
      <c r="A61" s="79" t="s">
        <v>219</v>
      </c>
      <c r="C61" s="84">
        <f>'Att B1 123116 Depr_Chg-ex trans'!T425</f>
        <v>0</v>
      </c>
      <c r="D61" s="84"/>
      <c r="E61" s="84"/>
      <c r="F61" s="84"/>
      <c r="G61" s="84"/>
      <c r="I61" s="102">
        <f t="shared" si="6"/>
        <v>0</v>
      </c>
    </row>
    <row r="62" spans="1:9" x14ac:dyDescent="0.25">
      <c r="A62" s="79" t="s">
        <v>216</v>
      </c>
      <c r="C62" s="87">
        <f>SUM(C60:C61)</f>
        <v>-53926.017054250813</v>
      </c>
      <c r="D62" s="84"/>
      <c r="E62" s="87">
        <f>SUM(E60:E61)</f>
        <v>0</v>
      </c>
      <c r="F62" s="84"/>
      <c r="G62" s="87">
        <f>SUM(G60:G61)</f>
        <v>0</v>
      </c>
      <c r="I62" s="91">
        <f>SUM(I60:I61)</f>
        <v>-53926.017054250813</v>
      </c>
    </row>
    <row r="63" spans="1:9" x14ac:dyDescent="0.25">
      <c r="C63" s="84"/>
      <c r="D63" s="84"/>
      <c r="E63" s="84"/>
      <c r="F63" s="84"/>
      <c r="G63" s="84"/>
      <c r="I63" s="84"/>
    </row>
    <row r="64" spans="1:9" outlineLevel="1" x14ac:dyDescent="0.25">
      <c r="A64" s="79" t="s">
        <v>244</v>
      </c>
      <c r="C64" s="84"/>
      <c r="D64" s="84"/>
      <c r="E64" s="84"/>
      <c r="F64" s="84"/>
      <c r="G64" s="84"/>
      <c r="I64" s="84"/>
    </row>
    <row r="65" spans="1:9" outlineLevel="1" x14ac:dyDescent="0.25">
      <c r="A65" s="79" t="s">
        <v>245</v>
      </c>
      <c r="C65" s="84">
        <f>'Att B1 123116 Depr_Chg-ex trans'!T432</f>
        <v>-900.50706293462963</v>
      </c>
      <c r="D65" s="84"/>
      <c r="E65" s="84"/>
      <c r="F65" s="84"/>
      <c r="G65" s="84"/>
      <c r="I65" s="84">
        <f>SUM(C65,E65,G65)</f>
        <v>-900.50706293462963</v>
      </c>
    </row>
    <row r="66" spans="1:9" outlineLevel="1" x14ac:dyDescent="0.25">
      <c r="A66" s="79" t="s">
        <v>228</v>
      </c>
      <c r="C66" s="84">
        <f>'Att B1 123116 Depr_Chg-ex trans'!T443</f>
        <v>-246414.24015299912</v>
      </c>
      <c r="D66" s="84"/>
      <c r="E66" s="84"/>
      <c r="F66" s="84"/>
      <c r="G66" s="84"/>
      <c r="I66" s="84">
        <f>SUM(C66,E66,G66)</f>
        <v>-246414.24015299912</v>
      </c>
    </row>
    <row r="67" spans="1:9" outlineLevel="1" x14ac:dyDescent="0.25">
      <c r="A67" s="79" t="s">
        <v>253</v>
      </c>
      <c r="C67" s="84">
        <f>'Att B1 123116 Depr_Chg-ex trans'!T455</f>
        <v>0</v>
      </c>
      <c r="D67" s="84"/>
      <c r="E67" s="84"/>
      <c r="F67" s="84"/>
      <c r="G67" s="84"/>
      <c r="I67" s="84">
        <f>SUM(C67,E67,G67)</f>
        <v>0</v>
      </c>
    </row>
    <row r="68" spans="1:9" outlineLevel="1" x14ac:dyDescent="0.25">
      <c r="A68" s="79" t="s">
        <v>227</v>
      </c>
      <c r="C68" s="84">
        <f>'Att B1 123116 Depr_Chg-ex trans'!T466</f>
        <v>0</v>
      </c>
      <c r="D68" s="84"/>
      <c r="E68" s="84"/>
      <c r="F68" s="84"/>
      <c r="G68" s="84"/>
      <c r="I68" s="102">
        <f>SUM(C68,E68,G68)</f>
        <v>0</v>
      </c>
    </row>
    <row r="69" spans="1:9" x14ac:dyDescent="0.25">
      <c r="A69" s="79" t="s">
        <v>217</v>
      </c>
      <c r="C69" s="87">
        <f>SUM(C65:C68)</f>
        <v>-247314.74721593375</v>
      </c>
      <c r="D69" s="84"/>
      <c r="E69" s="87">
        <f>SUM(E65:E68)</f>
        <v>0</v>
      </c>
      <c r="F69" s="84"/>
      <c r="G69" s="87">
        <f>SUM(G65:G68)</f>
        <v>0</v>
      </c>
      <c r="I69" s="91">
        <f>SUM(I65:I68)</f>
        <v>-247314.74721593375</v>
      </c>
    </row>
    <row r="70" spans="1:9" x14ac:dyDescent="0.25">
      <c r="C70" s="91"/>
      <c r="D70" s="84"/>
      <c r="E70" s="84"/>
      <c r="F70" s="84"/>
      <c r="G70" s="84"/>
      <c r="I70" s="84"/>
    </row>
    <row r="71" spans="1:9" x14ac:dyDescent="0.25">
      <c r="A71" s="79" t="s">
        <v>215</v>
      </c>
      <c r="C71" s="91">
        <v>0</v>
      </c>
      <c r="D71" s="83" t="s">
        <v>273</v>
      </c>
      <c r="E71" s="84">
        <f>'Att B2 123116 Transp-Depr_Exp'!R19</f>
        <v>-91024.884192297439</v>
      </c>
      <c r="F71" s="84"/>
      <c r="G71" s="84">
        <v>0</v>
      </c>
      <c r="I71" s="84">
        <f t="shared" ref="I71:I72" si="7">SUM(C71,E71,G71)</f>
        <v>-91024.884192297439</v>
      </c>
    </row>
    <row r="72" spans="1:9" x14ac:dyDescent="0.25">
      <c r="C72" s="84"/>
      <c r="D72" s="84"/>
      <c r="E72" s="84"/>
      <c r="F72" s="84"/>
      <c r="G72" s="84"/>
      <c r="I72" s="84">
        <f t="shared" si="7"/>
        <v>0</v>
      </c>
    </row>
    <row r="73" spans="1:9" ht="15.75" thickBot="1" x14ac:dyDescent="0.3">
      <c r="A73" s="79" t="s">
        <v>252</v>
      </c>
      <c r="C73" s="90">
        <f>SUM(C48,C62,C69,C56,C71)</f>
        <v>-396607.09537431767</v>
      </c>
      <c r="D73" s="84"/>
      <c r="E73" s="90">
        <f>SUM(E48,E62,E69,E56,E71)</f>
        <v>-91024.884192297439</v>
      </c>
      <c r="F73" s="84"/>
      <c r="G73" s="90">
        <f>SUM(G48,G62,G69,G56,G71)</f>
        <v>-55169.596244855049</v>
      </c>
      <c r="I73" s="99">
        <f>SUM(I62,I69,I57,I71)</f>
        <v>-542801.57581147016</v>
      </c>
    </row>
    <row r="74" spans="1:9" ht="15.75" thickTop="1" x14ac:dyDescent="0.25">
      <c r="C74" s="84"/>
    </row>
    <row r="75" spans="1:9" x14ac:dyDescent="0.25">
      <c r="C75" s="84"/>
    </row>
  </sheetData>
  <pageMargins left="0.7" right="0.7" top="0.75" bottom="0.75" header="0.3" footer="0.3"/>
  <pageSetup scale="72" orientation="landscape" r:id="rId1"/>
  <headerFooter>
    <oddFooter>&amp;RPage &amp;P of &amp;N</oddFooter>
  </headerFooter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zoomScaleNormal="100" workbookViewId="0">
      <selection activeCell="D71" sqref="D71"/>
    </sheetView>
  </sheetViews>
  <sheetFormatPr defaultRowHeight="15" outlineLevelRow="1" outlineLevelCol="1" x14ac:dyDescent="0.25"/>
  <cols>
    <col min="1" max="1" width="43.140625" style="79" customWidth="1"/>
    <col min="2" max="2" width="15.28515625" style="79" customWidth="1"/>
    <col min="3" max="3" width="15.7109375" style="79" customWidth="1" outlineLevel="1"/>
    <col min="4" max="4" width="9.28515625" style="79" customWidth="1" outlineLevel="1"/>
    <col min="5" max="5" width="15.28515625" style="79" bestFit="1" customWidth="1" outlineLevel="1"/>
    <col min="6" max="6" width="9.28515625" style="79" customWidth="1" outlineLevel="1"/>
    <col min="7" max="7" width="12.5703125" style="79" bestFit="1" customWidth="1"/>
    <col min="8" max="16384" width="9.140625" style="79"/>
  </cols>
  <sheetData>
    <row r="1" spans="1:7" ht="15.75" x14ac:dyDescent="0.25">
      <c r="A1" s="103" t="s">
        <v>286</v>
      </c>
      <c r="B1" s="103"/>
    </row>
    <row r="2" spans="1:7" ht="15.75" x14ac:dyDescent="0.25">
      <c r="A2" s="103" t="s">
        <v>287</v>
      </c>
      <c r="B2" s="103"/>
    </row>
    <row r="4" spans="1:7" x14ac:dyDescent="0.25">
      <c r="A4" s="78" t="s">
        <v>281</v>
      </c>
      <c r="B4" s="78"/>
    </row>
    <row r="5" spans="1:7" ht="29.25" x14ac:dyDescent="0.25">
      <c r="C5" s="80" t="s">
        <v>276</v>
      </c>
      <c r="D5" s="81"/>
      <c r="E5" s="82" t="s">
        <v>277</v>
      </c>
      <c r="F5" s="81"/>
      <c r="G5" s="80" t="s">
        <v>39</v>
      </c>
    </row>
    <row r="6" spans="1:7" x14ac:dyDescent="0.25">
      <c r="A6" s="79" t="s">
        <v>220</v>
      </c>
    </row>
    <row r="7" spans="1:7" x14ac:dyDescent="0.25">
      <c r="A7" s="79" t="s">
        <v>221</v>
      </c>
      <c r="E7" s="84">
        <f>'Att B1 123116 Depr_Chg-ex trans'!R40</f>
        <v>1111689.0644881423</v>
      </c>
      <c r="G7" s="85">
        <f>SUM(C7,E7)</f>
        <v>1111689.0644881423</v>
      </c>
    </row>
    <row r="8" spans="1:7" x14ac:dyDescent="0.25">
      <c r="A8" s="79" t="s">
        <v>222</v>
      </c>
      <c r="E8" s="84">
        <f>'Att B1 123116 Depr_Chg-ex trans'!R163</f>
        <v>593852.15217676188</v>
      </c>
      <c r="G8" s="85">
        <f>SUM(C8,E8)</f>
        <v>593852.15217676188</v>
      </c>
    </row>
    <row r="9" spans="1:7" x14ac:dyDescent="0.25">
      <c r="A9" s="79" t="s">
        <v>223</v>
      </c>
      <c r="E9" s="84">
        <f>'Att B1 123116 Depr_Chg-ex trans'!R220</f>
        <v>319150.53935208742</v>
      </c>
      <c r="G9" s="85">
        <f>SUM(C9,E9)</f>
        <v>319150.53935208742</v>
      </c>
    </row>
    <row r="10" spans="1:7" x14ac:dyDescent="0.25">
      <c r="A10" s="79" t="s">
        <v>224</v>
      </c>
      <c r="C10" s="87">
        <f>SUM(C7:C9)</f>
        <v>0</v>
      </c>
      <c r="E10" s="87">
        <f>SUM(E7:E9)</f>
        <v>2024691.7560169916</v>
      </c>
      <c r="G10" s="87">
        <f>SUM(G7:G9)</f>
        <v>2024691.7560169916</v>
      </c>
    </row>
    <row r="11" spans="1:7" x14ac:dyDescent="0.25">
      <c r="C11" s="84"/>
    </row>
    <row r="12" spans="1:7" x14ac:dyDescent="0.25">
      <c r="A12" s="79" t="s">
        <v>225</v>
      </c>
      <c r="E12" s="84">
        <f>'Att B1 123116 Depr_Chg-ex trans'!R235</f>
        <v>700017.03220233636</v>
      </c>
      <c r="G12" s="85">
        <f>SUM(C12,E12)</f>
        <v>700017.03220233636</v>
      </c>
    </row>
    <row r="13" spans="1:7" x14ac:dyDescent="0.25">
      <c r="C13" s="84"/>
    </row>
    <row r="14" spans="1:7" outlineLevel="1" x14ac:dyDescent="0.25">
      <c r="A14" s="79" t="s">
        <v>217</v>
      </c>
      <c r="C14" s="84"/>
    </row>
    <row r="15" spans="1:7" outlineLevel="1" x14ac:dyDescent="0.25">
      <c r="A15" s="79" t="s">
        <v>228</v>
      </c>
      <c r="C15" s="84">
        <f>'Att B1 123116 Depr_Chg-ex trans'!R255</f>
        <v>-1278459.2862669292</v>
      </c>
      <c r="G15" s="85">
        <f>SUM(C15,E15)</f>
        <v>-1278459.2862669292</v>
      </c>
    </row>
    <row r="16" spans="1:7" outlineLevel="1" x14ac:dyDescent="0.25">
      <c r="A16" s="79" t="s">
        <v>227</v>
      </c>
      <c r="C16" s="84">
        <f>'Att B1 123116 Depr_Chg-ex trans'!R278</f>
        <v>0</v>
      </c>
      <c r="G16" s="85">
        <f>SUM(C16,E16)</f>
        <v>0</v>
      </c>
    </row>
    <row r="17" spans="1:7" outlineLevel="1" x14ac:dyDescent="0.25">
      <c r="A17" s="79" t="s">
        <v>226</v>
      </c>
      <c r="E17" s="84">
        <f>'Att B1 123116 Depr_Chg-ex trans'!R283</f>
        <v>4543.3860161962002</v>
      </c>
      <c r="G17" s="85">
        <f>SUM(C17,E17)</f>
        <v>4543.3860161962002</v>
      </c>
    </row>
    <row r="18" spans="1:7" x14ac:dyDescent="0.25">
      <c r="A18" s="79" t="s">
        <v>217</v>
      </c>
      <c r="C18" s="87">
        <f>SUM(C15:C17)</f>
        <v>-1278459.2862669292</v>
      </c>
      <c r="E18" s="87">
        <f>SUM(E15:E17)</f>
        <v>4543.3860161962002</v>
      </c>
      <c r="G18" s="87">
        <f>SUM(G15:G17)</f>
        <v>-1273915.9002507331</v>
      </c>
    </row>
    <row r="19" spans="1:7" x14ac:dyDescent="0.25">
      <c r="C19" s="84"/>
    </row>
    <row r="20" spans="1:7" outlineLevel="1" x14ac:dyDescent="0.25">
      <c r="A20" s="79" t="s">
        <v>230</v>
      </c>
      <c r="C20" s="84"/>
    </row>
    <row r="21" spans="1:7" outlineLevel="1" x14ac:dyDescent="0.25">
      <c r="A21" s="79" t="s">
        <v>226</v>
      </c>
      <c r="E21" s="84">
        <f>'Att B1 123116 Depr_Chg-ex trans'!R298+'Attachment A.1-Idaho'!G21</f>
        <v>178114.28664113977</v>
      </c>
      <c r="G21" s="85">
        <f t="shared" ref="G21:G23" si="0">SUM(C21,E21)</f>
        <v>178114.28664113977</v>
      </c>
    </row>
    <row r="22" spans="1:7" outlineLevel="1" x14ac:dyDescent="0.25">
      <c r="A22" s="79" t="s">
        <v>232</v>
      </c>
      <c r="C22" s="84">
        <f>'Att B1 123116 Depr_Chg-ex trans'!R312</f>
        <v>190344.01109199994</v>
      </c>
      <c r="G22" s="85">
        <f t="shared" si="0"/>
        <v>190344.01109199994</v>
      </c>
    </row>
    <row r="23" spans="1:7" outlineLevel="1" x14ac:dyDescent="0.25">
      <c r="A23" s="79" t="s">
        <v>231</v>
      </c>
      <c r="C23" s="84">
        <f>'Att B1 123116 Depr_Chg-ex trans'!R325</f>
        <v>0</v>
      </c>
      <c r="G23" s="85">
        <f t="shared" si="0"/>
        <v>0</v>
      </c>
    </row>
    <row r="24" spans="1:7" outlineLevel="1" x14ac:dyDescent="0.25">
      <c r="A24" s="100" t="s">
        <v>233</v>
      </c>
      <c r="B24" s="100"/>
      <c r="C24" s="87">
        <f>SUM(C21:C23)</f>
        <v>190344.01109199994</v>
      </c>
      <c r="E24" s="87">
        <f>SUM(E21:E23)</f>
        <v>178114.28664113977</v>
      </c>
      <c r="G24" s="87">
        <f>SUM(G21:G23)</f>
        <v>368458.29773313971</v>
      </c>
    </row>
    <row r="25" spans="1:7" outlineLevel="1" x14ac:dyDescent="0.25">
      <c r="C25" s="84"/>
    </row>
    <row r="26" spans="1:7" outlineLevel="1" x14ac:dyDescent="0.25">
      <c r="A26" s="79" t="s">
        <v>234</v>
      </c>
      <c r="C26" s="84"/>
    </row>
    <row r="27" spans="1:7" outlineLevel="1" x14ac:dyDescent="0.25">
      <c r="A27" s="79" t="s">
        <v>235</v>
      </c>
      <c r="E27" s="84">
        <f>'Att B1 123116 Depr_Chg-ex trans'!R345+'Attachment A.1-Idaho'!G27</f>
        <v>-668991.98483545647</v>
      </c>
      <c r="G27" s="85">
        <f t="shared" ref="G27:G30" si="1">SUM(C27,E27)</f>
        <v>-668991.98483545647</v>
      </c>
    </row>
    <row r="28" spans="1:7" outlineLevel="1" x14ac:dyDescent="0.25">
      <c r="A28" s="79" t="s">
        <v>236</v>
      </c>
      <c r="E28" s="84">
        <f>'Att B1 123116 Depr_Chg-ex trans'!R362</f>
        <v>-22744.696503821528</v>
      </c>
      <c r="G28" s="85">
        <f t="shared" si="1"/>
        <v>-22744.696503821528</v>
      </c>
    </row>
    <row r="29" spans="1:7" outlineLevel="1" x14ac:dyDescent="0.25">
      <c r="A29" s="79" t="s">
        <v>237</v>
      </c>
      <c r="E29" s="84">
        <f>'Att B1 123116 Depr_Chg-ex trans'!R377</f>
        <v>100720.76806670541</v>
      </c>
      <c r="G29" s="85">
        <f t="shared" si="1"/>
        <v>100720.76806670541</v>
      </c>
    </row>
    <row r="30" spans="1:7" outlineLevel="1" x14ac:dyDescent="0.25">
      <c r="A30" s="79" t="s">
        <v>238</v>
      </c>
      <c r="E30" s="84">
        <f>'Att B1 123116 Depr_Chg-ex trans'!R392</f>
        <v>0</v>
      </c>
      <c r="G30" s="85">
        <f t="shared" si="1"/>
        <v>0</v>
      </c>
    </row>
    <row r="31" spans="1:7" outlineLevel="1" x14ac:dyDescent="0.25">
      <c r="A31" s="100" t="s">
        <v>282</v>
      </c>
      <c r="B31" s="100"/>
      <c r="C31" s="87">
        <f>SUM(C27:C30)</f>
        <v>0</v>
      </c>
      <c r="E31" s="87">
        <f>SUM(E27:E30)</f>
        <v>-591015.91327257256</v>
      </c>
      <c r="G31" s="87">
        <f>SUM(G27:G30)</f>
        <v>-591015.91327257256</v>
      </c>
    </row>
    <row r="32" spans="1:7" x14ac:dyDescent="0.25">
      <c r="A32" s="79" t="s">
        <v>268</v>
      </c>
      <c r="C32" s="91">
        <f>C24+C31</f>
        <v>190344.01109199994</v>
      </c>
      <c r="E32" s="91">
        <f>E24+E31</f>
        <v>-412901.62663143279</v>
      </c>
      <c r="G32" s="91">
        <f>G24+G31</f>
        <v>-222557.61553943285</v>
      </c>
    </row>
    <row r="33" spans="1:7" x14ac:dyDescent="0.25">
      <c r="C33" s="84"/>
    </row>
    <row r="34" spans="1:7" x14ac:dyDescent="0.25">
      <c r="A34" s="79" t="s">
        <v>215</v>
      </c>
      <c r="C34" s="84">
        <f>'Att B2 123116 Transp-Depr_Exp'!P12</f>
        <v>-150954.26807447372</v>
      </c>
      <c r="E34" s="84">
        <f>'Att B2 123116 Transp-Depr_Exp'!P19-C34</f>
        <v>-98347.181906370388</v>
      </c>
      <c r="G34" s="85">
        <f t="shared" ref="G34" si="2">SUM(C34,E34)</f>
        <v>-249301.4499808441</v>
      </c>
    </row>
    <row r="35" spans="1:7" x14ac:dyDescent="0.25">
      <c r="C35" s="84"/>
    </row>
    <row r="36" spans="1:7" ht="15.75" thickBot="1" x14ac:dyDescent="0.3">
      <c r="A36" s="79" t="s">
        <v>239</v>
      </c>
      <c r="C36" s="90">
        <f>SUM(C10,C12,C18,C32,C34)</f>
        <v>-1239069.5432494031</v>
      </c>
      <c r="E36" s="90">
        <f>SUM(E10,E12,E18,E32,E34)</f>
        <v>2218003.365697721</v>
      </c>
      <c r="G36" s="90">
        <f>SUM(G10,G12,G18,G32,G34)</f>
        <v>978933.82244831813</v>
      </c>
    </row>
    <row r="37" spans="1:7" ht="15.75" thickTop="1" x14ac:dyDescent="0.25">
      <c r="C37" s="84"/>
    </row>
    <row r="38" spans="1:7" x14ac:dyDescent="0.25">
      <c r="C38" s="84"/>
    </row>
    <row r="39" spans="1:7" x14ac:dyDescent="0.25">
      <c r="A39" s="78" t="s">
        <v>283</v>
      </c>
      <c r="B39" s="78"/>
      <c r="C39" s="92"/>
      <c r="D39" s="78"/>
      <c r="E39" s="78"/>
      <c r="F39" s="78"/>
    </row>
    <row r="40" spans="1:7" x14ac:dyDescent="0.25">
      <c r="A40" s="78"/>
      <c r="B40" s="78"/>
      <c r="C40" s="92"/>
      <c r="D40" s="78"/>
      <c r="E40" s="78"/>
      <c r="F40" s="78"/>
    </row>
    <row r="41" spans="1:7" ht="29.25" x14ac:dyDescent="0.25">
      <c r="C41" s="80" t="s">
        <v>276</v>
      </c>
      <c r="D41" s="81"/>
      <c r="E41" s="82" t="s">
        <v>277</v>
      </c>
      <c r="F41" s="81"/>
      <c r="G41" s="80" t="s">
        <v>39</v>
      </c>
    </row>
    <row r="42" spans="1:7" outlineLevel="1" x14ac:dyDescent="0.25">
      <c r="A42" s="79" t="s">
        <v>240</v>
      </c>
      <c r="C42" s="84"/>
    </row>
    <row r="43" spans="1:7" outlineLevel="1" x14ac:dyDescent="0.25">
      <c r="A43" s="79" t="s">
        <v>218</v>
      </c>
      <c r="D43" s="84"/>
      <c r="E43" s="84">
        <f>'Att B1 123116 Depr_Chg-ex trans'!T345+'Attachment A.1-Idaho'!G44</f>
        <v>-181813.61468736752</v>
      </c>
      <c r="F43" s="84"/>
      <c r="G43" s="84">
        <f>SUM(C43,E43)</f>
        <v>-181813.61468736752</v>
      </c>
    </row>
    <row r="44" spans="1:7" outlineLevel="1" x14ac:dyDescent="0.25">
      <c r="A44" s="79" t="s">
        <v>241</v>
      </c>
      <c r="D44" s="84"/>
      <c r="E44" s="84">
        <f>'Att B1 123116 Depr_Chg-ex trans'!T362</f>
        <v>-6074.7390519308346</v>
      </c>
      <c r="F44" s="84"/>
      <c r="G44" s="84">
        <f t="shared" ref="G44:G46" si="3">SUM(C44,E44)</f>
        <v>-6074.7390519308346</v>
      </c>
    </row>
    <row r="45" spans="1:7" outlineLevel="1" x14ac:dyDescent="0.25">
      <c r="A45" s="79" t="s">
        <v>242</v>
      </c>
      <c r="D45" s="84"/>
      <c r="E45" s="84">
        <f>'Att B1 123116 Depr_Chg-ex trans'!T377</f>
        <v>28727.062576294553</v>
      </c>
      <c r="F45" s="84"/>
      <c r="G45" s="84">
        <f t="shared" si="3"/>
        <v>28727.062576294553</v>
      </c>
    </row>
    <row r="46" spans="1:7" outlineLevel="1" x14ac:dyDescent="0.25">
      <c r="A46" s="79" t="s">
        <v>243</v>
      </c>
      <c r="D46" s="84"/>
      <c r="E46" s="84">
        <f>'Att B1 123116 Depr_Chg-ex trans'!T392</f>
        <v>0</v>
      </c>
      <c r="F46" s="84"/>
      <c r="G46" s="84">
        <f t="shared" si="3"/>
        <v>0</v>
      </c>
    </row>
    <row r="47" spans="1:7" outlineLevel="1" x14ac:dyDescent="0.25">
      <c r="A47" s="100" t="s">
        <v>282</v>
      </c>
      <c r="B47" s="100"/>
      <c r="C47" s="87">
        <f>SUM(C43:C46)</f>
        <v>0</v>
      </c>
      <c r="D47" s="84"/>
      <c r="E47" s="87">
        <f>SUM(E43:E46)</f>
        <v>-159161.2911630038</v>
      </c>
      <c r="F47" s="84"/>
      <c r="G47" s="87">
        <f>SUM(G43:G46)</f>
        <v>-159161.2911630038</v>
      </c>
    </row>
    <row r="48" spans="1:7" outlineLevel="1" x14ac:dyDescent="0.25">
      <c r="C48" s="84"/>
      <c r="D48" s="84"/>
      <c r="E48" s="84"/>
      <c r="F48" s="84"/>
      <c r="G48" s="84"/>
    </row>
    <row r="49" spans="1:7" outlineLevel="1" x14ac:dyDescent="0.25">
      <c r="A49" s="79" t="s">
        <v>246</v>
      </c>
      <c r="C49" s="84"/>
      <c r="D49" s="84"/>
      <c r="E49" s="84"/>
      <c r="F49" s="84"/>
      <c r="G49" s="84"/>
    </row>
    <row r="50" spans="1:7" outlineLevel="1" x14ac:dyDescent="0.25">
      <c r="A50" s="79" t="s">
        <v>247</v>
      </c>
      <c r="D50" s="84"/>
      <c r="E50" s="84">
        <f>'Att B1 123116 Depr_Chg-ex trans'!T472+'Attachment A.1-Idaho'!G51</f>
        <v>3276.4847435217107</v>
      </c>
      <c r="F50" s="84"/>
      <c r="G50" s="84">
        <f t="shared" ref="G50:G54" si="4">SUM(C50,E50)</f>
        <v>3276.4847435217107</v>
      </c>
    </row>
    <row r="51" spans="1:7" outlineLevel="1" x14ac:dyDescent="0.25">
      <c r="A51" s="79" t="s">
        <v>248</v>
      </c>
      <c r="C51" s="84">
        <f>'Att B1 123116 Depr_Chg-ex trans'!T482</f>
        <v>12639.708075000002</v>
      </c>
      <c r="D51" s="84"/>
      <c r="E51" s="84"/>
      <c r="F51" s="84"/>
      <c r="G51" s="84">
        <f t="shared" si="4"/>
        <v>12639.708075000002</v>
      </c>
    </row>
    <row r="52" spans="1:7" outlineLevel="1" x14ac:dyDescent="0.25">
      <c r="A52" s="79" t="s">
        <v>219</v>
      </c>
      <c r="D52" s="84"/>
      <c r="E52" s="84">
        <f>'Att B1 123116 Depr_Chg-ex trans'!T496</f>
        <v>0</v>
      </c>
      <c r="F52" s="84"/>
      <c r="G52" s="84">
        <f t="shared" si="4"/>
        <v>0</v>
      </c>
    </row>
    <row r="53" spans="1:7" outlineLevel="1" x14ac:dyDescent="0.25">
      <c r="A53" s="79" t="s">
        <v>249</v>
      </c>
      <c r="D53" s="84"/>
      <c r="E53" s="84">
        <f>'Att B1 123116 Depr_Chg-ex trans'!T508</f>
        <v>0</v>
      </c>
      <c r="F53" s="84"/>
      <c r="G53" s="84">
        <f t="shared" si="4"/>
        <v>0</v>
      </c>
    </row>
    <row r="54" spans="1:7" outlineLevel="1" x14ac:dyDescent="0.25">
      <c r="A54" s="79" t="s">
        <v>250</v>
      </c>
      <c r="D54" s="84"/>
      <c r="E54" s="84">
        <f>'Att B1 123116 Depr_Chg-ex trans'!T520+'Attachment A.1-Idaho'!G55</f>
        <v>-7290.8290045060239</v>
      </c>
      <c r="F54" s="84"/>
      <c r="G54" s="84">
        <f t="shared" si="4"/>
        <v>-7290.8290045060239</v>
      </c>
    </row>
    <row r="55" spans="1:7" outlineLevel="1" x14ac:dyDescent="0.25">
      <c r="A55" s="100" t="s">
        <v>251</v>
      </c>
      <c r="B55" s="100"/>
      <c r="C55" s="87">
        <f>SUM(C50:C54)</f>
        <v>12639.708075000002</v>
      </c>
      <c r="D55" s="84"/>
      <c r="E55" s="87">
        <f>SUM(E50:E54)</f>
        <v>-4014.3442609843132</v>
      </c>
      <c r="F55" s="84"/>
      <c r="G55" s="101">
        <f>SUM(G50:G54)</f>
        <v>8625.3638140156891</v>
      </c>
    </row>
    <row r="56" spans="1:7" x14ac:dyDescent="0.25">
      <c r="A56" s="79" t="s">
        <v>268</v>
      </c>
      <c r="C56" s="91"/>
      <c r="D56" s="84"/>
      <c r="E56" s="91"/>
      <c r="F56" s="84"/>
      <c r="G56" s="91">
        <f>G47+G55</f>
        <v>-150535.9273489881</v>
      </c>
    </row>
    <row r="57" spans="1:7" x14ac:dyDescent="0.25">
      <c r="C57" s="84"/>
      <c r="D57" s="84"/>
      <c r="E57" s="84"/>
      <c r="F57" s="84"/>
      <c r="G57" s="84"/>
    </row>
    <row r="58" spans="1:7" outlineLevel="1" x14ac:dyDescent="0.25">
      <c r="A58" s="79" t="s">
        <v>216</v>
      </c>
      <c r="C58" s="84"/>
      <c r="D58" s="84"/>
      <c r="E58" s="84"/>
      <c r="F58" s="84"/>
      <c r="G58" s="84"/>
    </row>
    <row r="59" spans="1:7" outlineLevel="1" x14ac:dyDescent="0.25">
      <c r="A59" s="79" t="s">
        <v>247</v>
      </c>
      <c r="D59" s="84"/>
      <c r="E59" s="84">
        <f>'Att B1 123116 Depr_Chg-ex trans'!T412</f>
        <v>-53926.017054250813</v>
      </c>
      <c r="F59" s="84"/>
      <c r="G59" s="84">
        <f t="shared" ref="G59:G60" si="5">SUM(C59,E59)</f>
        <v>-53926.017054250813</v>
      </c>
    </row>
    <row r="60" spans="1:7" outlineLevel="1" x14ac:dyDescent="0.25">
      <c r="A60" s="79" t="s">
        <v>219</v>
      </c>
      <c r="C60" s="84">
        <f>'Att B1 123116 Depr_Chg-ex trans'!T425</f>
        <v>0</v>
      </c>
      <c r="D60" s="84"/>
      <c r="E60" s="84"/>
      <c r="F60" s="84"/>
      <c r="G60" s="102">
        <f t="shared" si="5"/>
        <v>0</v>
      </c>
    </row>
    <row r="61" spans="1:7" x14ac:dyDescent="0.25">
      <c r="A61" s="79" t="s">
        <v>254</v>
      </c>
      <c r="C61" s="87">
        <f>SUM(C59:C60)</f>
        <v>0</v>
      </c>
      <c r="D61" s="84"/>
      <c r="E61" s="87">
        <f>SUM(E59:E60)</f>
        <v>-53926.017054250813</v>
      </c>
      <c r="F61" s="84"/>
      <c r="G61" s="91">
        <f>SUM(G59:G60)</f>
        <v>-53926.017054250813</v>
      </c>
    </row>
    <row r="62" spans="1:7" x14ac:dyDescent="0.25">
      <c r="C62" s="84"/>
      <c r="D62" s="84"/>
      <c r="E62" s="84"/>
      <c r="F62" s="84"/>
      <c r="G62" s="84"/>
    </row>
    <row r="63" spans="1:7" outlineLevel="1" x14ac:dyDescent="0.25">
      <c r="A63" s="79" t="s">
        <v>244</v>
      </c>
      <c r="C63" s="84"/>
      <c r="D63" s="84"/>
      <c r="E63" s="84"/>
      <c r="F63" s="84"/>
      <c r="G63" s="84"/>
    </row>
    <row r="64" spans="1:7" outlineLevel="1" x14ac:dyDescent="0.25">
      <c r="A64" s="79" t="s">
        <v>245</v>
      </c>
      <c r="D64" s="84"/>
      <c r="E64" s="84">
        <f>'Att B1 123116 Depr_Chg-ex trans'!T432</f>
        <v>-900.50706293462963</v>
      </c>
      <c r="F64" s="84"/>
      <c r="G64" s="84">
        <f t="shared" ref="G64:G67" si="6">SUM(C64,E64)</f>
        <v>-900.50706293462963</v>
      </c>
    </row>
    <row r="65" spans="1:7" outlineLevel="1" x14ac:dyDescent="0.25">
      <c r="A65" s="79" t="s">
        <v>228</v>
      </c>
      <c r="C65" s="84">
        <f>'Att B1 123116 Depr_Chg-ex trans'!T443</f>
        <v>-246414.24015299912</v>
      </c>
      <c r="D65" s="84"/>
      <c r="E65" s="84"/>
      <c r="F65" s="84"/>
      <c r="G65" s="84">
        <f t="shared" si="6"/>
        <v>-246414.24015299912</v>
      </c>
    </row>
    <row r="66" spans="1:7" outlineLevel="1" x14ac:dyDescent="0.25">
      <c r="A66" s="79" t="s">
        <v>253</v>
      </c>
      <c r="C66" s="84">
        <f>'Att B1 123116 Depr_Chg-ex trans'!T455</f>
        <v>0</v>
      </c>
      <c r="D66" s="84"/>
      <c r="E66" s="84"/>
      <c r="F66" s="84"/>
      <c r="G66" s="84">
        <f t="shared" si="6"/>
        <v>0</v>
      </c>
    </row>
    <row r="67" spans="1:7" outlineLevel="1" x14ac:dyDescent="0.25">
      <c r="A67" s="79" t="s">
        <v>227</v>
      </c>
      <c r="C67" s="84">
        <f>'Att B1 123116 Depr_Chg-ex trans'!T466</f>
        <v>0</v>
      </c>
      <c r="D67" s="84"/>
      <c r="E67" s="84"/>
      <c r="F67" s="84"/>
      <c r="G67" s="102">
        <f t="shared" si="6"/>
        <v>0</v>
      </c>
    </row>
    <row r="68" spans="1:7" x14ac:dyDescent="0.25">
      <c r="A68" s="79" t="s">
        <v>229</v>
      </c>
      <c r="C68" s="87">
        <f>SUM(C64:C67)</f>
        <v>-246414.24015299912</v>
      </c>
      <c r="D68" s="84"/>
      <c r="E68" s="87">
        <f>SUM(E64:E67)</f>
        <v>-900.50706293462963</v>
      </c>
      <c r="F68" s="84"/>
      <c r="G68" s="91">
        <f>SUM(G64:G67)</f>
        <v>-247314.74721593375</v>
      </c>
    </row>
    <row r="69" spans="1:7" x14ac:dyDescent="0.25">
      <c r="C69" s="91"/>
      <c r="D69" s="84"/>
      <c r="E69" s="84"/>
      <c r="F69" s="84"/>
      <c r="G69" s="84"/>
    </row>
    <row r="70" spans="1:7" x14ac:dyDescent="0.25">
      <c r="A70" s="79" t="s">
        <v>215</v>
      </c>
      <c r="C70" s="91">
        <f>'Att B2 123116 Transp-Depr_Exp'!R16</f>
        <v>-74424.870519520278</v>
      </c>
      <c r="D70" s="84"/>
      <c r="E70" s="84">
        <f>'Att B2 123116 Transp-Depr_Exp'!R19-C70</f>
        <v>-16600.013672777161</v>
      </c>
      <c r="F70" s="84"/>
      <c r="G70" s="84">
        <f t="shared" ref="G70:G71" si="7">SUM(C70,E70)</f>
        <v>-91024.884192297439</v>
      </c>
    </row>
    <row r="71" spans="1:7" x14ac:dyDescent="0.25">
      <c r="C71" s="84"/>
      <c r="D71" s="84"/>
      <c r="E71" s="84"/>
      <c r="F71" s="84"/>
      <c r="G71" s="84">
        <f t="shared" si="7"/>
        <v>0</v>
      </c>
    </row>
    <row r="72" spans="1:7" ht="15.75" thickBot="1" x14ac:dyDescent="0.3">
      <c r="A72" s="79" t="s">
        <v>252</v>
      </c>
      <c r="C72" s="90">
        <f>SUM(C47,C61,C68,C55,C70)</f>
        <v>-308199.40259751939</v>
      </c>
      <c r="D72" s="84"/>
      <c r="E72" s="90">
        <f>SUM(E47,E61,E68,E55,E70)</f>
        <v>-234602.17321395071</v>
      </c>
      <c r="F72" s="84"/>
      <c r="G72" s="90">
        <f>SUM(G61,G68,G56,G70)</f>
        <v>-542801.57581147016</v>
      </c>
    </row>
    <row r="73" spans="1:7" ht="15.75" thickTop="1" x14ac:dyDescent="0.25">
      <c r="C73" s="84"/>
    </row>
    <row r="74" spans="1:7" x14ac:dyDescent="0.25">
      <c r="C74" s="84"/>
    </row>
  </sheetData>
  <pageMargins left="0.7" right="0.7" top="0.75" bottom="0.75" header="0.3" footer="0.3"/>
  <pageSetup scale="88" orientation="landscape" r:id="rId1"/>
  <headerFooter>
    <oddFooter>&amp;RPage &amp;P of &amp;N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>
      <selection activeCell="D32" sqref="D32"/>
    </sheetView>
  </sheetViews>
  <sheetFormatPr defaultRowHeight="15" outlineLevelRow="1" outlineLevelCol="1" x14ac:dyDescent="0.25"/>
  <cols>
    <col min="1" max="1" width="37.28515625" style="79" customWidth="1"/>
    <col min="2" max="2" width="9.28515625" style="79" bestFit="1" customWidth="1"/>
    <col min="3" max="3" width="15.7109375" style="79" customWidth="1" outlineLevel="1"/>
    <col min="4" max="4" width="9.28515625" style="79" customWidth="1" outlineLevel="1"/>
    <col min="5" max="5" width="15" style="79" customWidth="1" outlineLevel="1"/>
    <col min="6" max="6" width="9.28515625" style="79" customWidth="1" outlineLevel="1"/>
    <col min="7" max="7" width="13.85546875" style="79" customWidth="1" outlineLevel="1"/>
    <col min="8" max="8" width="2.85546875" style="79" customWidth="1" outlineLevel="1"/>
    <col min="9" max="9" width="18" style="79" customWidth="1"/>
    <col min="10" max="16384" width="9.140625" style="79"/>
  </cols>
  <sheetData>
    <row r="1" spans="1:9" x14ac:dyDescent="0.25">
      <c r="A1" s="78" t="s">
        <v>288</v>
      </c>
      <c r="B1" s="78"/>
      <c r="C1" s="84"/>
    </row>
    <row r="2" spans="1:9" x14ac:dyDescent="0.25">
      <c r="A2" s="78"/>
      <c r="B2" s="78"/>
      <c r="C2" s="84"/>
    </row>
    <row r="3" spans="1:9" ht="15" customHeight="1" x14ac:dyDescent="0.25">
      <c r="C3" s="80" t="s">
        <v>256</v>
      </c>
      <c r="D3" s="81"/>
      <c r="E3" s="82" t="s">
        <v>215</v>
      </c>
      <c r="F3" s="81"/>
      <c r="G3" s="80" t="s">
        <v>265</v>
      </c>
      <c r="I3" s="82" t="s">
        <v>39</v>
      </c>
    </row>
    <row r="4" spans="1:9" outlineLevel="1" x14ac:dyDescent="0.25">
      <c r="A4" s="79" t="s">
        <v>240</v>
      </c>
      <c r="C4" s="84"/>
    </row>
    <row r="5" spans="1:9" outlineLevel="1" x14ac:dyDescent="0.25">
      <c r="A5" s="79" t="s">
        <v>218</v>
      </c>
      <c r="B5" s="83" t="s">
        <v>272</v>
      </c>
      <c r="C5" s="84">
        <f>'Att B1 123116 Depr_Chg-ex trans'!U345</f>
        <v>-188970.38386367451</v>
      </c>
      <c r="D5" s="84"/>
      <c r="E5" s="84"/>
      <c r="F5" s="83" t="s">
        <v>274</v>
      </c>
      <c r="G5" s="84">
        <v>-99442.018645458753</v>
      </c>
      <c r="I5" s="85">
        <f>SUM(C5,E5,G5)</f>
        <v>-288412.40250913327</v>
      </c>
    </row>
    <row r="6" spans="1:9" outlineLevel="1" x14ac:dyDescent="0.25">
      <c r="A6" s="79" t="s">
        <v>241</v>
      </c>
      <c r="C6" s="84">
        <f>'Att B1 123116 Depr_Chg-ex trans'!U362</f>
        <v>0</v>
      </c>
      <c r="D6" s="84"/>
      <c r="E6" s="84"/>
      <c r="F6" s="84"/>
      <c r="G6" s="84"/>
      <c r="I6" s="85">
        <f t="shared" ref="I6:I8" si="0">SUM(C6,E6,G6)</f>
        <v>0</v>
      </c>
    </row>
    <row r="7" spans="1:9" outlineLevel="1" x14ac:dyDescent="0.25">
      <c r="A7" s="79" t="s">
        <v>242</v>
      </c>
      <c r="C7" s="84">
        <f>'Att B1 123116 Depr_Chg-ex trans'!U377</f>
        <v>0</v>
      </c>
      <c r="D7" s="84"/>
      <c r="E7" s="84"/>
      <c r="F7" s="84"/>
      <c r="G7" s="84"/>
      <c r="I7" s="85">
        <f t="shared" si="0"/>
        <v>0</v>
      </c>
    </row>
    <row r="8" spans="1:9" outlineLevel="1" x14ac:dyDescent="0.25">
      <c r="A8" s="79" t="s">
        <v>243</v>
      </c>
      <c r="C8" s="84">
        <f>'Att B1 123116 Depr_Chg-ex trans'!U392</f>
        <v>0</v>
      </c>
      <c r="D8" s="84"/>
      <c r="E8" s="84"/>
      <c r="F8" s="84"/>
      <c r="G8" s="84"/>
      <c r="I8" s="85">
        <f t="shared" si="0"/>
        <v>0</v>
      </c>
    </row>
    <row r="9" spans="1:9" outlineLevel="1" x14ac:dyDescent="0.25">
      <c r="A9" s="100" t="s">
        <v>282</v>
      </c>
      <c r="B9" s="100"/>
      <c r="C9" s="87">
        <f>SUM(C5:C8)</f>
        <v>-188970.38386367451</v>
      </c>
      <c r="D9" s="84"/>
      <c r="E9" s="87">
        <f>SUM(E5:E8)</f>
        <v>0</v>
      </c>
      <c r="F9" s="84"/>
      <c r="G9" s="87">
        <f>SUM(G5:G8)</f>
        <v>-99442.018645458753</v>
      </c>
      <c r="I9" s="87">
        <f>SUM(I5:I8)</f>
        <v>-288412.40250913327</v>
      </c>
    </row>
    <row r="10" spans="1:9" outlineLevel="1" x14ac:dyDescent="0.25">
      <c r="C10" s="84"/>
      <c r="D10" s="84"/>
      <c r="E10" s="84"/>
      <c r="F10" s="84"/>
      <c r="G10" s="84"/>
    </row>
    <row r="11" spans="1:9" outlineLevel="1" x14ac:dyDescent="0.25">
      <c r="A11" s="79" t="s">
        <v>246</v>
      </c>
      <c r="C11" s="84"/>
      <c r="D11" s="84"/>
      <c r="E11" s="84"/>
      <c r="F11" s="84"/>
      <c r="G11" s="84"/>
    </row>
    <row r="12" spans="1:9" outlineLevel="1" x14ac:dyDescent="0.25">
      <c r="A12" s="79" t="s">
        <v>247</v>
      </c>
      <c r="C12" s="84">
        <f>'Att B1 123116 Depr_Chg-ex trans'!U472</f>
        <v>0</v>
      </c>
      <c r="D12" s="84"/>
      <c r="E12" s="84"/>
      <c r="F12" s="84"/>
      <c r="G12" s="84"/>
      <c r="I12" s="85">
        <f t="shared" ref="I12:I16" si="1">SUM(C12,E12,G12)</f>
        <v>0</v>
      </c>
    </row>
    <row r="13" spans="1:9" outlineLevel="1" x14ac:dyDescent="0.25">
      <c r="A13" s="79" t="s">
        <v>248</v>
      </c>
      <c r="C13" s="84">
        <f>'Att B1 123116 Depr_Chg-ex trans'!U482</f>
        <v>0</v>
      </c>
      <c r="D13" s="84"/>
      <c r="E13" s="84"/>
      <c r="F13" s="84"/>
      <c r="G13" s="84"/>
      <c r="I13" s="85">
        <f t="shared" si="1"/>
        <v>0</v>
      </c>
    </row>
    <row r="14" spans="1:9" outlineLevel="1" x14ac:dyDescent="0.25">
      <c r="A14" s="79" t="s">
        <v>219</v>
      </c>
      <c r="C14" s="84">
        <f>'Att B1 123116 Depr_Chg-ex trans'!U496</f>
        <v>42846.212012999989</v>
      </c>
      <c r="D14" s="84"/>
      <c r="E14" s="84"/>
      <c r="F14" s="84"/>
      <c r="G14" s="84">
        <v>-68144.400000000009</v>
      </c>
      <c r="I14" s="85">
        <f t="shared" si="1"/>
        <v>-25298.187987000019</v>
      </c>
    </row>
    <row r="15" spans="1:9" outlineLevel="1" x14ac:dyDescent="0.25">
      <c r="A15" s="79" t="s">
        <v>249</v>
      </c>
      <c r="C15" s="84">
        <f>'Att B1 123116 Depr_Chg-ex trans'!U508</f>
        <v>0</v>
      </c>
      <c r="D15" s="84"/>
      <c r="E15" s="84"/>
      <c r="F15" s="84"/>
      <c r="G15" s="84"/>
      <c r="I15" s="85">
        <f t="shared" si="1"/>
        <v>0</v>
      </c>
    </row>
    <row r="16" spans="1:9" outlineLevel="1" x14ac:dyDescent="0.25">
      <c r="A16" s="79" t="s">
        <v>250</v>
      </c>
      <c r="C16" s="84">
        <f>'Att B1 123116 Depr_Chg-ex trans'!U520</f>
        <v>-5854.8372098482068</v>
      </c>
      <c r="D16" s="84"/>
      <c r="E16" s="84"/>
      <c r="F16" s="84"/>
      <c r="G16" s="84">
        <v>-5398.5285159999994</v>
      </c>
      <c r="I16" s="85">
        <f t="shared" si="1"/>
        <v>-11253.365725848205</v>
      </c>
    </row>
    <row r="17" spans="1:9" outlineLevel="1" x14ac:dyDescent="0.25">
      <c r="A17" s="100" t="s">
        <v>251</v>
      </c>
      <c r="B17" s="100"/>
      <c r="C17" s="101">
        <f>SUM(C12:C16)</f>
        <v>36991.374803151783</v>
      </c>
      <c r="D17" s="84"/>
      <c r="E17" s="101">
        <f>SUM(E12:E16)</f>
        <v>0</v>
      </c>
      <c r="F17" s="84"/>
      <c r="G17" s="101">
        <f>SUM(G12:G16)</f>
        <v>-73542.928516000014</v>
      </c>
      <c r="I17" s="101">
        <f>SUM(I12:I16)</f>
        <v>-36551.553712848225</v>
      </c>
    </row>
    <row r="18" spans="1:9" x14ac:dyDescent="0.25">
      <c r="A18" s="79" t="s">
        <v>289</v>
      </c>
      <c r="C18" s="91">
        <f>SUM(C9,C17)</f>
        <v>-151979.00906052272</v>
      </c>
      <c r="D18" s="84"/>
      <c r="E18" s="91">
        <f>SUM(E9,E17)</f>
        <v>0</v>
      </c>
      <c r="F18" s="84"/>
      <c r="G18" s="91">
        <f>SUM(G9,G17)</f>
        <v>-172984.94716145878</v>
      </c>
      <c r="I18" s="109">
        <f>SUM(I9,I17)</f>
        <v>-324963.9562219815</v>
      </c>
    </row>
    <row r="19" spans="1:9" x14ac:dyDescent="0.25">
      <c r="C19" s="84"/>
      <c r="D19" s="84"/>
      <c r="E19" s="84"/>
      <c r="F19" s="84"/>
      <c r="G19" s="84"/>
    </row>
    <row r="20" spans="1:9" outlineLevel="1" x14ac:dyDescent="0.25">
      <c r="A20" s="79" t="s">
        <v>216</v>
      </c>
      <c r="C20" s="84"/>
      <c r="D20" s="84"/>
      <c r="E20" s="84"/>
      <c r="F20" s="84"/>
      <c r="G20" s="84"/>
      <c r="I20" s="85">
        <f t="shared" ref="I20:I22" si="2">SUM(C20,E20,G20)</f>
        <v>0</v>
      </c>
    </row>
    <row r="21" spans="1:9" outlineLevel="1" x14ac:dyDescent="0.25">
      <c r="A21" s="79" t="s">
        <v>247</v>
      </c>
      <c r="C21" s="84">
        <f>'Att B1 123116 Depr_Chg-ex trans'!U412</f>
        <v>0</v>
      </c>
      <c r="D21" s="84"/>
      <c r="E21" s="84"/>
      <c r="F21" s="84"/>
      <c r="G21" s="84"/>
      <c r="I21" s="85">
        <f t="shared" si="2"/>
        <v>0</v>
      </c>
    </row>
    <row r="22" spans="1:9" outlineLevel="1" x14ac:dyDescent="0.25">
      <c r="A22" s="79" t="s">
        <v>219</v>
      </c>
      <c r="C22" s="102">
        <f>'Att B1 123116 Depr_Chg-ex trans'!U425</f>
        <v>-16353.934813999987</v>
      </c>
      <c r="D22" s="84"/>
      <c r="E22" s="102"/>
      <c r="F22" s="84"/>
      <c r="G22" s="102"/>
      <c r="I22" s="108">
        <f t="shared" si="2"/>
        <v>-16353.934813999987</v>
      </c>
    </row>
    <row r="23" spans="1:9" x14ac:dyDescent="0.25">
      <c r="A23" s="79" t="s">
        <v>216</v>
      </c>
      <c r="C23" s="91">
        <f>SUM(C21:C22)</f>
        <v>-16353.934813999987</v>
      </c>
      <c r="D23" s="84"/>
      <c r="E23" s="91">
        <f>SUM(E21:E22)</f>
        <v>0</v>
      </c>
      <c r="F23" s="84"/>
      <c r="G23" s="91">
        <f>SUM(G21:G22)</f>
        <v>0</v>
      </c>
      <c r="I23" s="91">
        <f>SUM(I21:I22)</f>
        <v>-16353.934813999987</v>
      </c>
    </row>
    <row r="24" spans="1:9" x14ac:dyDescent="0.25">
      <c r="C24" s="84"/>
      <c r="D24" s="84"/>
      <c r="E24" s="84"/>
      <c r="F24" s="84"/>
      <c r="G24" s="84"/>
    </row>
    <row r="25" spans="1:9" outlineLevel="1" x14ac:dyDescent="0.25">
      <c r="A25" s="79" t="s">
        <v>244</v>
      </c>
      <c r="C25" s="84"/>
      <c r="D25" s="84"/>
      <c r="E25" s="84"/>
      <c r="F25" s="84"/>
      <c r="G25" s="84"/>
    </row>
    <row r="26" spans="1:9" outlineLevel="1" x14ac:dyDescent="0.25">
      <c r="A26" s="79" t="s">
        <v>245</v>
      </c>
      <c r="C26" s="84">
        <f>'Att B1 123116 Depr_Chg-ex trans'!U432</f>
        <v>0</v>
      </c>
      <c r="D26" s="84"/>
      <c r="E26" s="84"/>
      <c r="F26" s="84"/>
      <c r="G26" s="84"/>
      <c r="I26" s="85">
        <f t="shared" ref="I26:I29" si="3">SUM(C26,E26,G26)</f>
        <v>0</v>
      </c>
    </row>
    <row r="27" spans="1:9" outlineLevel="1" x14ac:dyDescent="0.25">
      <c r="A27" s="79" t="s">
        <v>228</v>
      </c>
      <c r="C27" s="84">
        <f>'Att B1 123116 Depr_Chg-ex trans'!U443</f>
        <v>0</v>
      </c>
      <c r="D27" s="84"/>
      <c r="E27" s="84"/>
      <c r="F27" s="84"/>
      <c r="G27" s="84"/>
      <c r="I27" s="85">
        <f t="shared" si="3"/>
        <v>0</v>
      </c>
    </row>
    <row r="28" spans="1:9" outlineLevel="1" x14ac:dyDescent="0.25">
      <c r="A28" s="79" t="s">
        <v>253</v>
      </c>
      <c r="C28" s="84">
        <f>'Att B1 123116 Depr_Chg-ex trans'!U455</f>
        <v>1063154.2000819996</v>
      </c>
      <c r="D28" s="84"/>
      <c r="E28" s="84"/>
      <c r="F28" s="84"/>
      <c r="G28" s="84"/>
      <c r="I28" s="85">
        <f t="shared" si="3"/>
        <v>1063154.2000819996</v>
      </c>
    </row>
    <row r="29" spans="1:9" outlineLevel="1" x14ac:dyDescent="0.25">
      <c r="A29" s="79" t="s">
        <v>227</v>
      </c>
      <c r="C29" s="102">
        <f>'Att B1 123116 Depr_Chg-ex trans'!U466</f>
        <v>0</v>
      </c>
      <c r="D29" s="84"/>
      <c r="E29" s="102"/>
      <c r="F29" s="84"/>
      <c r="G29" s="102"/>
      <c r="I29" s="108">
        <f t="shared" si="3"/>
        <v>0</v>
      </c>
    </row>
    <row r="30" spans="1:9" x14ac:dyDescent="0.25">
      <c r="A30" s="79" t="s">
        <v>217</v>
      </c>
      <c r="C30" s="91">
        <f>SUM(C26:C29)</f>
        <v>1063154.2000819996</v>
      </c>
      <c r="D30" s="84"/>
      <c r="E30" s="91">
        <f>SUM(E26:E29)</f>
        <v>0</v>
      </c>
      <c r="F30" s="84"/>
      <c r="G30" s="91">
        <f>SUM(G26:G29)</f>
        <v>0</v>
      </c>
      <c r="I30" s="91">
        <f>SUM(I26:I29)</f>
        <v>1063154.2000819996</v>
      </c>
    </row>
    <row r="31" spans="1:9" x14ac:dyDescent="0.25">
      <c r="C31" s="84"/>
      <c r="D31" s="84"/>
      <c r="E31" s="84"/>
      <c r="F31" s="84"/>
      <c r="G31" s="84"/>
    </row>
    <row r="32" spans="1:9" x14ac:dyDescent="0.25">
      <c r="A32" s="79" t="s">
        <v>215</v>
      </c>
      <c r="C32" s="91">
        <v>0</v>
      </c>
      <c r="D32" s="83" t="s">
        <v>273</v>
      </c>
      <c r="E32" s="84">
        <f>'Att B2 123116 Transp-Depr_Exp'!S19</f>
        <v>-125113.99183958997</v>
      </c>
      <c r="F32" s="84"/>
      <c r="G32" s="84">
        <v>0</v>
      </c>
      <c r="I32" s="85">
        <f>SUM(C32,E32,G32)</f>
        <v>-125113.99183958997</v>
      </c>
    </row>
    <row r="33" spans="1:9" x14ac:dyDescent="0.25">
      <c r="C33" s="84"/>
      <c r="D33" s="84"/>
      <c r="E33" s="84"/>
      <c r="F33" s="84"/>
      <c r="G33" s="84"/>
    </row>
    <row r="34" spans="1:9" ht="15.75" thickBot="1" x14ac:dyDescent="0.3">
      <c r="A34" s="79" t="s">
        <v>252</v>
      </c>
      <c r="C34" s="90">
        <f>SUM(C18, C23,C30,C32)</f>
        <v>894821.25620747695</v>
      </c>
      <c r="D34" s="84"/>
      <c r="E34" s="90">
        <f>SUM(E18, E23,E30,E32)</f>
        <v>-125113.99183958997</v>
      </c>
      <c r="F34" s="84"/>
      <c r="G34" s="90">
        <f>SUM(G18, G23,G30,G32)</f>
        <v>-172984.94716145878</v>
      </c>
      <c r="I34" s="99">
        <f>SUM(I18, I23,I30,I32)</f>
        <v>596722.31720642815</v>
      </c>
    </row>
    <row r="35" spans="1:9" ht="15.75" thickTop="1" x14ac:dyDescent="0.25">
      <c r="C35" s="84"/>
    </row>
    <row r="36" spans="1:9" x14ac:dyDescent="0.25">
      <c r="C36" s="84"/>
    </row>
  </sheetData>
  <pageMargins left="0.7" right="0.7" top="0.75" bottom="0.75" header="0.3" footer="0.3"/>
  <pageSetup scale="89" orientation="landscape" horizontalDpi="1200" verticalDpi="1200" r:id="rId1"/>
  <headerFooter>
    <oddFooter>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>
      <selection activeCell="D32" sqref="D32"/>
    </sheetView>
  </sheetViews>
  <sheetFormatPr defaultRowHeight="15" outlineLevelRow="1" outlineLevelCol="1" x14ac:dyDescent="0.25"/>
  <cols>
    <col min="1" max="1" width="38.28515625" style="79" customWidth="1"/>
    <col min="2" max="2" width="15.7109375" style="79" customWidth="1" outlineLevel="1"/>
    <col min="3" max="3" width="9.28515625" style="79" customWidth="1" outlineLevel="1"/>
    <col min="4" max="4" width="15" style="79" customWidth="1" outlineLevel="1"/>
    <col min="5" max="5" width="2.85546875" style="79" customWidth="1" outlineLevel="1"/>
    <col min="6" max="6" width="10.5703125" style="79" bestFit="1" customWidth="1"/>
    <col min="7" max="16384" width="9.140625" style="79"/>
  </cols>
  <sheetData>
    <row r="1" spans="1:6" x14ac:dyDescent="0.25">
      <c r="A1" s="78" t="s">
        <v>288</v>
      </c>
      <c r="B1" s="84"/>
    </row>
    <row r="2" spans="1:6" x14ac:dyDescent="0.25">
      <c r="A2" s="78"/>
      <c r="B2" s="84"/>
    </row>
    <row r="3" spans="1:6" ht="29.25" x14ac:dyDescent="0.25">
      <c r="B3" s="80" t="s">
        <v>276</v>
      </c>
      <c r="C3" s="81"/>
      <c r="D3" s="82" t="s">
        <v>277</v>
      </c>
      <c r="F3" s="82" t="s">
        <v>39</v>
      </c>
    </row>
    <row r="4" spans="1:6" outlineLevel="1" x14ac:dyDescent="0.25">
      <c r="A4" s="79" t="s">
        <v>240</v>
      </c>
      <c r="B4" s="84"/>
    </row>
    <row r="5" spans="1:6" outlineLevel="1" x14ac:dyDescent="0.25">
      <c r="A5" s="79" t="s">
        <v>218</v>
      </c>
      <c r="B5" s="84">
        <f>'Att B1 123116 Depr_Chg-ex trans'!U361</f>
        <v>0</v>
      </c>
      <c r="C5" s="84"/>
      <c r="D5" s="84">
        <f>'Att B1 123116 Depr_Chg-ex trans'!U345+'Attachment A.1-Oregon'!G5</f>
        <v>-288412.40250913327</v>
      </c>
      <c r="F5" s="85">
        <f>SUM(B5,D5)</f>
        <v>-288412.40250913327</v>
      </c>
    </row>
    <row r="6" spans="1:6" outlineLevel="1" x14ac:dyDescent="0.25">
      <c r="A6" s="79" t="s">
        <v>241</v>
      </c>
      <c r="B6" s="84">
        <f>'Att B1 123116 Depr_Chg-ex trans'!U362</f>
        <v>0</v>
      </c>
      <c r="C6" s="84"/>
      <c r="D6" s="84"/>
      <c r="F6" s="85">
        <f t="shared" ref="F6:F8" si="0">SUM(B6,D6)</f>
        <v>0</v>
      </c>
    </row>
    <row r="7" spans="1:6" outlineLevel="1" x14ac:dyDescent="0.25">
      <c r="A7" s="79" t="s">
        <v>242</v>
      </c>
      <c r="B7" s="84">
        <f>'Att B1 123116 Depr_Chg-ex trans'!U377</f>
        <v>0</v>
      </c>
      <c r="C7" s="84"/>
      <c r="D7" s="84"/>
      <c r="F7" s="85">
        <f t="shared" si="0"/>
        <v>0</v>
      </c>
    </row>
    <row r="8" spans="1:6" outlineLevel="1" x14ac:dyDescent="0.25">
      <c r="A8" s="79" t="s">
        <v>243</v>
      </c>
      <c r="B8" s="84">
        <f>'Att B1 123116 Depr_Chg-ex trans'!U392</f>
        <v>0</v>
      </c>
      <c r="C8" s="84"/>
      <c r="D8" s="84"/>
      <c r="F8" s="85">
        <f t="shared" si="0"/>
        <v>0</v>
      </c>
    </row>
    <row r="9" spans="1:6" outlineLevel="1" x14ac:dyDescent="0.25">
      <c r="A9" s="100" t="s">
        <v>282</v>
      </c>
      <c r="B9" s="87">
        <f>SUM(B5:B8)</f>
        <v>0</v>
      </c>
      <c r="C9" s="84"/>
      <c r="D9" s="87">
        <f>SUM(D5:D8)</f>
        <v>-288412.40250913327</v>
      </c>
      <c r="F9" s="87">
        <f>SUM(F5:F8)</f>
        <v>-288412.40250913327</v>
      </c>
    </row>
    <row r="10" spans="1:6" outlineLevel="1" x14ac:dyDescent="0.25">
      <c r="B10" s="84"/>
      <c r="C10" s="84"/>
      <c r="D10" s="84"/>
    </row>
    <row r="11" spans="1:6" outlineLevel="1" x14ac:dyDescent="0.25">
      <c r="A11" s="79" t="s">
        <v>246</v>
      </c>
      <c r="B11" s="84"/>
      <c r="C11" s="84"/>
      <c r="D11" s="84"/>
    </row>
    <row r="12" spans="1:6" outlineLevel="1" x14ac:dyDescent="0.25">
      <c r="A12" s="79" t="s">
        <v>247</v>
      </c>
      <c r="B12" s="84">
        <f>'Att B1 123116 Depr_Chg-ex trans'!U472</f>
        <v>0</v>
      </c>
      <c r="C12" s="84"/>
      <c r="D12" s="84"/>
      <c r="F12" s="85">
        <f t="shared" ref="F12:F16" si="1">SUM(B12,D12)</f>
        <v>0</v>
      </c>
    </row>
    <row r="13" spans="1:6" outlineLevel="1" x14ac:dyDescent="0.25">
      <c r="A13" s="79" t="s">
        <v>248</v>
      </c>
      <c r="B13" s="84">
        <f>'Att B1 123116 Depr_Chg-ex trans'!U482</f>
        <v>0</v>
      </c>
      <c r="C13" s="84"/>
      <c r="D13" s="84"/>
      <c r="F13" s="85">
        <f t="shared" si="1"/>
        <v>0</v>
      </c>
    </row>
    <row r="14" spans="1:6" outlineLevel="1" x14ac:dyDescent="0.25">
      <c r="A14" s="79" t="s">
        <v>219</v>
      </c>
      <c r="B14" s="84">
        <f>'Att B1 123116 Depr_Chg-ex trans'!U507</f>
        <v>0</v>
      </c>
      <c r="C14" s="84"/>
      <c r="D14" s="84">
        <f>'Att B1 123116 Depr_Chg-ex trans'!U496+'Attachment A.1-Oregon'!G14</f>
        <v>-25298.187987000019</v>
      </c>
      <c r="F14" s="85">
        <f t="shared" si="1"/>
        <v>-25298.187987000019</v>
      </c>
    </row>
    <row r="15" spans="1:6" outlineLevel="1" x14ac:dyDescent="0.25">
      <c r="A15" s="79" t="s">
        <v>249</v>
      </c>
      <c r="B15" s="84">
        <f>'Att B1 123116 Depr_Chg-ex trans'!U508</f>
        <v>0</v>
      </c>
      <c r="C15" s="84"/>
      <c r="D15" s="84"/>
      <c r="F15" s="85">
        <f t="shared" si="1"/>
        <v>0</v>
      </c>
    </row>
    <row r="16" spans="1:6" outlineLevel="1" x14ac:dyDescent="0.25">
      <c r="A16" s="79" t="s">
        <v>250</v>
      </c>
      <c r="B16" s="84">
        <f>'Att B1 123116 Depr_Chg-ex trans'!U509</f>
        <v>0</v>
      </c>
      <c r="C16" s="84"/>
      <c r="D16" s="84">
        <f>'Att B1 123116 Depr_Chg-ex trans'!U520+'Attachment A.1-Oregon'!G16</f>
        <v>-11253.365725848205</v>
      </c>
      <c r="F16" s="85">
        <f t="shared" si="1"/>
        <v>-11253.365725848205</v>
      </c>
    </row>
    <row r="17" spans="1:6" outlineLevel="1" x14ac:dyDescent="0.25">
      <c r="A17" s="100" t="s">
        <v>251</v>
      </c>
      <c r="B17" s="101">
        <f>SUM(B12:B16)</f>
        <v>0</v>
      </c>
      <c r="C17" s="84"/>
      <c r="D17" s="101">
        <f>SUM(D12:D16)</f>
        <v>-36551.553712848225</v>
      </c>
      <c r="F17" s="101">
        <f>SUM(F12:F16)</f>
        <v>-36551.553712848225</v>
      </c>
    </row>
    <row r="18" spans="1:6" x14ac:dyDescent="0.25">
      <c r="A18" s="79" t="s">
        <v>268</v>
      </c>
      <c r="B18" s="91">
        <f>SUM(B9,B17)</f>
        <v>0</v>
      </c>
      <c r="C18" s="84"/>
      <c r="D18" s="91">
        <f>SUM(D9,D17)</f>
        <v>-324963.9562219815</v>
      </c>
      <c r="F18" s="91">
        <f>SUM(F9,F17)</f>
        <v>-324963.9562219815</v>
      </c>
    </row>
    <row r="19" spans="1:6" x14ac:dyDescent="0.25">
      <c r="B19" s="84"/>
      <c r="C19" s="84"/>
      <c r="D19" s="84"/>
    </row>
    <row r="20" spans="1:6" outlineLevel="1" x14ac:dyDescent="0.25">
      <c r="A20" s="79" t="s">
        <v>216</v>
      </c>
      <c r="B20" s="84"/>
      <c r="C20" s="84"/>
      <c r="D20" s="84"/>
      <c r="F20" s="85"/>
    </row>
    <row r="21" spans="1:6" outlineLevel="1" x14ac:dyDescent="0.25">
      <c r="A21" s="79" t="s">
        <v>247</v>
      </c>
      <c r="B21" s="84">
        <f>'Att B1 123116 Depr_Chg-ex trans'!U412</f>
        <v>0</v>
      </c>
      <c r="C21" s="84"/>
      <c r="D21" s="84"/>
      <c r="F21" s="85">
        <f t="shared" ref="F21:F22" si="2">SUM(B21,D21)</f>
        <v>0</v>
      </c>
    </row>
    <row r="22" spans="1:6" outlineLevel="1" x14ac:dyDescent="0.25">
      <c r="A22" s="79" t="s">
        <v>219</v>
      </c>
      <c r="B22" s="102">
        <f>'Att B1 123116 Depr_Chg-ex trans'!U425</f>
        <v>-16353.934813999987</v>
      </c>
      <c r="C22" s="84"/>
      <c r="D22" s="102"/>
      <c r="F22" s="108">
        <f t="shared" si="2"/>
        <v>-16353.934813999987</v>
      </c>
    </row>
    <row r="23" spans="1:6" x14ac:dyDescent="0.25">
      <c r="A23" s="79" t="s">
        <v>254</v>
      </c>
      <c r="B23" s="91">
        <f>SUM(B21:B22)</f>
        <v>-16353.934813999987</v>
      </c>
      <c r="C23" s="84"/>
      <c r="D23" s="91">
        <f>SUM(D21:D22)</f>
        <v>0</v>
      </c>
      <c r="F23" s="91">
        <f>SUM(F21:F22)</f>
        <v>-16353.934813999987</v>
      </c>
    </row>
    <row r="24" spans="1:6" x14ac:dyDescent="0.25">
      <c r="B24" s="84"/>
      <c r="C24" s="84"/>
      <c r="D24" s="84"/>
    </row>
    <row r="25" spans="1:6" outlineLevel="1" x14ac:dyDescent="0.25">
      <c r="A25" s="79" t="s">
        <v>244</v>
      </c>
      <c r="B25" s="84"/>
      <c r="C25" s="84"/>
      <c r="D25" s="84"/>
    </row>
    <row r="26" spans="1:6" outlineLevel="1" x14ac:dyDescent="0.25">
      <c r="A26" s="79" t="s">
        <v>245</v>
      </c>
      <c r="B26" s="84">
        <f>'Att B1 123116 Depr_Chg-ex trans'!U432</f>
        <v>0</v>
      </c>
      <c r="C26" s="84"/>
      <c r="D26" s="84"/>
      <c r="F26" s="85">
        <f t="shared" ref="F26:F29" si="3">SUM(B26,D26)</f>
        <v>0</v>
      </c>
    </row>
    <row r="27" spans="1:6" outlineLevel="1" x14ac:dyDescent="0.25">
      <c r="A27" s="79" t="s">
        <v>228</v>
      </c>
      <c r="B27" s="84">
        <f>'Att B1 123116 Depr_Chg-ex trans'!U443</f>
        <v>0</v>
      </c>
      <c r="C27" s="84"/>
      <c r="D27" s="84"/>
      <c r="F27" s="85">
        <f t="shared" si="3"/>
        <v>0</v>
      </c>
    </row>
    <row r="28" spans="1:6" outlineLevel="1" x14ac:dyDescent="0.25">
      <c r="A28" s="79" t="s">
        <v>253</v>
      </c>
      <c r="B28" s="84">
        <f>'Att B1 123116 Depr_Chg-ex trans'!U455</f>
        <v>1063154.2000819996</v>
      </c>
      <c r="C28" s="84"/>
      <c r="D28" s="84"/>
      <c r="F28" s="85">
        <f t="shared" si="3"/>
        <v>1063154.2000819996</v>
      </c>
    </row>
    <row r="29" spans="1:6" outlineLevel="1" x14ac:dyDescent="0.25">
      <c r="A29" s="79" t="s">
        <v>227</v>
      </c>
      <c r="B29" s="102">
        <f>'Att B1 123116 Depr_Chg-ex trans'!U466</f>
        <v>0</v>
      </c>
      <c r="C29" s="84"/>
      <c r="D29" s="102"/>
      <c r="F29" s="108">
        <f t="shared" si="3"/>
        <v>0</v>
      </c>
    </row>
    <row r="30" spans="1:6" x14ac:dyDescent="0.25">
      <c r="A30" s="79" t="s">
        <v>229</v>
      </c>
      <c r="B30" s="91">
        <f>SUM(B26:B29)</f>
        <v>1063154.2000819996</v>
      </c>
      <c r="C30" s="84"/>
      <c r="D30" s="91">
        <f>SUM(D26:D29)</f>
        <v>0</v>
      </c>
      <c r="F30" s="91">
        <f>SUM(F26:F29)</f>
        <v>1063154.2000819996</v>
      </c>
    </row>
    <row r="31" spans="1:6" x14ac:dyDescent="0.25">
      <c r="B31" s="84"/>
      <c r="C31" s="84"/>
      <c r="D31" s="84"/>
    </row>
    <row r="32" spans="1:6" x14ac:dyDescent="0.25">
      <c r="A32" s="79" t="s">
        <v>215</v>
      </c>
      <c r="B32" s="91">
        <f>'Att B2 123116 Transp-Depr_Exp'!S17</f>
        <v>-120263.06759730913</v>
      </c>
      <c r="C32" s="84"/>
      <c r="D32" s="84">
        <f>'Att B2 123116 Transp-Depr_Exp'!S19-B32</f>
        <v>-4850.9242422808456</v>
      </c>
      <c r="F32" s="85">
        <f>SUM(B32,D32)</f>
        <v>-125113.99183958997</v>
      </c>
    </row>
    <row r="33" spans="1:6" x14ac:dyDescent="0.25">
      <c r="B33" s="84"/>
      <c r="C33" s="84"/>
      <c r="D33" s="84"/>
    </row>
    <row r="34" spans="1:6" ht="15.75" thickBot="1" x14ac:dyDescent="0.3">
      <c r="A34" s="79" t="s">
        <v>252</v>
      </c>
      <c r="B34" s="90">
        <f>SUM(B18, B23,B30,B32)</f>
        <v>926537.19767069048</v>
      </c>
      <c r="C34" s="84"/>
      <c r="D34" s="90">
        <f>SUM(D18, D23,D30,D32)</f>
        <v>-329814.88046426233</v>
      </c>
      <c r="F34" s="90">
        <f>SUM(F18, F23,F30,F32)</f>
        <v>596722.31720642815</v>
      </c>
    </row>
    <row r="35" spans="1:6" ht="15.75" thickTop="1" x14ac:dyDescent="0.25">
      <c r="B35" s="84"/>
    </row>
    <row r="36" spans="1:6" x14ac:dyDescent="0.25">
      <c r="B36" s="84"/>
    </row>
  </sheetData>
  <pageMargins left="0.7" right="0.7" top="0.75" bottom="0.75" header="0.3" footer="0.3"/>
  <pageSetup scale="97" orientation="landscape" horizontalDpi="1200" verticalDpi="1200" r:id="rId1"/>
  <headerFoot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4"/>
  <sheetViews>
    <sheetView topLeftCell="E13" zoomScale="90" zoomScaleNormal="90" workbookViewId="0">
      <selection activeCell="O38" sqref="O38"/>
    </sheetView>
  </sheetViews>
  <sheetFormatPr defaultRowHeight="12.75" outlineLevelRow="1" outlineLevelCol="1" x14ac:dyDescent="0.2"/>
  <cols>
    <col min="1" max="1" width="9.140625" style="26"/>
    <col min="2" max="3" width="0" style="26" hidden="1" customWidth="1" outlineLevel="1"/>
    <col min="4" max="4" width="9.28515625" style="26" hidden="1" customWidth="1" outlineLevel="1"/>
    <col min="5" max="5" width="9.28515625" style="26" bestFit="1" customWidth="1" collapsed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3.28515625" style="26" bestFit="1" customWidth="1"/>
    <col min="15" max="15" width="11.5703125" style="26" bestFit="1" customWidth="1"/>
    <col min="16" max="16" width="2.85546875" style="26" customWidth="1"/>
    <col min="17" max="17" width="12.28515625" style="26" bestFit="1" customWidth="1"/>
    <col min="18" max="18" width="12.42578125" style="26" bestFit="1" customWidth="1"/>
    <col min="19" max="21" width="11" style="26" bestFit="1" customWidth="1"/>
    <col min="22" max="16384" width="9.140625" style="26"/>
  </cols>
  <sheetData>
    <row r="1" spans="1:21" hidden="1" outlineLevel="1" x14ac:dyDescent="0.2">
      <c r="G1" s="27">
        <f>'Wkpr-Stdy Bal (ex. trnsptn)'!G1+('Wkpr-201612 TTP Adj Summary'!G241-'Wkpr-201612 TTP Adj Summary'!G238)</f>
        <v>4896122805.4499969</v>
      </c>
    </row>
    <row r="2" spans="1:21" hidden="1" outlineLevel="1" x14ac:dyDescent="0.2">
      <c r="G2" s="28">
        <f>G524</f>
        <v>4896122805.4500008</v>
      </c>
    </row>
    <row r="3" spans="1:21" hidden="1" outlineLevel="1" x14ac:dyDescent="0.2">
      <c r="G3" s="28">
        <f>G1-G2</f>
        <v>0</v>
      </c>
    </row>
    <row r="4" spans="1:21" collapsed="1" x14ac:dyDescent="0.2"/>
    <row r="5" spans="1:21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1" ht="51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17</v>
      </c>
      <c r="H6" s="33"/>
      <c r="I6" s="34" t="s">
        <v>18</v>
      </c>
      <c r="J6" s="8" t="s">
        <v>19</v>
      </c>
      <c r="K6" s="33"/>
      <c r="L6" s="8" t="s">
        <v>20</v>
      </c>
      <c r="M6" s="33"/>
      <c r="N6" s="34" t="s">
        <v>21</v>
      </c>
      <c r="O6" s="8" t="s">
        <v>22</v>
      </c>
      <c r="P6" s="35"/>
      <c r="Q6" s="8" t="s">
        <v>23</v>
      </c>
      <c r="R6" s="8" t="s">
        <v>24</v>
      </c>
      <c r="S6" s="8" t="s">
        <v>25</v>
      </c>
      <c r="T6" s="8" t="s">
        <v>26</v>
      </c>
      <c r="U6" s="8" t="s">
        <v>27</v>
      </c>
    </row>
    <row r="7" spans="1:21" x14ac:dyDescent="0.2">
      <c r="A7" s="26" t="s">
        <v>28</v>
      </c>
    </row>
    <row r="8" spans="1:21" x14ac:dyDescent="0.2">
      <c r="F8" s="26" t="s">
        <v>134</v>
      </c>
    </row>
    <row r="9" spans="1:21" x14ac:dyDescent="0.2">
      <c r="B9" s="26" t="s">
        <v>30</v>
      </c>
      <c r="C9" s="26" t="s">
        <v>135</v>
      </c>
      <c r="D9" s="26">
        <f>E9*1000</f>
        <v>310300</v>
      </c>
      <c r="E9" s="36">
        <v>310.3</v>
      </c>
      <c r="F9" s="26" t="s">
        <v>45</v>
      </c>
      <c r="G9" s="27">
        <f>SUMIFS('Wkpr-Stdy Bal (ex. trnsptn)'!$G$9:$G$512,'Wkpr-Stdy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Summary'!$G$9:$G$238,'Wkpr-201612 TTP Adj Summary'!$B$9:$B$238,'Att B1 123116 Depr_Chg-ex trans'!$B9,'Wkpr-201612 TTP Adj Summary'!$C$9:$C$238,'Att B1 123116 Depr_Chg-ex trans'!$C9,'Wkpr-201612 TTP Adj Summary'!$D$9:$D$238,'Att B1 123116 Depr_Chg-ex trans'!$D9)</f>
        <v>138174.5</v>
      </c>
      <c r="H9" s="27"/>
      <c r="I9" s="37">
        <f>'Wkpr-Stdy Bal (ex. trnsptn)'!I9</f>
        <v>1.4500000000000001E-2</v>
      </c>
      <c r="J9" s="28">
        <f>G9*I9</f>
        <v>2003.53025</v>
      </c>
      <c r="L9" s="37">
        <f>'Wkpr-Stdy Bal (ex. trnsptn)'!L9</f>
        <v>1.32E-2</v>
      </c>
      <c r="N9" s="28">
        <f>G9*L9</f>
        <v>1823.9033999999999</v>
      </c>
      <c r="O9" s="28">
        <f>N9-J9</f>
        <v>-179.6268500000001</v>
      </c>
      <c r="Q9" s="27">
        <f>SUMIFS('Wkpr-Stdy Bal (ex. trnsptn)'!$Q$9:$Q$512,'Wkpr-Stdy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Summary'!$Q$9:$Q$238,'Wkpr-201612 TTP Adj Summary'!$B$9:$B$238,'Att B1 123116 Depr_Chg-ex trans'!$B9,'Wkpr-201612 TTP Adj Summary'!$C$9:$C$238,'Att B1 123116 Depr_Chg-ex trans'!$C9,'Wkpr-201612 TTP Adj Summary'!$D$9:$D$238,'Att B1 123116 Depr_Chg-ex trans'!$D9)</f>
        <v>-118.06872850500008</v>
      </c>
      <c r="R9" s="27">
        <f>SUMIFS('Wkpr-Stdy Bal (ex. trnsptn)'!$R$9:$R$512,'Wkpr-Stdy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Summary'!$R$9:$R$238,'Wkpr-201612 TTP Adj Summary'!$B$9:$B$238,'Att B1 123116 Depr_Chg-ex trans'!$B9,'Wkpr-201612 TTP Adj Summary'!$C$9:$C$238,'Att B1 123116 Depr_Chg-ex trans'!$C9,'Wkpr-201612 TTP Adj Summary'!$D$9:$D$238,'Att B1 123116 Depr_Chg-ex trans'!$D9)</f>
        <v>-61.558121495000023</v>
      </c>
      <c r="S9" s="27">
        <f>SUMIFS('Wkpr-Stdy Bal (ex. trnsptn)'!$S$9:$S$512,'Wkpr-Stdy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Summary'!$S$9:$S$238,'Wkpr-201612 TTP Adj Summary'!$B$9:$B$238,'Att B1 123116 Depr_Chg-ex trans'!$B9,'Wkpr-201612 TTP Adj Summary'!$C$9:$C$238,'Att B1 123116 Depr_Chg-ex trans'!$C9,'Wkpr-201612 TTP Adj Summary'!$D$9:$D$238,'Att B1 123116 Depr_Chg-ex trans'!$D9)</f>
        <v>0</v>
      </c>
      <c r="T9" s="27">
        <f>SUMIFS('Wkpr-Stdy Bal (ex. trnsptn)'!$T$9:$T$512,'Wkpr-Stdy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Summary'!$T$9:$T$238,'Wkpr-201612 TTP Adj Summary'!$B$9:$B$238,'Att B1 123116 Depr_Chg-ex trans'!$B9,'Wkpr-201612 TTP Adj Summary'!$C$9:$C$238,'Att B1 123116 Depr_Chg-ex trans'!$C9,'Wkpr-201612 TTP Adj Summary'!$D$9:$D$238,'Att B1 123116 Depr_Chg-ex trans'!$D9)</f>
        <v>0</v>
      </c>
      <c r="U9" s="27">
        <f>SUMIFS('Wkpr-Stdy Bal (ex. trnsptn)'!$U$9:$U$512,'Wkpr-Stdy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Summary'!$U$9:$U$238,'Wkpr-201612 TTP Adj Summary'!$B$9:$B$238,'Att B1 123116 Depr_Chg-ex trans'!$B9,'Wkpr-201612 TTP Adj Summary'!$C$9:$C$238,'Att B1 123116 Depr_Chg-ex trans'!$C9,'Wkpr-201612 TTP Adj Summary'!$D$9:$D$238,'Att B1 123116 Depr_Chg-ex trans'!$D9)</f>
        <v>0</v>
      </c>
    </row>
    <row r="10" spans="1:21" x14ac:dyDescent="0.2">
      <c r="B10" s="26" t="s">
        <v>30</v>
      </c>
      <c r="C10" s="26" t="s">
        <v>135</v>
      </c>
      <c r="D10" s="26">
        <f t="shared" ref="D10:D16" si="0">E10*1000</f>
        <v>310400</v>
      </c>
      <c r="E10" s="36">
        <v>310.39999999999998</v>
      </c>
      <c r="F10" s="26" t="s">
        <v>136</v>
      </c>
      <c r="G10" s="27">
        <f>SUMIFS('Wkpr-Stdy Bal (ex. trnsptn)'!$G$9:$G$512,'Wkpr-Stdy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Summary'!$G$9:$G$238,'Wkpr-201612 TTP Adj Summary'!$B$9:$B$238,'Att B1 123116 Depr_Chg-ex trans'!$B10,'Wkpr-201612 TTP Adj Summary'!$C$9:$C$238,'Att B1 123116 Depr_Chg-ex trans'!$C10,'Wkpr-201612 TTP Adj Summary'!$D$9:$D$238,'Att B1 123116 Depr_Chg-ex trans'!$D10)</f>
        <v>10000</v>
      </c>
      <c r="I10" s="37">
        <f>'Wkpr-Stdy Bal (ex. trnsptn)'!I10</f>
        <v>1.4500000000000001E-2</v>
      </c>
      <c r="J10" s="28">
        <f t="shared" ref="J10:J16" si="1">G10*I10</f>
        <v>145</v>
      </c>
      <c r="L10" s="37">
        <f>'Wkpr-Stdy Bal (ex. trnsptn)'!L10</f>
        <v>1.32E-2</v>
      </c>
      <c r="N10" s="28">
        <f t="shared" ref="N10:N16" si="2">G10*L10</f>
        <v>132</v>
      </c>
      <c r="O10" s="28">
        <f t="shared" ref="O10:O16" si="3">N10-J10</f>
        <v>-13</v>
      </c>
      <c r="Q10" s="27">
        <f>SUMIFS('Wkpr-Stdy Bal (ex. trnsptn)'!$Q$9:$Q$512,'Wkpr-Stdy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Summary'!$Q$9:$Q$238,'Wkpr-201612 TTP Adj Summary'!$B$9:$B$238,'Att B1 123116 Depr_Chg-ex trans'!$B10,'Wkpr-201612 TTP Adj Summary'!$C$9:$C$238,'Att B1 123116 Depr_Chg-ex trans'!$C10,'Wkpr-201612 TTP Adj Summary'!$D$9:$D$238,'Att B1 123116 Depr_Chg-ex trans'!$D10)</f>
        <v>-8.5448999999999984</v>
      </c>
      <c r="R10" s="27">
        <f>SUMIFS('Wkpr-Stdy Bal (ex. trnsptn)'!$R$9:$R$512,'Wkpr-Stdy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Summary'!$R$9:$R$238,'Wkpr-201612 TTP Adj Summary'!$B$9:$B$238,'Att B1 123116 Depr_Chg-ex trans'!$B10,'Wkpr-201612 TTP Adj Summary'!$C$9:$C$238,'Att B1 123116 Depr_Chg-ex trans'!$C10,'Wkpr-201612 TTP Adj Summary'!$D$9:$D$238,'Att B1 123116 Depr_Chg-ex trans'!$D10)</f>
        <v>-4.4550999999999945</v>
      </c>
      <c r="S10" s="27">
        <f>SUMIFS('Wkpr-Stdy Bal (ex. trnsptn)'!$S$9:$S$512,'Wkpr-Stdy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Summary'!$S$9:$S$238,'Wkpr-201612 TTP Adj Summary'!$B$9:$B$238,'Att B1 123116 Depr_Chg-ex trans'!$B10,'Wkpr-201612 TTP Adj Summary'!$C$9:$C$238,'Att B1 123116 Depr_Chg-ex trans'!$C10,'Wkpr-201612 TTP Adj Summary'!$D$9:$D$238,'Att B1 123116 Depr_Chg-ex trans'!$D10)</f>
        <v>0</v>
      </c>
      <c r="T10" s="27">
        <f>SUMIFS('Wkpr-Stdy Bal (ex. trnsptn)'!$T$9:$T$512,'Wkpr-Stdy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Summary'!$T$9:$T$238,'Wkpr-201612 TTP Adj Summary'!$B$9:$B$238,'Att B1 123116 Depr_Chg-ex trans'!$B10,'Wkpr-201612 TTP Adj Summary'!$C$9:$C$238,'Att B1 123116 Depr_Chg-ex trans'!$C10,'Wkpr-201612 TTP Adj Summary'!$D$9:$D$238,'Att B1 123116 Depr_Chg-ex trans'!$D10)</f>
        <v>0</v>
      </c>
      <c r="U10" s="27">
        <f>SUMIFS('Wkpr-Stdy Bal (ex. trnsptn)'!$U$9:$U$512,'Wkpr-Stdy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Summary'!$U$9:$U$238,'Wkpr-201612 TTP Adj Summary'!$B$9:$B$238,'Att B1 123116 Depr_Chg-ex trans'!$B10,'Wkpr-201612 TTP Adj Summary'!$C$9:$C$238,'Att B1 123116 Depr_Chg-ex trans'!$C10,'Wkpr-201612 TTP Adj Summary'!$D$9:$D$238,'Att B1 123116 Depr_Chg-ex trans'!$D10)</f>
        <v>0</v>
      </c>
    </row>
    <row r="11" spans="1:21" x14ac:dyDescent="0.2">
      <c r="B11" s="26" t="s">
        <v>30</v>
      </c>
      <c r="C11" s="26" t="s">
        <v>135</v>
      </c>
      <c r="D11" s="26">
        <f t="shared" si="0"/>
        <v>311000</v>
      </c>
      <c r="E11" s="36">
        <v>311</v>
      </c>
      <c r="F11" s="26" t="s">
        <v>32</v>
      </c>
      <c r="G11" s="27">
        <f>SUMIFS('Wkpr-Stdy Bal (ex. trnsptn)'!$G$9:$G$512,'Wkpr-Stdy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Summary'!$G$9:$G$238,'Wkpr-201612 TTP Adj Summary'!$B$9:$B$238,'Att B1 123116 Depr_Chg-ex trans'!$B11,'Wkpr-201612 TTP Adj Summary'!$C$9:$C$238,'Att B1 123116 Depr_Chg-ex trans'!$C11,'Wkpr-201612 TTP Adj Summary'!$D$9:$D$238,'Att B1 123116 Depr_Chg-ex trans'!$D11)</f>
        <v>24784379.260000002</v>
      </c>
      <c r="I11" s="37">
        <f>'Wkpr-Stdy Bal (ex. trnsptn)'!I11</f>
        <v>1.5099999999999999E-2</v>
      </c>
      <c r="J11" s="28">
        <f t="shared" si="1"/>
        <v>374244.12682599999</v>
      </c>
      <c r="L11" s="37">
        <f>'Wkpr-Stdy Bal (ex. trnsptn)'!L11</f>
        <v>2.4899999999999999E-2</v>
      </c>
      <c r="N11" s="28">
        <f t="shared" si="2"/>
        <v>617131.04357400001</v>
      </c>
      <c r="O11" s="28">
        <f t="shared" si="3"/>
        <v>242886.91674800002</v>
      </c>
      <c r="Q11" s="27">
        <f>SUMIFS('Wkpr-Stdy Bal (ex. trnsptn)'!$Q$9:$Q$512,'Wkpr-Stdy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Summary'!$Q$9:$Q$238,'Wkpr-201612 TTP Adj Summary'!$B$9:$B$238,'Att B1 123116 Depr_Chg-ex trans'!$B11,'Wkpr-201612 TTP Adj Summary'!$C$9:$C$238,'Att B1 123116 Depr_Chg-ex trans'!$C11,'Wkpr-201612 TTP Adj Summary'!$D$9:$D$238,'Att B1 123116 Depr_Chg-ex trans'!$D11)</f>
        <v>159649.57037846043</v>
      </c>
      <c r="R11" s="27">
        <f>SUMIFS('Wkpr-Stdy Bal (ex. trnsptn)'!$R$9:$R$512,'Wkpr-Stdy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Summary'!$R$9:$R$238,'Wkpr-201612 TTP Adj Summary'!$B$9:$B$238,'Att B1 123116 Depr_Chg-ex trans'!$B11,'Wkpr-201612 TTP Adj Summary'!$C$9:$C$238,'Att B1 123116 Depr_Chg-ex trans'!$C11,'Wkpr-201612 TTP Adj Summary'!$D$9:$D$238,'Att B1 123116 Depr_Chg-ex trans'!$D11)</f>
        <v>83237.34636953962</v>
      </c>
      <c r="S11" s="27">
        <f>SUMIFS('Wkpr-Stdy Bal (ex. trnsptn)'!$S$9:$S$512,'Wkpr-Stdy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Summary'!$S$9:$S$238,'Wkpr-201612 TTP Adj Summary'!$B$9:$B$238,'Att B1 123116 Depr_Chg-ex trans'!$B11,'Wkpr-201612 TTP Adj Summary'!$C$9:$C$238,'Att B1 123116 Depr_Chg-ex trans'!$C11,'Wkpr-201612 TTP Adj Summary'!$D$9:$D$238,'Att B1 123116 Depr_Chg-ex trans'!$D11)</f>
        <v>0</v>
      </c>
      <c r="T11" s="27">
        <f>SUMIFS('Wkpr-Stdy Bal (ex. trnsptn)'!$T$9:$T$512,'Wkpr-Stdy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Summary'!$T$9:$T$238,'Wkpr-201612 TTP Adj Summary'!$B$9:$B$238,'Att B1 123116 Depr_Chg-ex trans'!$B11,'Wkpr-201612 TTP Adj Summary'!$C$9:$C$238,'Att B1 123116 Depr_Chg-ex trans'!$C11,'Wkpr-201612 TTP Adj Summary'!$D$9:$D$238,'Att B1 123116 Depr_Chg-ex trans'!$D11)</f>
        <v>0</v>
      </c>
      <c r="U11" s="27">
        <f>SUMIFS('Wkpr-Stdy Bal (ex. trnsptn)'!$U$9:$U$512,'Wkpr-Stdy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Summary'!$U$9:$U$238,'Wkpr-201612 TTP Adj Summary'!$B$9:$B$238,'Att B1 123116 Depr_Chg-ex trans'!$B11,'Wkpr-201612 TTP Adj Summary'!$C$9:$C$238,'Att B1 123116 Depr_Chg-ex trans'!$C11,'Wkpr-201612 TTP Adj Summary'!$D$9:$D$238,'Att B1 123116 Depr_Chg-ex trans'!$D11)</f>
        <v>0</v>
      </c>
    </row>
    <row r="12" spans="1:21" x14ac:dyDescent="0.2">
      <c r="B12" s="26" t="s">
        <v>30</v>
      </c>
      <c r="C12" s="26" t="s">
        <v>135</v>
      </c>
      <c r="D12" s="26">
        <f t="shared" si="0"/>
        <v>311100</v>
      </c>
      <c r="E12" s="36">
        <v>311.10000000000002</v>
      </c>
      <c r="F12" s="26" t="s">
        <v>137</v>
      </c>
      <c r="G12" s="27">
        <f>SUMIFS('Wkpr-Stdy Bal (ex. trnsptn)'!$G$9:$G$512,'Wkpr-Stdy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Summary'!$G$9:$G$238,'Wkpr-201612 TTP Adj Summary'!$B$9:$B$238,'Att B1 123116 Depr_Chg-ex trans'!$B12,'Wkpr-201612 TTP Adj Summary'!$C$9:$C$238,'Att B1 123116 Depr_Chg-ex trans'!$C12,'Wkpr-201612 TTP Adj Summary'!$D$9:$D$238,'Att B1 123116 Depr_Chg-ex trans'!$D12)</f>
        <v>3761712.3200000003</v>
      </c>
      <c r="I12" s="37">
        <f>'Wkpr-Stdy Bal (ex. trnsptn)'!I12</f>
        <v>2.7900000000000001E-2</v>
      </c>
      <c r="J12" s="28">
        <f t="shared" si="1"/>
        <v>104951.77372800001</v>
      </c>
      <c r="L12" s="37">
        <f>'Wkpr-Stdy Bal (ex. trnsptn)'!L12</f>
        <v>2.7799999999999998E-2</v>
      </c>
      <c r="N12" s="28">
        <f t="shared" si="2"/>
        <v>104575.60249600001</v>
      </c>
      <c r="O12" s="28">
        <f t="shared" si="3"/>
        <v>-376.17123200000788</v>
      </c>
      <c r="Q12" s="27">
        <f>SUMIFS('Wkpr-Stdy Bal (ex. trnsptn)'!$Q$9:$Q$512,'Wkpr-Stdy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Summary'!$Q$9:$Q$238,'Wkpr-201612 TTP Adj Summary'!$B$9:$B$238,'Att B1 123116 Depr_Chg-ex trans'!$B12,'Wkpr-201612 TTP Adj Summary'!$C$9:$C$238,'Att B1 123116 Depr_Chg-ex trans'!$C12,'Wkpr-201612 TTP Adj Summary'!$D$9:$D$238,'Att B1 123116 Depr_Chg-ex trans'!$D12)</f>
        <v>-247.25735079360311</v>
      </c>
      <c r="R12" s="27">
        <f>SUMIFS('Wkpr-Stdy Bal (ex. trnsptn)'!$R$9:$R$512,'Wkpr-Stdy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Summary'!$R$9:$R$238,'Wkpr-201612 TTP Adj Summary'!$B$9:$B$238,'Att B1 123116 Depr_Chg-ex trans'!$B12,'Wkpr-201612 TTP Adj Summary'!$C$9:$C$238,'Att B1 123116 Depr_Chg-ex trans'!$C12,'Wkpr-201612 TTP Adj Summary'!$D$9:$D$238,'Att B1 123116 Depr_Chg-ex trans'!$D12)</f>
        <v>-128.91388120640477</v>
      </c>
      <c r="S12" s="27">
        <f>SUMIFS('Wkpr-Stdy Bal (ex. trnsptn)'!$S$9:$S$512,'Wkpr-Stdy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Summary'!$S$9:$S$238,'Wkpr-201612 TTP Adj Summary'!$B$9:$B$238,'Att B1 123116 Depr_Chg-ex trans'!$B12,'Wkpr-201612 TTP Adj Summary'!$C$9:$C$238,'Att B1 123116 Depr_Chg-ex trans'!$C12,'Wkpr-201612 TTP Adj Summary'!$D$9:$D$238,'Att B1 123116 Depr_Chg-ex trans'!$D12)</f>
        <v>0</v>
      </c>
      <c r="T12" s="27">
        <f>SUMIFS('Wkpr-Stdy Bal (ex. trnsptn)'!$T$9:$T$512,'Wkpr-Stdy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Summary'!$T$9:$T$238,'Wkpr-201612 TTP Adj Summary'!$B$9:$B$238,'Att B1 123116 Depr_Chg-ex trans'!$B12,'Wkpr-201612 TTP Adj Summary'!$C$9:$C$238,'Att B1 123116 Depr_Chg-ex trans'!$C12,'Wkpr-201612 TTP Adj Summary'!$D$9:$D$238,'Att B1 123116 Depr_Chg-ex trans'!$D12)</f>
        <v>0</v>
      </c>
      <c r="U12" s="27">
        <f>SUMIFS('Wkpr-Stdy Bal (ex. trnsptn)'!$U$9:$U$512,'Wkpr-Stdy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Summary'!$U$9:$U$238,'Wkpr-201612 TTP Adj Summary'!$B$9:$B$238,'Att B1 123116 Depr_Chg-ex trans'!$B12,'Wkpr-201612 TTP Adj Summary'!$C$9:$C$238,'Att B1 123116 Depr_Chg-ex trans'!$C12,'Wkpr-201612 TTP Adj Summary'!$D$9:$D$238,'Att B1 123116 Depr_Chg-ex trans'!$D12)</f>
        <v>0</v>
      </c>
    </row>
    <row r="13" spans="1:21" x14ac:dyDescent="0.2">
      <c r="B13" s="26" t="s">
        <v>30</v>
      </c>
      <c r="C13" s="26" t="s">
        <v>135</v>
      </c>
      <c r="D13" s="26">
        <f t="shared" si="0"/>
        <v>312000</v>
      </c>
      <c r="E13" s="36">
        <v>312</v>
      </c>
      <c r="F13" s="26" t="s">
        <v>33</v>
      </c>
      <c r="G13" s="27">
        <f>SUMIFS('Wkpr-Stdy Bal (ex. trnsptn)'!$G$9:$G$512,'Wkpr-Stdy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Summary'!$G$9:$G$238,'Wkpr-201612 TTP Adj Summary'!$B$9:$B$238,'Att B1 123116 Depr_Chg-ex trans'!$B13,'Wkpr-201612 TTP Adj Summary'!$C$9:$C$238,'Att B1 123116 Depr_Chg-ex trans'!$C13,'Wkpr-201612 TTP Adj Summary'!$D$9:$D$238,'Att B1 123116 Depr_Chg-ex trans'!$D13)</f>
        <v>44487738.090000004</v>
      </c>
      <c r="I13" s="37">
        <f>'Wkpr-Stdy Bal (ex. trnsptn)'!I13</f>
        <v>1.9300000000000001E-2</v>
      </c>
      <c r="J13" s="28">
        <f t="shared" si="1"/>
        <v>858613.34513700008</v>
      </c>
      <c r="L13" s="37">
        <f>'Wkpr-Stdy Bal (ex. trnsptn)'!L13</f>
        <v>3.1800000000000002E-2</v>
      </c>
      <c r="N13" s="28">
        <f t="shared" si="2"/>
        <v>1414710.0712620001</v>
      </c>
      <c r="O13" s="28">
        <f t="shared" si="3"/>
        <v>556096.72612500004</v>
      </c>
      <c r="Q13" s="27">
        <f>SUMIFS('Wkpr-Stdy Bal (ex. trnsptn)'!$Q$9:$Q$512,'Wkpr-Stdy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Summary'!$Q$9:$Q$238,'Wkpr-201612 TTP Adj Summary'!$B$9:$B$238,'Att B1 123116 Depr_Chg-ex trans'!$B13,'Wkpr-201612 TTP Adj Summary'!$C$9:$C$238,'Att B1 123116 Depr_Chg-ex trans'!$C13,'Wkpr-201612 TTP Adj Summary'!$D$9:$D$238,'Att B1 123116 Depr_Chg-ex trans'!$D13)</f>
        <v>365522.37808196258</v>
      </c>
      <c r="R13" s="27">
        <f>SUMIFS('Wkpr-Stdy Bal (ex. trnsptn)'!$R$9:$R$512,'Wkpr-Stdy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Summary'!$R$9:$R$238,'Wkpr-201612 TTP Adj Summary'!$B$9:$B$238,'Att B1 123116 Depr_Chg-ex trans'!$B13,'Wkpr-201612 TTP Adj Summary'!$C$9:$C$238,'Att B1 123116 Depr_Chg-ex trans'!$C13,'Wkpr-201612 TTP Adj Summary'!$D$9:$D$238,'Att B1 123116 Depr_Chg-ex trans'!$D13)</f>
        <v>190574.34804303752</v>
      </c>
      <c r="S13" s="27">
        <f>SUMIFS('Wkpr-Stdy Bal (ex. trnsptn)'!$S$9:$S$512,'Wkpr-Stdy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Summary'!$S$9:$S$238,'Wkpr-201612 TTP Adj Summary'!$B$9:$B$238,'Att B1 123116 Depr_Chg-ex trans'!$B13,'Wkpr-201612 TTP Adj Summary'!$C$9:$C$238,'Att B1 123116 Depr_Chg-ex trans'!$C13,'Wkpr-201612 TTP Adj Summary'!$D$9:$D$238,'Att B1 123116 Depr_Chg-ex trans'!$D13)</f>
        <v>0</v>
      </c>
      <c r="T13" s="27">
        <f>SUMIFS('Wkpr-Stdy Bal (ex. trnsptn)'!$T$9:$T$512,'Wkpr-Stdy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Summary'!$T$9:$T$238,'Wkpr-201612 TTP Adj Summary'!$B$9:$B$238,'Att B1 123116 Depr_Chg-ex trans'!$B13,'Wkpr-201612 TTP Adj Summary'!$C$9:$C$238,'Att B1 123116 Depr_Chg-ex trans'!$C13,'Wkpr-201612 TTP Adj Summary'!$D$9:$D$238,'Att B1 123116 Depr_Chg-ex trans'!$D13)</f>
        <v>0</v>
      </c>
      <c r="U13" s="27">
        <f>SUMIFS('Wkpr-Stdy Bal (ex. trnsptn)'!$U$9:$U$512,'Wkpr-Stdy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Summary'!$U$9:$U$238,'Wkpr-201612 TTP Adj Summary'!$B$9:$B$238,'Att B1 123116 Depr_Chg-ex trans'!$B13,'Wkpr-201612 TTP Adj Summary'!$C$9:$C$238,'Att B1 123116 Depr_Chg-ex trans'!$C13,'Wkpr-201612 TTP Adj Summary'!$D$9:$D$238,'Att B1 123116 Depr_Chg-ex trans'!$D13)</f>
        <v>0</v>
      </c>
    </row>
    <row r="14" spans="1:21" x14ac:dyDescent="0.2">
      <c r="B14" s="26" t="s">
        <v>30</v>
      </c>
      <c r="C14" s="26" t="s">
        <v>135</v>
      </c>
      <c r="D14" s="26">
        <f t="shared" si="0"/>
        <v>314000</v>
      </c>
      <c r="E14" s="36">
        <v>314</v>
      </c>
      <c r="F14" s="26" t="s">
        <v>35</v>
      </c>
      <c r="G14" s="27">
        <f>SUMIFS('Wkpr-Stdy Bal (ex. trnsptn)'!$G$9:$G$512,'Wkpr-Stdy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Summary'!$G$9:$G$238,'Wkpr-201612 TTP Adj Summary'!$B$9:$B$238,'Att B1 123116 Depr_Chg-ex trans'!$B14,'Wkpr-201612 TTP Adj Summary'!$C$9:$C$238,'Att B1 123116 Depr_Chg-ex trans'!$C14,'Wkpr-201612 TTP Adj Summary'!$D$9:$D$238,'Att B1 123116 Depr_Chg-ex trans'!$D14)</f>
        <v>14067514.300000001</v>
      </c>
      <c r="I14" s="37">
        <f>'Wkpr-Stdy Bal (ex. trnsptn)'!I14</f>
        <v>2.12E-2</v>
      </c>
      <c r="J14" s="28">
        <f t="shared" si="1"/>
        <v>298231.30316000001</v>
      </c>
      <c r="L14" s="37">
        <f>'Wkpr-Stdy Bal (ex. trnsptn)'!L14</f>
        <v>2.2499999999999999E-2</v>
      </c>
      <c r="N14" s="28">
        <f t="shared" si="2"/>
        <v>316519.07175</v>
      </c>
      <c r="O14" s="28">
        <f t="shared" si="3"/>
        <v>18287.768589999992</v>
      </c>
      <c r="Q14" s="27">
        <f>SUMIFS('Wkpr-Stdy Bal (ex. trnsptn)'!$Q$9:$Q$512,'Wkpr-Stdy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Summary'!$Q$9:$Q$238,'Wkpr-201612 TTP Adj Summary'!$B$9:$B$238,'Att B1 123116 Depr_Chg-ex trans'!$B14,'Wkpr-201612 TTP Adj Summary'!$C$9:$C$238,'Att B1 123116 Depr_Chg-ex trans'!$C14,'Wkpr-201612 TTP Adj Summary'!$D$9:$D$238,'Att B1 123116 Depr_Chg-ex trans'!$D14)</f>
        <v>12020.550294207002</v>
      </c>
      <c r="R14" s="27">
        <f>SUMIFS('Wkpr-Stdy Bal (ex. trnsptn)'!$R$9:$R$512,'Wkpr-Stdy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Summary'!$R$9:$R$238,'Wkpr-201612 TTP Adj Summary'!$B$9:$B$238,'Att B1 123116 Depr_Chg-ex trans'!$B14,'Wkpr-201612 TTP Adj Summary'!$C$9:$C$238,'Att B1 123116 Depr_Chg-ex trans'!$C14,'Wkpr-201612 TTP Adj Summary'!$D$9:$D$238,'Att B1 123116 Depr_Chg-ex trans'!$D14)</f>
        <v>6267.2182957930054</v>
      </c>
      <c r="S14" s="27">
        <f>SUMIFS('Wkpr-Stdy Bal (ex. trnsptn)'!$S$9:$S$512,'Wkpr-Stdy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Summary'!$S$9:$S$238,'Wkpr-201612 TTP Adj Summary'!$B$9:$B$238,'Att B1 123116 Depr_Chg-ex trans'!$B14,'Wkpr-201612 TTP Adj Summary'!$C$9:$C$238,'Att B1 123116 Depr_Chg-ex trans'!$C14,'Wkpr-201612 TTP Adj Summary'!$D$9:$D$238,'Att B1 123116 Depr_Chg-ex trans'!$D14)</f>
        <v>0</v>
      </c>
      <c r="T14" s="27">
        <f>SUMIFS('Wkpr-Stdy Bal (ex. trnsptn)'!$T$9:$T$512,'Wkpr-Stdy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Summary'!$T$9:$T$238,'Wkpr-201612 TTP Adj Summary'!$B$9:$B$238,'Att B1 123116 Depr_Chg-ex trans'!$B14,'Wkpr-201612 TTP Adj Summary'!$C$9:$C$238,'Att B1 123116 Depr_Chg-ex trans'!$C14,'Wkpr-201612 TTP Adj Summary'!$D$9:$D$238,'Att B1 123116 Depr_Chg-ex trans'!$D14)</f>
        <v>0</v>
      </c>
      <c r="U14" s="27">
        <f>SUMIFS('Wkpr-Stdy Bal (ex. trnsptn)'!$U$9:$U$512,'Wkpr-Stdy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Summary'!$U$9:$U$238,'Wkpr-201612 TTP Adj Summary'!$B$9:$B$238,'Att B1 123116 Depr_Chg-ex trans'!$B14,'Wkpr-201612 TTP Adj Summary'!$C$9:$C$238,'Att B1 123116 Depr_Chg-ex trans'!$C14,'Wkpr-201612 TTP Adj Summary'!$D$9:$D$238,'Att B1 123116 Depr_Chg-ex trans'!$D14)</f>
        <v>0</v>
      </c>
    </row>
    <row r="15" spans="1:21" x14ac:dyDescent="0.2">
      <c r="B15" s="26" t="s">
        <v>30</v>
      </c>
      <c r="C15" s="26" t="s">
        <v>135</v>
      </c>
      <c r="D15" s="26">
        <f t="shared" si="0"/>
        <v>315000</v>
      </c>
      <c r="E15" s="36">
        <v>315</v>
      </c>
      <c r="F15" s="26" t="s">
        <v>36</v>
      </c>
      <c r="G15" s="27">
        <f>SUMIFS('Wkpr-Stdy Bal (ex. trnsptn)'!$G$9:$G$512,'Wkpr-Stdy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Summary'!$G$9:$G$238,'Wkpr-201612 TTP Adj Summary'!$B$9:$B$238,'Att B1 123116 Depr_Chg-ex trans'!$B15,'Wkpr-201612 TTP Adj Summary'!$C$9:$C$238,'Att B1 123116 Depr_Chg-ex trans'!$C15,'Wkpr-201612 TTP Adj Summary'!$D$9:$D$238,'Att B1 123116 Depr_Chg-ex trans'!$D15)</f>
        <v>11255596.300000001</v>
      </c>
      <c r="I15" s="37">
        <f>'Wkpr-Stdy Bal (ex. trnsptn)'!I15</f>
        <v>1.5599999999999999E-2</v>
      </c>
      <c r="J15" s="28">
        <f t="shared" si="1"/>
        <v>175587.30228</v>
      </c>
      <c r="L15" s="37">
        <f>'Wkpr-Stdy Bal (ex. trnsptn)'!L15</f>
        <v>4.0599999999999997E-2</v>
      </c>
      <c r="N15" s="28">
        <f t="shared" si="2"/>
        <v>456977.20977999998</v>
      </c>
      <c r="O15" s="28">
        <f t="shared" si="3"/>
        <v>281389.90749999997</v>
      </c>
      <c r="Q15" s="27">
        <f>SUMIFS('Wkpr-Stdy Bal (ex. trnsptn)'!$Q$9:$Q$512,'Wkpr-Stdy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Summary'!$Q$9:$Q$238,'Wkpr-201612 TTP Adj Summary'!$B$9:$B$238,'Att B1 123116 Depr_Chg-ex trans'!$B15,'Wkpr-201612 TTP Adj Summary'!$C$9:$C$238,'Att B1 123116 Depr_Chg-ex trans'!$C15,'Wkpr-201612 TTP Adj Summary'!$D$9:$D$238,'Att B1 123116 Depr_Chg-ex trans'!$D15)</f>
        <v>184957.58619974996</v>
      </c>
      <c r="R15" s="27">
        <f>SUMIFS('Wkpr-Stdy Bal (ex. trnsptn)'!$R$9:$R$512,'Wkpr-Stdy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Summary'!$R$9:$R$238,'Wkpr-201612 TTP Adj Summary'!$B$9:$B$238,'Att B1 123116 Depr_Chg-ex trans'!$B15,'Wkpr-201612 TTP Adj Summary'!$C$9:$C$238,'Att B1 123116 Depr_Chg-ex trans'!$C15,'Wkpr-201612 TTP Adj Summary'!$D$9:$D$238,'Att B1 123116 Depr_Chg-ex trans'!$D15)</f>
        <v>96432.321300250012</v>
      </c>
      <c r="S15" s="27">
        <f>SUMIFS('Wkpr-Stdy Bal (ex. trnsptn)'!$S$9:$S$512,'Wkpr-Stdy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Summary'!$S$9:$S$238,'Wkpr-201612 TTP Adj Summary'!$B$9:$B$238,'Att B1 123116 Depr_Chg-ex trans'!$B15,'Wkpr-201612 TTP Adj Summary'!$C$9:$C$238,'Att B1 123116 Depr_Chg-ex trans'!$C15,'Wkpr-201612 TTP Adj Summary'!$D$9:$D$238,'Att B1 123116 Depr_Chg-ex trans'!$D15)</f>
        <v>0</v>
      </c>
      <c r="T15" s="27">
        <f>SUMIFS('Wkpr-Stdy Bal (ex. trnsptn)'!$T$9:$T$512,'Wkpr-Stdy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Summary'!$T$9:$T$238,'Wkpr-201612 TTP Adj Summary'!$B$9:$B$238,'Att B1 123116 Depr_Chg-ex trans'!$B15,'Wkpr-201612 TTP Adj Summary'!$C$9:$C$238,'Att B1 123116 Depr_Chg-ex trans'!$C15,'Wkpr-201612 TTP Adj Summary'!$D$9:$D$238,'Att B1 123116 Depr_Chg-ex trans'!$D15)</f>
        <v>0</v>
      </c>
      <c r="U15" s="27">
        <f>SUMIFS('Wkpr-Stdy Bal (ex. trnsptn)'!$U$9:$U$512,'Wkpr-Stdy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Summary'!$U$9:$U$238,'Wkpr-201612 TTP Adj Summary'!$B$9:$B$238,'Att B1 123116 Depr_Chg-ex trans'!$B15,'Wkpr-201612 TTP Adj Summary'!$C$9:$C$238,'Att B1 123116 Depr_Chg-ex trans'!$C15,'Wkpr-201612 TTP Adj Summary'!$D$9:$D$238,'Att B1 123116 Depr_Chg-ex trans'!$D15)</f>
        <v>0</v>
      </c>
    </row>
    <row r="16" spans="1:21" x14ac:dyDescent="0.2">
      <c r="B16" s="26" t="s">
        <v>30</v>
      </c>
      <c r="C16" s="26" t="s">
        <v>135</v>
      </c>
      <c r="D16" s="26">
        <f t="shared" si="0"/>
        <v>316000</v>
      </c>
      <c r="E16" s="36">
        <v>316</v>
      </c>
      <c r="F16" s="26" t="s">
        <v>37</v>
      </c>
      <c r="G16" s="27">
        <f>SUMIFS('Wkpr-Stdy Bal (ex. trnsptn)'!$G$9:$G$512,'Wkpr-Stdy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Summary'!$G$9:$G$238,'Wkpr-201612 TTP Adj Summary'!$B$9:$B$238,'Att B1 123116 Depr_Chg-ex trans'!$B16,'Wkpr-201612 TTP Adj Summary'!$C$9:$C$238,'Att B1 123116 Depr_Chg-ex trans'!$C16,'Wkpr-201612 TTP Adj Summary'!$D$9:$D$238,'Att B1 123116 Depr_Chg-ex trans'!$D16)</f>
        <v>2601470.2199999997</v>
      </c>
      <c r="I16" s="37">
        <f>'Wkpr-Stdy Bal (ex. trnsptn)'!I16</f>
        <v>1.7399999999999999E-2</v>
      </c>
      <c r="J16" s="28">
        <f t="shared" si="1"/>
        <v>45265.581827999995</v>
      </c>
      <c r="L16" s="37">
        <f>'Wkpr-Stdy Bal (ex. trnsptn)'!L16</f>
        <v>2.9700000000000001E-2</v>
      </c>
      <c r="N16" s="28">
        <f t="shared" si="2"/>
        <v>77263.665534</v>
      </c>
      <c r="O16" s="28">
        <f t="shared" si="3"/>
        <v>31998.083706000005</v>
      </c>
      <c r="Q16" s="27">
        <f>SUMIFS('Wkpr-Stdy Bal (ex. trnsptn)'!$Q$9:$Q$512,'Wkpr-Stdy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Summary'!$Q$9:$Q$238,'Wkpr-201612 TTP Adj Summary'!$B$9:$B$238,'Att B1 123116 Depr_Chg-ex trans'!$B16,'Wkpr-201612 TTP Adj Summary'!$C$9:$C$238,'Att B1 123116 Depr_Chg-ex trans'!$C16,'Wkpr-201612 TTP Adj Summary'!$D$9:$D$238,'Att B1 123116 Depr_Chg-ex trans'!$D16)</f>
        <v>21032.340419953805</v>
      </c>
      <c r="R16" s="27">
        <f>SUMIFS('Wkpr-Stdy Bal (ex. trnsptn)'!$R$9:$R$512,'Wkpr-Stdy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Summary'!$R$9:$R$238,'Wkpr-201612 TTP Adj Summary'!$B$9:$B$238,'Att B1 123116 Depr_Chg-ex trans'!$B16,'Wkpr-201612 TTP Adj Summary'!$C$9:$C$238,'Att B1 123116 Depr_Chg-ex trans'!$C16,'Wkpr-201612 TTP Adj Summary'!$D$9:$D$238,'Att B1 123116 Depr_Chg-ex trans'!$D16)</f>
        <v>10965.743286046203</v>
      </c>
      <c r="S16" s="27">
        <f>SUMIFS('Wkpr-Stdy Bal (ex. trnsptn)'!$S$9:$S$512,'Wkpr-Stdy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Summary'!$S$9:$S$238,'Wkpr-201612 TTP Adj Summary'!$B$9:$B$238,'Att B1 123116 Depr_Chg-ex trans'!$B16,'Wkpr-201612 TTP Adj Summary'!$C$9:$C$238,'Att B1 123116 Depr_Chg-ex trans'!$C16,'Wkpr-201612 TTP Adj Summary'!$D$9:$D$238,'Att B1 123116 Depr_Chg-ex trans'!$D16)</f>
        <v>0</v>
      </c>
      <c r="T16" s="27">
        <f>SUMIFS('Wkpr-Stdy Bal (ex. trnsptn)'!$T$9:$T$512,'Wkpr-Stdy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Summary'!$T$9:$T$238,'Wkpr-201612 TTP Adj Summary'!$B$9:$B$238,'Att B1 123116 Depr_Chg-ex trans'!$B16,'Wkpr-201612 TTP Adj Summary'!$C$9:$C$238,'Att B1 123116 Depr_Chg-ex trans'!$C16,'Wkpr-201612 TTP Adj Summary'!$D$9:$D$238,'Att B1 123116 Depr_Chg-ex trans'!$D16)</f>
        <v>0</v>
      </c>
      <c r="U16" s="27">
        <f>SUMIFS('Wkpr-Stdy Bal (ex. trnsptn)'!$U$9:$U$512,'Wkpr-Stdy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Summary'!$U$9:$U$238,'Wkpr-201612 TTP Adj Summary'!$B$9:$B$238,'Att B1 123116 Depr_Chg-ex trans'!$B16,'Wkpr-201612 TTP Adj Summary'!$C$9:$C$238,'Att B1 123116 Depr_Chg-ex trans'!$C16,'Wkpr-201612 TTP Adj Summary'!$D$9:$D$238,'Att B1 123116 Depr_Chg-ex trans'!$D16)</f>
        <v>0</v>
      </c>
    </row>
    <row r="17" spans="2:21" x14ac:dyDescent="0.2">
      <c r="E17" s="36"/>
      <c r="F17" s="26" t="s">
        <v>39</v>
      </c>
      <c r="G17" s="38">
        <f>SUM(G9:G16)</f>
        <v>101106584.98999999</v>
      </c>
      <c r="J17" s="38">
        <f>SUM(J9:J16)</f>
        <v>1859041.963209</v>
      </c>
      <c r="N17" s="38">
        <f t="shared" ref="N17:O17" si="4">SUM(N9:N16)</f>
        <v>2989132.5677960003</v>
      </c>
      <c r="O17" s="38">
        <f t="shared" si="4"/>
        <v>1130090.6045869999</v>
      </c>
      <c r="Q17" s="38">
        <f t="shared" ref="Q17:U17" si="5">SUM(Q9:Q16)</f>
        <v>742808.55439503526</v>
      </c>
      <c r="R17" s="38">
        <f t="shared" si="5"/>
        <v>387282.05019196495</v>
      </c>
      <c r="S17" s="38">
        <f t="shared" si="5"/>
        <v>0</v>
      </c>
      <c r="T17" s="38">
        <f t="shared" si="5"/>
        <v>0</v>
      </c>
      <c r="U17" s="38">
        <f t="shared" si="5"/>
        <v>0</v>
      </c>
    </row>
    <row r="18" spans="2:21" x14ac:dyDescent="0.2">
      <c r="J18" s="28"/>
      <c r="N18" s="28"/>
      <c r="O18" s="28"/>
      <c r="Q18" s="28"/>
      <c r="R18" s="28"/>
      <c r="S18" s="28"/>
      <c r="T18" s="28"/>
      <c r="U18" s="28"/>
    </row>
    <row r="19" spans="2:21" x14ac:dyDescent="0.2">
      <c r="F19" s="26" t="s">
        <v>29</v>
      </c>
      <c r="J19" s="28"/>
      <c r="N19" s="28"/>
      <c r="O19" s="28"/>
      <c r="Q19" s="28"/>
      <c r="R19" s="28"/>
      <c r="S19" s="28"/>
      <c r="T19" s="28"/>
      <c r="U19" s="28"/>
    </row>
    <row r="20" spans="2:21" x14ac:dyDescent="0.2">
      <c r="B20" s="26" t="s">
        <v>30</v>
      </c>
      <c r="C20" s="26" t="s">
        <v>31</v>
      </c>
      <c r="D20" s="26">
        <f t="shared" ref="D20:D25" si="6">E20*1000</f>
        <v>311000</v>
      </c>
      <c r="E20" s="36">
        <v>311</v>
      </c>
      <c r="F20" s="26" t="s">
        <v>32</v>
      </c>
      <c r="G20" s="27">
        <f>SUMIFS('Wkpr-Stdy Bal (ex. trnsptn)'!$G$9:$G$512,'Wkpr-Stdy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Summary'!$G$9:$G$238,'Wkpr-201612 TTP Adj Summary'!$B$9:$B$238,'Att B1 123116 Depr_Chg-ex trans'!$B20,'Wkpr-201612 TTP Adj Summary'!$C$9:$C$238,'Att B1 123116 Depr_Chg-ex trans'!$C20,'Wkpr-201612 TTP Adj Summary'!$D$9:$D$238,'Att B1 123116 Depr_Chg-ex trans'!$D20)</f>
        <v>51964054.32</v>
      </c>
      <c r="I20" s="37">
        <f>'Wkpr-Stdy Bal (ex. trnsptn)'!I20</f>
        <v>1.5600080000000001E-2</v>
      </c>
      <c r="J20" s="28">
        <f t="shared" ref="J20:J25" si="7">G20*I20</f>
        <v>810643.40451634559</v>
      </c>
      <c r="L20" s="37">
        <f>'Wkpr-Stdy Bal (ex. trnsptn)'!L20</f>
        <v>1.2200000000000001E-2</v>
      </c>
      <c r="N20" s="28">
        <f t="shared" ref="N20:N25" si="8">G20*L20</f>
        <v>633961.46270400006</v>
      </c>
      <c r="O20" s="28">
        <f t="shared" ref="O20:O25" si="9">N20-J20</f>
        <v>-176681.94181234553</v>
      </c>
      <c r="Q20" s="27">
        <f>SUMIFS('Wkpr-Stdy Bal (ex. trnsptn)'!$Q$9:$Q$512,'Wkpr-Stdy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Summary'!$Q$9:$Q$238,'Wkpr-201612 TTP Adj Summary'!$B$9:$B$238,'Att B1 123116 Depr_Chg-ex trans'!$B20,'Wkpr-201612 TTP Adj Summary'!$C$9:$C$238,'Att B1 123116 Depr_Chg-ex trans'!$C20,'Wkpr-201612 TTP Adj Summary'!$D$9:$D$238,'Att B1 123116 Depr_Chg-ex trans'!$D20)</f>
        <v>-116133.03194358185</v>
      </c>
      <c r="R20" s="27">
        <f>SUMIFS('Wkpr-Stdy Bal (ex. trnsptn)'!$R$9:$R$512,'Wkpr-Stdy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Summary'!$R$9:$R$238,'Wkpr-201612 TTP Adj Summary'!$B$9:$B$238,'Att B1 123116 Depr_Chg-ex trans'!$B20,'Wkpr-201612 TTP Adj Summary'!$C$9:$C$238,'Att B1 123116 Depr_Chg-ex trans'!$C20,'Wkpr-201612 TTP Adj Summary'!$D$9:$D$238,'Att B1 123116 Depr_Chg-ex trans'!$D20)</f>
        <v>-60548.897074494875</v>
      </c>
      <c r="S20" s="27">
        <f>SUMIFS('Wkpr-Stdy Bal (ex. trnsptn)'!$S$9:$S$512,'Wkpr-Stdy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Summary'!$S$9:$S$238,'Wkpr-201612 TTP Adj Summary'!$B$9:$B$238,'Att B1 123116 Depr_Chg-ex trans'!$B20,'Wkpr-201612 TTP Adj Summary'!$C$9:$C$238,'Att B1 123116 Depr_Chg-ex trans'!$C20,'Wkpr-201612 TTP Adj Summary'!$D$9:$D$238,'Att B1 123116 Depr_Chg-ex trans'!$D20)</f>
        <v>0</v>
      </c>
      <c r="T20" s="27">
        <f>SUMIFS('Wkpr-Stdy Bal (ex. trnsptn)'!$T$9:$T$512,'Wkpr-Stdy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Summary'!$T$9:$T$238,'Wkpr-201612 TTP Adj Summary'!$B$9:$B$238,'Att B1 123116 Depr_Chg-ex trans'!$B20,'Wkpr-201612 TTP Adj Summary'!$C$9:$C$238,'Att B1 123116 Depr_Chg-ex trans'!$C20,'Wkpr-201612 TTP Adj Summary'!$D$9:$D$238,'Att B1 123116 Depr_Chg-ex trans'!$D20)</f>
        <v>0</v>
      </c>
      <c r="U20" s="27">
        <f>SUMIFS('Wkpr-Stdy Bal (ex. trnsptn)'!$U$9:$U$512,'Wkpr-Stdy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Summary'!$U$9:$U$238,'Wkpr-201612 TTP Adj Summary'!$B$9:$B$238,'Att B1 123116 Depr_Chg-ex trans'!$B20,'Wkpr-201612 TTP Adj Summary'!$C$9:$C$238,'Att B1 123116 Depr_Chg-ex trans'!$C20,'Wkpr-201612 TTP Adj Summary'!$D$9:$D$238,'Att B1 123116 Depr_Chg-ex trans'!$D20)</f>
        <v>0</v>
      </c>
    </row>
    <row r="21" spans="2:21" x14ac:dyDescent="0.2">
      <c r="B21" s="26" t="s">
        <v>30</v>
      </c>
      <c r="C21" s="26" t="s">
        <v>31</v>
      </c>
      <c r="D21" s="26">
        <f t="shared" si="6"/>
        <v>312000</v>
      </c>
      <c r="E21" s="36">
        <v>312</v>
      </c>
      <c r="F21" s="26" t="s">
        <v>33</v>
      </c>
      <c r="G21" s="27">
        <f>SUMIFS('Wkpr-Stdy Bal (ex. trnsptn)'!$G$9:$G$512,'Wkpr-Stdy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Summary'!$G$9:$G$238,'Wkpr-201612 TTP Adj Summary'!$B$9:$B$238,'Att B1 123116 Depr_Chg-ex trans'!$B21,'Wkpr-201612 TTP Adj Summary'!$C$9:$C$238,'Att B1 123116 Depr_Chg-ex trans'!$C21,'Wkpr-201612 TTP Adj Summary'!$D$9:$D$238,'Att B1 123116 Depr_Chg-ex trans'!$D21)</f>
        <v>77541184.469999999</v>
      </c>
      <c r="I21" s="37">
        <f>'Wkpr-Stdy Bal (ex. trnsptn)'!I21</f>
        <v>1.9300000000000001E-2</v>
      </c>
      <c r="J21" s="28">
        <f t="shared" si="7"/>
        <v>1496544.8602710001</v>
      </c>
      <c r="L21" s="37">
        <f>'Wkpr-Stdy Bal (ex. trnsptn)'!L21</f>
        <v>1.5699999999999999E-2</v>
      </c>
      <c r="N21" s="28">
        <f t="shared" si="8"/>
        <v>1217396.5961789999</v>
      </c>
      <c r="O21" s="28">
        <f t="shared" si="9"/>
        <v>-279148.2640920002</v>
      </c>
      <c r="Q21" s="27">
        <f>SUMIFS('Wkpr-Stdy Bal (ex. trnsptn)'!$Q$9:$Q$512,'Wkpr-Stdy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Summary'!$Q$9:$Q$238,'Wkpr-201612 TTP Adj Summary'!$B$9:$B$238,'Att B1 123116 Depr_Chg-ex trans'!$B21,'Wkpr-201612 TTP Adj Summary'!$C$9:$C$238,'Att B1 123116 Depr_Chg-ex trans'!$C21,'Wkpr-201612 TTP Adj Summary'!$D$9:$D$238,'Att B1 123116 Depr_Chg-ex trans'!$D21)</f>
        <v>-183484.15398767177</v>
      </c>
      <c r="R21" s="27">
        <f>SUMIFS('Wkpr-Stdy Bal (ex. trnsptn)'!$R$9:$R$512,'Wkpr-Stdy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Summary'!$R$9:$R$238,'Wkpr-201612 TTP Adj Summary'!$B$9:$B$238,'Att B1 123116 Depr_Chg-ex trans'!$B21,'Wkpr-201612 TTP Adj Summary'!$C$9:$C$238,'Att B1 123116 Depr_Chg-ex trans'!$C21,'Wkpr-201612 TTP Adj Summary'!$D$9:$D$238,'Att B1 123116 Depr_Chg-ex trans'!$D21)</f>
        <v>-95664.110104328443</v>
      </c>
      <c r="S21" s="27">
        <f>SUMIFS('Wkpr-Stdy Bal (ex. trnsptn)'!$S$9:$S$512,'Wkpr-Stdy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Summary'!$S$9:$S$238,'Wkpr-201612 TTP Adj Summary'!$B$9:$B$238,'Att B1 123116 Depr_Chg-ex trans'!$B21,'Wkpr-201612 TTP Adj Summary'!$C$9:$C$238,'Att B1 123116 Depr_Chg-ex trans'!$C21,'Wkpr-201612 TTP Adj Summary'!$D$9:$D$238,'Att B1 123116 Depr_Chg-ex trans'!$D21)</f>
        <v>0</v>
      </c>
      <c r="T21" s="27">
        <f>SUMIFS('Wkpr-Stdy Bal (ex. trnsptn)'!$T$9:$T$512,'Wkpr-Stdy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Summary'!$T$9:$T$238,'Wkpr-201612 TTP Adj Summary'!$B$9:$B$238,'Att B1 123116 Depr_Chg-ex trans'!$B21,'Wkpr-201612 TTP Adj Summary'!$C$9:$C$238,'Att B1 123116 Depr_Chg-ex trans'!$C21,'Wkpr-201612 TTP Adj Summary'!$D$9:$D$238,'Att B1 123116 Depr_Chg-ex trans'!$D21)</f>
        <v>0</v>
      </c>
      <c r="U21" s="27">
        <f>SUMIFS('Wkpr-Stdy Bal (ex. trnsptn)'!$U$9:$U$512,'Wkpr-Stdy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Summary'!$U$9:$U$238,'Wkpr-201612 TTP Adj Summary'!$B$9:$B$238,'Att B1 123116 Depr_Chg-ex trans'!$B21,'Wkpr-201612 TTP Adj Summary'!$C$9:$C$238,'Att B1 123116 Depr_Chg-ex trans'!$C21,'Wkpr-201612 TTP Adj Summary'!$D$9:$D$238,'Att B1 123116 Depr_Chg-ex trans'!$D21)</f>
        <v>0</v>
      </c>
    </row>
    <row r="22" spans="2:21" x14ac:dyDescent="0.2">
      <c r="B22" s="26" t="s">
        <v>30</v>
      </c>
      <c r="C22" s="26" t="s">
        <v>31</v>
      </c>
      <c r="D22" s="26">
        <f t="shared" si="6"/>
        <v>313000</v>
      </c>
      <c r="E22" s="36">
        <v>313</v>
      </c>
      <c r="F22" s="26" t="s">
        <v>34</v>
      </c>
      <c r="G22" s="27">
        <f>SUMIFS('Wkpr-Stdy Bal (ex. trnsptn)'!$G$9:$G$512,'Wkpr-Stdy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Summary'!$G$9:$G$238,'Wkpr-201612 TTP Adj Summary'!$B$9:$B$238,'Att B1 123116 Depr_Chg-ex trans'!$B22,'Wkpr-201612 TTP Adj Summary'!$C$9:$C$238,'Att B1 123116 Depr_Chg-ex trans'!$C22,'Wkpr-201612 TTP Adj Summary'!$D$9:$D$238,'Att B1 123116 Depr_Chg-ex trans'!$D22)</f>
        <v>3385</v>
      </c>
      <c r="I22" s="37">
        <f>'Wkpr-Stdy Bal (ex. trnsptn)'!I22</f>
        <v>2.92E-2</v>
      </c>
      <c r="J22" s="28">
        <f t="shared" si="7"/>
        <v>98.841999999999999</v>
      </c>
      <c r="L22" s="37">
        <f>'Wkpr-Stdy Bal (ex. trnsptn)'!L22</f>
        <v>5.0500000000000003E-2</v>
      </c>
      <c r="N22" s="28">
        <f t="shared" si="8"/>
        <v>170.94250000000002</v>
      </c>
      <c r="O22" s="28">
        <f t="shared" si="9"/>
        <v>72.100500000000025</v>
      </c>
      <c r="Q22" s="27">
        <f>SUMIFS('Wkpr-Stdy Bal (ex. trnsptn)'!$Q$9:$Q$512,'Wkpr-Stdy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Summary'!$Q$9:$Q$238,'Wkpr-201612 TTP Adj Summary'!$B$9:$B$238,'Att B1 123116 Depr_Chg-ex trans'!$B22,'Wkpr-201612 TTP Adj Summary'!$C$9:$C$238,'Att B1 123116 Depr_Chg-ex trans'!$C22,'Wkpr-201612 TTP Adj Summary'!$D$9:$D$238,'Att B1 123116 Depr_Chg-ex trans'!$D22)</f>
        <v>47.391658650000025</v>
      </c>
      <c r="R22" s="27">
        <f>SUMIFS('Wkpr-Stdy Bal (ex. trnsptn)'!$R$9:$R$512,'Wkpr-Stdy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Summary'!$R$9:$R$238,'Wkpr-201612 TTP Adj Summary'!$B$9:$B$238,'Att B1 123116 Depr_Chg-ex trans'!$B22,'Wkpr-201612 TTP Adj Summary'!$C$9:$C$238,'Att B1 123116 Depr_Chg-ex trans'!$C22,'Wkpr-201612 TTP Adj Summary'!$D$9:$D$238,'Att B1 123116 Depr_Chg-ex trans'!$D22)</f>
        <v>24.708841350000007</v>
      </c>
      <c r="S22" s="27">
        <f>SUMIFS('Wkpr-Stdy Bal (ex. trnsptn)'!$S$9:$S$512,'Wkpr-Stdy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Summary'!$S$9:$S$238,'Wkpr-201612 TTP Adj Summary'!$B$9:$B$238,'Att B1 123116 Depr_Chg-ex trans'!$B22,'Wkpr-201612 TTP Adj Summary'!$C$9:$C$238,'Att B1 123116 Depr_Chg-ex trans'!$C22,'Wkpr-201612 TTP Adj Summary'!$D$9:$D$238,'Att B1 123116 Depr_Chg-ex trans'!$D22)</f>
        <v>0</v>
      </c>
      <c r="T22" s="27">
        <f>SUMIFS('Wkpr-Stdy Bal (ex. trnsptn)'!$T$9:$T$512,'Wkpr-Stdy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Summary'!$T$9:$T$238,'Wkpr-201612 TTP Adj Summary'!$B$9:$B$238,'Att B1 123116 Depr_Chg-ex trans'!$B22,'Wkpr-201612 TTP Adj Summary'!$C$9:$C$238,'Att B1 123116 Depr_Chg-ex trans'!$C22,'Wkpr-201612 TTP Adj Summary'!$D$9:$D$238,'Att B1 123116 Depr_Chg-ex trans'!$D22)</f>
        <v>0</v>
      </c>
      <c r="U22" s="27">
        <f>SUMIFS('Wkpr-Stdy Bal (ex. trnsptn)'!$U$9:$U$512,'Wkpr-Stdy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Summary'!$U$9:$U$238,'Wkpr-201612 TTP Adj Summary'!$B$9:$B$238,'Att B1 123116 Depr_Chg-ex trans'!$B22,'Wkpr-201612 TTP Adj Summary'!$C$9:$C$238,'Att B1 123116 Depr_Chg-ex trans'!$C22,'Wkpr-201612 TTP Adj Summary'!$D$9:$D$238,'Att B1 123116 Depr_Chg-ex trans'!$D22)</f>
        <v>0</v>
      </c>
    </row>
    <row r="23" spans="2:21" x14ac:dyDescent="0.2">
      <c r="B23" s="26" t="s">
        <v>30</v>
      </c>
      <c r="C23" s="26" t="s">
        <v>31</v>
      </c>
      <c r="D23" s="26">
        <f t="shared" si="6"/>
        <v>314000</v>
      </c>
      <c r="E23" s="36">
        <v>314</v>
      </c>
      <c r="F23" s="26" t="s">
        <v>35</v>
      </c>
      <c r="G23" s="27">
        <f>SUMIFS('Wkpr-Stdy Bal (ex. trnsptn)'!$G$9:$G$512,'Wkpr-Stdy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Summary'!$G$9:$G$238,'Wkpr-201612 TTP Adj Summary'!$B$9:$B$238,'Att B1 123116 Depr_Chg-ex trans'!$B23,'Wkpr-201612 TTP Adj Summary'!$C$9:$C$238,'Att B1 123116 Depr_Chg-ex trans'!$C23,'Wkpr-201612 TTP Adj Summary'!$D$9:$D$238,'Att B1 123116 Depr_Chg-ex trans'!$D23)</f>
        <v>28773483.719999999</v>
      </c>
      <c r="I23" s="37">
        <f>'Wkpr-Stdy Bal (ex. trnsptn)'!I23</f>
        <v>2.7900000000000001E-2</v>
      </c>
      <c r="J23" s="28">
        <f t="shared" si="7"/>
        <v>802780.19578800001</v>
      </c>
      <c r="L23" s="37">
        <f>'Wkpr-Stdy Bal (ex. trnsptn)'!L23</f>
        <v>4.24E-2</v>
      </c>
      <c r="N23" s="28">
        <f t="shared" si="8"/>
        <v>1219995.709728</v>
      </c>
      <c r="O23" s="28">
        <f t="shared" si="9"/>
        <v>417215.51393999998</v>
      </c>
      <c r="Q23" s="27">
        <f>SUMIFS('Wkpr-Stdy Bal (ex. trnsptn)'!$Q$9:$Q$512,'Wkpr-Stdy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Summary'!$Q$9:$Q$238,'Wkpr-201612 TTP Adj Summary'!$B$9:$B$238,'Att B1 123116 Depr_Chg-ex trans'!$B23,'Wkpr-201612 TTP Adj Summary'!$C$9:$C$238,'Att B1 123116 Depr_Chg-ex trans'!$C23,'Wkpr-201612 TTP Adj Summary'!$D$9:$D$238,'Att B1 123116 Depr_Chg-ex trans'!$D23)</f>
        <v>274235.75731276191</v>
      </c>
      <c r="R23" s="27">
        <f>SUMIFS('Wkpr-Stdy Bal (ex. trnsptn)'!$R$9:$R$512,'Wkpr-Stdy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Summary'!$R$9:$R$238,'Wkpr-201612 TTP Adj Summary'!$B$9:$B$238,'Att B1 123116 Depr_Chg-ex trans'!$B23,'Wkpr-201612 TTP Adj Summary'!$C$9:$C$238,'Att B1 123116 Depr_Chg-ex trans'!$C23,'Wkpr-201612 TTP Adj Summary'!$D$9:$D$238,'Att B1 123116 Depr_Chg-ex trans'!$D23)</f>
        <v>142979.75662723795</v>
      </c>
      <c r="S23" s="27">
        <f>SUMIFS('Wkpr-Stdy Bal (ex. trnsptn)'!$S$9:$S$512,'Wkpr-Stdy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Summary'!$S$9:$S$238,'Wkpr-201612 TTP Adj Summary'!$B$9:$B$238,'Att B1 123116 Depr_Chg-ex trans'!$B23,'Wkpr-201612 TTP Adj Summary'!$C$9:$C$238,'Att B1 123116 Depr_Chg-ex trans'!$C23,'Wkpr-201612 TTP Adj Summary'!$D$9:$D$238,'Att B1 123116 Depr_Chg-ex trans'!$D23)</f>
        <v>0</v>
      </c>
      <c r="T23" s="27">
        <f>SUMIFS('Wkpr-Stdy Bal (ex. trnsptn)'!$T$9:$T$512,'Wkpr-Stdy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Summary'!$T$9:$T$238,'Wkpr-201612 TTP Adj Summary'!$B$9:$B$238,'Att B1 123116 Depr_Chg-ex trans'!$B23,'Wkpr-201612 TTP Adj Summary'!$C$9:$C$238,'Att B1 123116 Depr_Chg-ex trans'!$C23,'Wkpr-201612 TTP Adj Summary'!$D$9:$D$238,'Att B1 123116 Depr_Chg-ex trans'!$D23)</f>
        <v>0</v>
      </c>
      <c r="U23" s="27">
        <f>SUMIFS('Wkpr-Stdy Bal (ex. trnsptn)'!$U$9:$U$512,'Wkpr-Stdy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Summary'!$U$9:$U$238,'Wkpr-201612 TTP Adj Summary'!$B$9:$B$238,'Att B1 123116 Depr_Chg-ex trans'!$B23,'Wkpr-201612 TTP Adj Summary'!$C$9:$C$238,'Att B1 123116 Depr_Chg-ex trans'!$C23,'Wkpr-201612 TTP Adj Summary'!$D$9:$D$238,'Att B1 123116 Depr_Chg-ex trans'!$D23)</f>
        <v>0</v>
      </c>
    </row>
    <row r="24" spans="2:21" x14ac:dyDescent="0.2">
      <c r="B24" s="26" t="s">
        <v>30</v>
      </c>
      <c r="C24" s="26" t="s">
        <v>31</v>
      </c>
      <c r="D24" s="26">
        <f t="shared" si="6"/>
        <v>315000</v>
      </c>
      <c r="E24" s="36">
        <v>315</v>
      </c>
      <c r="F24" s="26" t="s">
        <v>36</v>
      </c>
      <c r="G24" s="27">
        <f>SUMIFS('Wkpr-Stdy Bal (ex. trnsptn)'!$G$9:$G$512,'Wkpr-Stdy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Summary'!$G$9:$G$238,'Wkpr-201612 TTP Adj Summary'!$B$9:$B$238,'Att B1 123116 Depr_Chg-ex trans'!$B24,'Wkpr-201612 TTP Adj Summary'!$C$9:$C$238,'Att B1 123116 Depr_Chg-ex trans'!$C24,'Wkpr-201612 TTP Adj Summary'!$D$9:$D$238,'Att B1 123116 Depr_Chg-ex trans'!$D24)</f>
        <v>9541196.0999999996</v>
      </c>
      <c r="I24" s="37">
        <f>'Wkpr-Stdy Bal (ex. trnsptn)'!I24</f>
        <v>1.7299999999999999E-2</v>
      </c>
      <c r="J24" s="28">
        <f t="shared" si="7"/>
        <v>165062.69253</v>
      </c>
      <c r="L24" s="37">
        <f>'Wkpr-Stdy Bal (ex. trnsptn)'!L24</f>
        <v>1.7899999999999999E-2</v>
      </c>
      <c r="N24" s="28">
        <f t="shared" si="8"/>
        <v>170787.41019</v>
      </c>
      <c r="O24" s="28">
        <f t="shared" si="9"/>
        <v>5724.7176599999948</v>
      </c>
      <c r="Q24" s="27">
        <f>SUMIFS('Wkpr-Stdy Bal (ex. trnsptn)'!$Q$9:$Q$512,'Wkpr-Stdy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Summary'!$Q$9:$Q$238,'Wkpr-201612 TTP Adj Summary'!$B$9:$B$238,'Att B1 123116 Depr_Chg-ex trans'!$B24,'Wkpr-201612 TTP Adj Summary'!$C$9:$C$238,'Att B1 123116 Depr_Chg-ex trans'!$C24,'Wkpr-201612 TTP Adj Summary'!$D$9:$D$238,'Att B1 123116 Depr_Chg-ex trans'!$D24)</f>
        <v>3762.856917918009</v>
      </c>
      <c r="R24" s="27">
        <f>SUMIFS('Wkpr-Stdy Bal (ex. trnsptn)'!$R$9:$R$512,'Wkpr-Stdy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Summary'!$R$9:$R$238,'Wkpr-201612 TTP Adj Summary'!$B$9:$B$238,'Att B1 123116 Depr_Chg-ex trans'!$B24,'Wkpr-201612 TTP Adj Summary'!$C$9:$C$238,'Att B1 123116 Depr_Chg-ex trans'!$C24,'Wkpr-201612 TTP Adj Summary'!$D$9:$D$238,'Att B1 123116 Depr_Chg-ex trans'!$D24)</f>
        <v>1961.8607420820092</v>
      </c>
      <c r="S24" s="27">
        <f>SUMIFS('Wkpr-Stdy Bal (ex. trnsptn)'!$S$9:$S$512,'Wkpr-Stdy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Summary'!$S$9:$S$238,'Wkpr-201612 TTP Adj Summary'!$B$9:$B$238,'Att B1 123116 Depr_Chg-ex trans'!$B24,'Wkpr-201612 TTP Adj Summary'!$C$9:$C$238,'Att B1 123116 Depr_Chg-ex trans'!$C24,'Wkpr-201612 TTP Adj Summary'!$D$9:$D$238,'Att B1 123116 Depr_Chg-ex trans'!$D24)</f>
        <v>0</v>
      </c>
      <c r="T24" s="27">
        <f>SUMIFS('Wkpr-Stdy Bal (ex. trnsptn)'!$T$9:$T$512,'Wkpr-Stdy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Summary'!$T$9:$T$238,'Wkpr-201612 TTP Adj Summary'!$B$9:$B$238,'Att B1 123116 Depr_Chg-ex trans'!$B24,'Wkpr-201612 TTP Adj Summary'!$C$9:$C$238,'Att B1 123116 Depr_Chg-ex trans'!$C24,'Wkpr-201612 TTP Adj Summary'!$D$9:$D$238,'Att B1 123116 Depr_Chg-ex trans'!$D24)</f>
        <v>0</v>
      </c>
      <c r="U24" s="27">
        <f>SUMIFS('Wkpr-Stdy Bal (ex. trnsptn)'!$U$9:$U$512,'Wkpr-Stdy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Summary'!$U$9:$U$238,'Wkpr-201612 TTP Adj Summary'!$B$9:$B$238,'Att B1 123116 Depr_Chg-ex trans'!$B24,'Wkpr-201612 TTP Adj Summary'!$C$9:$C$238,'Att B1 123116 Depr_Chg-ex trans'!$C24,'Wkpr-201612 TTP Adj Summary'!$D$9:$D$238,'Att B1 123116 Depr_Chg-ex trans'!$D24)</f>
        <v>0</v>
      </c>
    </row>
    <row r="25" spans="2:21" x14ac:dyDescent="0.2">
      <c r="B25" s="26" t="s">
        <v>30</v>
      </c>
      <c r="C25" s="26" t="s">
        <v>31</v>
      </c>
      <c r="D25" s="26">
        <f t="shared" si="6"/>
        <v>316000</v>
      </c>
      <c r="E25" s="36">
        <v>316</v>
      </c>
      <c r="F25" s="26" t="s">
        <v>37</v>
      </c>
      <c r="G25" s="27">
        <f>SUMIFS('Wkpr-Stdy Bal (ex. trnsptn)'!$G$9:$G$512,'Wkpr-Stdy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Summary'!$G$9:$G$238,'Wkpr-201612 TTP Adj Summary'!$B$9:$B$238,'Att B1 123116 Depr_Chg-ex trans'!$B25,'Wkpr-201612 TTP Adj Summary'!$C$9:$C$238,'Att B1 123116 Depr_Chg-ex trans'!$C25,'Wkpr-201612 TTP Adj Summary'!$D$9:$D$238,'Att B1 123116 Depr_Chg-ex trans'!$D25)</f>
        <v>10307957.390000001</v>
      </c>
      <c r="I25" s="37">
        <f>'Wkpr-Stdy Bal (ex. trnsptn)'!I25</f>
        <v>1.46E-2</v>
      </c>
      <c r="J25" s="28">
        <f t="shared" si="7"/>
        <v>150496.17789400002</v>
      </c>
      <c r="L25" s="37">
        <f>'Wkpr-Stdy Bal (ex. trnsptn)'!L25</f>
        <v>2.0400000000000001E-2</v>
      </c>
      <c r="N25" s="28">
        <f t="shared" si="8"/>
        <v>210282.33075600004</v>
      </c>
      <c r="O25" s="28">
        <f t="shared" si="9"/>
        <v>59786.152862000017</v>
      </c>
      <c r="Q25" s="27">
        <f>SUMIFS('Wkpr-Stdy Bal (ex. trnsptn)'!$Q$9:$Q$512,'Wkpr-Stdy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Summary'!$Q$9:$Q$238,'Wkpr-201612 TTP Adj Summary'!$B$9:$B$238,'Att B1 123116 Depr_Chg-ex trans'!$B25,'Wkpr-201612 TTP Adj Summary'!$C$9:$C$238,'Att B1 123116 Depr_Chg-ex trans'!$C25,'Wkpr-201612 TTP Adj Summary'!$D$9:$D$238,'Att B1 123116 Depr_Chg-ex trans'!$D25)</f>
        <v>39297.438276192617</v>
      </c>
      <c r="R25" s="27">
        <f>SUMIFS('Wkpr-Stdy Bal (ex. trnsptn)'!$R$9:$R$512,'Wkpr-Stdy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Summary'!$R$9:$R$238,'Wkpr-201612 TTP Adj Summary'!$B$9:$B$238,'Att B1 123116 Depr_Chg-ex trans'!$B25,'Wkpr-201612 TTP Adj Summary'!$C$9:$C$238,'Att B1 123116 Depr_Chg-ex trans'!$C25,'Wkpr-201612 TTP Adj Summary'!$D$9:$D$238,'Att B1 123116 Depr_Chg-ex trans'!$D25)</f>
        <v>20488.7145858074</v>
      </c>
      <c r="S25" s="27">
        <f>SUMIFS('Wkpr-Stdy Bal (ex. trnsptn)'!$S$9:$S$512,'Wkpr-Stdy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Summary'!$S$9:$S$238,'Wkpr-201612 TTP Adj Summary'!$B$9:$B$238,'Att B1 123116 Depr_Chg-ex trans'!$B25,'Wkpr-201612 TTP Adj Summary'!$C$9:$C$238,'Att B1 123116 Depr_Chg-ex trans'!$C25,'Wkpr-201612 TTP Adj Summary'!$D$9:$D$238,'Att B1 123116 Depr_Chg-ex trans'!$D25)</f>
        <v>0</v>
      </c>
      <c r="T25" s="27">
        <f>SUMIFS('Wkpr-Stdy Bal (ex. trnsptn)'!$T$9:$T$512,'Wkpr-Stdy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Summary'!$T$9:$T$238,'Wkpr-201612 TTP Adj Summary'!$B$9:$B$238,'Att B1 123116 Depr_Chg-ex trans'!$B25,'Wkpr-201612 TTP Adj Summary'!$C$9:$C$238,'Att B1 123116 Depr_Chg-ex trans'!$C25,'Wkpr-201612 TTP Adj Summary'!$D$9:$D$238,'Att B1 123116 Depr_Chg-ex trans'!$D25)</f>
        <v>0</v>
      </c>
      <c r="U25" s="27">
        <f>SUMIFS('Wkpr-Stdy Bal (ex. trnsptn)'!$U$9:$U$512,'Wkpr-Stdy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Summary'!$U$9:$U$238,'Wkpr-201612 TTP Adj Summary'!$B$9:$B$238,'Att B1 123116 Depr_Chg-ex trans'!$B25,'Wkpr-201612 TTP Adj Summary'!$C$9:$C$238,'Att B1 123116 Depr_Chg-ex trans'!$C25,'Wkpr-201612 TTP Adj Summary'!$D$9:$D$238,'Att B1 123116 Depr_Chg-ex trans'!$D25)</f>
        <v>0</v>
      </c>
    </row>
    <row r="26" spans="2:21" x14ac:dyDescent="0.2">
      <c r="E26" s="42"/>
      <c r="F26" s="26" t="s">
        <v>39</v>
      </c>
      <c r="G26" s="40">
        <f>SUM(G20:G25)</f>
        <v>178131261</v>
      </c>
      <c r="J26" s="40">
        <f>SUM(J20:J25)</f>
        <v>3425626.1729993462</v>
      </c>
      <c r="N26" s="40">
        <f>SUM(N20:N25)</f>
        <v>3452594.4520570002</v>
      </c>
      <c r="O26" s="40">
        <f>SUM(O20:O25)</f>
        <v>26968.279057654261</v>
      </c>
      <c r="Q26" s="40">
        <f>SUM(Q20:Q25)</f>
        <v>17726.258234268953</v>
      </c>
      <c r="R26" s="40">
        <f>SUM(R20:R25)</f>
        <v>9242.0336176540277</v>
      </c>
      <c r="S26" s="40">
        <f>SUM(S20:S25)</f>
        <v>0</v>
      </c>
      <c r="T26" s="40">
        <f>SUM(T20:T25)</f>
        <v>0</v>
      </c>
      <c r="U26" s="40">
        <f>SUM(U20:U25)</f>
        <v>0</v>
      </c>
    </row>
    <row r="27" spans="2:21" x14ac:dyDescent="0.2">
      <c r="J27" s="28"/>
      <c r="N27" s="28"/>
      <c r="O27" s="28"/>
      <c r="Q27" s="28"/>
      <c r="R27" s="28"/>
      <c r="S27" s="28"/>
      <c r="T27" s="28"/>
      <c r="U27" s="28"/>
    </row>
    <row r="28" spans="2:21" x14ac:dyDescent="0.2">
      <c r="F28" s="26" t="s">
        <v>40</v>
      </c>
      <c r="J28" s="28"/>
      <c r="N28" s="28"/>
      <c r="O28" s="28"/>
      <c r="Q28" s="28"/>
      <c r="R28" s="28"/>
      <c r="S28" s="28"/>
      <c r="T28" s="28"/>
      <c r="U28" s="28"/>
    </row>
    <row r="29" spans="2:21" x14ac:dyDescent="0.2">
      <c r="B29" s="26" t="s">
        <v>30</v>
      </c>
      <c r="C29" s="26" t="s">
        <v>41</v>
      </c>
      <c r="D29" s="26">
        <f t="shared" ref="D29:D34" si="10">E29*1000</f>
        <v>311000</v>
      </c>
      <c r="E29" s="36">
        <v>311</v>
      </c>
      <c r="F29" s="26" t="s">
        <v>32</v>
      </c>
      <c r="G29" s="27">
        <f>SUMIFS('Wkpr-Stdy Bal (ex. trnsptn)'!$G$9:$G$512,'Wkpr-Stdy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Summary'!$G$9:$G$238,'Wkpr-201612 TTP Adj Summary'!$B$9:$B$238,'Att B1 123116 Depr_Chg-ex trans'!$B29,'Wkpr-201612 TTP Adj Summary'!$C$9:$C$238,'Att B1 123116 Depr_Chg-ex trans'!$C29,'Wkpr-201612 TTP Adj Summary'!$D$9:$D$238,'Att B1 123116 Depr_Chg-ex trans'!$D29)</f>
        <v>53243749.380000003</v>
      </c>
      <c r="I29" s="37">
        <f>'Wkpr-Stdy Bal (ex. trnsptn)'!I29</f>
        <v>1.6799999999999999E-2</v>
      </c>
      <c r="J29" s="28">
        <f t="shared" ref="J29:J34" si="11">G29*I29</f>
        <v>894494.98958399997</v>
      </c>
      <c r="L29" s="37">
        <f>'Wkpr-Stdy Bal (ex. trnsptn)'!L29</f>
        <v>1.55E-2</v>
      </c>
      <c r="N29" s="28">
        <f t="shared" ref="N29:N34" si="12">G29*L29</f>
        <v>825278.11539000005</v>
      </c>
      <c r="O29" s="28">
        <f t="shared" ref="O29:O34" si="13">N29-J29</f>
        <v>-69216.874193999916</v>
      </c>
      <c r="Q29" s="27">
        <f>SUMIFS('Wkpr-Stdy Bal (ex. trnsptn)'!$Q$9:$Q$512,'Wkpr-Stdy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Summary'!$Q$9:$Q$238,'Wkpr-201612 TTP Adj Summary'!$B$9:$B$238,'Att B1 123116 Depr_Chg-ex trans'!$B29,'Wkpr-201612 TTP Adj Summary'!$C$9:$C$238,'Att B1 123116 Depr_Chg-ex trans'!$C29,'Wkpr-201612 TTP Adj Summary'!$D$9:$D$238,'Att B1 123116 Depr_Chg-ex trans'!$D29)</f>
        <v>-45496.251407716227</v>
      </c>
      <c r="R29" s="27">
        <f>SUMIFS('Wkpr-Stdy Bal (ex. trnsptn)'!$R$9:$R$512,'Wkpr-Stdy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Summary'!$R$9:$R$238,'Wkpr-201612 TTP Adj Summary'!$B$9:$B$238,'Att B1 123116 Depr_Chg-ex trans'!$B29,'Wkpr-201612 TTP Adj Summary'!$C$9:$C$238,'Att B1 123116 Depr_Chg-ex trans'!$C29,'Wkpr-201612 TTP Adj Summary'!$D$9:$D$238,'Att B1 123116 Depr_Chg-ex trans'!$D29)</f>
        <v>-23720.622786283784</v>
      </c>
      <c r="S29" s="27">
        <f>SUMIFS('Wkpr-Stdy Bal (ex. trnsptn)'!$S$9:$S$512,'Wkpr-Stdy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Summary'!$S$9:$S$238,'Wkpr-201612 TTP Adj Summary'!$B$9:$B$238,'Att B1 123116 Depr_Chg-ex trans'!$B29,'Wkpr-201612 TTP Adj Summary'!$C$9:$C$238,'Att B1 123116 Depr_Chg-ex trans'!$C29,'Wkpr-201612 TTP Adj Summary'!$D$9:$D$238,'Att B1 123116 Depr_Chg-ex trans'!$D29)</f>
        <v>0</v>
      </c>
      <c r="T29" s="27">
        <f>SUMIFS('Wkpr-Stdy Bal (ex. trnsptn)'!$T$9:$T$512,'Wkpr-Stdy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Summary'!$T$9:$T$238,'Wkpr-201612 TTP Adj Summary'!$B$9:$B$238,'Att B1 123116 Depr_Chg-ex trans'!$B29,'Wkpr-201612 TTP Adj Summary'!$C$9:$C$238,'Att B1 123116 Depr_Chg-ex trans'!$C29,'Wkpr-201612 TTP Adj Summary'!$D$9:$D$238,'Att B1 123116 Depr_Chg-ex trans'!$D29)</f>
        <v>0</v>
      </c>
      <c r="U29" s="27">
        <f>SUMIFS('Wkpr-Stdy Bal (ex. trnsptn)'!$U$9:$U$512,'Wkpr-Stdy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Summary'!$U$9:$U$238,'Wkpr-201612 TTP Adj Summary'!$B$9:$B$238,'Att B1 123116 Depr_Chg-ex trans'!$B29,'Wkpr-201612 TTP Adj Summary'!$C$9:$C$238,'Att B1 123116 Depr_Chg-ex trans'!$C29,'Wkpr-201612 TTP Adj Summary'!$D$9:$D$238,'Att B1 123116 Depr_Chg-ex trans'!$D29)</f>
        <v>0</v>
      </c>
    </row>
    <row r="30" spans="2:21" x14ac:dyDescent="0.2">
      <c r="B30" s="26" t="s">
        <v>30</v>
      </c>
      <c r="C30" s="26" t="s">
        <v>41</v>
      </c>
      <c r="D30" s="26">
        <f t="shared" si="10"/>
        <v>312000</v>
      </c>
      <c r="E30" s="36">
        <v>312</v>
      </c>
      <c r="F30" s="26" t="s">
        <v>33</v>
      </c>
      <c r="G30" s="27">
        <f>SUMIFS('Wkpr-Stdy Bal (ex. trnsptn)'!$G$9:$G$512,'Wkpr-Stdy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Summary'!$G$9:$G$238,'Wkpr-201612 TTP Adj Summary'!$B$9:$B$238,'Att B1 123116 Depr_Chg-ex trans'!$B30,'Wkpr-201612 TTP Adj Summary'!$C$9:$C$238,'Att B1 123116 Depr_Chg-ex trans'!$C30,'Wkpr-201612 TTP Adj Summary'!$D$9:$D$238,'Att B1 123116 Depr_Chg-ex trans'!$D30)</f>
        <v>56730856.890000001</v>
      </c>
      <c r="I30" s="37">
        <f>'Wkpr-Stdy Bal (ex. trnsptn)'!I30</f>
        <v>2.2000000000000002E-2</v>
      </c>
      <c r="J30" s="28">
        <f t="shared" si="11"/>
        <v>1248078.8515800002</v>
      </c>
      <c r="L30" s="37">
        <f>'Wkpr-Stdy Bal (ex. trnsptn)'!L30</f>
        <v>2.3800000000000002E-2</v>
      </c>
      <c r="N30" s="28">
        <f t="shared" si="12"/>
        <v>1350194.3939820002</v>
      </c>
      <c r="O30" s="28">
        <f t="shared" si="13"/>
        <v>102115.54240199993</v>
      </c>
      <c r="Q30" s="27">
        <f>SUMIFS('Wkpr-Stdy Bal (ex. trnsptn)'!$Q$9:$Q$512,'Wkpr-Stdy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Summary'!$Q$9:$Q$238,'Wkpr-201612 TTP Adj Summary'!$B$9:$B$238,'Att B1 123116 Depr_Chg-ex trans'!$B30,'Wkpr-201612 TTP Adj Summary'!$C$9:$C$238,'Att B1 123116 Depr_Chg-ex trans'!$C30,'Wkpr-201612 TTP Adj Summary'!$D$9:$D$238,'Att B1 123116 Depr_Chg-ex trans'!$D30)</f>
        <v>67120.546020834576</v>
      </c>
      <c r="R30" s="27">
        <f>SUMIFS('Wkpr-Stdy Bal (ex. trnsptn)'!$R$9:$R$512,'Wkpr-Stdy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Summary'!$R$9:$R$238,'Wkpr-201612 TTP Adj Summary'!$B$9:$B$238,'Att B1 123116 Depr_Chg-ex trans'!$B30,'Wkpr-201612 TTP Adj Summary'!$C$9:$C$238,'Att B1 123116 Depr_Chg-ex trans'!$C30,'Wkpr-201612 TTP Adj Summary'!$D$9:$D$238,'Att B1 123116 Depr_Chg-ex trans'!$D30)</f>
        <v>34994.996381165431</v>
      </c>
      <c r="S30" s="27">
        <f>SUMIFS('Wkpr-Stdy Bal (ex. trnsptn)'!$S$9:$S$512,'Wkpr-Stdy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Summary'!$S$9:$S$238,'Wkpr-201612 TTP Adj Summary'!$B$9:$B$238,'Att B1 123116 Depr_Chg-ex trans'!$B30,'Wkpr-201612 TTP Adj Summary'!$C$9:$C$238,'Att B1 123116 Depr_Chg-ex trans'!$C30,'Wkpr-201612 TTP Adj Summary'!$D$9:$D$238,'Att B1 123116 Depr_Chg-ex trans'!$D30)</f>
        <v>0</v>
      </c>
      <c r="T30" s="27">
        <f>SUMIFS('Wkpr-Stdy Bal (ex. trnsptn)'!$T$9:$T$512,'Wkpr-Stdy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Summary'!$T$9:$T$238,'Wkpr-201612 TTP Adj Summary'!$B$9:$B$238,'Att B1 123116 Depr_Chg-ex trans'!$B30,'Wkpr-201612 TTP Adj Summary'!$C$9:$C$238,'Att B1 123116 Depr_Chg-ex trans'!$C30,'Wkpr-201612 TTP Adj Summary'!$D$9:$D$238,'Att B1 123116 Depr_Chg-ex trans'!$D30)</f>
        <v>0</v>
      </c>
      <c r="U30" s="27">
        <f>SUMIFS('Wkpr-Stdy Bal (ex. trnsptn)'!$U$9:$U$512,'Wkpr-Stdy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Summary'!$U$9:$U$238,'Wkpr-201612 TTP Adj Summary'!$B$9:$B$238,'Att B1 123116 Depr_Chg-ex trans'!$B30,'Wkpr-201612 TTP Adj Summary'!$C$9:$C$238,'Att B1 123116 Depr_Chg-ex trans'!$C30,'Wkpr-201612 TTP Adj Summary'!$D$9:$D$238,'Att B1 123116 Depr_Chg-ex trans'!$D30)</f>
        <v>0</v>
      </c>
    </row>
    <row r="31" spans="2:21" x14ac:dyDescent="0.2">
      <c r="B31" s="26" t="s">
        <v>30</v>
      </c>
      <c r="C31" s="26" t="s">
        <v>41</v>
      </c>
      <c r="D31" s="26">
        <f t="shared" si="10"/>
        <v>313000</v>
      </c>
      <c r="E31" s="36">
        <v>313</v>
      </c>
      <c r="F31" s="26" t="s">
        <v>34</v>
      </c>
      <c r="G31" s="27">
        <f>SUMIFS('Wkpr-Stdy Bal (ex. trnsptn)'!$G$9:$G$512,'Wkpr-Stdy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Summary'!$G$9:$G$238,'Wkpr-201612 TTP Adj Summary'!$B$9:$B$238,'Att B1 123116 Depr_Chg-ex trans'!$B31,'Wkpr-201612 TTP Adj Summary'!$C$9:$C$238,'Att B1 123116 Depr_Chg-ex trans'!$C31,'Wkpr-201612 TTP Adj Summary'!$D$9:$D$238,'Att B1 123116 Depr_Chg-ex trans'!$D31)</f>
        <v>3385</v>
      </c>
      <c r="I31" s="37">
        <f>'Wkpr-Stdy Bal (ex. trnsptn)'!I31</f>
        <v>2.92E-2</v>
      </c>
      <c r="J31" s="28">
        <f t="shared" si="11"/>
        <v>98.841999999999999</v>
      </c>
      <c r="L31" s="37">
        <f>'Wkpr-Stdy Bal (ex. trnsptn)'!L31</f>
        <v>4.6399999999999997E-2</v>
      </c>
      <c r="N31" s="28">
        <f t="shared" si="12"/>
        <v>157.06399999999999</v>
      </c>
      <c r="O31" s="28">
        <f t="shared" si="13"/>
        <v>58.221999999999994</v>
      </c>
      <c r="Q31" s="27">
        <f>SUMIFS('Wkpr-Stdy Bal (ex. trnsptn)'!$Q$9:$Q$512,'Wkpr-Stdy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Summary'!$Q$9:$Q$238,'Wkpr-201612 TTP Adj Summary'!$B$9:$B$238,'Att B1 123116 Depr_Chg-ex trans'!$B31,'Wkpr-201612 TTP Adj Summary'!$C$9:$C$238,'Att B1 123116 Depr_Chg-ex trans'!$C31,'Wkpr-201612 TTP Adj Summary'!$D$9:$D$238,'Att B1 123116 Depr_Chg-ex trans'!$D31)</f>
        <v>38.2693206</v>
      </c>
      <c r="R31" s="27">
        <f>SUMIFS('Wkpr-Stdy Bal (ex. trnsptn)'!$R$9:$R$512,'Wkpr-Stdy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Summary'!$R$9:$R$238,'Wkpr-201612 TTP Adj Summary'!$B$9:$B$238,'Att B1 123116 Depr_Chg-ex trans'!$B31,'Wkpr-201612 TTP Adj Summary'!$C$9:$C$238,'Att B1 123116 Depr_Chg-ex trans'!$C31,'Wkpr-201612 TTP Adj Summary'!$D$9:$D$238,'Att B1 123116 Depr_Chg-ex trans'!$D31)</f>
        <v>19.952679400000001</v>
      </c>
      <c r="S31" s="27">
        <f>SUMIFS('Wkpr-Stdy Bal (ex. trnsptn)'!$S$9:$S$512,'Wkpr-Stdy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Summary'!$S$9:$S$238,'Wkpr-201612 TTP Adj Summary'!$B$9:$B$238,'Att B1 123116 Depr_Chg-ex trans'!$B31,'Wkpr-201612 TTP Adj Summary'!$C$9:$C$238,'Att B1 123116 Depr_Chg-ex trans'!$C31,'Wkpr-201612 TTP Adj Summary'!$D$9:$D$238,'Att B1 123116 Depr_Chg-ex trans'!$D31)</f>
        <v>0</v>
      </c>
      <c r="T31" s="27">
        <f>SUMIFS('Wkpr-Stdy Bal (ex. trnsptn)'!$T$9:$T$512,'Wkpr-Stdy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Summary'!$T$9:$T$238,'Wkpr-201612 TTP Adj Summary'!$B$9:$B$238,'Att B1 123116 Depr_Chg-ex trans'!$B31,'Wkpr-201612 TTP Adj Summary'!$C$9:$C$238,'Att B1 123116 Depr_Chg-ex trans'!$C31,'Wkpr-201612 TTP Adj Summary'!$D$9:$D$238,'Att B1 123116 Depr_Chg-ex trans'!$D31)</f>
        <v>0</v>
      </c>
      <c r="U31" s="27">
        <f>SUMIFS('Wkpr-Stdy Bal (ex. trnsptn)'!$U$9:$U$512,'Wkpr-Stdy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Summary'!$U$9:$U$238,'Wkpr-201612 TTP Adj Summary'!$B$9:$B$238,'Att B1 123116 Depr_Chg-ex trans'!$B31,'Wkpr-201612 TTP Adj Summary'!$C$9:$C$238,'Att B1 123116 Depr_Chg-ex trans'!$C31,'Wkpr-201612 TTP Adj Summary'!$D$9:$D$238,'Att B1 123116 Depr_Chg-ex trans'!$D31)</f>
        <v>0</v>
      </c>
    </row>
    <row r="32" spans="2:21" x14ac:dyDescent="0.2">
      <c r="B32" s="26" t="s">
        <v>30</v>
      </c>
      <c r="C32" s="26" t="s">
        <v>41</v>
      </c>
      <c r="D32" s="26">
        <f t="shared" si="10"/>
        <v>314000</v>
      </c>
      <c r="E32" s="36">
        <v>314</v>
      </c>
      <c r="F32" s="26" t="s">
        <v>35</v>
      </c>
      <c r="G32" s="27">
        <f>SUMIFS('Wkpr-Stdy Bal (ex. trnsptn)'!$G$9:$G$512,'Wkpr-Stdy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Summary'!$G$9:$G$238,'Wkpr-201612 TTP Adj Summary'!$B$9:$B$238,'Att B1 123116 Depr_Chg-ex trans'!$B32,'Wkpr-201612 TTP Adj Summary'!$C$9:$C$238,'Att B1 123116 Depr_Chg-ex trans'!$C32,'Wkpr-201612 TTP Adj Summary'!$D$9:$D$238,'Att B1 123116 Depr_Chg-ex trans'!$D32)</f>
        <v>13814767.880000001</v>
      </c>
      <c r="I32" s="37">
        <f>'Wkpr-Stdy Bal (ex. trnsptn)'!I32</f>
        <v>2.8799999999999999E-2</v>
      </c>
      <c r="J32" s="28">
        <f t="shared" si="11"/>
        <v>397865.31494400004</v>
      </c>
      <c r="L32" s="37">
        <f>'Wkpr-Stdy Bal (ex. trnsptn)'!L32</f>
        <v>3.85E-2</v>
      </c>
      <c r="N32" s="28">
        <f t="shared" si="12"/>
        <v>531868.56338000007</v>
      </c>
      <c r="O32" s="28">
        <f t="shared" si="13"/>
        <v>134003.24843600002</v>
      </c>
      <c r="Q32" s="27">
        <f>SUMIFS('Wkpr-Stdy Bal (ex. trnsptn)'!$Q$9:$Q$512,'Wkpr-Stdy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Summary'!$Q$9:$Q$238,'Wkpr-201612 TTP Adj Summary'!$B$9:$B$238,'Att B1 123116 Depr_Chg-ex trans'!$B32,'Wkpr-201612 TTP Adj Summary'!$C$9:$C$238,'Att B1 123116 Depr_Chg-ex trans'!$C32,'Wkpr-201612 TTP Adj Summary'!$D$9:$D$238,'Att B1 123116 Depr_Chg-ex trans'!$D32)</f>
        <v>88080.335196982793</v>
      </c>
      <c r="R32" s="27">
        <f>SUMIFS('Wkpr-Stdy Bal (ex. trnsptn)'!$R$9:$R$512,'Wkpr-Stdy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Summary'!$R$9:$R$238,'Wkpr-201612 TTP Adj Summary'!$B$9:$B$238,'Att B1 123116 Depr_Chg-ex trans'!$B32,'Wkpr-201612 TTP Adj Summary'!$C$9:$C$238,'Att B1 123116 Depr_Chg-ex trans'!$C32,'Wkpr-201612 TTP Adj Summary'!$D$9:$D$238,'Att B1 123116 Depr_Chg-ex trans'!$D32)</f>
        <v>45922.913239017194</v>
      </c>
      <c r="S32" s="27">
        <f>SUMIFS('Wkpr-Stdy Bal (ex. trnsptn)'!$S$9:$S$512,'Wkpr-Stdy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Summary'!$S$9:$S$238,'Wkpr-201612 TTP Adj Summary'!$B$9:$B$238,'Att B1 123116 Depr_Chg-ex trans'!$B32,'Wkpr-201612 TTP Adj Summary'!$C$9:$C$238,'Att B1 123116 Depr_Chg-ex trans'!$C32,'Wkpr-201612 TTP Adj Summary'!$D$9:$D$238,'Att B1 123116 Depr_Chg-ex trans'!$D32)</f>
        <v>0</v>
      </c>
      <c r="T32" s="27">
        <f>SUMIFS('Wkpr-Stdy Bal (ex. trnsptn)'!$T$9:$T$512,'Wkpr-Stdy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Summary'!$T$9:$T$238,'Wkpr-201612 TTP Adj Summary'!$B$9:$B$238,'Att B1 123116 Depr_Chg-ex trans'!$B32,'Wkpr-201612 TTP Adj Summary'!$C$9:$C$238,'Att B1 123116 Depr_Chg-ex trans'!$C32,'Wkpr-201612 TTP Adj Summary'!$D$9:$D$238,'Att B1 123116 Depr_Chg-ex trans'!$D32)</f>
        <v>0</v>
      </c>
      <c r="U32" s="27">
        <f>SUMIFS('Wkpr-Stdy Bal (ex. trnsptn)'!$U$9:$U$512,'Wkpr-Stdy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Summary'!$U$9:$U$238,'Wkpr-201612 TTP Adj Summary'!$B$9:$B$238,'Att B1 123116 Depr_Chg-ex trans'!$B32,'Wkpr-201612 TTP Adj Summary'!$C$9:$C$238,'Att B1 123116 Depr_Chg-ex trans'!$C32,'Wkpr-201612 TTP Adj Summary'!$D$9:$D$238,'Att B1 123116 Depr_Chg-ex trans'!$D32)</f>
        <v>0</v>
      </c>
    </row>
    <row r="33" spans="1:21" x14ac:dyDescent="0.2">
      <c r="B33" s="26" t="s">
        <v>30</v>
      </c>
      <c r="C33" s="26" t="s">
        <v>41</v>
      </c>
      <c r="D33" s="26">
        <f t="shared" si="10"/>
        <v>315000</v>
      </c>
      <c r="E33" s="36">
        <v>315</v>
      </c>
      <c r="F33" s="26" t="s">
        <v>36</v>
      </c>
      <c r="G33" s="27">
        <f>SUMIFS('Wkpr-Stdy Bal (ex. trnsptn)'!$G$9:$G$512,'Wkpr-Stdy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Summary'!$G$9:$G$238,'Wkpr-201612 TTP Adj Summary'!$B$9:$B$238,'Att B1 123116 Depr_Chg-ex trans'!$B33,'Wkpr-201612 TTP Adj Summary'!$C$9:$C$238,'Att B1 123116 Depr_Chg-ex trans'!$C33,'Wkpr-201612 TTP Adj Summary'!$D$9:$D$238,'Att B1 123116 Depr_Chg-ex trans'!$D33)</f>
        <v>6672776.5300000003</v>
      </c>
      <c r="I33" s="37">
        <f>'Wkpr-Stdy Bal (ex. trnsptn)'!I33</f>
        <v>1.8800000000000001E-2</v>
      </c>
      <c r="J33" s="28">
        <f t="shared" si="11"/>
        <v>125448.19876400002</v>
      </c>
      <c r="L33" s="37">
        <f>'Wkpr-Stdy Bal (ex. trnsptn)'!L33</f>
        <v>0.02</v>
      </c>
      <c r="N33" s="28">
        <f t="shared" si="12"/>
        <v>133455.5306</v>
      </c>
      <c r="O33" s="28">
        <f t="shared" si="13"/>
        <v>8007.331835999983</v>
      </c>
      <c r="Q33" s="27">
        <f>SUMIFS('Wkpr-Stdy Bal (ex. trnsptn)'!$Q$9:$Q$512,'Wkpr-Stdy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Summary'!$Q$9:$Q$238,'Wkpr-201612 TTP Adj Summary'!$B$9:$B$238,'Att B1 123116 Depr_Chg-ex trans'!$B33,'Wkpr-201612 TTP Adj Summary'!$C$9:$C$238,'Att B1 123116 Depr_Chg-ex trans'!$C33,'Wkpr-201612 TTP Adj Summary'!$D$9:$D$238,'Att B1 123116 Depr_Chg-ex trans'!$D33)</f>
        <v>5263.2192158027901</v>
      </c>
      <c r="R33" s="27">
        <f>SUMIFS('Wkpr-Stdy Bal (ex. trnsptn)'!$R$9:$R$512,'Wkpr-Stdy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Summary'!$R$9:$R$238,'Wkpr-201612 TTP Adj Summary'!$B$9:$B$238,'Att B1 123116 Depr_Chg-ex trans'!$B33,'Wkpr-201612 TTP Adj Summary'!$C$9:$C$238,'Att B1 123116 Depr_Chg-ex trans'!$C33,'Wkpr-201612 TTP Adj Summary'!$D$9:$D$238,'Att B1 123116 Depr_Chg-ex trans'!$D33)</f>
        <v>2744.1126201972002</v>
      </c>
      <c r="S33" s="27">
        <f>SUMIFS('Wkpr-Stdy Bal (ex. trnsptn)'!$S$9:$S$512,'Wkpr-Stdy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Summary'!$S$9:$S$238,'Wkpr-201612 TTP Adj Summary'!$B$9:$B$238,'Att B1 123116 Depr_Chg-ex trans'!$B33,'Wkpr-201612 TTP Adj Summary'!$C$9:$C$238,'Att B1 123116 Depr_Chg-ex trans'!$C33,'Wkpr-201612 TTP Adj Summary'!$D$9:$D$238,'Att B1 123116 Depr_Chg-ex trans'!$D33)</f>
        <v>0</v>
      </c>
      <c r="T33" s="27">
        <f>SUMIFS('Wkpr-Stdy Bal (ex. trnsptn)'!$T$9:$T$512,'Wkpr-Stdy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Summary'!$T$9:$T$238,'Wkpr-201612 TTP Adj Summary'!$B$9:$B$238,'Att B1 123116 Depr_Chg-ex trans'!$B33,'Wkpr-201612 TTP Adj Summary'!$C$9:$C$238,'Att B1 123116 Depr_Chg-ex trans'!$C33,'Wkpr-201612 TTP Adj Summary'!$D$9:$D$238,'Att B1 123116 Depr_Chg-ex trans'!$D33)</f>
        <v>0</v>
      </c>
      <c r="U33" s="27">
        <f>SUMIFS('Wkpr-Stdy Bal (ex. trnsptn)'!$U$9:$U$512,'Wkpr-Stdy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Summary'!$U$9:$U$238,'Wkpr-201612 TTP Adj Summary'!$B$9:$B$238,'Att B1 123116 Depr_Chg-ex trans'!$B33,'Wkpr-201612 TTP Adj Summary'!$C$9:$C$238,'Att B1 123116 Depr_Chg-ex trans'!$C33,'Wkpr-201612 TTP Adj Summary'!$D$9:$D$238,'Att B1 123116 Depr_Chg-ex trans'!$D33)</f>
        <v>0</v>
      </c>
    </row>
    <row r="34" spans="1:21" x14ac:dyDescent="0.2">
      <c r="B34" s="26" t="s">
        <v>30</v>
      </c>
      <c r="C34" s="26" t="s">
        <v>41</v>
      </c>
      <c r="D34" s="26">
        <f t="shared" si="10"/>
        <v>316000</v>
      </c>
      <c r="E34" s="36">
        <v>316</v>
      </c>
      <c r="F34" s="26" t="s">
        <v>37</v>
      </c>
      <c r="G34" s="27">
        <f>SUMIFS('Wkpr-Stdy Bal (ex. trnsptn)'!$G$9:$G$512,'Wkpr-Stdy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Summary'!$G$9:$G$238,'Wkpr-201612 TTP Adj Summary'!$B$9:$B$238,'Att B1 123116 Depr_Chg-ex trans'!$B34,'Wkpr-201612 TTP Adj Summary'!$C$9:$C$238,'Att B1 123116 Depr_Chg-ex trans'!$C34,'Wkpr-201612 TTP Adj Summary'!$D$9:$D$238,'Att B1 123116 Depr_Chg-ex trans'!$D34)</f>
        <v>4993226.08</v>
      </c>
      <c r="I34" s="37">
        <f>'Wkpr-Stdy Bal (ex. trnsptn)'!I34</f>
        <v>1.6199999999999999E-2</v>
      </c>
      <c r="J34" s="28">
        <f t="shared" si="11"/>
        <v>80890.262495999996</v>
      </c>
      <c r="L34" s="37">
        <f>'Wkpr-Stdy Bal (ex. trnsptn)'!L34</f>
        <v>2.29E-2</v>
      </c>
      <c r="N34" s="28">
        <f t="shared" si="12"/>
        <v>114344.877232</v>
      </c>
      <c r="O34" s="28">
        <f t="shared" si="13"/>
        <v>33454.614736000003</v>
      </c>
      <c r="Q34" s="27">
        <f>SUMIFS('Wkpr-Stdy Bal (ex. trnsptn)'!$Q$9:$Q$512,'Wkpr-Stdy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Summary'!$Q$9:$Q$238,'Wkpr-201612 TTP Adj Summary'!$B$9:$B$238,'Att B1 123116 Depr_Chg-ex trans'!$B34,'Wkpr-201612 TTP Adj Summary'!$C$9:$C$238,'Att B1 123116 Depr_Chg-ex trans'!$C34,'Wkpr-201612 TTP Adj Summary'!$D$9:$D$238,'Att B1 123116 Depr_Chg-ex trans'!$D34)</f>
        <v>21989.718265972806</v>
      </c>
      <c r="R34" s="27">
        <f>SUMIFS('Wkpr-Stdy Bal (ex. trnsptn)'!$R$9:$R$512,'Wkpr-Stdy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Summary'!$R$9:$R$238,'Wkpr-201612 TTP Adj Summary'!$B$9:$B$238,'Att B1 123116 Depr_Chg-ex trans'!$B34,'Wkpr-201612 TTP Adj Summary'!$C$9:$C$238,'Att B1 123116 Depr_Chg-ex trans'!$C34,'Wkpr-201612 TTP Adj Summary'!$D$9:$D$238,'Att B1 123116 Depr_Chg-ex trans'!$D34)</f>
        <v>11464.896470027203</v>
      </c>
      <c r="S34" s="27">
        <f>SUMIFS('Wkpr-Stdy Bal (ex. trnsptn)'!$S$9:$S$512,'Wkpr-Stdy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Summary'!$S$9:$S$238,'Wkpr-201612 TTP Adj Summary'!$B$9:$B$238,'Att B1 123116 Depr_Chg-ex trans'!$B34,'Wkpr-201612 TTP Adj Summary'!$C$9:$C$238,'Att B1 123116 Depr_Chg-ex trans'!$C34,'Wkpr-201612 TTP Adj Summary'!$D$9:$D$238,'Att B1 123116 Depr_Chg-ex trans'!$D34)</f>
        <v>0</v>
      </c>
      <c r="T34" s="27">
        <f>SUMIFS('Wkpr-Stdy Bal (ex. trnsptn)'!$T$9:$T$512,'Wkpr-Stdy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Summary'!$T$9:$T$238,'Wkpr-201612 TTP Adj Summary'!$B$9:$B$238,'Att B1 123116 Depr_Chg-ex trans'!$B34,'Wkpr-201612 TTP Adj Summary'!$C$9:$C$238,'Att B1 123116 Depr_Chg-ex trans'!$C34,'Wkpr-201612 TTP Adj Summary'!$D$9:$D$238,'Att B1 123116 Depr_Chg-ex trans'!$D34)</f>
        <v>0</v>
      </c>
      <c r="U34" s="27">
        <f>SUMIFS('Wkpr-Stdy Bal (ex. trnsptn)'!$U$9:$U$512,'Wkpr-Stdy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Summary'!$U$9:$U$238,'Wkpr-201612 TTP Adj Summary'!$B$9:$B$238,'Att B1 123116 Depr_Chg-ex trans'!$B34,'Wkpr-201612 TTP Adj Summary'!$C$9:$C$238,'Att B1 123116 Depr_Chg-ex trans'!$C34,'Wkpr-201612 TTP Adj Summary'!$D$9:$D$238,'Att B1 123116 Depr_Chg-ex trans'!$D34)</f>
        <v>0</v>
      </c>
    </row>
    <row r="35" spans="1:21" x14ac:dyDescent="0.2">
      <c r="E35" s="42"/>
      <c r="F35" s="26" t="s">
        <v>39</v>
      </c>
      <c r="G35" s="40">
        <f>SUM(G29:G34)</f>
        <v>135458761.76000002</v>
      </c>
      <c r="J35" s="40">
        <f>SUM(J29:J34)</f>
        <v>2746876.4593680007</v>
      </c>
      <c r="N35" s="40">
        <f>SUM(N29:N34)</f>
        <v>2955298.5445840005</v>
      </c>
      <c r="O35" s="40">
        <f>SUM(O29:O34)</f>
        <v>208422.08521600004</v>
      </c>
      <c r="Q35" s="40">
        <f>SUM(Q29:Q34)</f>
        <v>136995.83661247673</v>
      </c>
      <c r="R35" s="40">
        <f>SUM(R29:R34)</f>
        <v>71426.248603523243</v>
      </c>
      <c r="S35" s="40">
        <f>SUM(S29:S34)</f>
        <v>0</v>
      </c>
      <c r="T35" s="40">
        <f>SUM(T29:T34)</f>
        <v>0</v>
      </c>
      <c r="U35" s="40">
        <f>SUM(U29:U34)</f>
        <v>0</v>
      </c>
    </row>
    <row r="36" spans="1:21" x14ac:dyDescent="0.2">
      <c r="J36" s="28"/>
      <c r="N36" s="28"/>
      <c r="O36" s="28"/>
      <c r="Q36" s="28"/>
      <c r="R36" s="28"/>
      <c r="S36" s="28"/>
      <c r="T36" s="28"/>
      <c r="U36" s="28"/>
    </row>
    <row r="37" spans="1:21" x14ac:dyDescent="0.2">
      <c r="F37" s="26" t="s">
        <v>263</v>
      </c>
      <c r="J37" s="28"/>
      <c r="N37" s="28"/>
      <c r="O37" s="28"/>
      <c r="Q37" s="28"/>
      <c r="R37" s="28"/>
      <c r="S37" s="28"/>
      <c r="T37" s="28"/>
      <c r="U37" s="28"/>
    </row>
    <row r="38" spans="1:21" x14ac:dyDescent="0.2">
      <c r="B38" s="26" t="s">
        <v>30</v>
      </c>
      <c r="C38" s="26" t="s">
        <v>270</v>
      </c>
      <c r="D38" s="26" t="s">
        <v>271</v>
      </c>
      <c r="E38" s="26">
        <v>317.10000000000002</v>
      </c>
      <c r="F38" s="26" t="s">
        <v>264</v>
      </c>
      <c r="G38" s="27">
        <f>SUMIFS('Wkpr-Stdy Bal (ex. trnsptn)'!$G$9:$G$512,'Wkpr-Stdy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Summary'!$G$9:$G$238,'Wkpr-201612 TTP Adj Summary'!$B$9:$B$238,'Att B1 123116 Depr_Chg-ex trans'!$B38,'Wkpr-201612 TTP Adj Summary'!$C$9:$C$238,'Att B1 123116 Depr_Chg-ex trans'!$C38,'Wkpr-201612 TTP Adj Summary'!$D$9:$D$238,'Att B1 123116 Depr_Chg-ex trans'!$D38)</f>
        <v>37568645</v>
      </c>
      <c r="I38" s="45">
        <f>'Wkpr-Stdy Bal (ex. trnsptn)'!I38</f>
        <v>0</v>
      </c>
      <c r="J38" s="28">
        <f t="shared" ref="J38" si="14">G38*I38</f>
        <v>0</v>
      </c>
      <c r="L38" s="37">
        <f>'Wkpr-Stdy Bal (ex. trnsptn)'!L38</f>
        <v>0.05</v>
      </c>
      <c r="N38" s="28">
        <f t="shared" ref="N38" si="15">G38*L38</f>
        <v>1878432.25</v>
      </c>
      <c r="O38" s="28">
        <f t="shared" ref="O38" si="16">N38-J38</f>
        <v>1878432.25</v>
      </c>
      <c r="Q38" s="27">
        <f>SUMIFS('Wkpr-Stdy Bal (ex. trnsptn)'!$Q$9:$Q$512,'Wkpr-Stdy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Summary'!$Q$9:$Q$238,'Wkpr-201612 TTP Adj Summary'!$B$9:$B$238,'Att B1 123116 Depr_Chg-ex trans'!$B38,'Wkpr-201612 TTP Adj Summary'!$C$9:$C$238,'Att B1 123116 Depr_Chg-ex trans'!$C38,'Wkpr-201612 TTP Adj Summary'!$D$9:$D$238,'Att B1 123116 Depr_Chg-ex trans'!$D38)</f>
        <v>1234693.5179250001</v>
      </c>
      <c r="R38" s="27">
        <f>SUMIFS('Wkpr-Stdy Bal (ex. trnsptn)'!$R$9:$R$512,'Wkpr-Stdy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Summary'!$R$9:$R$238,'Wkpr-201612 TTP Adj Summary'!$B$9:$B$238,'Att B1 123116 Depr_Chg-ex trans'!$B38,'Wkpr-201612 TTP Adj Summary'!$C$9:$C$238,'Att B1 123116 Depr_Chg-ex trans'!$C38,'Wkpr-201612 TTP Adj Summary'!$D$9:$D$238,'Att B1 123116 Depr_Chg-ex trans'!$D38)</f>
        <v>643738.73207500007</v>
      </c>
      <c r="S38" s="27">
        <f>SUMIFS('Wkpr-Stdy Bal (ex. trnsptn)'!$S$9:$S$512,'Wkpr-Stdy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Summary'!$S$9:$S$238,'Wkpr-201612 TTP Adj Summary'!$B$9:$B$238,'Att B1 123116 Depr_Chg-ex trans'!$B38,'Wkpr-201612 TTP Adj Summary'!$C$9:$C$238,'Att B1 123116 Depr_Chg-ex trans'!$C38,'Wkpr-201612 TTP Adj Summary'!$D$9:$D$238,'Att B1 123116 Depr_Chg-ex trans'!$D38)</f>
        <v>0</v>
      </c>
      <c r="T38" s="27">
        <f>SUMIFS('Wkpr-Stdy Bal (ex. trnsptn)'!$T$9:$T$512,'Wkpr-Stdy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Summary'!$T$9:$T$238,'Wkpr-201612 TTP Adj Summary'!$B$9:$B$238,'Att B1 123116 Depr_Chg-ex trans'!$B38,'Wkpr-201612 TTP Adj Summary'!$C$9:$C$238,'Att B1 123116 Depr_Chg-ex trans'!$C38,'Wkpr-201612 TTP Adj Summary'!$D$9:$D$238,'Att B1 123116 Depr_Chg-ex trans'!$D38)</f>
        <v>0</v>
      </c>
      <c r="U38" s="27">
        <f>SUMIFS('Wkpr-Stdy Bal (ex. trnsptn)'!$U$9:$U$512,'Wkpr-Stdy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Summary'!$U$9:$U$238,'Wkpr-201612 TTP Adj Summary'!$B$9:$B$238,'Att B1 123116 Depr_Chg-ex trans'!$B38,'Wkpr-201612 TTP Adj Summary'!$C$9:$C$238,'Att B1 123116 Depr_Chg-ex trans'!$C38,'Wkpr-201612 TTP Adj Summary'!$D$9:$D$238,'Att B1 123116 Depr_Chg-ex trans'!$D38)</f>
        <v>0</v>
      </c>
    </row>
    <row r="39" spans="1:21" x14ac:dyDescent="0.2">
      <c r="J39" s="28"/>
      <c r="N39" s="28"/>
      <c r="O39" s="28"/>
      <c r="Q39" s="28"/>
      <c r="R39" s="28"/>
      <c r="S39" s="28"/>
      <c r="T39" s="28"/>
      <c r="U39" s="28"/>
    </row>
    <row r="40" spans="1:21" x14ac:dyDescent="0.2">
      <c r="F40" s="26" t="s">
        <v>196</v>
      </c>
      <c r="G40" s="40">
        <f>SUM(G17,G26,G35)</f>
        <v>414696607.75</v>
      </c>
      <c r="I40" s="77">
        <f>J40/G40</f>
        <v>1.9367278259527426E-2</v>
      </c>
      <c r="J40" s="40">
        <f>SUM(J17,J26,J35,J38)</f>
        <v>8031544.5955763469</v>
      </c>
      <c r="L40" s="77">
        <f>N40/G40</f>
        <v>2.7189655289474698E-2</v>
      </c>
      <c r="N40" s="40">
        <f>SUM(N17,N26,N35,N38)</f>
        <v>11275457.814437002</v>
      </c>
      <c r="O40" s="40">
        <f>SUM(O17,O26,O35,O38)</f>
        <v>3243913.2188606542</v>
      </c>
      <c r="Q40" s="40">
        <f>SUM(Q17,Q26,Q35,Q38)</f>
        <v>2132224.1671667811</v>
      </c>
      <c r="R40" s="40">
        <f>SUM(R17,R26,R35,R38)</f>
        <v>1111689.0644881423</v>
      </c>
      <c r="S40" s="40">
        <f t="shared" ref="S40:U40" si="17">SUM(S17,S26,S35,S38)</f>
        <v>0</v>
      </c>
      <c r="T40" s="40">
        <f t="shared" si="17"/>
        <v>0</v>
      </c>
      <c r="U40" s="40">
        <f t="shared" si="17"/>
        <v>0</v>
      </c>
    </row>
    <row r="41" spans="1:21" x14ac:dyDescent="0.2">
      <c r="J41" s="28"/>
      <c r="N41" s="28"/>
      <c r="O41" s="28"/>
      <c r="Q41" s="28"/>
      <c r="R41" s="28"/>
      <c r="S41" s="28"/>
      <c r="T41" s="28"/>
      <c r="U41" s="28"/>
    </row>
    <row r="42" spans="1:21" x14ac:dyDescent="0.2">
      <c r="A42" s="26" t="s">
        <v>42</v>
      </c>
      <c r="J42" s="28"/>
      <c r="N42" s="28"/>
      <c r="O42" s="28"/>
      <c r="Q42" s="28"/>
      <c r="R42" s="28"/>
      <c r="S42" s="28"/>
      <c r="T42" s="28"/>
      <c r="U42" s="28"/>
    </row>
    <row r="43" spans="1:21" x14ac:dyDescent="0.2">
      <c r="F43" s="26" t="s">
        <v>138</v>
      </c>
      <c r="J43" s="28"/>
      <c r="N43" s="28"/>
      <c r="O43" s="28"/>
      <c r="Q43" s="28"/>
      <c r="R43" s="28"/>
      <c r="S43" s="28"/>
      <c r="T43" s="28"/>
      <c r="U43" s="28"/>
    </row>
    <row r="44" spans="1:21" x14ac:dyDescent="0.2">
      <c r="B44" s="26" t="s">
        <v>30</v>
      </c>
      <c r="C44" s="26" t="s">
        <v>139</v>
      </c>
      <c r="D44" s="26">
        <f t="shared" ref="D44:D62" si="18">E44*1000</f>
        <v>330300</v>
      </c>
      <c r="E44" s="36">
        <v>330.3</v>
      </c>
      <c r="F44" s="26" t="s">
        <v>45</v>
      </c>
      <c r="G44" s="27">
        <f>SUMIFS('Wkpr-Stdy Bal (ex. trnsptn)'!$G$9:$G$512,'Wkpr-Stdy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Summary'!$G$9:$G$238,'Wkpr-201612 TTP Adj Summary'!$B$9:$B$238,'Att B1 123116 Depr_Chg-ex trans'!$B44,'Wkpr-201612 TTP Adj Summary'!$C$9:$C$238,'Att B1 123116 Depr_Chg-ex trans'!$C44,'Wkpr-201612 TTP Adj Summary'!$D$9:$D$238,'Att B1 123116 Depr_Chg-ex trans'!$D44)</f>
        <v>6783236.8899999997</v>
      </c>
      <c r="I44" s="37">
        <f>'Wkpr-Stdy Bal (ex. trnsptn)'!I44</f>
        <v>0.02</v>
      </c>
      <c r="J44" s="28">
        <f t="shared" ref="J44:J62" si="19">G44*I44</f>
        <v>135664.7378</v>
      </c>
      <c r="L44" s="37">
        <f>'Wkpr-Stdy Bal (ex. trnsptn)'!L44</f>
        <v>1.9E-2</v>
      </c>
      <c r="N44" s="28">
        <f t="shared" ref="N44:N62" si="20">G44*L44</f>
        <v>128881.50090999999</v>
      </c>
      <c r="O44" s="28">
        <f t="shared" ref="O44:O62" si="21">N44-J44</f>
        <v>-6783.2368900000147</v>
      </c>
      <c r="Q44" s="27">
        <f>SUMIFS('Wkpr-Stdy Bal (ex. trnsptn)'!$Q$9:$Q$512,'Wkpr-Stdy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Summary'!$Q$9:$Q$238,'Wkpr-201612 TTP Adj Summary'!$B$9:$B$238,'Att B1 123116 Depr_Chg-ex trans'!$B44,'Wkpr-201612 TTP Adj Summary'!$C$9:$C$238,'Att B1 123116 Depr_Chg-ex trans'!$C44,'Wkpr-201612 TTP Adj Summary'!$D$9:$D$238,'Att B1 123116 Depr_Chg-ex trans'!$D44)</f>
        <v>-4458.6216077970021</v>
      </c>
      <c r="R44" s="27">
        <f>SUMIFS('Wkpr-Stdy Bal (ex. trnsptn)'!$R$9:$R$512,'Wkpr-Stdy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Summary'!$R$9:$R$238,'Wkpr-201612 TTP Adj Summary'!$B$9:$B$238,'Att B1 123116 Depr_Chg-ex trans'!$B44,'Wkpr-201612 TTP Adj Summary'!$C$9:$C$238,'Att B1 123116 Depr_Chg-ex trans'!$C44,'Wkpr-201612 TTP Adj Summary'!$D$9:$D$238,'Att B1 123116 Depr_Chg-ex trans'!$D44)</f>
        <v>-2324.6152822030053</v>
      </c>
      <c r="S44" s="27">
        <f>SUMIFS('Wkpr-Stdy Bal (ex. trnsptn)'!$S$9:$S$512,'Wkpr-Stdy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Summary'!$S$9:$S$238,'Wkpr-201612 TTP Adj Summary'!$B$9:$B$238,'Att B1 123116 Depr_Chg-ex trans'!$B44,'Wkpr-201612 TTP Adj Summary'!$C$9:$C$238,'Att B1 123116 Depr_Chg-ex trans'!$C44,'Wkpr-201612 TTP Adj Summary'!$D$9:$D$238,'Att B1 123116 Depr_Chg-ex trans'!$D44)</f>
        <v>0</v>
      </c>
      <c r="T44" s="27">
        <f>SUMIFS('Wkpr-Stdy Bal (ex. trnsptn)'!$T$9:$T$512,'Wkpr-Stdy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Summary'!$T$9:$T$238,'Wkpr-201612 TTP Adj Summary'!$B$9:$B$238,'Att B1 123116 Depr_Chg-ex trans'!$B44,'Wkpr-201612 TTP Adj Summary'!$C$9:$C$238,'Att B1 123116 Depr_Chg-ex trans'!$C44,'Wkpr-201612 TTP Adj Summary'!$D$9:$D$238,'Att B1 123116 Depr_Chg-ex trans'!$D44)</f>
        <v>0</v>
      </c>
      <c r="U44" s="27">
        <f>SUMIFS('Wkpr-Stdy Bal (ex. trnsptn)'!$U$9:$U$512,'Wkpr-Stdy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Summary'!$U$9:$U$238,'Wkpr-201612 TTP Adj Summary'!$B$9:$B$238,'Att B1 123116 Depr_Chg-ex trans'!$B44,'Wkpr-201612 TTP Adj Summary'!$C$9:$C$238,'Att B1 123116 Depr_Chg-ex trans'!$C44,'Wkpr-201612 TTP Adj Summary'!$D$9:$D$238,'Att B1 123116 Depr_Chg-ex trans'!$D44)</f>
        <v>0</v>
      </c>
    </row>
    <row r="45" spans="1:21" x14ac:dyDescent="0.2">
      <c r="B45" s="26" t="s">
        <v>30</v>
      </c>
      <c r="C45" s="26" t="s">
        <v>139</v>
      </c>
      <c r="D45" s="26">
        <f t="shared" si="18"/>
        <v>330310</v>
      </c>
      <c r="E45" s="41">
        <v>330.31</v>
      </c>
      <c r="F45" s="26" t="s">
        <v>140</v>
      </c>
      <c r="G45" s="27">
        <f>SUMIFS('Wkpr-Stdy Bal (ex. trnsptn)'!$G$9:$G$512,'Wkpr-Stdy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Summary'!$G$9:$G$238,'Wkpr-201612 TTP Adj Summary'!$B$9:$B$238,'Att B1 123116 Depr_Chg-ex trans'!$B45,'Wkpr-201612 TTP Adj Summary'!$C$9:$C$238,'Att B1 123116 Depr_Chg-ex trans'!$C45,'Wkpr-201612 TTP Adj Summary'!$D$9:$D$238,'Att B1 123116 Depr_Chg-ex trans'!$D45)</f>
        <v>242033.02000000002</v>
      </c>
      <c r="I45" s="37">
        <f>'Wkpr-Stdy Bal (ex. trnsptn)'!I45</f>
        <v>1.5299999999999999E-2</v>
      </c>
      <c r="J45" s="28">
        <f t="shared" si="19"/>
        <v>3703.1052060000002</v>
      </c>
      <c r="L45" s="37">
        <f>'Wkpr-Stdy Bal (ex. trnsptn)'!L45</f>
        <v>1.4999999999999999E-2</v>
      </c>
      <c r="N45" s="28">
        <f t="shared" si="20"/>
        <v>3630.4953</v>
      </c>
      <c r="O45" s="28">
        <f t="shared" si="21"/>
        <v>-72.609906000000137</v>
      </c>
      <c r="Q45" s="27">
        <f>SUMIFS('Wkpr-Stdy Bal (ex. trnsptn)'!$Q$9:$Q$512,'Wkpr-Stdy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Summary'!$Q$9:$Q$238,'Wkpr-201612 TTP Adj Summary'!$B$9:$B$238,'Att B1 123116 Depr_Chg-ex trans'!$B45,'Wkpr-201612 TTP Adj Summary'!$C$9:$C$238,'Att B1 123116 Depr_Chg-ex trans'!$C45,'Wkpr-201612 TTP Adj Summary'!$D$9:$D$238,'Att B1 123116 Depr_Chg-ex trans'!$D45)</f>
        <v>-47.726491213800273</v>
      </c>
      <c r="R45" s="27">
        <f>SUMIFS('Wkpr-Stdy Bal (ex. trnsptn)'!$R$9:$R$512,'Wkpr-Stdy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Summary'!$R$9:$R$238,'Wkpr-201612 TTP Adj Summary'!$B$9:$B$238,'Att B1 123116 Depr_Chg-ex trans'!$B45,'Wkpr-201612 TTP Adj Summary'!$C$9:$C$238,'Att B1 123116 Depr_Chg-ex trans'!$C45,'Wkpr-201612 TTP Adj Summary'!$D$9:$D$238,'Att B1 123116 Depr_Chg-ex trans'!$D45)</f>
        <v>-24.883414786200092</v>
      </c>
      <c r="S45" s="27">
        <f>SUMIFS('Wkpr-Stdy Bal (ex. trnsptn)'!$S$9:$S$512,'Wkpr-Stdy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Summary'!$S$9:$S$238,'Wkpr-201612 TTP Adj Summary'!$B$9:$B$238,'Att B1 123116 Depr_Chg-ex trans'!$B45,'Wkpr-201612 TTP Adj Summary'!$C$9:$C$238,'Att B1 123116 Depr_Chg-ex trans'!$C45,'Wkpr-201612 TTP Adj Summary'!$D$9:$D$238,'Att B1 123116 Depr_Chg-ex trans'!$D45)</f>
        <v>0</v>
      </c>
      <c r="T45" s="27">
        <f>SUMIFS('Wkpr-Stdy Bal (ex. trnsptn)'!$T$9:$T$512,'Wkpr-Stdy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Summary'!$T$9:$T$238,'Wkpr-201612 TTP Adj Summary'!$B$9:$B$238,'Att B1 123116 Depr_Chg-ex trans'!$B45,'Wkpr-201612 TTP Adj Summary'!$C$9:$C$238,'Att B1 123116 Depr_Chg-ex trans'!$C45,'Wkpr-201612 TTP Adj Summary'!$D$9:$D$238,'Att B1 123116 Depr_Chg-ex trans'!$D45)</f>
        <v>0</v>
      </c>
      <c r="U45" s="27">
        <f>SUMIFS('Wkpr-Stdy Bal (ex. trnsptn)'!$U$9:$U$512,'Wkpr-Stdy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Summary'!$U$9:$U$238,'Wkpr-201612 TTP Adj Summary'!$B$9:$B$238,'Att B1 123116 Depr_Chg-ex trans'!$B45,'Wkpr-201612 TTP Adj Summary'!$C$9:$C$238,'Att B1 123116 Depr_Chg-ex trans'!$C45,'Wkpr-201612 TTP Adj Summary'!$D$9:$D$238,'Att B1 123116 Depr_Chg-ex trans'!$D45)</f>
        <v>0</v>
      </c>
    </row>
    <row r="46" spans="1:21" x14ac:dyDescent="0.2">
      <c r="B46" s="26" t="s">
        <v>30</v>
      </c>
      <c r="C46" s="26" t="s">
        <v>139</v>
      </c>
      <c r="D46" s="26">
        <f t="shared" si="18"/>
        <v>330400</v>
      </c>
      <c r="E46" s="36">
        <v>330.4</v>
      </c>
      <c r="F46" s="26" t="s">
        <v>46</v>
      </c>
      <c r="G46" s="27">
        <f>SUMIFS('Wkpr-Stdy Bal (ex. trnsptn)'!$G$9:$G$512,'Wkpr-Stdy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Summary'!$G$9:$G$238,'Wkpr-201612 TTP Adj Summary'!$B$9:$B$238,'Att B1 123116 Depr_Chg-ex trans'!$B46,'Wkpr-201612 TTP Adj Summary'!$C$9:$C$238,'Att B1 123116 Depr_Chg-ex trans'!$C46,'Wkpr-201612 TTP Adj Summary'!$D$9:$D$238,'Att B1 123116 Depr_Chg-ex trans'!$D46)</f>
        <v>365924.35000000003</v>
      </c>
      <c r="I46" s="37">
        <f>'Wkpr-Stdy Bal (ex. trnsptn)'!I46</f>
        <v>2.3300000000000001E-2</v>
      </c>
      <c r="J46" s="28">
        <f t="shared" si="19"/>
        <v>8526.0373550000004</v>
      </c>
      <c r="L46" s="37">
        <f>'Wkpr-Stdy Bal (ex. trnsptn)'!L46</f>
        <v>3.15E-2</v>
      </c>
      <c r="N46" s="28">
        <f t="shared" si="20"/>
        <v>11526.617025000001</v>
      </c>
      <c r="O46" s="28">
        <f t="shared" si="21"/>
        <v>3000.579670000001</v>
      </c>
      <c r="Q46" s="27">
        <f>SUMIFS('Wkpr-Stdy Bal (ex. trnsptn)'!$Q$9:$Q$512,'Wkpr-Stdy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Summary'!$Q$9:$Q$238,'Wkpr-201612 TTP Adj Summary'!$B$9:$B$238,'Att B1 123116 Depr_Chg-ex trans'!$B46,'Wkpr-201612 TTP Adj Summary'!$C$9:$C$238,'Att B1 123116 Depr_Chg-ex trans'!$C46,'Wkpr-201612 TTP Adj Summary'!$D$9:$D$238,'Att B1 123116 Depr_Chg-ex trans'!$D46)</f>
        <v>1972.2810170910006</v>
      </c>
      <c r="R46" s="27">
        <f>SUMIFS('Wkpr-Stdy Bal (ex. trnsptn)'!$R$9:$R$512,'Wkpr-Stdy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Summary'!$R$9:$R$238,'Wkpr-201612 TTP Adj Summary'!$B$9:$B$238,'Att B1 123116 Depr_Chg-ex trans'!$B46,'Wkpr-201612 TTP Adj Summary'!$C$9:$C$238,'Att B1 123116 Depr_Chg-ex trans'!$C46,'Wkpr-201612 TTP Adj Summary'!$D$9:$D$238,'Att B1 123116 Depr_Chg-ex trans'!$D46)</f>
        <v>1028.2986529090003</v>
      </c>
      <c r="S46" s="27">
        <f>SUMIFS('Wkpr-Stdy Bal (ex. trnsptn)'!$S$9:$S$512,'Wkpr-Stdy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Summary'!$S$9:$S$238,'Wkpr-201612 TTP Adj Summary'!$B$9:$B$238,'Att B1 123116 Depr_Chg-ex trans'!$B46,'Wkpr-201612 TTP Adj Summary'!$C$9:$C$238,'Att B1 123116 Depr_Chg-ex trans'!$C46,'Wkpr-201612 TTP Adj Summary'!$D$9:$D$238,'Att B1 123116 Depr_Chg-ex trans'!$D46)</f>
        <v>0</v>
      </c>
      <c r="T46" s="27">
        <f>SUMIFS('Wkpr-Stdy Bal (ex. trnsptn)'!$T$9:$T$512,'Wkpr-Stdy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Summary'!$T$9:$T$238,'Wkpr-201612 TTP Adj Summary'!$B$9:$B$238,'Att B1 123116 Depr_Chg-ex trans'!$B46,'Wkpr-201612 TTP Adj Summary'!$C$9:$C$238,'Att B1 123116 Depr_Chg-ex trans'!$C46,'Wkpr-201612 TTP Adj Summary'!$D$9:$D$238,'Att B1 123116 Depr_Chg-ex trans'!$D46)</f>
        <v>0</v>
      </c>
      <c r="U46" s="27">
        <f>SUMIFS('Wkpr-Stdy Bal (ex. trnsptn)'!$U$9:$U$512,'Wkpr-Stdy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Summary'!$U$9:$U$238,'Wkpr-201612 TTP Adj Summary'!$B$9:$B$238,'Att B1 123116 Depr_Chg-ex trans'!$B46,'Wkpr-201612 TTP Adj Summary'!$C$9:$C$238,'Att B1 123116 Depr_Chg-ex trans'!$C46,'Wkpr-201612 TTP Adj Summary'!$D$9:$D$238,'Att B1 123116 Depr_Chg-ex trans'!$D46)</f>
        <v>0</v>
      </c>
    </row>
    <row r="47" spans="1:21" x14ac:dyDescent="0.2">
      <c r="B47" s="26" t="s">
        <v>30</v>
      </c>
      <c r="C47" s="26" t="s">
        <v>139</v>
      </c>
      <c r="D47" s="26">
        <f t="shared" si="18"/>
        <v>330410</v>
      </c>
      <c r="E47" s="41">
        <v>330.41</v>
      </c>
      <c r="F47" s="26" t="s">
        <v>141</v>
      </c>
      <c r="G47" s="27">
        <f>SUMIFS('Wkpr-Stdy Bal (ex. trnsptn)'!$G$9:$G$512,'Wkpr-Stdy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Summary'!$G$9:$G$238,'Wkpr-201612 TTP Adj Summary'!$B$9:$B$238,'Att B1 123116 Depr_Chg-ex trans'!$B47,'Wkpr-201612 TTP Adj Summary'!$C$9:$C$238,'Att B1 123116 Depr_Chg-ex trans'!$C47,'Wkpr-201612 TTP Adj Summary'!$D$9:$D$238,'Att B1 123116 Depr_Chg-ex trans'!$D47)</f>
        <v>841373.44000000006</v>
      </c>
      <c r="I47" s="37">
        <f>'Wkpr-Stdy Bal (ex. trnsptn)'!I47</f>
        <v>1.6299999999999999E-2</v>
      </c>
      <c r="J47" s="28">
        <f t="shared" si="19"/>
        <v>13714.387072</v>
      </c>
      <c r="L47" s="37">
        <f>'Wkpr-Stdy Bal (ex. trnsptn)'!L47</f>
        <v>1.66E-2</v>
      </c>
      <c r="N47" s="28">
        <f t="shared" si="20"/>
        <v>13966.799104000002</v>
      </c>
      <c r="O47" s="28">
        <f t="shared" si="21"/>
        <v>252.412032000002</v>
      </c>
      <c r="Q47" s="27">
        <f>SUMIFS('Wkpr-Stdy Bal (ex. trnsptn)'!$Q$9:$Q$512,'Wkpr-Stdy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Summary'!$Q$9:$Q$238,'Wkpr-201612 TTP Adj Summary'!$B$9:$B$238,'Att B1 123116 Depr_Chg-ex trans'!$B47,'Wkpr-201612 TTP Adj Summary'!$C$9:$C$238,'Att B1 123116 Depr_Chg-ex trans'!$C47,'Wkpr-201612 TTP Adj Summary'!$D$9:$D$238,'Att B1 123116 Depr_Chg-ex trans'!$D47)</f>
        <v>165.91042863360053</v>
      </c>
      <c r="R47" s="27">
        <f>SUMIFS('Wkpr-Stdy Bal (ex. trnsptn)'!$R$9:$R$512,'Wkpr-Stdy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Summary'!$R$9:$R$238,'Wkpr-201612 TTP Adj Summary'!$B$9:$B$238,'Att B1 123116 Depr_Chg-ex trans'!$B47,'Wkpr-201612 TTP Adj Summary'!$C$9:$C$238,'Att B1 123116 Depr_Chg-ex trans'!$C47,'Wkpr-201612 TTP Adj Summary'!$D$9:$D$238,'Att B1 123116 Depr_Chg-ex trans'!$D47)</f>
        <v>86.501603366400559</v>
      </c>
      <c r="S47" s="27">
        <f>SUMIFS('Wkpr-Stdy Bal (ex. trnsptn)'!$S$9:$S$512,'Wkpr-Stdy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Summary'!$S$9:$S$238,'Wkpr-201612 TTP Adj Summary'!$B$9:$B$238,'Att B1 123116 Depr_Chg-ex trans'!$B47,'Wkpr-201612 TTP Adj Summary'!$C$9:$C$238,'Att B1 123116 Depr_Chg-ex trans'!$C47,'Wkpr-201612 TTP Adj Summary'!$D$9:$D$238,'Att B1 123116 Depr_Chg-ex trans'!$D47)</f>
        <v>0</v>
      </c>
      <c r="T47" s="27">
        <f>SUMIFS('Wkpr-Stdy Bal (ex. trnsptn)'!$T$9:$T$512,'Wkpr-Stdy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Summary'!$T$9:$T$238,'Wkpr-201612 TTP Adj Summary'!$B$9:$B$238,'Att B1 123116 Depr_Chg-ex trans'!$B47,'Wkpr-201612 TTP Adj Summary'!$C$9:$C$238,'Att B1 123116 Depr_Chg-ex trans'!$C47,'Wkpr-201612 TTP Adj Summary'!$D$9:$D$238,'Att B1 123116 Depr_Chg-ex trans'!$D47)</f>
        <v>0</v>
      </c>
      <c r="U47" s="27">
        <f>SUMIFS('Wkpr-Stdy Bal (ex. trnsptn)'!$U$9:$U$512,'Wkpr-Stdy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Summary'!$U$9:$U$238,'Wkpr-201612 TTP Adj Summary'!$B$9:$B$238,'Att B1 123116 Depr_Chg-ex trans'!$B47,'Wkpr-201612 TTP Adj Summary'!$C$9:$C$238,'Att B1 123116 Depr_Chg-ex trans'!$C47,'Wkpr-201612 TTP Adj Summary'!$D$9:$D$238,'Att B1 123116 Depr_Chg-ex trans'!$D47)</f>
        <v>0</v>
      </c>
    </row>
    <row r="48" spans="1:21" x14ac:dyDescent="0.2">
      <c r="B48" s="26" t="s">
        <v>30</v>
      </c>
      <c r="C48" s="26" t="s">
        <v>139</v>
      </c>
      <c r="D48" s="26">
        <f t="shared" si="18"/>
        <v>331000</v>
      </c>
      <c r="E48" s="36">
        <v>331</v>
      </c>
      <c r="F48" s="26" t="s">
        <v>32</v>
      </c>
      <c r="G48" s="27">
        <f>SUMIFS('Wkpr-Stdy Bal (ex. trnsptn)'!$G$9:$G$512,'Wkpr-Stdy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Summary'!$G$9:$G$238,'Wkpr-201612 TTP Adj Summary'!$B$9:$B$238,'Att B1 123116 Depr_Chg-ex trans'!$B48,'Wkpr-201612 TTP Adj Summary'!$C$9:$C$238,'Att B1 123116 Depr_Chg-ex trans'!$C48,'Wkpr-201612 TTP Adj Summary'!$D$9:$D$238,'Att B1 123116 Depr_Chg-ex trans'!$D48)</f>
        <v>12378553.77</v>
      </c>
      <c r="I48" s="37">
        <f>'Wkpr-Stdy Bal (ex. trnsptn)'!I48</f>
        <v>1.4999999999999999E-2</v>
      </c>
      <c r="J48" s="28">
        <f t="shared" si="19"/>
        <v>185678.30654999998</v>
      </c>
      <c r="L48" s="37">
        <f>'Wkpr-Stdy Bal (ex. trnsptn)'!L48</f>
        <v>1.47E-2</v>
      </c>
      <c r="N48" s="28">
        <f t="shared" si="20"/>
        <v>181964.74041899998</v>
      </c>
      <c r="O48" s="28">
        <f t="shared" si="21"/>
        <v>-3713.5661309999996</v>
      </c>
      <c r="Q48" s="27">
        <f>SUMIFS('Wkpr-Stdy Bal (ex. trnsptn)'!$Q$9:$Q$512,'Wkpr-Stdy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Summary'!$Q$9:$Q$238,'Wkpr-201612 TTP Adj Summary'!$B$9:$B$238,'Att B1 123116 Depr_Chg-ex trans'!$B48,'Wkpr-201612 TTP Adj Summary'!$C$9:$C$238,'Att B1 123116 Depr_Chg-ex trans'!$C48,'Wkpr-201612 TTP Adj Summary'!$D$9:$D$238,'Att B1 123116 Depr_Chg-ex trans'!$D48)</f>
        <v>-2440.9270179063024</v>
      </c>
      <c r="R48" s="27">
        <f>SUMIFS('Wkpr-Stdy Bal (ex. trnsptn)'!$R$9:$R$512,'Wkpr-Stdy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Summary'!$R$9:$R$238,'Wkpr-201612 TTP Adj Summary'!$B$9:$B$238,'Att B1 123116 Depr_Chg-ex trans'!$B48,'Wkpr-201612 TTP Adj Summary'!$C$9:$C$238,'Att B1 123116 Depr_Chg-ex trans'!$C48,'Wkpr-201612 TTP Adj Summary'!$D$9:$D$238,'Att B1 123116 Depr_Chg-ex trans'!$D48)</f>
        <v>-1272.6391130936972</v>
      </c>
      <c r="S48" s="27">
        <f>SUMIFS('Wkpr-Stdy Bal (ex. trnsptn)'!$S$9:$S$512,'Wkpr-Stdy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Summary'!$S$9:$S$238,'Wkpr-201612 TTP Adj Summary'!$B$9:$B$238,'Att B1 123116 Depr_Chg-ex trans'!$B48,'Wkpr-201612 TTP Adj Summary'!$C$9:$C$238,'Att B1 123116 Depr_Chg-ex trans'!$C48,'Wkpr-201612 TTP Adj Summary'!$D$9:$D$238,'Att B1 123116 Depr_Chg-ex trans'!$D48)</f>
        <v>0</v>
      </c>
      <c r="T48" s="27">
        <f>SUMIFS('Wkpr-Stdy Bal (ex. trnsptn)'!$T$9:$T$512,'Wkpr-Stdy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Summary'!$T$9:$T$238,'Wkpr-201612 TTP Adj Summary'!$B$9:$B$238,'Att B1 123116 Depr_Chg-ex trans'!$B48,'Wkpr-201612 TTP Adj Summary'!$C$9:$C$238,'Att B1 123116 Depr_Chg-ex trans'!$C48,'Wkpr-201612 TTP Adj Summary'!$D$9:$D$238,'Att B1 123116 Depr_Chg-ex trans'!$D48)</f>
        <v>0</v>
      </c>
      <c r="U48" s="27">
        <f>SUMIFS('Wkpr-Stdy Bal (ex. trnsptn)'!$U$9:$U$512,'Wkpr-Stdy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Summary'!$U$9:$U$238,'Wkpr-201612 TTP Adj Summary'!$B$9:$B$238,'Att B1 123116 Depr_Chg-ex trans'!$B48,'Wkpr-201612 TTP Adj Summary'!$C$9:$C$238,'Att B1 123116 Depr_Chg-ex trans'!$C48,'Wkpr-201612 TTP Adj Summary'!$D$9:$D$238,'Att B1 123116 Depr_Chg-ex trans'!$D48)</f>
        <v>0</v>
      </c>
    </row>
    <row r="49" spans="2:21" x14ac:dyDescent="0.2">
      <c r="B49" s="26" t="s">
        <v>30</v>
      </c>
      <c r="C49" s="26" t="s">
        <v>139</v>
      </c>
      <c r="D49" s="26">
        <f t="shared" si="18"/>
        <v>331100</v>
      </c>
      <c r="E49" s="36">
        <v>331.1</v>
      </c>
      <c r="F49" s="26" t="s">
        <v>47</v>
      </c>
      <c r="G49" s="27">
        <f>SUMIFS('Wkpr-Stdy Bal (ex. trnsptn)'!$G$9:$G$512,'Wkpr-Stdy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Summary'!$G$9:$G$238,'Wkpr-201612 TTP Adj Summary'!$B$9:$B$238,'Att B1 123116 Depr_Chg-ex trans'!$B49,'Wkpr-201612 TTP Adj Summary'!$C$9:$C$238,'Att B1 123116 Depr_Chg-ex trans'!$C49,'Wkpr-201612 TTP Adj Summary'!$D$9:$D$238,'Att B1 123116 Depr_Chg-ex trans'!$D49)</f>
        <v>31650.07</v>
      </c>
      <c r="I49" s="37">
        <f>'Wkpr-Stdy Bal (ex. trnsptn)'!I49</f>
        <v>1.78E-2</v>
      </c>
      <c r="J49" s="28">
        <f t="shared" si="19"/>
        <v>563.37124600000004</v>
      </c>
      <c r="L49" s="37">
        <f>'Wkpr-Stdy Bal (ex. trnsptn)'!L49</f>
        <v>2.01E-2</v>
      </c>
      <c r="N49" s="28">
        <f t="shared" si="20"/>
        <v>636.16640699999994</v>
      </c>
      <c r="O49" s="28">
        <f t="shared" si="21"/>
        <v>72.795160999999894</v>
      </c>
      <c r="Q49" s="27">
        <f>SUMIFS('Wkpr-Stdy Bal (ex. trnsptn)'!$Q$9:$Q$512,'Wkpr-Stdy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Summary'!$Q$9:$Q$238,'Wkpr-201612 TTP Adj Summary'!$B$9:$B$238,'Att B1 123116 Depr_Chg-ex trans'!$B49,'Wkpr-201612 TTP Adj Summary'!$C$9:$C$238,'Att B1 123116 Depr_Chg-ex trans'!$C49,'Wkpr-201612 TTP Adj Summary'!$D$9:$D$238,'Att B1 123116 Depr_Chg-ex trans'!$D49)</f>
        <v>47.848259325299921</v>
      </c>
      <c r="R49" s="27">
        <f>SUMIFS('Wkpr-Stdy Bal (ex. trnsptn)'!$R$9:$R$512,'Wkpr-Stdy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Summary'!$R$9:$R$238,'Wkpr-201612 TTP Adj Summary'!$B$9:$B$238,'Att B1 123116 Depr_Chg-ex trans'!$B49,'Wkpr-201612 TTP Adj Summary'!$C$9:$C$238,'Att B1 123116 Depr_Chg-ex trans'!$C49,'Wkpr-201612 TTP Adj Summary'!$D$9:$D$238,'Att B1 123116 Depr_Chg-ex trans'!$D49)</f>
        <v>24.946901674699944</v>
      </c>
      <c r="S49" s="27">
        <f>SUMIFS('Wkpr-Stdy Bal (ex. trnsptn)'!$S$9:$S$512,'Wkpr-Stdy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Summary'!$S$9:$S$238,'Wkpr-201612 TTP Adj Summary'!$B$9:$B$238,'Att B1 123116 Depr_Chg-ex trans'!$B49,'Wkpr-201612 TTP Adj Summary'!$C$9:$C$238,'Att B1 123116 Depr_Chg-ex trans'!$C49,'Wkpr-201612 TTP Adj Summary'!$D$9:$D$238,'Att B1 123116 Depr_Chg-ex trans'!$D49)</f>
        <v>0</v>
      </c>
      <c r="T49" s="27">
        <f>SUMIFS('Wkpr-Stdy Bal (ex. trnsptn)'!$T$9:$T$512,'Wkpr-Stdy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Summary'!$T$9:$T$238,'Wkpr-201612 TTP Adj Summary'!$B$9:$B$238,'Att B1 123116 Depr_Chg-ex trans'!$B49,'Wkpr-201612 TTP Adj Summary'!$C$9:$C$238,'Att B1 123116 Depr_Chg-ex trans'!$C49,'Wkpr-201612 TTP Adj Summary'!$D$9:$D$238,'Att B1 123116 Depr_Chg-ex trans'!$D49)</f>
        <v>0</v>
      </c>
      <c r="U49" s="27">
        <f>SUMIFS('Wkpr-Stdy Bal (ex. trnsptn)'!$U$9:$U$512,'Wkpr-Stdy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Summary'!$U$9:$U$238,'Wkpr-201612 TTP Adj Summary'!$B$9:$B$238,'Att B1 123116 Depr_Chg-ex trans'!$B49,'Wkpr-201612 TTP Adj Summary'!$C$9:$C$238,'Att B1 123116 Depr_Chg-ex trans'!$C49,'Wkpr-201612 TTP Adj Summary'!$D$9:$D$238,'Att B1 123116 Depr_Chg-ex trans'!$D49)</f>
        <v>0</v>
      </c>
    </row>
    <row r="50" spans="2:21" x14ac:dyDescent="0.2">
      <c r="B50" s="26" t="s">
        <v>30</v>
      </c>
      <c r="C50" s="26" t="s">
        <v>139</v>
      </c>
      <c r="D50" s="26">
        <f t="shared" si="18"/>
        <v>331200</v>
      </c>
      <c r="E50" s="36">
        <v>331.2</v>
      </c>
      <c r="F50" s="26" t="s">
        <v>48</v>
      </c>
      <c r="G50" s="27">
        <f>SUMIFS('Wkpr-Stdy Bal (ex. trnsptn)'!$G$9:$G$512,'Wkpr-Stdy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Summary'!$G$9:$G$238,'Wkpr-201612 TTP Adj Summary'!$B$9:$B$238,'Att B1 123116 Depr_Chg-ex trans'!$B50,'Wkpr-201612 TTP Adj Summary'!$C$9:$C$238,'Att B1 123116 Depr_Chg-ex trans'!$C50,'Wkpr-201612 TTP Adj Summary'!$D$9:$D$238,'Att B1 123116 Depr_Chg-ex trans'!$D50)</f>
        <v>1182513.8500000001</v>
      </c>
      <c r="I50" s="37">
        <f>'Wkpr-Stdy Bal (ex. trnsptn)'!I50</f>
        <v>2.0300000000000002E-2</v>
      </c>
      <c r="J50" s="28">
        <f t="shared" si="19"/>
        <v>24005.031155000004</v>
      </c>
      <c r="L50" s="37">
        <f>'Wkpr-Stdy Bal (ex. trnsptn)'!L50</f>
        <v>2.12E-2</v>
      </c>
      <c r="N50" s="28">
        <f t="shared" si="20"/>
        <v>25069.29362</v>
      </c>
      <c r="O50" s="28">
        <f t="shared" si="21"/>
        <v>1064.2624649999962</v>
      </c>
      <c r="Q50" s="27">
        <f>SUMIFS('Wkpr-Stdy Bal (ex. trnsptn)'!$Q$9:$Q$512,'Wkpr-Stdy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Summary'!$Q$9:$Q$238,'Wkpr-201612 TTP Adj Summary'!$B$9:$B$238,'Att B1 123116 Depr_Chg-ex trans'!$B50,'Wkpr-201612 TTP Adj Summary'!$C$9:$C$238,'Att B1 123116 Depr_Chg-ex trans'!$C50,'Wkpr-201612 TTP Adj Summary'!$D$9:$D$238,'Att B1 123116 Depr_Chg-ex trans'!$D50)</f>
        <v>699.53971824449945</v>
      </c>
      <c r="R50" s="27">
        <f>SUMIFS('Wkpr-Stdy Bal (ex. trnsptn)'!$R$9:$R$512,'Wkpr-Stdy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Summary'!$R$9:$R$238,'Wkpr-201612 TTP Adj Summary'!$B$9:$B$238,'Att B1 123116 Depr_Chg-ex trans'!$B50,'Wkpr-201612 TTP Adj Summary'!$C$9:$C$238,'Att B1 123116 Depr_Chg-ex trans'!$C50,'Wkpr-201612 TTP Adj Summary'!$D$9:$D$238,'Att B1 123116 Depr_Chg-ex trans'!$D50)</f>
        <v>364.72274675549852</v>
      </c>
      <c r="S50" s="27">
        <f>SUMIFS('Wkpr-Stdy Bal (ex. trnsptn)'!$S$9:$S$512,'Wkpr-Stdy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Summary'!$S$9:$S$238,'Wkpr-201612 TTP Adj Summary'!$B$9:$B$238,'Att B1 123116 Depr_Chg-ex trans'!$B50,'Wkpr-201612 TTP Adj Summary'!$C$9:$C$238,'Att B1 123116 Depr_Chg-ex trans'!$C50,'Wkpr-201612 TTP Adj Summary'!$D$9:$D$238,'Att B1 123116 Depr_Chg-ex trans'!$D50)</f>
        <v>0</v>
      </c>
      <c r="T50" s="27">
        <f>SUMIFS('Wkpr-Stdy Bal (ex. trnsptn)'!$T$9:$T$512,'Wkpr-Stdy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Summary'!$T$9:$T$238,'Wkpr-201612 TTP Adj Summary'!$B$9:$B$238,'Att B1 123116 Depr_Chg-ex trans'!$B50,'Wkpr-201612 TTP Adj Summary'!$C$9:$C$238,'Att B1 123116 Depr_Chg-ex trans'!$C50,'Wkpr-201612 TTP Adj Summary'!$D$9:$D$238,'Att B1 123116 Depr_Chg-ex trans'!$D50)</f>
        <v>0</v>
      </c>
      <c r="U50" s="27">
        <f>SUMIFS('Wkpr-Stdy Bal (ex. trnsptn)'!$U$9:$U$512,'Wkpr-Stdy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Summary'!$U$9:$U$238,'Wkpr-201612 TTP Adj Summary'!$B$9:$B$238,'Att B1 123116 Depr_Chg-ex trans'!$B50,'Wkpr-201612 TTP Adj Summary'!$C$9:$C$238,'Att B1 123116 Depr_Chg-ex trans'!$C50,'Wkpr-201612 TTP Adj Summary'!$D$9:$D$238,'Att B1 123116 Depr_Chg-ex trans'!$D50)</f>
        <v>0</v>
      </c>
    </row>
    <row r="51" spans="2:21" x14ac:dyDescent="0.2">
      <c r="B51" s="26" t="s">
        <v>30</v>
      </c>
      <c r="C51" s="26" t="s">
        <v>139</v>
      </c>
      <c r="D51" s="26">
        <f t="shared" si="18"/>
        <v>331260</v>
      </c>
      <c r="E51" s="41">
        <v>331.26</v>
      </c>
      <c r="F51" s="26" t="s">
        <v>142</v>
      </c>
      <c r="G51" s="27">
        <f>SUMIFS('Wkpr-Stdy Bal (ex. trnsptn)'!$G$9:$G$512,'Wkpr-Stdy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Summary'!$G$9:$G$238,'Wkpr-201612 TTP Adj Summary'!$B$9:$B$238,'Att B1 123116 Depr_Chg-ex trans'!$B51,'Wkpr-201612 TTP Adj Summary'!$C$9:$C$238,'Att B1 123116 Depr_Chg-ex trans'!$C51,'Wkpr-201612 TTP Adj Summary'!$D$9:$D$238,'Att B1 123116 Depr_Chg-ex trans'!$D51)</f>
        <v>24242.3</v>
      </c>
      <c r="I51" s="37">
        <f>'Wkpr-Stdy Bal (ex. trnsptn)'!I51</f>
        <v>1.32E-2</v>
      </c>
      <c r="J51" s="28">
        <f t="shared" si="19"/>
        <v>319.99835999999999</v>
      </c>
      <c r="L51" s="37">
        <f>'Wkpr-Stdy Bal (ex. trnsptn)'!L51</f>
        <v>1.3100000000000001E-2</v>
      </c>
      <c r="N51" s="28">
        <f t="shared" si="20"/>
        <v>317.57413000000003</v>
      </c>
      <c r="O51" s="28">
        <f t="shared" si="21"/>
        <v>-2.4242299999999659</v>
      </c>
      <c r="Q51" s="27">
        <f>SUMIFS('Wkpr-Stdy Bal (ex. trnsptn)'!$Q$9:$Q$512,'Wkpr-Stdy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Summary'!$Q$9:$Q$238,'Wkpr-201612 TTP Adj Summary'!$B$9:$B$238,'Att B1 123116 Depr_Chg-ex trans'!$B51,'Wkpr-201612 TTP Adj Summary'!$C$9:$C$238,'Att B1 123116 Depr_Chg-ex trans'!$C51,'Wkpr-201612 TTP Adj Summary'!$D$9:$D$238,'Att B1 123116 Depr_Chg-ex trans'!$D51)</f>
        <v>-1.5934463789999711</v>
      </c>
      <c r="R51" s="27">
        <f>SUMIFS('Wkpr-Stdy Bal (ex. trnsptn)'!$R$9:$R$512,'Wkpr-Stdy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Summary'!$R$9:$R$238,'Wkpr-201612 TTP Adj Summary'!$B$9:$B$238,'Att B1 123116 Depr_Chg-ex trans'!$B51,'Wkpr-201612 TTP Adj Summary'!$C$9:$C$238,'Att B1 123116 Depr_Chg-ex trans'!$C51,'Wkpr-201612 TTP Adj Summary'!$D$9:$D$238,'Att B1 123116 Depr_Chg-ex trans'!$D51)</f>
        <v>-0.8307836209999806</v>
      </c>
      <c r="S51" s="27">
        <f>SUMIFS('Wkpr-Stdy Bal (ex. trnsptn)'!$S$9:$S$512,'Wkpr-Stdy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Summary'!$S$9:$S$238,'Wkpr-201612 TTP Adj Summary'!$B$9:$B$238,'Att B1 123116 Depr_Chg-ex trans'!$B51,'Wkpr-201612 TTP Adj Summary'!$C$9:$C$238,'Att B1 123116 Depr_Chg-ex trans'!$C51,'Wkpr-201612 TTP Adj Summary'!$D$9:$D$238,'Att B1 123116 Depr_Chg-ex trans'!$D51)</f>
        <v>0</v>
      </c>
      <c r="T51" s="27">
        <f>SUMIFS('Wkpr-Stdy Bal (ex. trnsptn)'!$T$9:$T$512,'Wkpr-Stdy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Summary'!$T$9:$T$238,'Wkpr-201612 TTP Adj Summary'!$B$9:$B$238,'Att B1 123116 Depr_Chg-ex trans'!$B51,'Wkpr-201612 TTP Adj Summary'!$C$9:$C$238,'Att B1 123116 Depr_Chg-ex trans'!$C51,'Wkpr-201612 TTP Adj Summary'!$D$9:$D$238,'Att B1 123116 Depr_Chg-ex trans'!$D51)</f>
        <v>0</v>
      </c>
      <c r="U51" s="27">
        <f>SUMIFS('Wkpr-Stdy Bal (ex. trnsptn)'!$U$9:$U$512,'Wkpr-Stdy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Summary'!$U$9:$U$238,'Wkpr-201612 TTP Adj Summary'!$B$9:$B$238,'Att B1 123116 Depr_Chg-ex trans'!$B51,'Wkpr-201612 TTP Adj Summary'!$C$9:$C$238,'Att B1 123116 Depr_Chg-ex trans'!$C51,'Wkpr-201612 TTP Adj Summary'!$D$9:$D$238,'Att B1 123116 Depr_Chg-ex trans'!$D51)</f>
        <v>0</v>
      </c>
    </row>
    <row r="52" spans="2:21" x14ac:dyDescent="0.2">
      <c r="B52" s="26" t="s">
        <v>30</v>
      </c>
      <c r="C52" s="26" t="s">
        <v>139</v>
      </c>
      <c r="D52" s="26">
        <f t="shared" si="18"/>
        <v>332000</v>
      </c>
      <c r="E52" s="36">
        <v>332</v>
      </c>
      <c r="F52" s="26" t="s">
        <v>49</v>
      </c>
      <c r="G52" s="27">
        <f>SUMIFS('Wkpr-Stdy Bal (ex. trnsptn)'!$G$9:$G$512,'Wkpr-Stdy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Summary'!$G$9:$G$238,'Wkpr-201612 TTP Adj Summary'!$B$9:$B$238,'Att B1 123116 Depr_Chg-ex trans'!$B52,'Wkpr-201612 TTP Adj Summary'!$C$9:$C$238,'Att B1 123116 Depr_Chg-ex trans'!$C52,'Wkpr-201612 TTP Adj Summary'!$D$9:$D$238,'Att B1 123116 Depr_Chg-ex trans'!$D52)</f>
        <v>24338639.649999999</v>
      </c>
      <c r="I52" s="37">
        <f>'Wkpr-Stdy Bal (ex. trnsptn)'!I52</f>
        <v>1.1299999999999999E-2</v>
      </c>
      <c r="J52" s="28">
        <f t="shared" si="19"/>
        <v>275026.62804499996</v>
      </c>
      <c r="L52" s="37">
        <f>'Wkpr-Stdy Bal (ex. trnsptn)'!L52</f>
        <v>1.7299999999999999E-2</v>
      </c>
      <c r="N52" s="28">
        <f t="shared" si="20"/>
        <v>421058.46594499995</v>
      </c>
      <c r="O52" s="28">
        <f t="shared" si="21"/>
        <v>146031.83789999998</v>
      </c>
      <c r="Q52" s="27">
        <f>SUMIFS('Wkpr-Stdy Bal (ex. trnsptn)'!$Q$9:$Q$512,'Wkpr-Stdy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Summary'!$Q$9:$Q$238,'Wkpr-201612 TTP Adj Summary'!$B$9:$B$238,'Att B1 123116 Depr_Chg-ex trans'!$B52,'Wkpr-201612 TTP Adj Summary'!$C$9:$C$238,'Att B1 123116 Depr_Chg-ex trans'!$C52,'Wkpr-201612 TTP Adj Summary'!$D$9:$D$238,'Att B1 123116 Depr_Chg-ex trans'!$D52)</f>
        <v>95986.727051670023</v>
      </c>
      <c r="R52" s="27">
        <f>SUMIFS('Wkpr-Stdy Bal (ex. trnsptn)'!$R$9:$R$512,'Wkpr-Stdy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Summary'!$R$9:$R$238,'Wkpr-201612 TTP Adj Summary'!$B$9:$B$238,'Att B1 123116 Depr_Chg-ex trans'!$B52,'Wkpr-201612 TTP Adj Summary'!$C$9:$C$238,'Att B1 123116 Depr_Chg-ex trans'!$C52,'Wkpr-201612 TTP Adj Summary'!$D$9:$D$238,'Att B1 123116 Depr_Chg-ex trans'!$D52)</f>
        <v>50045.110848330005</v>
      </c>
      <c r="S52" s="27">
        <f>SUMIFS('Wkpr-Stdy Bal (ex. trnsptn)'!$S$9:$S$512,'Wkpr-Stdy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Summary'!$S$9:$S$238,'Wkpr-201612 TTP Adj Summary'!$B$9:$B$238,'Att B1 123116 Depr_Chg-ex trans'!$B52,'Wkpr-201612 TTP Adj Summary'!$C$9:$C$238,'Att B1 123116 Depr_Chg-ex trans'!$C52,'Wkpr-201612 TTP Adj Summary'!$D$9:$D$238,'Att B1 123116 Depr_Chg-ex trans'!$D52)</f>
        <v>0</v>
      </c>
      <c r="T52" s="27">
        <f>SUMIFS('Wkpr-Stdy Bal (ex. trnsptn)'!$T$9:$T$512,'Wkpr-Stdy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Summary'!$T$9:$T$238,'Wkpr-201612 TTP Adj Summary'!$B$9:$B$238,'Att B1 123116 Depr_Chg-ex trans'!$B52,'Wkpr-201612 TTP Adj Summary'!$C$9:$C$238,'Att B1 123116 Depr_Chg-ex trans'!$C52,'Wkpr-201612 TTP Adj Summary'!$D$9:$D$238,'Att B1 123116 Depr_Chg-ex trans'!$D52)</f>
        <v>0</v>
      </c>
      <c r="U52" s="27">
        <f>SUMIFS('Wkpr-Stdy Bal (ex. trnsptn)'!$U$9:$U$512,'Wkpr-Stdy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Summary'!$U$9:$U$238,'Wkpr-201612 TTP Adj Summary'!$B$9:$B$238,'Att B1 123116 Depr_Chg-ex trans'!$B52,'Wkpr-201612 TTP Adj Summary'!$C$9:$C$238,'Att B1 123116 Depr_Chg-ex trans'!$C52,'Wkpr-201612 TTP Adj Summary'!$D$9:$D$238,'Att B1 123116 Depr_Chg-ex trans'!$D52)</f>
        <v>0</v>
      </c>
    </row>
    <row r="53" spans="2:21" x14ac:dyDescent="0.2">
      <c r="B53" s="26" t="s">
        <v>30</v>
      </c>
      <c r="C53" s="26" t="s">
        <v>139</v>
      </c>
      <c r="D53" s="26">
        <f t="shared" si="18"/>
        <v>332100</v>
      </c>
      <c r="E53" s="36">
        <v>332.1</v>
      </c>
      <c r="F53" s="26" t="s">
        <v>50</v>
      </c>
      <c r="G53" s="27">
        <f>SUMIFS('Wkpr-Stdy Bal (ex. trnsptn)'!$G$9:$G$512,'Wkpr-Stdy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Summary'!$G$9:$G$238,'Wkpr-201612 TTP Adj Summary'!$B$9:$B$238,'Att B1 123116 Depr_Chg-ex trans'!$B53,'Wkpr-201612 TTP Adj Summary'!$C$9:$C$238,'Att B1 123116 Depr_Chg-ex trans'!$C53,'Wkpr-201612 TTP Adj Summary'!$D$9:$D$238,'Att B1 123116 Depr_Chg-ex trans'!$D53)</f>
        <v>16222465.439999999</v>
      </c>
      <c r="I53" s="37">
        <f>'Wkpr-Stdy Bal (ex. trnsptn)'!I53</f>
        <v>1.9E-2</v>
      </c>
      <c r="J53" s="28">
        <f t="shared" si="19"/>
        <v>308226.84336</v>
      </c>
      <c r="L53" s="37">
        <f>'Wkpr-Stdy Bal (ex. trnsptn)'!L53</f>
        <v>2.23E-2</v>
      </c>
      <c r="N53" s="28">
        <f t="shared" si="20"/>
        <v>361760.97931199998</v>
      </c>
      <c r="O53" s="28">
        <f t="shared" si="21"/>
        <v>53534.135951999982</v>
      </c>
      <c r="Q53" s="27">
        <f>SUMIFS('Wkpr-Stdy Bal (ex. trnsptn)'!$Q$9:$Q$512,'Wkpr-Stdy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Summary'!$Q$9:$Q$238,'Wkpr-201612 TTP Adj Summary'!$B$9:$B$238,'Att B1 123116 Depr_Chg-ex trans'!$B53,'Wkpr-201612 TTP Adj Summary'!$C$9:$C$238,'Att B1 123116 Depr_Chg-ex trans'!$C53,'Wkpr-201612 TTP Adj Summary'!$D$9:$D$238,'Att B1 123116 Depr_Chg-ex trans'!$D53)</f>
        <v>35187.987561249582</v>
      </c>
      <c r="R53" s="27">
        <f>SUMIFS('Wkpr-Stdy Bal (ex. trnsptn)'!$R$9:$R$512,'Wkpr-Stdy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Summary'!$R$9:$R$238,'Wkpr-201612 TTP Adj Summary'!$B$9:$B$238,'Att B1 123116 Depr_Chg-ex trans'!$B53,'Wkpr-201612 TTP Adj Summary'!$C$9:$C$238,'Att B1 123116 Depr_Chg-ex trans'!$C53,'Wkpr-201612 TTP Adj Summary'!$D$9:$D$238,'Att B1 123116 Depr_Chg-ex trans'!$D53)</f>
        <v>18346.148390750386</v>
      </c>
      <c r="S53" s="27">
        <f>SUMIFS('Wkpr-Stdy Bal (ex. trnsptn)'!$S$9:$S$512,'Wkpr-Stdy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Summary'!$S$9:$S$238,'Wkpr-201612 TTP Adj Summary'!$B$9:$B$238,'Att B1 123116 Depr_Chg-ex trans'!$B53,'Wkpr-201612 TTP Adj Summary'!$C$9:$C$238,'Att B1 123116 Depr_Chg-ex trans'!$C53,'Wkpr-201612 TTP Adj Summary'!$D$9:$D$238,'Att B1 123116 Depr_Chg-ex trans'!$D53)</f>
        <v>0</v>
      </c>
      <c r="T53" s="27">
        <f>SUMIFS('Wkpr-Stdy Bal (ex. trnsptn)'!$T$9:$T$512,'Wkpr-Stdy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Summary'!$T$9:$T$238,'Wkpr-201612 TTP Adj Summary'!$B$9:$B$238,'Att B1 123116 Depr_Chg-ex trans'!$B53,'Wkpr-201612 TTP Adj Summary'!$C$9:$C$238,'Att B1 123116 Depr_Chg-ex trans'!$C53,'Wkpr-201612 TTP Adj Summary'!$D$9:$D$238,'Att B1 123116 Depr_Chg-ex trans'!$D53)</f>
        <v>0</v>
      </c>
      <c r="U53" s="27">
        <f>SUMIFS('Wkpr-Stdy Bal (ex. trnsptn)'!$U$9:$U$512,'Wkpr-Stdy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Summary'!$U$9:$U$238,'Wkpr-201612 TTP Adj Summary'!$B$9:$B$238,'Att B1 123116 Depr_Chg-ex trans'!$B53,'Wkpr-201612 TTP Adj Summary'!$C$9:$C$238,'Att B1 123116 Depr_Chg-ex trans'!$C53,'Wkpr-201612 TTP Adj Summary'!$D$9:$D$238,'Att B1 123116 Depr_Chg-ex trans'!$D53)</f>
        <v>0</v>
      </c>
    </row>
    <row r="54" spans="2:21" x14ac:dyDescent="0.2">
      <c r="B54" s="26" t="s">
        <v>30</v>
      </c>
      <c r="C54" s="26" t="s">
        <v>139</v>
      </c>
      <c r="D54" s="26">
        <f t="shared" si="18"/>
        <v>332150</v>
      </c>
      <c r="E54" s="41">
        <v>332.15</v>
      </c>
      <c r="F54" s="26" t="s">
        <v>50</v>
      </c>
      <c r="G54" s="27">
        <f>SUMIFS('Wkpr-Stdy Bal (ex. trnsptn)'!$G$9:$G$512,'Wkpr-Stdy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Summary'!$G$9:$G$238,'Wkpr-201612 TTP Adj Summary'!$B$9:$B$238,'Att B1 123116 Depr_Chg-ex trans'!$B54,'Wkpr-201612 TTP Adj Summary'!$C$9:$C$238,'Att B1 123116 Depr_Chg-ex trans'!$C54,'Wkpr-201612 TTP Adj Summary'!$D$9:$D$238,'Att B1 123116 Depr_Chg-ex trans'!$D54)</f>
        <v>1103732.8600000001</v>
      </c>
      <c r="I54" s="37">
        <f>'Wkpr-Stdy Bal (ex. trnsptn)'!I54</f>
        <v>1.7999999999999999E-2</v>
      </c>
      <c r="J54" s="28">
        <f t="shared" si="19"/>
        <v>19867.191480000001</v>
      </c>
      <c r="L54" s="37">
        <f>'Wkpr-Stdy Bal (ex. trnsptn)'!L54</f>
        <v>2.2499999999999999E-2</v>
      </c>
      <c r="N54" s="28">
        <f t="shared" si="20"/>
        <v>24833.98935</v>
      </c>
      <c r="O54" s="28">
        <f t="shared" si="21"/>
        <v>4966.7978699999985</v>
      </c>
      <c r="Q54" s="27">
        <f>SUMIFS('Wkpr-Stdy Bal (ex. trnsptn)'!$Q$9:$Q$512,'Wkpr-Stdy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Summary'!$Q$9:$Q$238,'Wkpr-201612 TTP Adj Summary'!$B$9:$B$238,'Att B1 123116 Depr_Chg-ex trans'!$B54,'Wkpr-201612 TTP Adj Summary'!$C$9:$C$238,'Att B1 123116 Depr_Chg-ex trans'!$C54,'Wkpr-201612 TTP Adj Summary'!$D$9:$D$238,'Att B1 123116 Depr_Chg-ex trans'!$D54)</f>
        <v>3264.6762399509989</v>
      </c>
      <c r="R54" s="27">
        <f>SUMIFS('Wkpr-Stdy Bal (ex. trnsptn)'!$R$9:$R$512,'Wkpr-Stdy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Summary'!$R$9:$R$238,'Wkpr-201612 TTP Adj Summary'!$B$9:$B$238,'Att B1 123116 Depr_Chg-ex trans'!$B54,'Wkpr-201612 TTP Adj Summary'!$C$9:$C$238,'Att B1 123116 Depr_Chg-ex trans'!$C54,'Wkpr-201612 TTP Adj Summary'!$D$9:$D$238,'Att B1 123116 Depr_Chg-ex trans'!$D54)</f>
        <v>1702.1216300489996</v>
      </c>
      <c r="S54" s="27">
        <f>SUMIFS('Wkpr-Stdy Bal (ex. trnsptn)'!$S$9:$S$512,'Wkpr-Stdy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Summary'!$S$9:$S$238,'Wkpr-201612 TTP Adj Summary'!$B$9:$B$238,'Att B1 123116 Depr_Chg-ex trans'!$B54,'Wkpr-201612 TTP Adj Summary'!$C$9:$C$238,'Att B1 123116 Depr_Chg-ex trans'!$C54,'Wkpr-201612 TTP Adj Summary'!$D$9:$D$238,'Att B1 123116 Depr_Chg-ex trans'!$D54)</f>
        <v>0</v>
      </c>
      <c r="T54" s="27">
        <f>SUMIFS('Wkpr-Stdy Bal (ex. trnsptn)'!$T$9:$T$512,'Wkpr-Stdy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Summary'!$T$9:$T$238,'Wkpr-201612 TTP Adj Summary'!$B$9:$B$238,'Att B1 123116 Depr_Chg-ex trans'!$B54,'Wkpr-201612 TTP Adj Summary'!$C$9:$C$238,'Att B1 123116 Depr_Chg-ex trans'!$C54,'Wkpr-201612 TTP Adj Summary'!$D$9:$D$238,'Att B1 123116 Depr_Chg-ex trans'!$D54)</f>
        <v>0</v>
      </c>
      <c r="U54" s="27">
        <f>SUMIFS('Wkpr-Stdy Bal (ex. trnsptn)'!$U$9:$U$512,'Wkpr-Stdy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Summary'!$U$9:$U$238,'Wkpr-201612 TTP Adj Summary'!$B$9:$B$238,'Att B1 123116 Depr_Chg-ex trans'!$B54,'Wkpr-201612 TTP Adj Summary'!$C$9:$C$238,'Att B1 123116 Depr_Chg-ex trans'!$C54,'Wkpr-201612 TTP Adj Summary'!$D$9:$D$238,'Att B1 123116 Depr_Chg-ex trans'!$D54)</f>
        <v>0</v>
      </c>
    </row>
    <row r="55" spans="2:21" x14ac:dyDescent="0.2">
      <c r="B55" s="26" t="s">
        <v>30</v>
      </c>
      <c r="C55" s="26" t="s">
        <v>139</v>
      </c>
      <c r="D55" s="26">
        <f t="shared" si="18"/>
        <v>332200</v>
      </c>
      <c r="E55" s="36">
        <v>332.2</v>
      </c>
      <c r="F55" s="26" t="s">
        <v>51</v>
      </c>
      <c r="G55" s="27">
        <f>SUMIFS('Wkpr-Stdy Bal (ex. trnsptn)'!$G$9:$G$512,'Wkpr-Stdy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Summary'!$G$9:$G$238,'Wkpr-201612 TTP Adj Summary'!$B$9:$B$238,'Att B1 123116 Depr_Chg-ex trans'!$B55,'Wkpr-201612 TTP Adj Summary'!$C$9:$C$238,'Att B1 123116 Depr_Chg-ex trans'!$C55,'Wkpr-201612 TTP Adj Summary'!$D$9:$D$238,'Att B1 123116 Depr_Chg-ex trans'!$D55)</f>
        <v>102570.35</v>
      </c>
      <c r="I55" s="37">
        <f>'Wkpr-Stdy Bal (ex. trnsptn)'!I55</f>
        <v>1.7299999999999999E-2</v>
      </c>
      <c r="J55" s="28">
        <f t="shared" si="19"/>
        <v>1774.4670550000001</v>
      </c>
      <c r="L55" s="37">
        <f>'Wkpr-Stdy Bal (ex. trnsptn)'!L55</f>
        <v>1.9E-2</v>
      </c>
      <c r="N55" s="28">
        <f t="shared" si="20"/>
        <v>1948.83665</v>
      </c>
      <c r="O55" s="28">
        <f t="shared" si="21"/>
        <v>174.36959499999989</v>
      </c>
      <c r="Q55" s="27">
        <f>SUMIFS('Wkpr-Stdy Bal (ex. trnsptn)'!$Q$9:$Q$512,'Wkpr-Stdy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Summary'!$Q$9:$Q$238,'Wkpr-201612 TTP Adj Summary'!$B$9:$B$238,'Att B1 123116 Depr_Chg-ex trans'!$B55,'Wkpr-201612 TTP Adj Summary'!$C$9:$C$238,'Att B1 123116 Depr_Chg-ex trans'!$C55,'Wkpr-201612 TTP Adj Summary'!$D$9:$D$238,'Att B1 123116 Depr_Chg-ex trans'!$D55)</f>
        <v>114.61313479349974</v>
      </c>
      <c r="R55" s="27">
        <f>SUMIFS('Wkpr-Stdy Bal (ex. trnsptn)'!$R$9:$R$512,'Wkpr-Stdy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Summary'!$R$9:$R$238,'Wkpr-201612 TTP Adj Summary'!$B$9:$B$238,'Att B1 123116 Depr_Chg-ex trans'!$B55,'Wkpr-201612 TTP Adj Summary'!$C$9:$C$238,'Att B1 123116 Depr_Chg-ex trans'!$C55,'Wkpr-201612 TTP Adj Summary'!$D$9:$D$238,'Att B1 123116 Depr_Chg-ex trans'!$D55)</f>
        <v>59.756460206499924</v>
      </c>
      <c r="S55" s="27">
        <f>SUMIFS('Wkpr-Stdy Bal (ex. trnsptn)'!$S$9:$S$512,'Wkpr-Stdy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Summary'!$S$9:$S$238,'Wkpr-201612 TTP Adj Summary'!$B$9:$B$238,'Att B1 123116 Depr_Chg-ex trans'!$B55,'Wkpr-201612 TTP Adj Summary'!$C$9:$C$238,'Att B1 123116 Depr_Chg-ex trans'!$C55,'Wkpr-201612 TTP Adj Summary'!$D$9:$D$238,'Att B1 123116 Depr_Chg-ex trans'!$D55)</f>
        <v>0</v>
      </c>
      <c r="T55" s="27">
        <f>SUMIFS('Wkpr-Stdy Bal (ex. trnsptn)'!$T$9:$T$512,'Wkpr-Stdy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Summary'!$T$9:$T$238,'Wkpr-201612 TTP Adj Summary'!$B$9:$B$238,'Att B1 123116 Depr_Chg-ex trans'!$B55,'Wkpr-201612 TTP Adj Summary'!$C$9:$C$238,'Att B1 123116 Depr_Chg-ex trans'!$C55,'Wkpr-201612 TTP Adj Summary'!$D$9:$D$238,'Att B1 123116 Depr_Chg-ex trans'!$D55)</f>
        <v>0</v>
      </c>
      <c r="U55" s="27">
        <f>SUMIFS('Wkpr-Stdy Bal (ex. trnsptn)'!$U$9:$U$512,'Wkpr-Stdy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Summary'!$U$9:$U$238,'Wkpr-201612 TTP Adj Summary'!$B$9:$B$238,'Att B1 123116 Depr_Chg-ex trans'!$B55,'Wkpr-201612 TTP Adj Summary'!$C$9:$C$238,'Att B1 123116 Depr_Chg-ex trans'!$C55,'Wkpr-201612 TTP Adj Summary'!$D$9:$D$238,'Att B1 123116 Depr_Chg-ex trans'!$D55)</f>
        <v>0</v>
      </c>
    </row>
    <row r="56" spans="2:21" x14ac:dyDescent="0.2">
      <c r="B56" s="26" t="s">
        <v>30</v>
      </c>
      <c r="C56" s="26" t="s">
        <v>139</v>
      </c>
      <c r="D56" s="26">
        <f t="shared" si="18"/>
        <v>333000</v>
      </c>
      <c r="E56" s="36">
        <v>333</v>
      </c>
      <c r="F56" s="26" t="s">
        <v>52</v>
      </c>
      <c r="G56" s="27">
        <f>SUMIFS('Wkpr-Stdy Bal (ex. trnsptn)'!$G$9:$G$512,'Wkpr-Stdy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Summary'!$G$9:$G$238,'Wkpr-201612 TTP Adj Summary'!$B$9:$B$238,'Att B1 123116 Depr_Chg-ex trans'!$B56,'Wkpr-201612 TTP Adj Summary'!$C$9:$C$238,'Att B1 123116 Depr_Chg-ex trans'!$C56,'Wkpr-201612 TTP Adj Summary'!$D$9:$D$238,'Att B1 123116 Depr_Chg-ex trans'!$D56)</f>
        <v>45860097.609999999</v>
      </c>
      <c r="I56" s="37">
        <f>'Wkpr-Stdy Bal (ex. trnsptn)'!I56</f>
        <v>2.0400000000000001E-2</v>
      </c>
      <c r="J56" s="28">
        <f t="shared" si="19"/>
        <v>935545.99124400003</v>
      </c>
      <c r="L56" s="37">
        <f>'Wkpr-Stdy Bal (ex. trnsptn)'!L56</f>
        <v>2.5899999999999999E-2</v>
      </c>
      <c r="N56" s="28">
        <f t="shared" si="20"/>
        <v>1187776.528099</v>
      </c>
      <c r="O56" s="28">
        <f t="shared" si="21"/>
        <v>252230.53685499995</v>
      </c>
      <c r="Q56" s="27">
        <f>SUMIFS('Wkpr-Stdy Bal (ex. trnsptn)'!$Q$9:$Q$512,'Wkpr-Stdy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Summary'!$Q$9:$Q$238,'Wkpr-201612 TTP Adj Summary'!$B$9:$B$238,'Att B1 123116 Depr_Chg-ex trans'!$B56,'Wkpr-201612 TTP Adj Summary'!$C$9:$C$238,'Att B1 123116 Depr_Chg-ex trans'!$C56,'Wkpr-201612 TTP Adj Summary'!$D$9:$D$238,'Att B1 123116 Depr_Chg-ex trans'!$D56)</f>
        <v>165791.13187479146</v>
      </c>
      <c r="R56" s="27">
        <f>SUMIFS('Wkpr-Stdy Bal (ex. trnsptn)'!$R$9:$R$512,'Wkpr-Stdy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Summary'!$R$9:$R$238,'Wkpr-201612 TTP Adj Summary'!$B$9:$B$238,'Att B1 123116 Depr_Chg-ex trans'!$B56,'Wkpr-201612 TTP Adj Summary'!$C$9:$C$238,'Att B1 123116 Depr_Chg-ex trans'!$C56,'Wkpr-201612 TTP Adj Summary'!$D$9:$D$238,'Att B1 123116 Depr_Chg-ex trans'!$D56)</f>
        <v>86439.404980208434</v>
      </c>
      <c r="S56" s="27">
        <f>SUMIFS('Wkpr-Stdy Bal (ex. trnsptn)'!$S$9:$S$512,'Wkpr-Stdy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Summary'!$S$9:$S$238,'Wkpr-201612 TTP Adj Summary'!$B$9:$B$238,'Att B1 123116 Depr_Chg-ex trans'!$B56,'Wkpr-201612 TTP Adj Summary'!$C$9:$C$238,'Att B1 123116 Depr_Chg-ex trans'!$C56,'Wkpr-201612 TTP Adj Summary'!$D$9:$D$238,'Att B1 123116 Depr_Chg-ex trans'!$D56)</f>
        <v>0</v>
      </c>
      <c r="T56" s="27">
        <f>SUMIFS('Wkpr-Stdy Bal (ex. trnsptn)'!$T$9:$T$512,'Wkpr-Stdy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Summary'!$T$9:$T$238,'Wkpr-201612 TTP Adj Summary'!$B$9:$B$238,'Att B1 123116 Depr_Chg-ex trans'!$B56,'Wkpr-201612 TTP Adj Summary'!$C$9:$C$238,'Att B1 123116 Depr_Chg-ex trans'!$C56,'Wkpr-201612 TTP Adj Summary'!$D$9:$D$238,'Att B1 123116 Depr_Chg-ex trans'!$D56)</f>
        <v>0</v>
      </c>
      <c r="U56" s="27">
        <f>SUMIFS('Wkpr-Stdy Bal (ex. trnsptn)'!$U$9:$U$512,'Wkpr-Stdy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Summary'!$U$9:$U$238,'Wkpr-201612 TTP Adj Summary'!$B$9:$B$238,'Att B1 123116 Depr_Chg-ex trans'!$B56,'Wkpr-201612 TTP Adj Summary'!$C$9:$C$238,'Att B1 123116 Depr_Chg-ex trans'!$C56,'Wkpr-201612 TTP Adj Summary'!$D$9:$D$238,'Att B1 123116 Depr_Chg-ex trans'!$D56)</f>
        <v>0</v>
      </c>
    </row>
    <row r="57" spans="2:21" x14ac:dyDescent="0.2">
      <c r="B57" s="26" t="s">
        <v>30</v>
      </c>
      <c r="C57" s="26" t="s">
        <v>139</v>
      </c>
      <c r="D57" s="26">
        <f t="shared" si="18"/>
        <v>334000</v>
      </c>
      <c r="E57" s="36">
        <v>334</v>
      </c>
      <c r="F57" s="26" t="s">
        <v>36</v>
      </c>
      <c r="G57" s="27">
        <f>SUMIFS('Wkpr-Stdy Bal (ex. trnsptn)'!$G$9:$G$512,'Wkpr-Stdy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Summary'!$G$9:$G$238,'Wkpr-201612 TTP Adj Summary'!$B$9:$B$238,'Att B1 123116 Depr_Chg-ex trans'!$B57,'Wkpr-201612 TTP Adj Summary'!$C$9:$C$238,'Att B1 123116 Depr_Chg-ex trans'!$C57,'Wkpr-201612 TTP Adj Summary'!$D$9:$D$238,'Att B1 123116 Depr_Chg-ex trans'!$D57)</f>
        <v>6979749.1600000001</v>
      </c>
      <c r="I57" s="37">
        <f>'Wkpr-Stdy Bal (ex. trnsptn)'!I57</f>
        <v>2.9700000000000001E-2</v>
      </c>
      <c r="J57" s="28">
        <f t="shared" si="19"/>
        <v>207298.55005200001</v>
      </c>
      <c r="L57" s="37">
        <f>'Wkpr-Stdy Bal (ex. trnsptn)'!L57</f>
        <v>2.1000000000000001E-2</v>
      </c>
      <c r="N57" s="28">
        <f t="shared" si="20"/>
        <v>146574.73236000002</v>
      </c>
      <c r="O57" s="28">
        <f t="shared" si="21"/>
        <v>-60723.817691999982</v>
      </c>
      <c r="Q57" s="27">
        <f>SUMIFS('Wkpr-Stdy Bal (ex. trnsptn)'!$Q$9:$Q$512,'Wkpr-Stdy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Summary'!$Q$9:$Q$238,'Wkpr-201612 TTP Adj Summary'!$B$9:$B$238,'Att B1 123116 Depr_Chg-ex trans'!$B57,'Wkpr-201612 TTP Adj Summary'!$C$9:$C$238,'Att B1 123116 Depr_Chg-ex trans'!$C57,'Wkpr-201612 TTP Adj Summary'!$D$9:$D$238,'Att B1 123116 Depr_Chg-ex trans'!$D57)</f>
        <v>-39913.765368951572</v>
      </c>
      <c r="R57" s="27">
        <f>SUMIFS('Wkpr-Stdy Bal (ex. trnsptn)'!$R$9:$R$512,'Wkpr-Stdy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Summary'!$R$9:$R$238,'Wkpr-201612 TTP Adj Summary'!$B$9:$B$238,'Att B1 123116 Depr_Chg-ex trans'!$B57,'Wkpr-201612 TTP Adj Summary'!$C$9:$C$238,'Att B1 123116 Depr_Chg-ex trans'!$C57,'Wkpr-201612 TTP Adj Summary'!$D$9:$D$238,'Att B1 123116 Depr_Chg-ex trans'!$D57)</f>
        <v>-20810.052323048396</v>
      </c>
      <c r="S57" s="27">
        <f>SUMIFS('Wkpr-Stdy Bal (ex. trnsptn)'!$S$9:$S$512,'Wkpr-Stdy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Summary'!$S$9:$S$238,'Wkpr-201612 TTP Adj Summary'!$B$9:$B$238,'Att B1 123116 Depr_Chg-ex trans'!$B57,'Wkpr-201612 TTP Adj Summary'!$C$9:$C$238,'Att B1 123116 Depr_Chg-ex trans'!$C57,'Wkpr-201612 TTP Adj Summary'!$D$9:$D$238,'Att B1 123116 Depr_Chg-ex trans'!$D57)</f>
        <v>0</v>
      </c>
      <c r="T57" s="27">
        <f>SUMIFS('Wkpr-Stdy Bal (ex. trnsptn)'!$T$9:$T$512,'Wkpr-Stdy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Summary'!$T$9:$T$238,'Wkpr-201612 TTP Adj Summary'!$B$9:$B$238,'Att B1 123116 Depr_Chg-ex trans'!$B57,'Wkpr-201612 TTP Adj Summary'!$C$9:$C$238,'Att B1 123116 Depr_Chg-ex trans'!$C57,'Wkpr-201612 TTP Adj Summary'!$D$9:$D$238,'Att B1 123116 Depr_Chg-ex trans'!$D57)</f>
        <v>0</v>
      </c>
      <c r="U57" s="27">
        <f>SUMIFS('Wkpr-Stdy Bal (ex. trnsptn)'!$U$9:$U$512,'Wkpr-Stdy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Summary'!$U$9:$U$238,'Wkpr-201612 TTP Adj Summary'!$B$9:$B$238,'Att B1 123116 Depr_Chg-ex trans'!$B57,'Wkpr-201612 TTP Adj Summary'!$C$9:$C$238,'Att B1 123116 Depr_Chg-ex trans'!$C57,'Wkpr-201612 TTP Adj Summary'!$D$9:$D$238,'Att B1 123116 Depr_Chg-ex trans'!$D57)</f>
        <v>0</v>
      </c>
    </row>
    <row r="58" spans="2:21" x14ac:dyDescent="0.2">
      <c r="B58" s="26" t="s">
        <v>30</v>
      </c>
      <c r="C58" s="26" t="s">
        <v>139</v>
      </c>
      <c r="D58" s="26">
        <f t="shared" si="18"/>
        <v>335000</v>
      </c>
      <c r="E58" s="36">
        <v>335</v>
      </c>
      <c r="F58" s="26" t="s">
        <v>37</v>
      </c>
      <c r="G58" s="27">
        <f>SUMIFS('Wkpr-Stdy Bal (ex. trnsptn)'!$G$9:$G$512,'Wkpr-Stdy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Summary'!$G$9:$G$238,'Wkpr-201612 TTP Adj Summary'!$B$9:$B$238,'Att B1 123116 Depr_Chg-ex trans'!$B58,'Wkpr-201612 TTP Adj Summary'!$C$9:$C$238,'Att B1 123116 Depr_Chg-ex trans'!$C58,'Wkpr-201612 TTP Adj Summary'!$D$9:$D$238,'Att B1 123116 Depr_Chg-ex trans'!$D58)</f>
        <v>4240453.9800000004</v>
      </c>
      <c r="I58" s="37">
        <f>'Wkpr-Stdy Bal (ex. trnsptn)'!I58</f>
        <v>3.8E-3</v>
      </c>
      <c r="J58" s="28">
        <f t="shared" si="19"/>
        <v>16113.725124000002</v>
      </c>
      <c r="L58" s="37">
        <f>'Wkpr-Stdy Bal (ex. trnsptn)'!L58</f>
        <v>1.4199999999999999E-2</v>
      </c>
      <c r="N58" s="28">
        <f t="shared" si="20"/>
        <v>60214.446516000004</v>
      </c>
      <c r="O58" s="28">
        <f t="shared" si="21"/>
        <v>44100.721391999999</v>
      </c>
      <c r="Q58" s="27">
        <f>SUMIFS('Wkpr-Stdy Bal (ex. trnsptn)'!$Q$9:$Q$512,'Wkpr-Stdy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Summary'!$Q$9:$Q$238,'Wkpr-201612 TTP Adj Summary'!$B$9:$B$238,'Att B1 123116 Depr_Chg-ex trans'!$B58,'Wkpr-201612 TTP Adj Summary'!$C$9:$C$238,'Att B1 123116 Depr_Chg-ex trans'!$C58,'Wkpr-201612 TTP Adj Summary'!$D$9:$D$238,'Att B1 123116 Depr_Chg-ex trans'!$D58)</f>
        <v>28987.404170961603</v>
      </c>
      <c r="R58" s="27">
        <f>SUMIFS('Wkpr-Stdy Bal (ex. trnsptn)'!$R$9:$R$512,'Wkpr-Stdy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Summary'!$R$9:$R$238,'Wkpr-201612 TTP Adj Summary'!$B$9:$B$238,'Att B1 123116 Depr_Chg-ex trans'!$B58,'Wkpr-201612 TTP Adj Summary'!$C$9:$C$238,'Att B1 123116 Depr_Chg-ex trans'!$C58,'Wkpr-201612 TTP Adj Summary'!$D$9:$D$238,'Att B1 123116 Depr_Chg-ex trans'!$D58)</f>
        <v>15113.317221038404</v>
      </c>
      <c r="S58" s="27">
        <f>SUMIFS('Wkpr-Stdy Bal (ex. trnsptn)'!$S$9:$S$512,'Wkpr-Stdy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Summary'!$S$9:$S$238,'Wkpr-201612 TTP Adj Summary'!$B$9:$B$238,'Att B1 123116 Depr_Chg-ex trans'!$B58,'Wkpr-201612 TTP Adj Summary'!$C$9:$C$238,'Att B1 123116 Depr_Chg-ex trans'!$C58,'Wkpr-201612 TTP Adj Summary'!$D$9:$D$238,'Att B1 123116 Depr_Chg-ex trans'!$D58)</f>
        <v>0</v>
      </c>
      <c r="T58" s="27">
        <f>SUMIFS('Wkpr-Stdy Bal (ex. trnsptn)'!$T$9:$T$512,'Wkpr-Stdy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Summary'!$T$9:$T$238,'Wkpr-201612 TTP Adj Summary'!$B$9:$B$238,'Att B1 123116 Depr_Chg-ex trans'!$B58,'Wkpr-201612 TTP Adj Summary'!$C$9:$C$238,'Att B1 123116 Depr_Chg-ex trans'!$C58,'Wkpr-201612 TTP Adj Summary'!$D$9:$D$238,'Att B1 123116 Depr_Chg-ex trans'!$D58)</f>
        <v>0</v>
      </c>
      <c r="U58" s="27">
        <f>SUMIFS('Wkpr-Stdy Bal (ex. trnsptn)'!$U$9:$U$512,'Wkpr-Stdy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Summary'!$U$9:$U$238,'Wkpr-201612 TTP Adj Summary'!$B$9:$B$238,'Att B1 123116 Depr_Chg-ex trans'!$B58,'Wkpr-201612 TTP Adj Summary'!$C$9:$C$238,'Att B1 123116 Depr_Chg-ex trans'!$C58,'Wkpr-201612 TTP Adj Summary'!$D$9:$D$238,'Att B1 123116 Depr_Chg-ex trans'!$D58)</f>
        <v>0</v>
      </c>
    </row>
    <row r="59" spans="2:21" x14ac:dyDescent="0.2">
      <c r="B59" s="26" t="s">
        <v>30</v>
      </c>
      <c r="C59" s="26" t="s">
        <v>139</v>
      </c>
      <c r="D59" s="26">
        <f t="shared" si="18"/>
        <v>335100</v>
      </c>
      <c r="E59" s="36">
        <v>335.1</v>
      </c>
      <c r="F59" s="26" t="s">
        <v>143</v>
      </c>
      <c r="G59" s="27">
        <f>SUMIFS('Wkpr-Stdy Bal (ex. trnsptn)'!$G$9:$G$512,'Wkpr-Stdy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Summary'!$G$9:$G$238,'Wkpr-201612 TTP Adj Summary'!$B$9:$B$238,'Att B1 123116 Depr_Chg-ex trans'!$B59,'Wkpr-201612 TTP Adj Summary'!$C$9:$C$238,'Att B1 123116 Depr_Chg-ex trans'!$C59,'Wkpr-201612 TTP Adj Summary'!$D$9:$D$238,'Att B1 123116 Depr_Chg-ex trans'!$D59)</f>
        <v>110520.5</v>
      </c>
      <c r="I59" s="37">
        <f>'Wkpr-Stdy Bal (ex. trnsptn)'!I59</f>
        <v>1.2800000000000001E-2</v>
      </c>
      <c r="J59" s="28">
        <f t="shared" si="19"/>
        <v>1414.6624000000002</v>
      </c>
      <c r="L59" s="37">
        <f>'Wkpr-Stdy Bal (ex. trnsptn)'!L59</f>
        <v>1.3500000000000002E-2</v>
      </c>
      <c r="N59" s="28">
        <f t="shared" si="20"/>
        <v>1492.0267500000002</v>
      </c>
      <c r="O59" s="28">
        <f t="shared" si="21"/>
        <v>77.364350000000059</v>
      </c>
      <c r="Q59" s="27">
        <f>SUMIFS('Wkpr-Stdy Bal (ex. trnsptn)'!$Q$9:$Q$512,'Wkpr-Stdy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Summary'!$Q$9:$Q$238,'Wkpr-201612 TTP Adj Summary'!$B$9:$B$238,'Att B1 123116 Depr_Chg-ex trans'!$B59,'Wkpr-201612 TTP Adj Summary'!$C$9:$C$238,'Att B1 123116 Depr_Chg-ex trans'!$C59,'Wkpr-201612 TTP Adj Summary'!$D$9:$D$238,'Att B1 123116 Depr_Chg-ex trans'!$D59)</f>
        <v>50.851587255000027</v>
      </c>
      <c r="R59" s="27">
        <f>SUMIFS('Wkpr-Stdy Bal (ex. trnsptn)'!$R$9:$R$512,'Wkpr-Stdy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Summary'!$R$9:$R$238,'Wkpr-201612 TTP Adj Summary'!$B$9:$B$238,'Att B1 123116 Depr_Chg-ex trans'!$B59,'Wkpr-201612 TTP Adj Summary'!$C$9:$C$238,'Att B1 123116 Depr_Chg-ex trans'!$C59,'Wkpr-201612 TTP Adj Summary'!$D$9:$D$238,'Att B1 123116 Depr_Chg-ex trans'!$D59)</f>
        <v>26.512762744999975</v>
      </c>
      <c r="S59" s="27">
        <f>SUMIFS('Wkpr-Stdy Bal (ex. trnsptn)'!$S$9:$S$512,'Wkpr-Stdy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Summary'!$S$9:$S$238,'Wkpr-201612 TTP Adj Summary'!$B$9:$B$238,'Att B1 123116 Depr_Chg-ex trans'!$B59,'Wkpr-201612 TTP Adj Summary'!$C$9:$C$238,'Att B1 123116 Depr_Chg-ex trans'!$C59,'Wkpr-201612 TTP Adj Summary'!$D$9:$D$238,'Att B1 123116 Depr_Chg-ex trans'!$D59)</f>
        <v>0</v>
      </c>
      <c r="T59" s="27">
        <f>SUMIFS('Wkpr-Stdy Bal (ex. trnsptn)'!$T$9:$T$512,'Wkpr-Stdy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Summary'!$T$9:$T$238,'Wkpr-201612 TTP Adj Summary'!$B$9:$B$238,'Att B1 123116 Depr_Chg-ex trans'!$B59,'Wkpr-201612 TTP Adj Summary'!$C$9:$C$238,'Att B1 123116 Depr_Chg-ex trans'!$C59,'Wkpr-201612 TTP Adj Summary'!$D$9:$D$238,'Att B1 123116 Depr_Chg-ex trans'!$D59)</f>
        <v>0</v>
      </c>
      <c r="U59" s="27">
        <f>SUMIFS('Wkpr-Stdy Bal (ex. trnsptn)'!$U$9:$U$512,'Wkpr-Stdy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Summary'!$U$9:$U$238,'Wkpr-201612 TTP Adj Summary'!$B$9:$B$238,'Att B1 123116 Depr_Chg-ex trans'!$B59,'Wkpr-201612 TTP Adj Summary'!$C$9:$C$238,'Att B1 123116 Depr_Chg-ex trans'!$C59,'Wkpr-201612 TTP Adj Summary'!$D$9:$D$238,'Att B1 123116 Depr_Chg-ex trans'!$D59)</f>
        <v>0</v>
      </c>
    </row>
    <row r="60" spans="2:21" x14ac:dyDescent="0.2">
      <c r="B60" s="26" t="s">
        <v>30</v>
      </c>
      <c r="C60" s="26" t="s">
        <v>139</v>
      </c>
      <c r="D60" s="26">
        <f t="shared" si="18"/>
        <v>335150</v>
      </c>
      <c r="E60" s="41">
        <v>335.15</v>
      </c>
      <c r="F60" s="26" t="s">
        <v>143</v>
      </c>
      <c r="G60" s="27">
        <f>SUMIFS('Wkpr-Stdy Bal (ex. trnsptn)'!$G$9:$G$512,'Wkpr-Stdy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Summary'!$G$9:$G$238,'Wkpr-201612 TTP Adj Summary'!$B$9:$B$238,'Att B1 123116 Depr_Chg-ex trans'!$B60,'Wkpr-201612 TTP Adj Summary'!$C$9:$C$238,'Att B1 123116 Depr_Chg-ex trans'!$C60,'Wkpr-201612 TTP Adj Summary'!$D$9:$D$238,'Att B1 123116 Depr_Chg-ex trans'!$D60)</f>
        <v>48758.79</v>
      </c>
      <c r="I60" s="37">
        <f>'Wkpr-Stdy Bal (ex. trnsptn)'!I60</f>
        <v>1.2800000000000001E-2</v>
      </c>
      <c r="J60" s="28">
        <f t="shared" si="19"/>
        <v>624.11251200000004</v>
      </c>
      <c r="L60" s="37">
        <f>'Wkpr-Stdy Bal (ex. trnsptn)'!L60</f>
        <v>2.4900000000000002E-2</v>
      </c>
      <c r="N60" s="28">
        <f t="shared" si="20"/>
        <v>1214.093871</v>
      </c>
      <c r="O60" s="28">
        <f t="shared" si="21"/>
        <v>589.981359</v>
      </c>
      <c r="Q60" s="27">
        <f>SUMIFS('Wkpr-Stdy Bal (ex. trnsptn)'!$Q$9:$Q$512,'Wkpr-Stdy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Summary'!$Q$9:$Q$238,'Wkpr-201612 TTP Adj Summary'!$B$9:$B$238,'Att B1 123116 Depr_Chg-ex trans'!$B60,'Wkpr-201612 TTP Adj Summary'!$C$9:$C$238,'Att B1 123116 Depr_Chg-ex trans'!$C60,'Wkpr-201612 TTP Adj Summary'!$D$9:$D$238,'Att B1 123116 Depr_Chg-ex trans'!$D60)</f>
        <v>387.79474727070004</v>
      </c>
      <c r="R60" s="27">
        <f>SUMIFS('Wkpr-Stdy Bal (ex. trnsptn)'!$R$9:$R$512,'Wkpr-Stdy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Summary'!$R$9:$R$238,'Wkpr-201612 TTP Adj Summary'!$B$9:$B$238,'Att B1 123116 Depr_Chg-ex trans'!$B60,'Wkpr-201612 TTP Adj Summary'!$C$9:$C$238,'Att B1 123116 Depr_Chg-ex trans'!$C60,'Wkpr-201612 TTP Adj Summary'!$D$9:$D$238,'Att B1 123116 Depr_Chg-ex trans'!$D60)</f>
        <v>202.18661172930004</v>
      </c>
      <c r="S60" s="27">
        <f>SUMIFS('Wkpr-Stdy Bal (ex. trnsptn)'!$S$9:$S$512,'Wkpr-Stdy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Summary'!$S$9:$S$238,'Wkpr-201612 TTP Adj Summary'!$B$9:$B$238,'Att B1 123116 Depr_Chg-ex trans'!$B60,'Wkpr-201612 TTP Adj Summary'!$C$9:$C$238,'Att B1 123116 Depr_Chg-ex trans'!$C60,'Wkpr-201612 TTP Adj Summary'!$D$9:$D$238,'Att B1 123116 Depr_Chg-ex trans'!$D60)</f>
        <v>0</v>
      </c>
      <c r="T60" s="27">
        <f>SUMIFS('Wkpr-Stdy Bal (ex. trnsptn)'!$T$9:$T$512,'Wkpr-Stdy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Summary'!$T$9:$T$238,'Wkpr-201612 TTP Adj Summary'!$B$9:$B$238,'Att B1 123116 Depr_Chg-ex trans'!$B60,'Wkpr-201612 TTP Adj Summary'!$C$9:$C$238,'Att B1 123116 Depr_Chg-ex trans'!$C60,'Wkpr-201612 TTP Adj Summary'!$D$9:$D$238,'Att B1 123116 Depr_Chg-ex trans'!$D60)</f>
        <v>0</v>
      </c>
      <c r="U60" s="27">
        <f>SUMIFS('Wkpr-Stdy Bal (ex. trnsptn)'!$U$9:$U$512,'Wkpr-Stdy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Summary'!$U$9:$U$238,'Wkpr-201612 TTP Adj Summary'!$B$9:$B$238,'Att B1 123116 Depr_Chg-ex trans'!$B60,'Wkpr-201612 TTP Adj Summary'!$C$9:$C$238,'Att B1 123116 Depr_Chg-ex trans'!$C60,'Wkpr-201612 TTP Adj Summary'!$D$9:$D$238,'Att B1 123116 Depr_Chg-ex trans'!$D60)</f>
        <v>0</v>
      </c>
    </row>
    <row r="61" spans="2:21" x14ac:dyDescent="0.2">
      <c r="B61" s="26" t="s">
        <v>30</v>
      </c>
      <c r="C61" s="26" t="s">
        <v>139</v>
      </c>
      <c r="D61" s="26">
        <f t="shared" si="18"/>
        <v>335200</v>
      </c>
      <c r="E61" s="36">
        <v>335.2</v>
      </c>
      <c r="F61" s="26" t="s">
        <v>144</v>
      </c>
      <c r="G61" s="27">
        <f>SUMIFS('Wkpr-Stdy Bal (ex. trnsptn)'!$G$9:$G$512,'Wkpr-Stdy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Summary'!$G$9:$G$238,'Wkpr-201612 TTP Adj Summary'!$B$9:$B$238,'Att B1 123116 Depr_Chg-ex trans'!$B61,'Wkpr-201612 TTP Adj Summary'!$C$9:$C$238,'Att B1 123116 Depr_Chg-ex trans'!$C61,'Wkpr-201612 TTP Adj Summary'!$D$9:$D$238,'Att B1 123116 Depr_Chg-ex trans'!$D61)</f>
        <v>21108.600000000002</v>
      </c>
      <c r="I61" s="37">
        <f>'Wkpr-Stdy Bal (ex. trnsptn)'!I61</f>
        <v>9.5999999999999992E-3</v>
      </c>
      <c r="J61" s="28">
        <f t="shared" si="19"/>
        <v>202.64256</v>
      </c>
      <c r="L61" s="37">
        <f>'Wkpr-Stdy Bal (ex. trnsptn)'!L61</f>
        <v>2.3099999999999999E-2</v>
      </c>
      <c r="N61" s="28">
        <f t="shared" si="20"/>
        <v>487.60866000000004</v>
      </c>
      <c r="O61" s="28">
        <f t="shared" si="21"/>
        <v>284.96610000000004</v>
      </c>
      <c r="Q61" s="27">
        <f>SUMIFS('Wkpr-Stdy Bal (ex. trnsptn)'!$Q$9:$Q$512,'Wkpr-Stdy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Summary'!$Q$9:$Q$238,'Wkpr-201612 TTP Adj Summary'!$B$9:$B$238,'Att B1 123116 Depr_Chg-ex trans'!$B61,'Wkpr-201612 TTP Adj Summary'!$C$9:$C$238,'Att B1 123116 Depr_Chg-ex trans'!$C61,'Wkpr-201612 TTP Adj Summary'!$D$9:$D$238,'Att B1 123116 Depr_Chg-ex trans'!$D61)</f>
        <v>187.30821753000004</v>
      </c>
      <c r="R61" s="27">
        <f>SUMIFS('Wkpr-Stdy Bal (ex. trnsptn)'!$R$9:$R$512,'Wkpr-Stdy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Summary'!$R$9:$R$238,'Wkpr-201612 TTP Adj Summary'!$B$9:$B$238,'Att B1 123116 Depr_Chg-ex trans'!$B61,'Wkpr-201612 TTP Adj Summary'!$C$9:$C$238,'Att B1 123116 Depr_Chg-ex trans'!$C61,'Wkpr-201612 TTP Adj Summary'!$D$9:$D$238,'Att B1 123116 Depr_Chg-ex trans'!$D61)</f>
        <v>97.657882470000033</v>
      </c>
      <c r="S61" s="27">
        <f>SUMIFS('Wkpr-Stdy Bal (ex. trnsptn)'!$S$9:$S$512,'Wkpr-Stdy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Summary'!$S$9:$S$238,'Wkpr-201612 TTP Adj Summary'!$B$9:$B$238,'Att B1 123116 Depr_Chg-ex trans'!$B61,'Wkpr-201612 TTP Adj Summary'!$C$9:$C$238,'Att B1 123116 Depr_Chg-ex trans'!$C61,'Wkpr-201612 TTP Adj Summary'!$D$9:$D$238,'Att B1 123116 Depr_Chg-ex trans'!$D61)</f>
        <v>0</v>
      </c>
      <c r="T61" s="27">
        <f>SUMIFS('Wkpr-Stdy Bal (ex. trnsptn)'!$T$9:$T$512,'Wkpr-Stdy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Summary'!$T$9:$T$238,'Wkpr-201612 TTP Adj Summary'!$B$9:$B$238,'Att B1 123116 Depr_Chg-ex trans'!$B61,'Wkpr-201612 TTP Adj Summary'!$C$9:$C$238,'Att B1 123116 Depr_Chg-ex trans'!$C61,'Wkpr-201612 TTP Adj Summary'!$D$9:$D$238,'Att B1 123116 Depr_Chg-ex trans'!$D61)</f>
        <v>0</v>
      </c>
      <c r="U61" s="27">
        <f>SUMIFS('Wkpr-Stdy Bal (ex. trnsptn)'!$U$9:$U$512,'Wkpr-Stdy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Summary'!$U$9:$U$238,'Wkpr-201612 TTP Adj Summary'!$B$9:$B$238,'Att B1 123116 Depr_Chg-ex trans'!$B61,'Wkpr-201612 TTP Adj Summary'!$C$9:$C$238,'Att B1 123116 Depr_Chg-ex trans'!$C61,'Wkpr-201612 TTP Adj Summary'!$D$9:$D$238,'Att B1 123116 Depr_Chg-ex trans'!$D61)</f>
        <v>0</v>
      </c>
    </row>
    <row r="62" spans="2:21" x14ac:dyDescent="0.2">
      <c r="B62" s="26" t="s">
        <v>30</v>
      </c>
      <c r="C62" s="26" t="s">
        <v>139</v>
      </c>
      <c r="D62" s="26">
        <f t="shared" si="18"/>
        <v>336000</v>
      </c>
      <c r="E62" s="36">
        <v>336</v>
      </c>
      <c r="F62" s="26" t="s">
        <v>145</v>
      </c>
      <c r="G62" s="27">
        <f>SUMIFS('Wkpr-Stdy Bal (ex. trnsptn)'!$G$9:$G$512,'Wkpr-Stdy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Summary'!$G$9:$G$238,'Wkpr-201612 TTP Adj Summary'!$B$9:$B$238,'Att B1 123116 Depr_Chg-ex trans'!$B62,'Wkpr-201612 TTP Adj Summary'!$C$9:$C$238,'Att B1 123116 Depr_Chg-ex trans'!$C62,'Wkpr-201612 TTP Adj Summary'!$D$9:$D$238,'Att B1 123116 Depr_Chg-ex trans'!$D62)</f>
        <v>1670911.3900000001</v>
      </c>
      <c r="I62" s="37">
        <f>'Wkpr-Stdy Bal (ex. trnsptn)'!I62</f>
        <v>1.9599999999999999E-2</v>
      </c>
      <c r="J62" s="28">
        <f t="shared" si="19"/>
        <v>32749.863244</v>
      </c>
      <c r="L62" s="37">
        <f>'Wkpr-Stdy Bal (ex. trnsptn)'!L62</f>
        <v>0.02</v>
      </c>
      <c r="N62" s="28">
        <f t="shared" si="20"/>
        <v>33418.227800000001</v>
      </c>
      <c r="O62" s="28">
        <f t="shared" si="21"/>
        <v>668.36455600000045</v>
      </c>
      <c r="Q62" s="27">
        <f>SUMIFS('Wkpr-Stdy Bal (ex. trnsptn)'!$Q$9:$Q$512,'Wkpr-Stdy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Summary'!$Q$9:$Q$238,'Wkpr-201612 TTP Adj Summary'!$B$9:$B$238,'Att B1 123116 Depr_Chg-ex trans'!$B62,'Wkpr-201612 TTP Adj Summary'!$C$9:$C$238,'Att B1 123116 Depr_Chg-ex trans'!$C62,'Wkpr-201612 TTP Adj Summary'!$D$9:$D$238,'Att B1 123116 Depr_Chg-ex trans'!$D62)</f>
        <v>439.31602265880065</v>
      </c>
      <c r="R62" s="27">
        <f>SUMIFS('Wkpr-Stdy Bal (ex. trnsptn)'!$R$9:$R$512,'Wkpr-Stdy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Summary'!$R$9:$R$238,'Wkpr-201612 TTP Adj Summary'!$B$9:$B$238,'Att B1 123116 Depr_Chg-ex trans'!$B62,'Wkpr-201612 TTP Adj Summary'!$C$9:$C$238,'Att B1 123116 Depr_Chg-ex trans'!$C62,'Wkpr-201612 TTP Adj Summary'!$D$9:$D$238,'Att B1 123116 Depr_Chg-ex trans'!$D62)</f>
        <v>229.04853334120162</v>
      </c>
      <c r="S62" s="27">
        <f>SUMIFS('Wkpr-Stdy Bal (ex. trnsptn)'!$S$9:$S$512,'Wkpr-Stdy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Summary'!$S$9:$S$238,'Wkpr-201612 TTP Adj Summary'!$B$9:$B$238,'Att B1 123116 Depr_Chg-ex trans'!$B62,'Wkpr-201612 TTP Adj Summary'!$C$9:$C$238,'Att B1 123116 Depr_Chg-ex trans'!$C62,'Wkpr-201612 TTP Adj Summary'!$D$9:$D$238,'Att B1 123116 Depr_Chg-ex trans'!$D62)</f>
        <v>0</v>
      </c>
      <c r="T62" s="27">
        <f>SUMIFS('Wkpr-Stdy Bal (ex. trnsptn)'!$T$9:$T$512,'Wkpr-Stdy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Summary'!$T$9:$T$238,'Wkpr-201612 TTP Adj Summary'!$B$9:$B$238,'Att B1 123116 Depr_Chg-ex trans'!$B62,'Wkpr-201612 TTP Adj Summary'!$C$9:$C$238,'Att B1 123116 Depr_Chg-ex trans'!$C62,'Wkpr-201612 TTP Adj Summary'!$D$9:$D$238,'Att B1 123116 Depr_Chg-ex trans'!$D62)</f>
        <v>0</v>
      </c>
      <c r="U62" s="27">
        <f>SUMIFS('Wkpr-Stdy Bal (ex. trnsptn)'!$U$9:$U$512,'Wkpr-Stdy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Summary'!$U$9:$U$238,'Wkpr-201612 TTP Adj Summary'!$B$9:$B$238,'Att B1 123116 Depr_Chg-ex trans'!$B62,'Wkpr-201612 TTP Adj Summary'!$C$9:$C$238,'Att B1 123116 Depr_Chg-ex trans'!$C62,'Wkpr-201612 TTP Adj Summary'!$D$9:$D$238,'Att B1 123116 Depr_Chg-ex trans'!$D62)</f>
        <v>0</v>
      </c>
    </row>
    <row r="63" spans="2:21" x14ac:dyDescent="0.2">
      <c r="F63" s="26" t="s">
        <v>39</v>
      </c>
      <c r="G63" s="40">
        <f>SUM(G44:G62)</f>
        <v>122548536.02</v>
      </c>
      <c r="J63" s="40">
        <f>SUM(J44:J62)</f>
        <v>2171019.6518199998</v>
      </c>
      <c r="N63" s="40">
        <f t="shared" ref="N63:O63" si="22">SUM(N44:N62)</f>
        <v>2606773.1222279998</v>
      </c>
      <c r="O63" s="40">
        <f t="shared" si="22"/>
        <v>435753.47040799999</v>
      </c>
      <c r="Q63" s="40">
        <f t="shared" ref="Q63:U63" si="23">SUM(Q44:Q62)</f>
        <v>286420.75609917846</v>
      </c>
      <c r="R63" s="40">
        <f t="shared" si="23"/>
        <v>149332.71430882148</v>
      </c>
      <c r="S63" s="40">
        <f t="shared" si="23"/>
        <v>0</v>
      </c>
      <c r="T63" s="40">
        <f t="shared" si="23"/>
        <v>0</v>
      </c>
      <c r="U63" s="40">
        <f t="shared" si="23"/>
        <v>0</v>
      </c>
    </row>
    <row r="64" spans="2:21" x14ac:dyDescent="0.2">
      <c r="J64" s="28"/>
      <c r="N64" s="28"/>
      <c r="O64" s="28"/>
      <c r="Q64" s="28"/>
      <c r="R64" s="28"/>
      <c r="S64" s="28"/>
      <c r="T64" s="28"/>
      <c r="U64" s="28"/>
    </row>
    <row r="65" spans="2:21" x14ac:dyDescent="0.2">
      <c r="F65" s="26" t="s">
        <v>146</v>
      </c>
      <c r="J65" s="28"/>
      <c r="N65" s="28"/>
      <c r="O65" s="28"/>
      <c r="Q65" s="28"/>
      <c r="R65" s="28"/>
      <c r="S65" s="28"/>
      <c r="T65" s="28"/>
      <c r="U65" s="28"/>
    </row>
    <row r="66" spans="2:21" x14ac:dyDescent="0.2">
      <c r="B66" s="26" t="s">
        <v>30</v>
      </c>
      <c r="C66" s="26" t="s">
        <v>147</v>
      </c>
      <c r="D66" s="26">
        <f t="shared" ref="D66:D74" si="24">E66*1000</f>
        <v>330100</v>
      </c>
      <c r="E66" s="36">
        <v>330.1</v>
      </c>
      <c r="F66" s="26" t="s">
        <v>148</v>
      </c>
      <c r="G66" s="27">
        <f>SUMIFS('Wkpr-Stdy Bal (ex. trnsptn)'!$G$9:$G$512,'Wkpr-Stdy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Summary'!$G$9:$G$238,'Wkpr-201612 TTP Adj Summary'!$B$9:$B$238,'Att B1 123116 Depr_Chg-ex trans'!$B66,'Wkpr-201612 TTP Adj Summary'!$C$9:$C$238,'Att B1 123116 Depr_Chg-ex trans'!$C66,'Wkpr-201612 TTP Adj Summary'!$D$9:$D$238,'Att B1 123116 Depr_Chg-ex trans'!$D66)</f>
        <v>4200000</v>
      </c>
      <c r="I66" s="37">
        <f>'Wkpr-Stdy Bal (ex. trnsptn)'!I66</f>
        <v>1.9800000000000002E-2</v>
      </c>
      <c r="J66" s="28">
        <f t="shared" ref="J66:J74" si="25">G66*I66</f>
        <v>83160</v>
      </c>
      <c r="L66" s="37">
        <f>'Wkpr-Stdy Bal (ex. trnsptn)'!L66</f>
        <v>1.9900000000000001E-2</v>
      </c>
      <c r="N66" s="28">
        <f t="shared" ref="N66:N74" si="26">G66*L66</f>
        <v>83580</v>
      </c>
      <c r="O66" s="28">
        <f t="shared" ref="O66:O74" si="27">N66-J66</f>
        <v>420</v>
      </c>
      <c r="Q66" s="27">
        <f>SUMIFS('Wkpr-Stdy Bal (ex. trnsptn)'!$Q$9:$Q$512,'Wkpr-Stdy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Summary'!$Q$9:$Q$238,'Wkpr-201612 TTP Adj Summary'!$B$9:$B$238,'Att B1 123116 Depr_Chg-ex trans'!$B66,'Wkpr-201612 TTP Adj Summary'!$C$9:$C$238,'Att B1 123116 Depr_Chg-ex trans'!$C66,'Wkpr-201612 TTP Adj Summary'!$D$9:$D$238,'Att B1 123116 Depr_Chg-ex trans'!$D66)</f>
        <v>276.06599999999889</v>
      </c>
      <c r="R66" s="27">
        <f>SUMIFS('Wkpr-Stdy Bal (ex. trnsptn)'!$R$9:$R$512,'Wkpr-Stdy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Summary'!$R$9:$R$238,'Wkpr-201612 TTP Adj Summary'!$B$9:$B$238,'Att B1 123116 Depr_Chg-ex trans'!$B66,'Wkpr-201612 TTP Adj Summary'!$C$9:$C$238,'Att B1 123116 Depr_Chg-ex trans'!$C66,'Wkpr-201612 TTP Adj Summary'!$D$9:$D$238,'Att B1 123116 Depr_Chg-ex trans'!$D66)</f>
        <v>143.93400000000111</v>
      </c>
      <c r="S66" s="27">
        <f>SUMIFS('Wkpr-Stdy Bal (ex. trnsptn)'!$S$9:$S$512,'Wkpr-Stdy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Summary'!$S$9:$S$238,'Wkpr-201612 TTP Adj Summary'!$B$9:$B$238,'Att B1 123116 Depr_Chg-ex trans'!$B66,'Wkpr-201612 TTP Adj Summary'!$C$9:$C$238,'Att B1 123116 Depr_Chg-ex trans'!$C66,'Wkpr-201612 TTP Adj Summary'!$D$9:$D$238,'Att B1 123116 Depr_Chg-ex trans'!$D66)</f>
        <v>0</v>
      </c>
      <c r="T66" s="27">
        <f>SUMIFS('Wkpr-Stdy Bal (ex. trnsptn)'!$T$9:$T$512,'Wkpr-Stdy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Summary'!$T$9:$T$238,'Wkpr-201612 TTP Adj Summary'!$B$9:$B$238,'Att B1 123116 Depr_Chg-ex trans'!$B66,'Wkpr-201612 TTP Adj Summary'!$C$9:$C$238,'Att B1 123116 Depr_Chg-ex trans'!$C66,'Wkpr-201612 TTP Adj Summary'!$D$9:$D$238,'Att B1 123116 Depr_Chg-ex trans'!$D66)</f>
        <v>0</v>
      </c>
      <c r="U66" s="27">
        <f>SUMIFS('Wkpr-Stdy Bal (ex. trnsptn)'!$U$9:$U$512,'Wkpr-Stdy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Summary'!$U$9:$U$238,'Wkpr-201612 TTP Adj Summary'!$B$9:$B$238,'Att B1 123116 Depr_Chg-ex trans'!$B66,'Wkpr-201612 TTP Adj Summary'!$C$9:$C$238,'Att B1 123116 Depr_Chg-ex trans'!$C66,'Wkpr-201612 TTP Adj Summary'!$D$9:$D$238,'Att B1 123116 Depr_Chg-ex trans'!$D66)</f>
        <v>0</v>
      </c>
    </row>
    <row r="67" spans="2:21" x14ac:dyDescent="0.2">
      <c r="B67" s="26" t="s">
        <v>30</v>
      </c>
      <c r="C67" s="26" t="s">
        <v>147</v>
      </c>
      <c r="D67" s="26">
        <f t="shared" si="24"/>
        <v>330300</v>
      </c>
      <c r="E67" s="36">
        <v>330.3</v>
      </c>
      <c r="F67" s="26" t="s">
        <v>45</v>
      </c>
      <c r="G67" s="27">
        <f>SUMIFS('Wkpr-Stdy Bal (ex. trnsptn)'!$G$9:$G$512,'Wkpr-Stdy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Summary'!$G$9:$G$238,'Wkpr-201612 TTP Adj Summary'!$B$9:$B$238,'Att B1 123116 Depr_Chg-ex trans'!$B67,'Wkpr-201612 TTP Adj Summary'!$C$9:$C$238,'Att B1 123116 Depr_Chg-ex trans'!$C67,'Wkpr-201612 TTP Adj Summary'!$D$9:$D$238,'Att B1 123116 Depr_Chg-ex trans'!$D67)</f>
        <v>13633.6</v>
      </c>
      <c r="I67" s="37">
        <f>'Wkpr-Stdy Bal (ex. trnsptn)'!I67</f>
        <v>3.3500000000000002E-2</v>
      </c>
      <c r="J67" s="28">
        <f t="shared" si="25"/>
        <v>456.72560000000004</v>
      </c>
      <c r="L67" s="37">
        <f>'Wkpr-Stdy Bal (ex. trnsptn)'!L67</f>
        <v>1.66E-2</v>
      </c>
      <c r="N67" s="28">
        <f t="shared" si="26"/>
        <v>226.31776000000002</v>
      </c>
      <c r="O67" s="28">
        <f t="shared" si="27"/>
        <v>-230.40784000000002</v>
      </c>
      <c r="Q67" s="27">
        <f>SUMIFS('Wkpr-Stdy Bal (ex. trnsptn)'!$Q$9:$Q$512,'Wkpr-Stdy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Summary'!$Q$9:$Q$238,'Wkpr-201612 TTP Adj Summary'!$B$9:$B$238,'Att B1 123116 Depr_Chg-ex trans'!$B67,'Wkpr-201612 TTP Adj Summary'!$C$9:$C$238,'Att B1 123116 Depr_Chg-ex trans'!$C67,'Wkpr-201612 TTP Adj Summary'!$D$9:$D$238,'Att B1 123116 Depr_Chg-ex trans'!$D67)</f>
        <v>-151.44707323200001</v>
      </c>
      <c r="R67" s="27">
        <f>SUMIFS('Wkpr-Stdy Bal (ex. trnsptn)'!$R$9:$R$512,'Wkpr-Stdy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Summary'!$R$9:$R$238,'Wkpr-201612 TTP Adj Summary'!$B$9:$B$238,'Att B1 123116 Depr_Chg-ex trans'!$B67,'Wkpr-201612 TTP Adj Summary'!$C$9:$C$238,'Att B1 123116 Depr_Chg-ex trans'!$C67,'Wkpr-201612 TTP Adj Summary'!$D$9:$D$238,'Att B1 123116 Depr_Chg-ex trans'!$D67)</f>
        <v>-78.960766768000013</v>
      </c>
      <c r="S67" s="27">
        <f>SUMIFS('Wkpr-Stdy Bal (ex. trnsptn)'!$S$9:$S$512,'Wkpr-Stdy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Summary'!$S$9:$S$238,'Wkpr-201612 TTP Adj Summary'!$B$9:$B$238,'Att B1 123116 Depr_Chg-ex trans'!$B67,'Wkpr-201612 TTP Adj Summary'!$C$9:$C$238,'Att B1 123116 Depr_Chg-ex trans'!$C67,'Wkpr-201612 TTP Adj Summary'!$D$9:$D$238,'Att B1 123116 Depr_Chg-ex trans'!$D67)</f>
        <v>0</v>
      </c>
      <c r="T67" s="27">
        <f>SUMIFS('Wkpr-Stdy Bal (ex. trnsptn)'!$T$9:$T$512,'Wkpr-Stdy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Summary'!$T$9:$T$238,'Wkpr-201612 TTP Adj Summary'!$B$9:$B$238,'Att B1 123116 Depr_Chg-ex trans'!$B67,'Wkpr-201612 TTP Adj Summary'!$C$9:$C$238,'Att B1 123116 Depr_Chg-ex trans'!$C67,'Wkpr-201612 TTP Adj Summary'!$D$9:$D$238,'Att B1 123116 Depr_Chg-ex trans'!$D67)</f>
        <v>0</v>
      </c>
      <c r="U67" s="27">
        <f>SUMIFS('Wkpr-Stdy Bal (ex. trnsptn)'!$U$9:$U$512,'Wkpr-Stdy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Summary'!$U$9:$U$238,'Wkpr-201612 TTP Adj Summary'!$B$9:$B$238,'Att B1 123116 Depr_Chg-ex trans'!$B67,'Wkpr-201612 TTP Adj Summary'!$C$9:$C$238,'Att B1 123116 Depr_Chg-ex trans'!$C67,'Wkpr-201612 TTP Adj Summary'!$D$9:$D$238,'Att B1 123116 Depr_Chg-ex trans'!$D67)</f>
        <v>0</v>
      </c>
    </row>
    <row r="68" spans="2:21" x14ac:dyDescent="0.2">
      <c r="B68" s="26" t="s">
        <v>30</v>
      </c>
      <c r="C68" s="26" t="s">
        <v>147</v>
      </c>
      <c r="D68" s="26">
        <f t="shared" si="24"/>
        <v>330400</v>
      </c>
      <c r="E68" s="36">
        <v>330.4</v>
      </c>
      <c r="F68" s="26" t="s">
        <v>46</v>
      </c>
      <c r="G68" s="27">
        <f>SUMIFS('Wkpr-Stdy Bal (ex. trnsptn)'!$G$9:$G$512,'Wkpr-Stdy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Summary'!$G$9:$G$238,'Wkpr-201612 TTP Adj Summary'!$B$9:$B$238,'Att B1 123116 Depr_Chg-ex trans'!$B68,'Wkpr-201612 TTP Adj Summary'!$C$9:$C$238,'Att B1 123116 Depr_Chg-ex trans'!$C68,'Wkpr-201612 TTP Adj Summary'!$D$9:$D$238,'Att B1 123116 Depr_Chg-ex trans'!$D68)</f>
        <v>3626.67</v>
      </c>
      <c r="I68" s="37">
        <f>'Wkpr-Stdy Bal (ex. trnsptn)'!I68</f>
        <v>5.6000000000000001E-2</v>
      </c>
      <c r="J68" s="28">
        <f t="shared" si="25"/>
        <v>203.09352000000001</v>
      </c>
      <c r="L68" s="37">
        <f>'Wkpr-Stdy Bal (ex. trnsptn)'!L68</f>
        <v>2.8E-3</v>
      </c>
      <c r="N68" s="28">
        <f t="shared" si="26"/>
        <v>10.154676</v>
      </c>
      <c r="O68" s="28">
        <f t="shared" si="27"/>
        <v>-192.93884400000002</v>
      </c>
      <c r="Q68" s="27">
        <f>SUMIFS('Wkpr-Stdy Bal (ex. trnsptn)'!$Q$9:$Q$512,'Wkpr-Stdy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Summary'!$Q$9:$Q$238,'Wkpr-201612 TTP Adj Summary'!$B$9:$B$238,'Att B1 123116 Depr_Chg-ex trans'!$B68,'Wkpr-201612 TTP Adj Summary'!$C$9:$C$238,'Att B1 123116 Depr_Chg-ex trans'!$C68,'Wkpr-201612 TTP Adj Summary'!$D$9:$D$238,'Att B1 123116 Depr_Chg-ex trans'!$D68)</f>
        <v>-126.81870216119999</v>
      </c>
      <c r="R68" s="27">
        <f>SUMIFS('Wkpr-Stdy Bal (ex. trnsptn)'!$R$9:$R$512,'Wkpr-Stdy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Summary'!$R$9:$R$238,'Wkpr-201612 TTP Adj Summary'!$B$9:$B$238,'Att B1 123116 Depr_Chg-ex trans'!$B68,'Wkpr-201612 TTP Adj Summary'!$C$9:$C$238,'Att B1 123116 Depr_Chg-ex trans'!$C68,'Wkpr-201612 TTP Adj Summary'!$D$9:$D$238,'Att B1 123116 Depr_Chg-ex trans'!$D68)</f>
        <v>-66.120141838799995</v>
      </c>
      <c r="S68" s="27">
        <f>SUMIFS('Wkpr-Stdy Bal (ex. trnsptn)'!$S$9:$S$512,'Wkpr-Stdy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Summary'!$S$9:$S$238,'Wkpr-201612 TTP Adj Summary'!$B$9:$B$238,'Att B1 123116 Depr_Chg-ex trans'!$B68,'Wkpr-201612 TTP Adj Summary'!$C$9:$C$238,'Att B1 123116 Depr_Chg-ex trans'!$C68,'Wkpr-201612 TTP Adj Summary'!$D$9:$D$238,'Att B1 123116 Depr_Chg-ex trans'!$D68)</f>
        <v>0</v>
      </c>
      <c r="T68" s="27">
        <f>SUMIFS('Wkpr-Stdy Bal (ex. trnsptn)'!$T$9:$T$512,'Wkpr-Stdy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Summary'!$T$9:$T$238,'Wkpr-201612 TTP Adj Summary'!$B$9:$B$238,'Att B1 123116 Depr_Chg-ex trans'!$B68,'Wkpr-201612 TTP Adj Summary'!$C$9:$C$238,'Att B1 123116 Depr_Chg-ex trans'!$C68,'Wkpr-201612 TTP Adj Summary'!$D$9:$D$238,'Att B1 123116 Depr_Chg-ex trans'!$D68)</f>
        <v>0</v>
      </c>
      <c r="U68" s="27">
        <f>SUMIFS('Wkpr-Stdy Bal (ex. trnsptn)'!$U$9:$U$512,'Wkpr-Stdy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Summary'!$U$9:$U$238,'Wkpr-201612 TTP Adj Summary'!$B$9:$B$238,'Att B1 123116 Depr_Chg-ex trans'!$B68,'Wkpr-201612 TTP Adj Summary'!$C$9:$C$238,'Att B1 123116 Depr_Chg-ex trans'!$C68,'Wkpr-201612 TTP Adj Summary'!$D$9:$D$238,'Att B1 123116 Depr_Chg-ex trans'!$D68)</f>
        <v>0</v>
      </c>
    </row>
    <row r="69" spans="2:21" x14ac:dyDescent="0.2">
      <c r="B69" s="26" t="s">
        <v>30</v>
      </c>
      <c r="C69" s="26" t="s">
        <v>147</v>
      </c>
      <c r="D69" s="26">
        <f t="shared" si="24"/>
        <v>331000</v>
      </c>
      <c r="E69" s="36">
        <v>331</v>
      </c>
      <c r="F69" s="26" t="s">
        <v>32</v>
      </c>
      <c r="G69" s="27">
        <f>SUMIFS('Wkpr-Stdy Bal (ex. trnsptn)'!$G$9:$G$512,'Wkpr-Stdy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Summary'!$G$9:$G$238,'Wkpr-201612 TTP Adj Summary'!$B$9:$B$238,'Att B1 123116 Depr_Chg-ex trans'!$B69,'Wkpr-201612 TTP Adj Summary'!$C$9:$C$238,'Att B1 123116 Depr_Chg-ex trans'!$C69,'Wkpr-201612 TTP Adj Summary'!$D$9:$D$238,'Att B1 123116 Depr_Chg-ex trans'!$D69)</f>
        <v>2958815.96</v>
      </c>
      <c r="I69" s="37">
        <f>'Wkpr-Stdy Bal (ex. trnsptn)'!I69</f>
        <v>1.9400000000000001E-2</v>
      </c>
      <c r="J69" s="28">
        <f t="shared" si="25"/>
        <v>57401.029624000003</v>
      </c>
      <c r="L69" s="37">
        <f>'Wkpr-Stdy Bal (ex. trnsptn)'!L69</f>
        <v>1.8700000000000001E-2</v>
      </c>
      <c r="N69" s="28">
        <f t="shared" si="26"/>
        <v>55329.858452</v>
      </c>
      <c r="O69" s="28">
        <f t="shared" si="27"/>
        <v>-2071.1711720000021</v>
      </c>
      <c r="Q69" s="27">
        <f>SUMIFS('Wkpr-Stdy Bal (ex. trnsptn)'!$Q$9:$Q$512,'Wkpr-Stdy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Summary'!$Q$9:$Q$238,'Wkpr-201612 TTP Adj Summary'!$B$9:$B$238,'Att B1 123116 Depr_Chg-ex trans'!$B69,'Wkpr-201612 TTP Adj Summary'!$C$9:$C$238,'Att B1 123116 Depr_Chg-ex trans'!$C69,'Wkpr-201612 TTP Adj Summary'!$D$9:$D$238,'Att B1 123116 Depr_Chg-ex trans'!$D69)</f>
        <v>-1361.3808113556006</v>
      </c>
      <c r="R69" s="27">
        <f>SUMIFS('Wkpr-Stdy Bal (ex. trnsptn)'!$R$9:$R$512,'Wkpr-Stdy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Summary'!$R$9:$R$238,'Wkpr-201612 TTP Adj Summary'!$B$9:$B$238,'Att B1 123116 Depr_Chg-ex trans'!$B69,'Wkpr-201612 TTP Adj Summary'!$C$9:$C$238,'Att B1 123116 Depr_Chg-ex trans'!$C69,'Wkpr-201612 TTP Adj Summary'!$D$9:$D$238,'Att B1 123116 Depr_Chg-ex trans'!$D69)</f>
        <v>-709.79036064440152</v>
      </c>
      <c r="S69" s="27">
        <f>SUMIFS('Wkpr-Stdy Bal (ex. trnsptn)'!$S$9:$S$512,'Wkpr-Stdy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Summary'!$S$9:$S$238,'Wkpr-201612 TTP Adj Summary'!$B$9:$B$238,'Att B1 123116 Depr_Chg-ex trans'!$B69,'Wkpr-201612 TTP Adj Summary'!$C$9:$C$238,'Att B1 123116 Depr_Chg-ex trans'!$C69,'Wkpr-201612 TTP Adj Summary'!$D$9:$D$238,'Att B1 123116 Depr_Chg-ex trans'!$D69)</f>
        <v>0</v>
      </c>
      <c r="T69" s="27">
        <f>SUMIFS('Wkpr-Stdy Bal (ex. trnsptn)'!$T$9:$T$512,'Wkpr-Stdy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Summary'!$T$9:$T$238,'Wkpr-201612 TTP Adj Summary'!$B$9:$B$238,'Att B1 123116 Depr_Chg-ex trans'!$B69,'Wkpr-201612 TTP Adj Summary'!$C$9:$C$238,'Att B1 123116 Depr_Chg-ex trans'!$C69,'Wkpr-201612 TTP Adj Summary'!$D$9:$D$238,'Att B1 123116 Depr_Chg-ex trans'!$D69)</f>
        <v>0</v>
      </c>
      <c r="U69" s="27">
        <f>SUMIFS('Wkpr-Stdy Bal (ex. trnsptn)'!$U$9:$U$512,'Wkpr-Stdy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Summary'!$U$9:$U$238,'Wkpr-201612 TTP Adj Summary'!$B$9:$B$238,'Att B1 123116 Depr_Chg-ex trans'!$B69,'Wkpr-201612 TTP Adj Summary'!$C$9:$C$238,'Att B1 123116 Depr_Chg-ex trans'!$C69,'Wkpr-201612 TTP Adj Summary'!$D$9:$D$238,'Att B1 123116 Depr_Chg-ex trans'!$D69)</f>
        <v>0</v>
      </c>
    </row>
    <row r="70" spans="2:21" x14ac:dyDescent="0.2">
      <c r="B70" s="26" t="s">
        <v>30</v>
      </c>
      <c r="C70" s="26" t="s">
        <v>147</v>
      </c>
      <c r="D70" s="26">
        <f t="shared" si="24"/>
        <v>332000</v>
      </c>
      <c r="E70" s="36">
        <v>332</v>
      </c>
      <c r="F70" s="26" t="s">
        <v>49</v>
      </c>
      <c r="G70" s="27">
        <f>SUMIFS('Wkpr-Stdy Bal (ex. trnsptn)'!$G$9:$G$512,'Wkpr-Stdy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Summary'!$G$9:$G$238,'Wkpr-201612 TTP Adj Summary'!$B$9:$B$238,'Att B1 123116 Depr_Chg-ex trans'!$B70,'Wkpr-201612 TTP Adj Summary'!$C$9:$C$238,'Att B1 123116 Depr_Chg-ex trans'!$C70,'Wkpr-201612 TTP Adj Summary'!$D$9:$D$238,'Att B1 123116 Depr_Chg-ex trans'!$D70)</f>
        <v>5051126.22</v>
      </c>
      <c r="I70" s="37">
        <f>'Wkpr-Stdy Bal (ex. trnsptn)'!I70</f>
        <v>1.72E-2</v>
      </c>
      <c r="J70" s="28">
        <f t="shared" si="25"/>
        <v>86879.370983999994</v>
      </c>
      <c r="L70" s="37">
        <f>'Wkpr-Stdy Bal (ex. trnsptn)'!L70</f>
        <v>1.1699999999999999E-2</v>
      </c>
      <c r="N70" s="28">
        <f t="shared" si="26"/>
        <v>59098.176773999992</v>
      </c>
      <c r="O70" s="28">
        <f t="shared" si="27"/>
        <v>-27781.194210000001</v>
      </c>
      <c r="Q70" s="27">
        <f>SUMIFS('Wkpr-Stdy Bal (ex. trnsptn)'!$Q$9:$Q$512,'Wkpr-Stdy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Summary'!$Q$9:$Q$238,'Wkpr-201612 TTP Adj Summary'!$B$9:$B$238,'Att B1 123116 Depr_Chg-ex trans'!$B70,'Wkpr-201612 TTP Adj Summary'!$C$9:$C$238,'Att B1 123116 Depr_Chg-ex trans'!$C70,'Wkpr-201612 TTP Adj Summary'!$D$9:$D$238,'Att B1 123116 Depr_Chg-ex trans'!$D70)</f>
        <v>-18260.578954232995</v>
      </c>
      <c r="R70" s="27">
        <f>SUMIFS('Wkpr-Stdy Bal (ex. trnsptn)'!$R$9:$R$512,'Wkpr-Stdy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Summary'!$R$9:$R$238,'Wkpr-201612 TTP Adj Summary'!$B$9:$B$238,'Att B1 123116 Depr_Chg-ex trans'!$B70,'Wkpr-201612 TTP Adj Summary'!$C$9:$C$238,'Att B1 123116 Depr_Chg-ex trans'!$C70,'Wkpr-201612 TTP Adj Summary'!$D$9:$D$238,'Att B1 123116 Depr_Chg-ex trans'!$D70)</f>
        <v>-9520.6152557669993</v>
      </c>
      <c r="S70" s="27">
        <f>SUMIFS('Wkpr-Stdy Bal (ex. trnsptn)'!$S$9:$S$512,'Wkpr-Stdy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Summary'!$S$9:$S$238,'Wkpr-201612 TTP Adj Summary'!$B$9:$B$238,'Att B1 123116 Depr_Chg-ex trans'!$B70,'Wkpr-201612 TTP Adj Summary'!$C$9:$C$238,'Att B1 123116 Depr_Chg-ex trans'!$C70,'Wkpr-201612 TTP Adj Summary'!$D$9:$D$238,'Att B1 123116 Depr_Chg-ex trans'!$D70)</f>
        <v>0</v>
      </c>
      <c r="T70" s="27">
        <f>SUMIFS('Wkpr-Stdy Bal (ex. trnsptn)'!$T$9:$T$512,'Wkpr-Stdy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Summary'!$T$9:$T$238,'Wkpr-201612 TTP Adj Summary'!$B$9:$B$238,'Att B1 123116 Depr_Chg-ex trans'!$B70,'Wkpr-201612 TTP Adj Summary'!$C$9:$C$238,'Att B1 123116 Depr_Chg-ex trans'!$C70,'Wkpr-201612 TTP Adj Summary'!$D$9:$D$238,'Att B1 123116 Depr_Chg-ex trans'!$D70)</f>
        <v>0</v>
      </c>
      <c r="U70" s="27">
        <f>SUMIFS('Wkpr-Stdy Bal (ex. trnsptn)'!$U$9:$U$512,'Wkpr-Stdy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Summary'!$U$9:$U$238,'Wkpr-201612 TTP Adj Summary'!$B$9:$B$238,'Att B1 123116 Depr_Chg-ex trans'!$B70,'Wkpr-201612 TTP Adj Summary'!$C$9:$C$238,'Att B1 123116 Depr_Chg-ex trans'!$C70,'Wkpr-201612 TTP Adj Summary'!$D$9:$D$238,'Att B1 123116 Depr_Chg-ex trans'!$D70)</f>
        <v>0</v>
      </c>
    </row>
    <row r="71" spans="2:21" x14ac:dyDescent="0.2">
      <c r="B71" s="26" t="s">
        <v>30</v>
      </c>
      <c r="C71" s="26" t="s">
        <v>147</v>
      </c>
      <c r="D71" s="26">
        <f t="shared" si="24"/>
        <v>332200</v>
      </c>
      <c r="E71" s="36">
        <v>332.2</v>
      </c>
      <c r="F71" s="26" t="s">
        <v>51</v>
      </c>
      <c r="G71" s="27">
        <f>SUMIFS('Wkpr-Stdy Bal (ex. trnsptn)'!$G$9:$G$512,'Wkpr-Stdy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Summary'!$G$9:$G$238,'Wkpr-201612 TTP Adj Summary'!$B$9:$B$238,'Att B1 123116 Depr_Chg-ex trans'!$B71,'Wkpr-201612 TTP Adj Summary'!$C$9:$C$238,'Att B1 123116 Depr_Chg-ex trans'!$C71,'Wkpr-201612 TTP Adj Summary'!$D$9:$D$238,'Att B1 123116 Depr_Chg-ex trans'!$D71)</f>
        <v>14365.6</v>
      </c>
      <c r="I71" s="37">
        <f>'Wkpr-Stdy Bal (ex. trnsptn)'!I71</f>
        <v>1.8499999999999999E-2</v>
      </c>
      <c r="J71" s="28">
        <f t="shared" si="25"/>
        <v>265.7636</v>
      </c>
      <c r="L71" s="37">
        <f>'Wkpr-Stdy Bal (ex. trnsptn)'!L71</f>
        <v>1.3999999999999999E-2</v>
      </c>
      <c r="N71" s="28">
        <f t="shared" si="26"/>
        <v>201.11839999999998</v>
      </c>
      <c r="O71" s="28">
        <f t="shared" si="27"/>
        <v>-64.645200000000017</v>
      </c>
      <c r="Q71" s="27">
        <f>SUMIFS('Wkpr-Stdy Bal (ex. trnsptn)'!$Q$9:$Q$512,'Wkpr-Stdy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Summary'!$Q$9:$Q$238,'Wkpr-201612 TTP Adj Summary'!$B$9:$B$238,'Att B1 123116 Depr_Chg-ex trans'!$B71,'Wkpr-201612 TTP Adj Summary'!$C$9:$C$238,'Att B1 123116 Depr_Chg-ex trans'!$C71,'Wkpr-201612 TTP Adj Summary'!$D$9:$D$238,'Att B1 123116 Depr_Chg-ex trans'!$D71)</f>
        <v>-42.491289960000017</v>
      </c>
      <c r="R71" s="27">
        <f>SUMIFS('Wkpr-Stdy Bal (ex. trnsptn)'!$R$9:$R$512,'Wkpr-Stdy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Summary'!$R$9:$R$238,'Wkpr-201612 TTP Adj Summary'!$B$9:$B$238,'Att B1 123116 Depr_Chg-ex trans'!$B71,'Wkpr-201612 TTP Adj Summary'!$C$9:$C$238,'Att B1 123116 Depr_Chg-ex trans'!$C71,'Wkpr-201612 TTP Adj Summary'!$D$9:$D$238,'Att B1 123116 Depr_Chg-ex trans'!$D71)</f>
        <v>-22.153910040000014</v>
      </c>
      <c r="S71" s="27">
        <f>SUMIFS('Wkpr-Stdy Bal (ex. trnsptn)'!$S$9:$S$512,'Wkpr-Stdy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Summary'!$S$9:$S$238,'Wkpr-201612 TTP Adj Summary'!$B$9:$B$238,'Att B1 123116 Depr_Chg-ex trans'!$B71,'Wkpr-201612 TTP Adj Summary'!$C$9:$C$238,'Att B1 123116 Depr_Chg-ex trans'!$C71,'Wkpr-201612 TTP Adj Summary'!$D$9:$D$238,'Att B1 123116 Depr_Chg-ex trans'!$D71)</f>
        <v>0</v>
      </c>
      <c r="T71" s="27">
        <f>SUMIFS('Wkpr-Stdy Bal (ex. trnsptn)'!$T$9:$T$512,'Wkpr-Stdy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Summary'!$T$9:$T$238,'Wkpr-201612 TTP Adj Summary'!$B$9:$B$238,'Att B1 123116 Depr_Chg-ex trans'!$B71,'Wkpr-201612 TTP Adj Summary'!$C$9:$C$238,'Att B1 123116 Depr_Chg-ex trans'!$C71,'Wkpr-201612 TTP Adj Summary'!$D$9:$D$238,'Att B1 123116 Depr_Chg-ex trans'!$D71)</f>
        <v>0</v>
      </c>
      <c r="U71" s="27">
        <f>SUMIFS('Wkpr-Stdy Bal (ex. trnsptn)'!$U$9:$U$512,'Wkpr-Stdy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Summary'!$U$9:$U$238,'Wkpr-201612 TTP Adj Summary'!$B$9:$B$238,'Att B1 123116 Depr_Chg-ex trans'!$B71,'Wkpr-201612 TTP Adj Summary'!$C$9:$C$238,'Att B1 123116 Depr_Chg-ex trans'!$C71,'Wkpr-201612 TTP Adj Summary'!$D$9:$D$238,'Att B1 123116 Depr_Chg-ex trans'!$D71)</f>
        <v>0</v>
      </c>
    </row>
    <row r="72" spans="2:21" x14ac:dyDescent="0.2">
      <c r="B72" s="26" t="s">
        <v>30</v>
      </c>
      <c r="C72" s="26" t="s">
        <v>147</v>
      </c>
      <c r="D72" s="26">
        <f t="shared" si="24"/>
        <v>333000</v>
      </c>
      <c r="E72" s="36">
        <v>333</v>
      </c>
      <c r="F72" s="26" t="s">
        <v>52</v>
      </c>
      <c r="G72" s="27">
        <f>SUMIFS('Wkpr-Stdy Bal (ex. trnsptn)'!$G$9:$G$512,'Wkpr-Stdy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Summary'!$G$9:$G$238,'Wkpr-201612 TTP Adj Summary'!$B$9:$B$238,'Att B1 123116 Depr_Chg-ex trans'!$B72,'Wkpr-201612 TTP Adj Summary'!$C$9:$C$238,'Att B1 123116 Depr_Chg-ex trans'!$C72,'Wkpr-201612 TTP Adj Summary'!$D$9:$D$238,'Att B1 123116 Depr_Chg-ex trans'!$D72)</f>
        <v>18805195.949999999</v>
      </c>
      <c r="I72" s="37">
        <f>'Wkpr-Stdy Bal (ex. trnsptn)'!I72</f>
        <v>2.4E-2</v>
      </c>
      <c r="J72" s="28">
        <f t="shared" si="25"/>
        <v>451324.70279999997</v>
      </c>
      <c r="L72" s="37">
        <f>'Wkpr-Stdy Bal (ex. trnsptn)'!L72</f>
        <v>2.2099999999999998E-2</v>
      </c>
      <c r="N72" s="28">
        <f t="shared" si="26"/>
        <v>415594.83049499994</v>
      </c>
      <c r="O72" s="28">
        <f t="shared" si="27"/>
        <v>-35729.872305000026</v>
      </c>
      <c r="Q72" s="27">
        <f>SUMIFS('Wkpr-Stdy Bal (ex. trnsptn)'!$Q$9:$Q$512,'Wkpr-Stdy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Summary'!$Q$9:$Q$238,'Wkpr-201612 TTP Adj Summary'!$B$9:$B$238,'Att B1 123116 Depr_Chg-ex trans'!$B72,'Wkpr-201612 TTP Adj Summary'!$C$9:$C$238,'Att B1 123116 Depr_Chg-ex trans'!$C72,'Wkpr-201612 TTP Adj Summary'!$D$9:$D$238,'Att B1 123116 Depr_Chg-ex trans'!$D72)</f>
        <v>-23485.245066076517</v>
      </c>
      <c r="R72" s="27">
        <f>SUMIFS('Wkpr-Stdy Bal (ex. trnsptn)'!$R$9:$R$512,'Wkpr-Stdy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Summary'!$R$9:$R$238,'Wkpr-201612 TTP Adj Summary'!$B$9:$B$238,'Att B1 123116 Depr_Chg-ex trans'!$B72,'Wkpr-201612 TTP Adj Summary'!$C$9:$C$238,'Att B1 123116 Depr_Chg-ex trans'!$C72,'Wkpr-201612 TTP Adj Summary'!$D$9:$D$238,'Att B1 123116 Depr_Chg-ex trans'!$D72)</f>
        <v>-12244.627238923509</v>
      </c>
      <c r="S72" s="27">
        <f>SUMIFS('Wkpr-Stdy Bal (ex. trnsptn)'!$S$9:$S$512,'Wkpr-Stdy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Summary'!$S$9:$S$238,'Wkpr-201612 TTP Adj Summary'!$B$9:$B$238,'Att B1 123116 Depr_Chg-ex trans'!$B72,'Wkpr-201612 TTP Adj Summary'!$C$9:$C$238,'Att B1 123116 Depr_Chg-ex trans'!$C72,'Wkpr-201612 TTP Adj Summary'!$D$9:$D$238,'Att B1 123116 Depr_Chg-ex trans'!$D72)</f>
        <v>0</v>
      </c>
      <c r="T72" s="27">
        <f>SUMIFS('Wkpr-Stdy Bal (ex. trnsptn)'!$T$9:$T$512,'Wkpr-Stdy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Summary'!$T$9:$T$238,'Wkpr-201612 TTP Adj Summary'!$B$9:$B$238,'Att B1 123116 Depr_Chg-ex trans'!$B72,'Wkpr-201612 TTP Adj Summary'!$C$9:$C$238,'Att B1 123116 Depr_Chg-ex trans'!$C72,'Wkpr-201612 TTP Adj Summary'!$D$9:$D$238,'Att B1 123116 Depr_Chg-ex trans'!$D72)</f>
        <v>0</v>
      </c>
      <c r="U72" s="27">
        <f>SUMIFS('Wkpr-Stdy Bal (ex. trnsptn)'!$U$9:$U$512,'Wkpr-Stdy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Summary'!$U$9:$U$238,'Wkpr-201612 TTP Adj Summary'!$B$9:$B$238,'Att B1 123116 Depr_Chg-ex trans'!$B72,'Wkpr-201612 TTP Adj Summary'!$C$9:$C$238,'Att B1 123116 Depr_Chg-ex trans'!$C72,'Wkpr-201612 TTP Adj Summary'!$D$9:$D$238,'Att B1 123116 Depr_Chg-ex trans'!$D72)</f>
        <v>0</v>
      </c>
    </row>
    <row r="73" spans="2:21" x14ac:dyDescent="0.2">
      <c r="B73" s="26" t="s">
        <v>30</v>
      </c>
      <c r="C73" s="26" t="s">
        <v>147</v>
      </c>
      <c r="D73" s="26">
        <f t="shared" si="24"/>
        <v>334000</v>
      </c>
      <c r="E73" s="36">
        <v>334</v>
      </c>
      <c r="F73" s="26" t="s">
        <v>36</v>
      </c>
      <c r="G73" s="27">
        <f>SUMIFS('Wkpr-Stdy Bal (ex. trnsptn)'!$G$9:$G$512,'Wkpr-Stdy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Summary'!$G$9:$G$238,'Wkpr-201612 TTP Adj Summary'!$B$9:$B$238,'Att B1 123116 Depr_Chg-ex trans'!$B73,'Wkpr-201612 TTP Adj Summary'!$C$9:$C$238,'Att B1 123116 Depr_Chg-ex trans'!$C73,'Wkpr-201612 TTP Adj Summary'!$D$9:$D$238,'Att B1 123116 Depr_Chg-ex trans'!$D73)</f>
        <v>8626978.7899999991</v>
      </c>
      <c r="I73" s="37">
        <f>'Wkpr-Stdy Bal (ex. trnsptn)'!I73</f>
        <v>2.7400000000000001E-2</v>
      </c>
      <c r="J73" s="28">
        <f t="shared" si="25"/>
        <v>236379.21884599997</v>
      </c>
      <c r="L73" s="37">
        <f>'Wkpr-Stdy Bal (ex. trnsptn)'!L73</f>
        <v>2.7200000000000002E-2</v>
      </c>
      <c r="N73" s="28">
        <f t="shared" si="26"/>
        <v>234653.823088</v>
      </c>
      <c r="O73" s="28">
        <f t="shared" si="27"/>
        <v>-1725.3957579999696</v>
      </c>
      <c r="Q73" s="27">
        <f>SUMIFS('Wkpr-Stdy Bal (ex. trnsptn)'!$Q$9:$Q$512,'Wkpr-Stdy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Summary'!$Q$9:$Q$238,'Wkpr-201612 TTP Adj Summary'!$B$9:$B$238,'Att B1 123116 Depr_Chg-ex trans'!$B73,'Wkpr-201612 TTP Adj Summary'!$C$9:$C$238,'Att B1 123116 Depr_Chg-ex trans'!$C73,'Wkpr-201612 TTP Adj Summary'!$D$9:$D$238,'Att B1 123116 Depr_Chg-ex trans'!$D73)</f>
        <v>-1134.1026317333744</v>
      </c>
      <c r="R73" s="27">
        <f>SUMIFS('Wkpr-Stdy Bal (ex. trnsptn)'!$R$9:$R$512,'Wkpr-Stdy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Summary'!$R$9:$R$238,'Wkpr-201612 TTP Adj Summary'!$B$9:$B$238,'Att B1 123116 Depr_Chg-ex trans'!$B73,'Wkpr-201612 TTP Adj Summary'!$C$9:$C$238,'Att B1 123116 Depr_Chg-ex trans'!$C73,'Wkpr-201612 TTP Adj Summary'!$D$9:$D$238,'Att B1 123116 Depr_Chg-ex trans'!$D73)</f>
        <v>-591.29312626659521</v>
      </c>
      <c r="S73" s="27">
        <f>SUMIFS('Wkpr-Stdy Bal (ex. trnsptn)'!$S$9:$S$512,'Wkpr-Stdy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Summary'!$S$9:$S$238,'Wkpr-201612 TTP Adj Summary'!$B$9:$B$238,'Att B1 123116 Depr_Chg-ex trans'!$B73,'Wkpr-201612 TTP Adj Summary'!$C$9:$C$238,'Att B1 123116 Depr_Chg-ex trans'!$C73,'Wkpr-201612 TTP Adj Summary'!$D$9:$D$238,'Att B1 123116 Depr_Chg-ex trans'!$D73)</f>
        <v>0</v>
      </c>
      <c r="T73" s="27">
        <f>SUMIFS('Wkpr-Stdy Bal (ex. trnsptn)'!$T$9:$T$512,'Wkpr-Stdy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Summary'!$T$9:$T$238,'Wkpr-201612 TTP Adj Summary'!$B$9:$B$238,'Att B1 123116 Depr_Chg-ex trans'!$B73,'Wkpr-201612 TTP Adj Summary'!$C$9:$C$238,'Att B1 123116 Depr_Chg-ex trans'!$C73,'Wkpr-201612 TTP Adj Summary'!$D$9:$D$238,'Att B1 123116 Depr_Chg-ex trans'!$D73)</f>
        <v>0</v>
      </c>
      <c r="U73" s="27">
        <f>SUMIFS('Wkpr-Stdy Bal (ex. trnsptn)'!$U$9:$U$512,'Wkpr-Stdy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Summary'!$U$9:$U$238,'Wkpr-201612 TTP Adj Summary'!$B$9:$B$238,'Att B1 123116 Depr_Chg-ex trans'!$B73,'Wkpr-201612 TTP Adj Summary'!$C$9:$C$238,'Att B1 123116 Depr_Chg-ex trans'!$C73,'Wkpr-201612 TTP Adj Summary'!$D$9:$D$238,'Att B1 123116 Depr_Chg-ex trans'!$D73)</f>
        <v>0</v>
      </c>
    </row>
    <row r="74" spans="2:21" x14ac:dyDescent="0.2">
      <c r="B74" s="26" t="s">
        <v>30</v>
      </c>
      <c r="C74" s="26" t="s">
        <v>147</v>
      </c>
      <c r="D74" s="26">
        <f t="shared" si="24"/>
        <v>335000</v>
      </c>
      <c r="E74" s="36">
        <v>335</v>
      </c>
      <c r="F74" s="26" t="s">
        <v>37</v>
      </c>
      <c r="G74" s="27">
        <f>SUMIFS('Wkpr-Stdy Bal (ex. trnsptn)'!$G$9:$G$512,'Wkpr-Stdy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Summary'!$G$9:$G$238,'Wkpr-201612 TTP Adj Summary'!$B$9:$B$238,'Att B1 123116 Depr_Chg-ex trans'!$B74,'Wkpr-201612 TTP Adj Summary'!$C$9:$C$238,'Att B1 123116 Depr_Chg-ex trans'!$C74,'Wkpr-201612 TTP Adj Summary'!$D$9:$D$238,'Att B1 123116 Depr_Chg-ex trans'!$D74)</f>
        <v>240481.59</v>
      </c>
      <c r="I74" s="37">
        <f>'Wkpr-Stdy Bal (ex. trnsptn)'!I74</f>
        <v>6.8999999999999999E-3</v>
      </c>
      <c r="J74" s="28">
        <f t="shared" si="25"/>
        <v>1659.3229710000001</v>
      </c>
      <c r="L74" s="37">
        <f>'Wkpr-Stdy Bal (ex. trnsptn)'!L74</f>
        <v>1.8000000000000002E-2</v>
      </c>
      <c r="N74" s="28">
        <f t="shared" si="26"/>
        <v>4328.6686200000004</v>
      </c>
      <c r="O74" s="28">
        <f t="shared" si="27"/>
        <v>2669.3456490000003</v>
      </c>
      <c r="Q74" s="27">
        <f>SUMIFS('Wkpr-Stdy Bal (ex. trnsptn)'!$Q$9:$Q$512,'Wkpr-Stdy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Summary'!$Q$9:$Q$238,'Wkpr-201612 TTP Adj Summary'!$B$9:$B$238,'Att B1 123116 Depr_Chg-ex trans'!$B74,'Wkpr-201612 TTP Adj Summary'!$C$9:$C$238,'Att B1 123116 Depr_Chg-ex trans'!$C74,'Wkpr-201612 TTP Adj Summary'!$D$9:$D$238,'Att B1 123116 Depr_Chg-ex trans'!$D74)</f>
        <v>1754.5608950877001</v>
      </c>
      <c r="R74" s="27">
        <f>SUMIFS('Wkpr-Stdy Bal (ex. trnsptn)'!$R$9:$R$512,'Wkpr-Stdy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Summary'!$R$9:$R$238,'Wkpr-201612 TTP Adj Summary'!$B$9:$B$238,'Att B1 123116 Depr_Chg-ex trans'!$B74,'Wkpr-201612 TTP Adj Summary'!$C$9:$C$238,'Att B1 123116 Depr_Chg-ex trans'!$C74,'Wkpr-201612 TTP Adj Summary'!$D$9:$D$238,'Att B1 123116 Depr_Chg-ex trans'!$D74)</f>
        <v>914.78475391230006</v>
      </c>
      <c r="S74" s="27">
        <f>SUMIFS('Wkpr-Stdy Bal (ex. trnsptn)'!$S$9:$S$512,'Wkpr-Stdy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Summary'!$S$9:$S$238,'Wkpr-201612 TTP Adj Summary'!$B$9:$B$238,'Att B1 123116 Depr_Chg-ex trans'!$B74,'Wkpr-201612 TTP Adj Summary'!$C$9:$C$238,'Att B1 123116 Depr_Chg-ex trans'!$C74,'Wkpr-201612 TTP Adj Summary'!$D$9:$D$238,'Att B1 123116 Depr_Chg-ex trans'!$D74)</f>
        <v>0</v>
      </c>
      <c r="T74" s="27">
        <f>SUMIFS('Wkpr-Stdy Bal (ex. trnsptn)'!$T$9:$T$512,'Wkpr-Stdy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Summary'!$T$9:$T$238,'Wkpr-201612 TTP Adj Summary'!$B$9:$B$238,'Att B1 123116 Depr_Chg-ex trans'!$B74,'Wkpr-201612 TTP Adj Summary'!$C$9:$C$238,'Att B1 123116 Depr_Chg-ex trans'!$C74,'Wkpr-201612 TTP Adj Summary'!$D$9:$D$238,'Att B1 123116 Depr_Chg-ex trans'!$D74)</f>
        <v>0</v>
      </c>
      <c r="U74" s="27">
        <f>SUMIFS('Wkpr-Stdy Bal (ex. trnsptn)'!$U$9:$U$512,'Wkpr-Stdy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Summary'!$U$9:$U$238,'Wkpr-201612 TTP Adj Summary'!$B$9:$B$238,'Att B1 123116 Depr_Chg-ex trans'!$B74,'Wkpr-201612 TTP Adj Summary'!$C$9:$C$238,'Att B1 123116 Depr_Chg-ex trans'!$C74,'Wkpr-201612 TTP Adj Summary'!$D$9:$D$238,'Att B1 123116 Depr_Chg-ex trans'!$D74)</f>
        <v>0</v>
      </c>
    </row>
    <row r="75" spans="2:21" x14ac:dyDescent="0.2">
      <c r="F75" s="26" t="s">
        <v>39</v>
      </c>
      <c r="G75" s="40">
        <f>SUM(G66:G74)</f>
        <v>39914224.380000003</v>
      </c>
      <c r="J75" s="40">
        <f>SUM(J66:J74)</f>
        <v>917729.22794500005</v>
      </c>
      <c r="N75" s="40">
        <f t="shared" ref="N75:O75" si="28">SUM(N66:N74)</f>
        <v>853022.9482649999</v>
      </c>
      <c r="O75" s="40">
        <f t="shared" si="28"/>
        <v>-64706.27968</v>
      </c>
      <c r="Q75" s="40">
        <f t="shared" ref="Q75:U75" si="29">SUM(Q66:Q74)</f>
        <v>-42531.437633663991</v>
      </c>
      <c r="R75" s="40">
        <f t="shared" si="29"/>
        <v>-22174.842046336005</v>
      </c>
      <c r="S75" s="40">
        <f t="shared" si="29"/>
        <v>0</v>
      </c>
      <c r="T75" s="40">
        <f t="shared" si="29"/>
        <v>0</v>
      </c>
      <c r="U75" s="40">
        <f t="shared" si="29"/>
        <v>0</v>
      </c>
    </row>
    <row r="76" spans="2:21" x14ac:dyDescent="0.2">
      <c r="J76" s="28"/>
      <c r="N76" s="28"/>
      <c r="O76" s="28"/>
      <c r="Q76" s="28"/>
      <c r="R76" s="28"/>
      <c r="S76" s="28"/>
      <c r="T76" s="28"/>
      <c r="U76" s="28"/>
    </row>
    <row r="77" spans="2:21" x14ac:dyDescent="0.2">
      <c r="F77" s="26" t="s">
        <v>149</v>
      </c>
      <c r="J77" s="28"/>
      <c r="N77" s="28"/>
      <c r="O77" s="28"/>
      <c r="Q77" s="28"/>
      <c r="R77" s="28"/>
      <c r="S77" s="28"/>
      <c r="T77" s="28"/>
      <c r="U77" s="28"/>
    </row>
    <row r="78" spans="2:21" x14ac:dyDescent="0.2">
      <c r="B78" s="26" t="s">
        <v>30</v>
      </c>
      <c r="C78" s="26" t="s">
        <v>150</v>
      </c>
      <c r="D78" s="26">
        <f t="shared" ref="D78:D88" si="30">E78*1000</f>
        <v>330300</v>
      </c>
      <c r="E78" s="36">
        <v>330.3</v>
      </c>
      <c r="F78" s="26" t="s">
        <v>45</v>
      </c>
      <c r="G78" s="27">
        <f>SUMIFS('Wkpr-Stdy Bal (ex. trnsptn)'!$G$9:$G$512,'Wkpr-Stdy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Summary'!$G$9:$G$238,'Wkpr-201612 TTP Adj Summary'!$B$9:$B$238,'Att B1 123116 Depr_Chg-ex trans'!$B78,'Wkpr-201612 TTP Adj Summary'!$C$9:$C$238,'Att B1 123116 Depr_Chg-ex trans'!$C78,'Wkpr-201612 TTP Adj Summary'!$D$9:$D$238,'Att B1 123116 Depr_Chg-ex trans'!$D78)</f>
        <v>171079.55000000002</v>
      </c>
      <c r="I78" s="37">
        <f>'Wkpr-Stdy Bal (ex. trnsptn)'!I78</f>
        <v>2.3599999999999999E-2</v>
      </c>
      <c r="J78" s="28">
        <f t="shared" ref="J78:J88" si="31">G78*I78</f>
        <v>4037.4773800000003</v>
      </c>
      <c r="L78" s="37">
        <f>'Wkpr-Stdy Bal (ex. trnsptn)'!L78</f>
        <v>1.47E-2</v>
      </c>
      <c r="N78" s="28">
        <f t="shared" ref="N78:N88" si="32">G78*L78</f>
        <v>2514.869385</v>
      </c>
      <c r="O78" s="28">
        <f t="shared" ref="O78:O88" si="33">N78-J78</f>
        <v>-1522.6079950000003</v>
      </c>
      <c r="Q78" s="27">
        <f>SUMIFS('Wkpr-Stdy Bal (ex. trnsptn)'!$Q$9:$Q$512,'Wkpr-Stdy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Summary'!$Q$9:$Q$238,'Wkpr-201612 TTP Adj Summary'!$B$9:$B$238,'Att B1 123116 Depr_Chg-ex trans'!$B78,'Wkpr-201612 TTP Adj Summary'!$C$9:$C$238,'Att B1 123116 Depr_Chg-ex trans'!$C78,'Wkpr-201612 TTP Adj Summary'!$D$9:$D$238,'Att B1 123116 Depr_Chg-ex trans'!$D78)</f>
        <v>-1000.8102351135003</v>
      </c>
      <c r="R78" s="27">
        <f>SUMIFS('Wkpr-Stdy Bal (ex. trnsptn)'!$R$9:$R$512,'Wkpr-Stdy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Summary'!$R$9:$R$238,'Wkpr-201612 TTP Adj Summary'!$B$9:$B$238,'Att B1 123116 Depr_Chg-ex trans'!$B78,'Wkpr-201612 TTP Adj Summary'!$C$9:$C$238,'Att B1 123116 Depr_Chg-ex trans'!$C78,'Wkpr-201612 TTP Adj Summary'!$D$9:$D$238,'Att B1 123116 Depr_Chg-ex trans'!$D78)</f>
        <v>-521.79775988650022</v>
      </c>
      <c r="S78" s="27">
        <f>SUMIFS('Wkpr-Stdy Bal (ex. trnsptn)'!$S$9:$S$512,'Wkpr-Stdy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Summary'!$S$9:$S$238,'Wkpr-201612 TTP Adj Summary'!$B$9:$B$238,'Att B1 123116 Depr_Chg-ex trans'!$B78,'Wkpr-201612 TTP Adj Summary'!$C$9:$C$238,'Att B1 123116 Depr_Chg-ex trans'!$C78,'Wkpr-201612 TTP Adj Summary'!$D$9:$D$238,'Att B1 123116 Depr_Chg-ex trans'!$D78)</f>
        <v>0</v>
      </c>
      <c r="T78" s="27">
        <f>SUMIFS('Wkpr-Stdy Bal (ex. trnsptn)'!$T$9:$T$512,'Wkpr-Stdy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Summary'!$T$9:$T$238,'Wkpr-201612 TTP Adj Summary'!$B$9:$B$238,'Att B1 123116 Depr_Chg-ex trans'!$B78,'Wkpr-201612 TTP Adj Summary'!$C$9:$C$238,'Att B1 123116 Depr_Chg-ex trans'!$C78,'Wkpr-201612 TTP Adj Summary'!$D$9:$D$238,'Att B1 123116 Depr_Chg-ex trans'!$D78)</f>
        <v>0</v>
      </c>
      <c r="U78" s="27">
        <f>SUMIFS('Wkpr-Stdy Bal (ex. trnsptn)'!$U$9:$U$512,'Wkpr-Stdy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Summary'!$U$9:$U$238,'Wkpr-201612 TTP Adj Summary'!$B$9:$B$238,'Att B1 123116 Depr_Chg-ex trans'!$B78,'Wkpr-201612 TTP Adj Summary'!$C$9:$C$238,'Att B1 123116 Depr_Chg-ex trans'!$C78,'Wkpr-201612 TTP Adj Summary'!$D$9:$D$238,'Att B1 123116 Depr_Chg-ex trans'!$D78)</f>
        <v>0</v>
      </c>
    </row>
    <row r="79" spans="2:21" x14ac:dyDescent="0.2">
      <c r="B79" s="26" t="s">
        <v>30</v>
      </c>
      <c r="C79" s="26" t="s">
        <v>150</v>
      </c>
      <c r="D79" s="26">
        <f t="shared" si="30"/>
        <v>330400</v>
      </c>
      <c r="E79" s="36">
        <v>330.4</v>
      </c>
      <c r="F79" s="26" t="s">
        <v>46</v>
      </c>
      <c r="G79" s="27">
        <f>SUMIFS('Wkpr-Stdy Bal (ex. trnsptn)'!$G$9:$G$512,'Wkpr-Stdy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Summary'!$G$9:$G$238,'Wkpr-201612 TTP Adj Summary'!$B$9:$B$238,'Att B1 123116 Depr_Chg-ex trans'!$B79,'Wkpr-201612 TTP Adj Summary'!$C$9:$C$238,'Att B1 123116 Depr_Chg-ex trans'!$C79,'Wkpr-201612 TTP Adj Summary'!$D$9:$D$238,'Att B1 123116 Depr_Chg-ex trans'!$D79)</f>
        <v>246562.25</v>
      </c>
      <c r="I79" s="37">
        <f>'Wkpr-Stdy Bal (ex. trnsptn)'!I79</f>
        <v>4.4200000000000003E-2</v>
      </c>
      <c r="J79" s="28">
        <f t="shared" si="31"/>
        <v>10898.051450000001</v>
      </c>
      <c r="L79" s="37">
        <f>'Wkpr-Stdy Bal (ex. trnsptn)'!L79</f>
        <v>2.29E-2</v>
      </c>
      <c r="N79" s="28">
        <f t="shared" si="32"/>
        <v>5646.275525</v>
      </c>
      <c r="O79" s="28">
        <f t="shared" si="33"/>
        <v>-5251.7759250000008</v>
      </c>
      <c r="Q79" s="27">
        <f>SUMIFS('Wkpr-Stdy Bal (ex. trnsptn)'!$Q$9:$Q$512,'Wkpr-Stdy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Summary'!$Q$9:$Q$238,'Wkpr-201612 TTP Adj Summary'!$B$9:$B$238,'Att B1 123116 Depr_Chg-ex trans'!$B79,'Wkpr-201612 TTP Adj Summary'!$C$9:$C$238,'Att B1 123116 Depr_Chg-ex trans'!$C79,'Wkpr-201612 TTP Adj Summary'!$D$9:$D$238,'Att B1 123116 Depr_Chg-ex trans'!$D79)</f>
        <v>-3451.9923155025003</v>
      </c>
      <c r="R79" s="27">
        <f>SUMIFS('Wkpr-Stdy Bal (ex. trnsptn)'!$R$9:$R$512,'Wkpr-Stdy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Summary'!$R$9:$R$238,'Wkpr-201612 TTP Adj Summary'!$B$9:$B$238,'Att B1 123116 Depr_Chg-ex trans'!$B79,'Wkpr-201612 TTP Adj Summary'!$C$9:$C$238,'Att B1 123116 Depr_Chg-ex trans'!$C79,'Wkpr-201612 TTP Adj Summary'!$D$9:$D$238,'Att B1 123116 Depr_Chg-ex trans'!$D79)</f>
        <v>-1799.7836094975005</v>
      </c>
      <c r="S79" s="27">
        <f>SUMIFS('Wkpr-Stdy Bal (ex. trnsptn)'!$S$9:$S$512,'Wkpr-Stdy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Summary'!$S$9:$S$238,'Wkpr-201612 TTP Adj Summary'!$B$9:$B$238,'Att B1 123116 Depr_Chg-ex trans'!$B79,'Wkpr-201612 TTP Adj Summary'!$C$9:$C$238,'Att B1 123116 Depr_Chg-ex trans'!$C79,'Wkpr-201612 TTP Adj Summary'!$D$9:$D$238,'Att B1 123116 Depr_Chg-ex trans'!$D79)</f>
        <v>0</v>
      </c>
      <c r="T79" s="27">
        <f>SUMIFS('Wkpr-Stdy Bal (ex. trnsptn)'!$T$9:$T$512,'Wkpr-Stdy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Summary'!$T$9:$T$238,'Wkpr-201612 TTP Adj Summary'!$B$9:$B$238,'Att B1 123116 Depr_Chg-ex trans'!$B79,'Wkpr-201612 TTP Adj Summary'!$C$9:$C$238,'Att B1 123116 Depr_Chg-ex trans'!$C79,'Wkpr-201612 TTP Adj Summary'!$D$9:$D$238,'Att B1 123116 Depr_Chg-ex trans'!$D79)</f>
        <v>0</v>
      </c>
      <c r="U79" s="27">
        <f>SUMIFS('Wkpr-Stdy Bal (ex. trnsptn)'!$U$9:$U$512,'Wkpr-Stdy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Summary'!$U$9:$U$238,'Wkpr-201612 TTP Adj Summary'!$B$9:$B$238,'Att B1 123116 Depr_Chg-ex trans'!$B79,'Wkpr-201612 TTP Adj Summary'!$C$9:$C$238,'Att B1 123116 Depr_Chg-ex trans'!$C79,'Wkpr-201612 TTP Adj Summary'!$D$9:$D$238,'Att B1 123116 Depr_Chg-ex trans'!$D79)</f>
        <v>0</v>
      </c>
    </row>
    <row r="80" spans="2:21" x14ac:dyDescent="0.2">
      <c r="B80" s="26" t="s">
        <v>30</v>
      </c>
      <c r="C80" s="26" t="s">
        <v>150</v>
      </c>
      <c r="D80" s="26">
        <f t="shared" si="30"/>
        <v>331000</v>
      </c>
      <c r="E80" s="36">
        <v>331</v>
      </c>
      <c r="F80" s="26" t="s">
        <v>32</v>
      </c>
      <c r="G80" s="27">
        <f>SUMIFS('Wkpr-Stdy Bal (ex. trnsptn)'!$G$9:$G$512,'Wkpr-Stdy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Summary'!$G$9:$G$238,'Wkpr-201612 TTP Adj Summary'!$B$9:$B$238,'Att B1 123116 Depr_Chg-ex trans'!$B80,'Wkpr-201612 TTP Adj Summary'!$C$9:$C$238,'Att B1 123116 Depr_Chg-ex trans'!$C80,'Wkpr-201612 TTP Adj Summary'!$D$9:$D$238,'Att B1 123116 Depr_Chg-ex trans'!$D80)</f>
        <v>4621930.07</v>
      </c>
      <c r="I80" s="37">
        <f>'Wkpr-Stdy Bal (ex. trnsptn)'!I80</f>
        <v>1.9900000000000001E-2</v>
      </c>
      <c r="J80" s="28">
        <f t="shared" si="31"/>
        <v>91976.408393000005</v>
      </c>
      <c r="L80" s="37">
        <f>'Wkpr-Stdy Bal (ex. trnsptn)'!L80</f>
        <v>1.95E-2</v>
      </c>
      <c r="N80" s="28">
        <f t="shared" si="32"/>
        <v>90127.636364999998</v>
      </c>
      <c r="O80" s="28">
        <f t="shared" si="33"/>
        <v>-1848.7720280000067</v>
      </c>
      <c r="Q80" s="27">
        <f>SUMIFS('Wkpr-Stdy Bal (ex. trnsptn)'!$Q$9:$Q$512,'Wkpr-Stdy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Summary'!$Q$9:$Q$238,'Wkpr-201612 TTP Adj Summary'!$B$9:$B$238,'Att B1 123116 Depr_Chg-ex trans'!$B80,'Wkpr-201612 TTP Adj Summary'!$C$9:$C$238,'Att B1 123116 Depr_Chg-ex trans'!$C80,'Wkpr-201612 TTP Adj Summary'!$D$9:$D$238,'Att B1 123116 Depr_Chg-ex trans'!$D80)</f>
        <v>-1215.1978540044001</v>
      </c>
      <c r="R80" s="27">
        <f>SUMIFS('Wkpr-Stdy Bal (ex. trnsptn)'!$R$9:$R$512,'Wkpr-Stdy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Summary'!$R$9:$R$238,'Wkpr-201612 TTP Adj Summary'!$B$9:$B$238,'Att B1 123116 Depr_Chg-ex trans'!$B80,'Wkpr-201612 TTP Adj Summary'!$C$9:$C$238,'Att B1 123116 Depr_Chg-ex trans'!$C80,'Wkpr-201612 TTP Adj Summary'!$D$9:$D$238,'Att B1 123116 Depr_Chg-ex trans'!$D80)</f>
        <v>-633.57417399560291</v>
      </c>
      <c r="S80" s="27">
        <f>SUMIFS('Wkpr-Stdy Bal (ex. trnsptn)'!$S$9:$S$512,'Wkpr-Stdy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Summary'!$S$9:$S$238,'Wkpr-201612 TTP Adj Summary'!$B$9:$B$238,'Att B1 123116 Depr_Chg-ex trans'!$B80,'Wkpr-201612 TTP Adj Summary'!$C$9:$C$238,'Att B1 123116 Depr_Chg-ex trans'!$C80,'Wkpr-201612 TTP Adj Summary'!$D$9:$D$238,'Att B1 123116 Depr_Chg-ex trans'!$D80)</f>
        <v>0</v>
      </c>
      <c r="T80" s="27">
        <f>SUMIFS('Wkpr-Stdy Bal (ex. trnsptn)'!$T$9:$T$512,'Wkpr-Stdy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Summary'!$T$9:$T$238,'Wkpr-201612 TTP Adj Summary'!$B$9:$B$238,'Att B1 123116 Depr_Chg-ex trans'!$B80,'Wkpr-201612 TTP Adj Summary'!$C$9:$C$238,'Att B1 123116 Depr_Chg-ex trans'!$C80,'Wkpr-201612 TTP Adj Summary'!$D$9:$D$238,'Att B1 123116 Depr_Chg-ex trans'!$D80)</f>
        <v>0</v>
      </c>
      <c r="U80" s="27">
        <f>SUMIFS('Wkpr-Stdy Bal (ex. trnsptn)'!$U$9:$U$512,'Wkpr-Stdy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Summary'!$U$9:$U$238,'Wkpr-201612 TTP Adj Summary'!$B$9:$B$238,'Att B1 123116 Depr_Chg-ex trans'!$B80,'Wkpr-201612 TTP Adj Summary'!$C$9:$C$238,'Att B1 123116 Depr_Chg-ex trans'!$C80,'Wkpr-201612 TTP Adj Summary'!$D$9:$D$238,'Att B1 123116 Depr_Chg-ex trans'!$D80)</f>
        <v>0</v>
      </c>
    </row>
    <row r="81" spans="2:21" x14ac:dyDescent="0.2">
      <c r="B81" s="26" t="s">
        <v>30</v>
      </c>
      <c r="C81" s="26" t="s">
        <v>150</v>
      </c>
      <c r="D81" s="26">
        <f t="shared" si="30"/>
        <v>331100</v>
      </c>
      <c r="E81" s="36">
        <v>331.1</v>
      </c>
      <c r="F81" s="26" t="s">
        <v>47</v>
      </c>
      <c r="G81" s="27">
        <f>SUMIFS('Wkpr-Stdy Bal (ex. trnsptn)'!$G$9:$G$512,'Wkpr-Stdy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Summary'!$G$9:$G$238,'Wkpr-201612 TTP Adj Summary'!$B$9:$B$238,'Att B1 123116 Depr_Chg-ex trans'!$B81,'Wkpr-201612 TTP Adj Summary'!$C$9:$C$238,'Att B1 123116 Depr_Chg-ex trans'!$C81,'Wkpr-201612 TTP Adj Summary'!$D$9:$D$238,'Att B1 123116 Depr_Chg-ex trans'!$D81)</f>
        <v>64872.23</v>
      </c>
      <c r="I81" s="37">
        <f>'Wkpr-Stdy Bal (ex. trnsptn)'!I81</f>
        <v>6.0000000000000001E-3</v>
      </c>
      <c r="J81" s="28">
        <f t="shared" si="31"/>
        <v>389.23338000000001</v>
      </c>
      <c r="L81" s="37">
        <f>'Wkpr-Stdy Bal (ex. trnsptn)'!L81</f>
        <v>2.3999999999999998E-3</v>
      </c>
      <c r="N81" s="28">
        <f t="shared" si="32"/>
        <v>155.693352</v>
      </c>
      <c r="O81" s="28">
        <f t="shared" si="33"/>
        <v>-233.54002800000001</v>
      </c>
      <c r="Q81" s="27">
        <f>SUMIFS('Wkpr-Stdy Bal (ex. trnsptn)'!$Q$9:$Q$512,'Wkpr-Stdy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Summary'!$Q$9:$Q$238,'Wkpr-201612 TTP Adj Summary'!$B$9:$B$238,'Att B1 123116 Depr_Chg-ex trans'!$B81,'Wkpr-201612 TTP Adj Summary'!$C$9:$C$238,'Att B1 123116 Depr_Chg-ex trans'!$C81,'Wkpr-201612 TTP Adj Summary'!$D$9:$D$238,'Att B1 123116 Depr_Chg-ex trans'!$D81)</f>
        <v>-153.50586040439998</v>
      </c>
      <c r="R81" s="27">
        <f>SUMIFS('Wkpr-Stdy Bal (ex. trnsptn)'!$R$9:$R$512,'Wkpr-Stdy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Summary'!$R$9:$R$238,'Wkpr-201612 TTP Adj Summary'!$B$9:$B$238,'Att B1 123116 Depr_Chg-ex trans'!$B81,'Wkpr-201612 TTP Adj Summary'!$C$9:$C$238,'Att B1 123116 Depr_Chg-ex trans'!$C81,'Wkpr-201612 TTP Adj Summary'!$D$9:$D$238,'Att B1 123116 Depr_Chg-ex trans'!$D81)</f>
        <v>-80.03416759560001</v>
      </c>
      <c r="S81" s="27">
        <f>SUMIFS('Wkpr-Stdy Bal (ex. trnsptn)'!$S$9:$S$512,'Wkpr-Stdy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Summary'!$S$9:$S$238,'Wkpr-201612 TTP Adj Summary'!$B$9:$B$238,'Att B1 123116 Depr_Chg-ex trans'!$B81,'Wkpr-201612 TTP Adj Summary'!$C$9:$C$238,'Att B1 123116 Depr_Chg-ex trans'!$C81,'Wkpr-201612 TTP Adj Summary'!$D$9:$D$238,'Att B1 123116 Depr_Chg-ex trans'!$D81)</f>
        <v>0</v>
      </c>
      <c r="T81" s="27">
        <f>SUMIFS('Wkpr-Stdy Bal (ex. trnsptn)'!$T$9:$T$512,'Wkpr-Stdy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Summary'!$T$9:$T$238,'Wkpr-201612 TTP Adj Summary'!$B$9:$B$238,'Att B1 123116 Depr_Chg-ex trans'!$B81,'Wkpr-201612 TTP Adj Summary'!$C$9:$C$238,'Att B1 123116 Depr_Chg-ex trans'!$C81,'Wkpr-201612 TTP Adj Summary'!$D$9:$D$238,'Att B1 123116 Depr_Chg-ex trans'!$D81)</f>
        <v>0</v>
      </c>
      <c r="U81" s="27">
        <f>SUMIFS('Wkpr-Stdy Bal (ex. trnsptn)'!$U$9:$U$512,'Wkpr-Stdy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Summary'!$U$9:$U$238,'Wkpr-201612 TTP Adj Summary'!$B$9:$B$238,'Att B1 123116 Depr_Chg-ex trans'!$B81,'Wkpr-201612 TTP Adj Summary'!$C$9:$C$238,'Att B1 123116 Depr_Chg-ex trans'!$C81,'Wkpr-201612 TTP Adj Summary'!$D$9:$D$238,'Att B1 123116 Depr_Chg-ex trans'!$D81)</f>
        <v>0</v>
      </c>
    </row>
    <row r="82" spans="2:21" x14ac:dyDescent="0.2">
      <c r="B82" s="26" t="s">
        <v>30</v>
      </c>
      <c r="C82" s="26" t="s">
        <v>150</v>
      </c>
      <c r="D82" s="26">
        <f t="shared" si="30"/>
        <v>331200</v>
      </c>
      <c r="E82" s="36">
        <v>331.2</v>
      </c>
      <c r="F82" s="26" t="s">
        <v>48</v>
      </c>
      <c r="G82" s="27">
        <f>SUMIFS('Wkpr-Stdy Bal (ex. trnsptn)'!$G$9:$G$512,'Wkpr-Stdy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Summary'!$G$9:$G$238,'Wkpr-201612 TTP Adj Summary'!$B$9:$B$238,'Att B1 123116 Depr_Chg-ex trans'!$B82,'Wkpr-201612 TTP Adj Summary'!$C$9:$C$238,'Att B1 123116 Depr_Chg-ex trans'!$C82,'Wkpr-201612 TTP Adj Summary'!$D$9:$D$238,'Att B1 123116 Depr_Chg-ex trans'!$D82)</f>
        <v>1432202.23</v>
      </c>
      <c r="I82" s="37">
        <f>'Wkpr-Stdy Bal (ex. trnsptn)'!I82</f>
        <v>2.2699999999999998E-2</v>
      </c>
      <c r="J82" s="28">
        <f t="shared" si="31"/>
        <v>32510.990620999997</v>
      </c>
      <c r="L82" s="37">
        <f>'Wkpr-Stdy Bal (ex. trnsptn)'!L82</f>
        <v>2.7200000000000002E-2</v>
      </c>
      <c r="N82" s="28">
        <f t="shared" si="32"/>
        <v>38955.900656000005</v>
      </c>
      <c r="O82" s="28">
        <f t="shared" si="33"/>
        <v>6444.9100350000081</v>
      </c>
      <c r="Q82" s="27">
        <f>SUMIFS('Wkpr-Stdy Bal (ex. trnsptn)'!$Q$9:$Q$512,'Wkpr-Stdy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Summary'!$Q$9:$Q$238,'Wkpr-201612 TTP Adj Summary'!$B$9:$B$238,'Att B1 123116 Depr_Chg-ex trans'!$B82,'Wkpr-201612 TTP Adj Summary'!$C$9:$C$238,'Att B1 123116 Depr_Chg-ex trans'!$C82,'Wkpr-201612 TTP Adj Summary'!$D$9:$D$238,'Att B1 123116 Depr_Chg-ex trans'!$D82)</f>
        <v>4236.2393660055059</v>
      </c>
      <c r="R82" s="27">
        <f>SUMIFS('Wkpr-Stdy Bal (ex. trnsptn)'!$R$9:$R$512,'Wkpr-Stdy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Summary'!$R$9:$R$238,'Wkpr-201612 TTP Adj Summary'!$B$9:$B$238,'Att B1 123116 Depr_Chg-ex trans'!$B82,'Wkpr-201612 TTP Adj Summary'!$C$9:$C$238,'Att B1 123116 Depr_Chg-ex trans'!$C82,'Wkpr-201612 TTP Adj Summary'!$D$9:$D$238,'Att B1 123116 Depr_Chg-ex trans'!$D82)</f>
        <v>2208.6706689945022</v>
      </c>
      <c r="S82" s="27">
        <f>SUMIFS('Wkpr-Stdy Bal (ex. trnsptn)'!$S$9:$S$512,'Wkpr-Stdy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Summary'!$S$9:$S$238,'Wkpr-201612 TTP Adj Summary'!$B$9:$B$238,'Att B1 123116 Depr_Chg-ex trans'!$B82,'Wkpr-201612 TTP Adj Summary'!$C$9:$C$238,'Att B1 123116 Depr_Chg-ex trans'!$C82,'Wkpr-201612 TTP Adj Summary'!$D$9:$D$238,'Att B1 123116 Depr_Chg-ex trans'!$D82)</f>
        <v>0</v>
      </c>
      <c r="T82" s="27">
        <f>SUMIFS('Wkpr-Stdy Bal (ex. trnsptn)'!$T$9:$T$512,'Wkpr-Stdy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Summary'!$T$9:$T$238,'Wkpr-201612 TTP Adj Summary'!$B$9:$B$238,'Att B1 123116 Depr_Chg-ex trans'!$B82,'Wkpr-201612 TTP Adj Summary'!$C$9:$C$238,'Att B1 123116 Depr_Chg-ex trans'!$C82,'Wkpr-201612 TTP Adj Summary'!$D$9:$D$238,'Att B1 123116 Depr_Chg-ex trans'!$D82)</f>
        <v>0</v>
      </c>
      <c r="U82" s="27">
        <f>SUMIFS('Wkpr-Stdy Bal (ex. trnsptn)'!$U$9:$U$512,'Wkpr-Stdy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Summary'!$U$9:$U$238,'Wkpr-201612 TTP Adj Summary'!$B$9:$B$238,'Att B1 123116 Depr_Chg-ex trans'!$B82,'Wkpr-201612 TTP Adj Summary'!$C$9:$C$238,'Att B1 123116 Depr_Chg-ex trans'!$C82,'Wkpr-201612 TTP Adj Summary'!$D$9:$D$238,'Att B1 123116 Depr_Chg-ex trans'!$D82)</f>
        <v>0</v>
      </c>
    </row>
    <row r="83" spans="2:21" x14ac:dyDescent="0.2">
      <c r="B83" s="26" t="s">
        <v>30</v>
      </c>
      <c r="C83" s="26" t="s">
        <v>150</v>
      </c>
      <c r="D83" s="26">
        <f t="shared" si="30"/>
        <v>332000</v>
      </c>
      <c r="E83" s="36">
        <v>332</v>
      </c>
      <c r="F83" s="26" t="s">
        <v>49</v>
      </c>
      <c r="G83" s="27">
        <f>SUMIFS('Wkpr-Stdy Bal (ex. trnsptn)'!$G$9:$G$512,'Wkpr-Stdy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Summary'!$G$9:$G$238,'Wkpr-201612 TTP Adj Summary'!$B$9:$B$238,'Att B1 123116 Depr_Chg-ex trans'!$B83,'Wkpr-201612 TTP Adj Summary'!$C$9:$C$238,'Att B1 123116 Depr_Chg-ex trans'!$C83,'Wkpr-201612 TTP Adj Summary'!$D$9:$D$238,'Att B1 123116 Depr_Chg-ex trans'!$D83)</f>
        <v>33691480.200000003</v>
      </c>
      <c r="I83" s="37">
        <f>'Wkpr-Stdy Bal (ex. trnsptn)'!I83</f>
        <v>1.6500000000000001E-2</v>
      </c>
      <c r="J83" s="28">
        <f t="shared" si="31"/>
        <v>555909.42330000002</v>
      </c>
      <c r="L83" s="37">
        <f>'Wkpr-Stdy Bal (ex. trnsptn)'!L83</f>
        <v>2.0499999999999997E-2</v>
      </c>
      <c r="N83" s="28">
        <f t="shared" si="32"/>
        <v>690675.34409999999</v>
      </c>
      <c r="O83" s="28">
        <f t="shared" si="33"/>
        <v>134765.92079999996</v>
      </c>
      <c r="Q83" s="27">
        <f>SUMIFS('Wkpr-Stdy Bal (ex. trnsptn)'!$Q$9:$Q$512,'Wkpr-Stdy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Summary'!$Q$9:$Q$238,'Wkpr-201612 TTP Adj Summary'!$B$9:$B$238,'Att B1 123116 Depr_Chg-ex trans'!$B83,'Wkpr-201612 TTP Adj Summary'!$C$9:$C$238,'Att B1 123116 Depr_Chg-ex trans'!$C83,'Wkpr-201612 TTP Adj Summary'!$D$9:$D$238,'Att B1 123116 Depr_Chg-ex trans'!$D83)</f>
        <v>88581.639741840016</v>
      </c>
      <c r="R83" s="27">
        <f>SUMIFS('Wkpr-Stdy Bal (ex. trnsptn)'!$R$9:$R$512,'Wkpr-Stdy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Summary'!$R$9:$R$238,'Wkpr-201612 TTP Adj Summary'!$B$9:$B$238,'Att B1 123116 Depr_Chg-ex trans'!$B83,'Wkpr-201612 TTP Adj Summary'!$C$9:$C$238,'Att B1 123116 Depr_Chg-ex trans'!$C83,'Wkpr-201612 TTP Adj Summary'!$D$9:$D$238,'Att B1 123116 Depr_Chg-ex trans'!$D83)</f>
        <v>46184.281058159977</v>
      </c>
      <c r="S83" s="27">
        <f>SUMIFS('Wkpr-Stdy Bal (ex. trnsptn)'!$S$9:$S$512,'Wkpr-Stdy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Summary'!$S$9:$S$238,'Wkpr-201612 TTP Adj Summary'!$B$9:$B$238,'Att B1 123116 Depr_Chg-ex trans'!$B83,'Wkpr-201612 TTP Adj Summary'!$C$9:$C$238,'Att B1 123116 Depr_Chg-ex trans'!$C83,'Wkpr-201612 TTP Adj Summary'!$D$9:$D$238,'Att B1 123116 Depr_Chg-ex trans'!$D83)</f>
        <v>0</v>
      </c>
      <c r="T83" s="27">
        <f>SUMIFS('Wkpr-Stdy Bal (ex. trnsptn)'!$T$9:$T$512,'Wkpr-Stdy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Summary'!$T$9:$T$238,'Wkpr-201612 TTP Adj Summary'!$B$9:$B$238,'Att B1 123116 Depr_Chg-ex trans'!$B83,'Wkpr-201612 TTP Adj Summary'!$C$9:$C$238,'Att B1 123116 Depr_Chg-ex trans'!$C83,'Wkpr-201612 TTP Adj Summary'!$D$9:$D$238,'Att B1 123116 Depr_Chg-ex trans'!$D83)</f>
        <v>0</v>
      </c>
      <c r="U83" s="27">
        <f>SUMIFS('Wkpr-Stdy Bal (ex. trnsptn)'!$U$9:$U$512,'Wkpr-Stdy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Summary'!$U$9:$U$238,'Wkpr-201612 TTP Adj Summary'!$B$9:$B$238,'Att B1 123116 Depr_Chg-ex trans'!$B83,'Wkpr-201612 TTP Adj Summary'!$C$9:$C$238,'Att B1 123116 Depr_Chg-ex trans'!$C83,'Wkpr-201612 TTP Adj Summary'!$D$9:$D$238,'Att B1 123116 Depr_Chg-ex trans'!$D83)</f>
        <v>0</v>
      </c>
    </row>
    <row r="84" spans="2:21" x14ac:dyDescent="0.2">
      <c r="B84" s="26" t="s">
        <v>30</v>
      </c>
      <c r="C84" s="26" t="s">
        <v>150</v>
      </c>
      <c r="D84" s="26">
        <f t="shared" si="30"/>
        <v>332100</v>
      </c>
      <c r="E84" s="36">
        <v>332.1</v>
      </c>
      <c r="F84" s="26" t="s">
        <v>50</v>
      </c>
      <c r="G84" s="27">
        <f>SUMIFS('Wkpr-Stdy Bal (ex. trnsptn)'!$G$9:$G$512,'Wkpr-Stdy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Summary'!$G$9:$G$238,'Wkpr-201612 TTP Adj Summary'!$B$9:$B$238,'Att B1 123116 Depr_Chg-ex trans'!$B84,'Wkpr-201612 TTP Adj Summary'!$C$9:$C$238,'Att B1 123116 Depr_Chg-ex trans'!$C84,'Wkpr-201612 TTP Adj Summary'!$D$9:$D$238,'Att B1 123116 Depr_Chg-ex trans'!$D84)</f>
        <v>55849.270000000004</v>
      </c>
      <c r="I84" s="37">
        <f>'Wkpr-Stdy Bal (ex. trnsptn)'!I84</f>
        <v>2.0400000000000001E-2</v>
      </c>
      <c r="J84" s="28">
        <f t="shared" si="31"/>
        <v>1139.3251080000002</v>
      </c>
      <c r="L84" s="37">
        <f>'Wkpr-Stdy Bal (ex. trnsptn)'!L84</f>
        <v>2.8500000000000001E-2</v>
      </c>
      <c r="N84" s="28">
        <f t="shared" si="32"/>
        <v>1591.7041950000003</v>
      </c>
      <c r="O84" s="28">
        <f t="shared" si="33"/>
        <v>452.37908700000003</v>
      </c>
      <c r="Q84" s="27">
        <f>SUMIFS('Wkpr-Stdy Bal (ex. trnsptn)'!$Q$9:$Q$512,'Wkpr-Stdy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Summary'!$Q$9:$Q$238,'Wkpr-201612 TTP Adj Summary'!$B$9:$B$238,'Att B1 123116 Depr_Chg-ex trans'!$B84,'Wkpr-201612 TTP Adj Summary'!$C$9:$C$238,'Att B1 123116 Depr_Chg-ex trans'!$C84,'Wkpr-201612 TTP Adj Summary'!$D$9:$D$238,'Att B1 123116 Depr_Chg-ex trans'!$D84)</f>
        <v>297.34877388510006</v>
      </c>
      <c r="R84" s="27">
        <f>SUMIFS('Wkpr-Stdy Bal (ex. trnsptn)'!$R$9:$R$512,'Wkpr-Stdy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Summary'!$R$9:$R$238,'Wkpr-201612 TTP Adj Summary'!$B$9:$B$238,'Att B1 123116 Depr_Chg-ex trans'!$B84,'Wkpr-201612 TTP Adj Summary'!$C$9:$C$238,'Att B1 123116 Depr_Chg-ex trans'!$C84,'Wkpr-201612 TTP Adj Summary'!$D$9:$D$238,'Att B1 123116 Depr_Chg-ex trans'!$D84)</f>
        <v>155.03031311490003</v>
      </c>
      <c r="S84" s="27">
        <f>SUMIFS('Wkpr-Stdy Bal (ex. trnsptn)'!$S$9:$S$512,'Wkpr-Stdy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Summary'!$S$9:$S$238,'Wkpr-201612 TTP Adj Summary'!$B$9:$B$238,'Att B1 123116 Depr_Chg-ex trans'!$B84,'Wkpr-201612 TTP Adj Summary'!$C$9:$C$238,'Att B1 123116 Depr_Chg-ex trans'!$C84,'Wkpr-201612 TTP Adj Summary'!$D$9:$D$238,'Att B1 123116 Depr_Chg-ex trans'!$D84)</f>
        <v>0</v>
      </c>
      <c r="T84" s="27">
        <f>SUMIFS('Wkpr-Stdy Bal (ex. trnsptn)'!$T$9:$T$512,'Wkpr-Stdy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Summary'!$T$9:$T$238,'Wkpr-201612 TTP Adj Summary'!$B$9:$B$238,'Att B1 123116 Depr_Chg-ex trans'!$B84,'Wkpr-201612 TTP Adj Summary'!$C$9:$C$238,'Att B1 123116 Depr_Chg-ex trans'!$C84,'Wkpr-201612 TTP Adj Summary'!$D$9:$D$238,'Att B1 123116 Depr_Chg-ex trans'!$D84)</f>
        <v>0</v>
      </c>
      <c r="U84" s="27">
        <f>SUMIFS('Wkpr-Stdy Bal (ex. trnsptn)'!$U$9:$U$512,'Wkpr-Stdy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Summary'!$U$9:$U$238,'Wkpr-201612 TTP Adj Summary'!$B$9:$B$238,'Att B1 123116 Depr_Chg-ex trans'!$B84,'Wkpr-201612 TTP Adj Summary'!$C$9:$C$238,'Att B1 123116 Depr_Chg-ex trans'!$C84,'Wkpr-201612 TTP Adj Summary'!$D$9:$D$238,'Att B1 123116 Depr_Chg-ex trans'!$D84)</f>
        <v>0</v>
      </c>
    </row>
    <row r="85" spans="2:21" x14ac:dyDescent="0.2">
      <c r="B85" s="26" t="s">
        <v>30</v>
      </c>
      <c r="C85" s="26" t="s">
        <v>150</v>
      </c>
      <c r="D85" s="26">
        <f t="shared" si="30"/>
        <v>332200</v>
      </c>
      <c r="E85" s="36">
        <v>332.2</v>
      </c>
      <c r="F85" s="26" t="s">
        <v>51</v>
      </c>
      <c r="G85" s="27">
        <f>SUMIFS('Wkpr-Stdy Bal (ex. trnsptn)'!$G$9:$G$512,'Wkpr-Stdy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Summary'!$G$9:$G$238,'Wkpr-201612 TTP Adj Summary'!$B$9:$B$238,'Att B1 123116 Depr_Chg-ex trans'!$B85,'Wkpr-201612 TTP Adj Summary'!$C$9:$C$238,'Att B1 123116 Depr_Chg-ex trans'!$C85,'Wkpr-201612 TTP Adj Summary'!$D$9:$D$238,'Att B1 123116 Depr_Chg-ex trans'!$D85)</f>
        <v>105639.43000000001</v>
      </c>
      <c r="I85" s="37">
        <f>'Wkpr-Stdy Bal (ex. trnsptn)'!I85</f>
        <v>1.8200000000000001E-2</v>
      </c>
      <c r="J85" s="28">
        <f t="shared" si="31"/>
        <v>1922.6376260000002</v>
      </c>
      <c r="L85" s="37">
        <f>'Wkpr-Stdy Bal (ex. trnsptn)'!L85</f>
        <v>6.4999999999999997E-3</v>
      </c>
      <c r="N85" s="28">
        <f t="shared" si="32"/>
        <v>686.656295</v>
      </c>
      <c r="O85" s="28">
        <f t="shared" si="33"/>
        <v>-1235.9813310000002</v>
      </c>
      <c r="Q85" s="27">
        <f>SUMIFS('Wkpr-Stdy Bal (ex. trnsptn)'!$Q$9:$Q$512,'Wkpr-Stdy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Summary'!$Q$9:$Q$238,'Wkpr-201612 TTP Adj Summary'!$B$9:$B$238,'Att B1 123116 Depr_Chg-ex trans'!$B85,'Wkpr-201612 TTP Adj Summary'!$C$9:$C$238,'Att B1 123116 Depr_Chg-ex trans'!$C85,'Wkpr-201612 TTP Adj Summary'!$D$9:$D$238,'Att B1 123116 Depr_Chg-ex trans'!$D85)</f>
        <v>-812.41052886630018</v>
      </c>
      <c r="R85" s="27">
        <f>SUMIFS('Wkpr-Stdy Bal (ex. trnsptn)'!$R$9:$R$512,'Wkpr-Stdy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Summary'!$R$9:$R$238,'Wkpr-201612 TTP Adj Summary'!$B$9:$B$238,'Att B1 123116 Depr_Chg-ex trans'!$B85,'Wkpr-201612 TTP Adj Summary'!$C$9:$C$238,'Att B1 123116 Depr_Chg-ex trans'!$C85,'Wkpr-201612 TTP Adj Summary'!$D$9:$D$238,'Att B1 123116 Depr_Chg-ex trans'!$D85)</f>
        <v>-423.57080213370011</v>
      </c>
      <c r="S85" s="27">
        <f>SUMIFS('Wkpr-Stdy Bal (ex. trnsptn)'!$S$9:$S$512,'Wkpr-Stdy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Summary'!$S$9:$S$238,'Wkpr-201612 TTP Adj Summary'!$B$9:$B$238,'Att B1 123116 Depr_Chg-ex trans'!$B85,'Wkpr-201612 TTP Adj Summary'!$C$9:$C$238,'Att B1 123116 Depr_Chg-ex trans'!$C85,'Wkpr-201612 TTP Adj Summary'!$D$9:$D$238,'Att B1 123116 Depr_Chg-ex trans'!$D85)</f>
        <v>0</v>
      </c>
      <c r="T85" s="27">
        <f>SUMIFS('Wkpr-Stdy Bal (ex. trnsptn)'!$T$9:$T$512,'Wkpr-Stdy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Summary'!$T$9:$T$238,'Wkpr-201612 TTP Adj Summary'!$B$9:$B$238,'Att B1 123116 Depr_Chg-ex trans'!$B85,'Wkpr-201612 TTP Adj Summary'!$C$9:$C$238,'Att B1 123116 Depr_Chg-ex trans'!$C85,'Wkpr-201612 TTP Adj Summary'!$D$9:$D$238,'Att B1 123116 Depr_Chg-ex trans'!$D85)</f>
        <v>0</v>
      </c>
      <c r="U85" s="27">
        <f>SUMIFS('Wkpr-Stdy Bal (ex. trnsptn)'!$U$9:$U$512,'Wkpr-Stdy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Summary'!$U$9:$U$238,'Wkpr-201612 TTP Adj Summary'!$B$9:$B$238,'Att B1 123116 Depr_Chg-ex trans'!$B85,'Wkpr-201612 TTP Adj Summary'!$C$9:$C$238,'Att B1 123116 Depr_Chg-ex trans'!$C85,'Wkpr-201612 TTP Adj Summary'!$D$9:$D$238,'Att B1 123116 Depr_Chg-ex trans'!$D85)</f>
        <v>0</v>
      </c>
    </row>
    <row r="86" spans="2:21" x14ac:dyDescent="0.2">
      <c r="B86" s="26" t="s">
        <v>30</v>
      </c>
      <c r="C86" s="26" t="s">
        <v>150</v>
      </c>
      <c r="D86" s="26">
        <f t="shared" si="30"/>
        <v>333000</v>
      </c>
      <c r="E86" s="36">
        <v>333</v>
      </c>
      <c r="F86" s="26" t="s">
        <v>52</v>
      </c>
      <c r="G86" s="27">
        <f>SUMIFS('Wkpr-Stdy Bal (ex. trnsptn)'!$G$9:$G$512,'Wkpr-Stdy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Summary'!$G$9:$G$238,'Wkpr-201612 TTP Adj Summary'!$B$9:$B$238,'Att B1 123116 Depr_Chg-ex trans'!$B86,'Wkpr-201612 TTP Adj Summary'!$C$9:$C$238,'Att B1 123116 Depr_Chg-ex trans'!$C86,'Wkpr-201612 TTP Adj Summary'!$D$9:$D$238,'Att B1 123116 Depr_Chg-ex trans'!$D86)</f>
        <v>8738011.1099999994</v>
      </c>
      <c r="I86" s="37">
        <f>'Wkpr-Stdy Bal (ex. trnsptn)'!I86</f>
        <v>2.46E-2</v>
      </c>
      <c r="J86" s="28">
        <f t="shared" si="31"/>
        <v>214955.07330599998</v>
      </c>
      <c r="L86" s="37">
        <f>'Wkpr-Stdy Bal (ex. trnsptn)'!L86</f>
        <v>4.4999999999999997E-3</v>
      </c>
      <c r="N86" s="28">
        <f t="shared" si="32"/>
        <v>39321.049994999994</v>
      </c>
      <c r="O86" s="28">
        <f t="shared" si="33"/>
        <v>-175634.02331099997</v>
      </c>
      <c r="Q86" s="27">
        <f>SUMIFS('Wkpr-Stdy Bal (ex. trnsptn)'!$Q$9:$Q$512,'Wkpr-Stdy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Summary'!$Q$9:$Q$238,'Wkpr-201612 TTP Adj Summary'!$B$9:$B$238,'Att B1 123116 Depr_Chg-ex trans'!$B86,'Wkpr-201612 TTP Adj Summary'!$C$9:$C$238,'Att B1 123116 Depr_Chg-ex trans'!$C86,'Wkpr-201612 TTP Adj Summary'!$D$9:$D$238,'Att B1 123116 Depr_Chg-ex trans'!$D86)</f>
        <v>-115444.24352232028</v>
      </c>
      <c r="R86" s="27">
        <f>SUMIFS('Wkpr-Stdy Bal (ex. trnsptn)'!$R$9:$R$512,'Wkpr-Stdy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Summary'!$R$9:$R$238,'Wkpr-201612 TTP Adj Summary'!$B$9:$B$238,'Att B1 123116 Depr_Chg-ex trans'!$B86,'Wkpr-201612 TTP Adj Summary'!$C$9:$C$238,'Att B1 123116 Depr_Chg-ex trans'!$C86,'Wkpr-201612 TTP Adj Summary'!$D$9:$D$238,'Att B1 123116 Depr_Chg-ex trans'!$D86)</f>
        <v>-60189.779788679691</v>
      </c>
      <c r="S86" s="27">
        <f>SUMIFS('Wkpr-Stdy Bal (ex. trnsptn)'!$S$9:$S$512,'Wkpr-Stdy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Summary'!$S$9:$S$238,'Wkpr-201612 TTP Adj Summary'!$B$9:$B$238,'Att B1 123116 Depr_Chg-ex trans'!$B86,'Wkpr-201612 TTP Adj Summary'!$C$9:$C$238,'Att B1 123116 Depr_Chg-ex trans'!$C86,'Wkpr-201612 TTP Adj Summary'!$D$9:$D$238,'Att B1 123116 Depr_Chg-ex trans'!$D86)</f>
        <v>0</v>
      </c>
      <c r="T86" s="27">
        <f>SUMIFS('Wkpr-Stdy Bal (ex. trnsptn)'!$T$9:$T$512,'Wkpr-Stdy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Summary'!$T$9:$T$238,'Wkpr-201612 TTP Adj Summary'!$B$9:$B$238,'Att B1 123116 Depr_Chg-ex trans'!$B86,'Wkpr-201612 TTP Adj Summary'!$C$9:$C$238,'Att B1 123116 Depr_Chg-ex trans'!$C86,'Wkpr-201612 TTP Adj Summary'!$D$9:$D$238,'Att B1 123116 Depr_Chg-ex trans'!$D86)</f>
        <v>0</v>
      </c>
      <c r="U86" s="27">
        <f>SUMIFS('Wkpr-Stdy Bal (ex. trnsptn)'!$U$9:$U$512,'Wkpr-Stdy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Summary'!$U$9:$U$238,'Wkpr-201612 TTP Adj Summary'!$B$9:$B$238,'Att B1 123116 Depr_Chg-ex trans'!$B86,'Wkpr-201612 TTP Adj Summary'!$C$9:$C$238,'Att B1 123116 Depr_Chg-ex trans'!$C86,'Wkpr-201612 TTP Adj Summary'!$D$9:$D$238,'Att B1 123116 Depr_Chg-ex trans'!$D86)</f>
        <v>0</v>
      </c>
    </row>
    <row r="87" spans="2:21" x14ac:dyDescent="0.2">
      <c r="B87" s="26" t="s">
        <v>30</v>
      </c>
      <c r="C87" s="26" t="s">
        <v>150</v>
      </c>
      <c r="D87" s="26">
        <f t="shared" si="30"/>
        <v>334000</v>
      </c>
      <c r="E87" s="36">
        <v>334</v>
      </c>
      <c r="F87" s="26" t="s">
        <v>36</v>
      </c>
      <c r="G87" s="27">
        <f>SUMIFS('Wkpr-Stdy Bal (ex. trnsptn)'!$G$9:$G$512,'Wkpr-Stdy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Summary'!$G$9:$G$238,'Wkpr-201612 TTP Adj Summary'!$B$9:$B$238,'Att B1 123116 Depr_Chg-ex trans'!$B87,'Wkpr-201612 TTP Adj Summary'!$C$9:$C$238,'Att B1 123116 Depr_Chg-ex trans'!$C87,'Wkpr-201612 TTP Adj Summary'!$D$9:$D$238,'Att B1 123116 Depr_Chg-ex trans'!$D87)</f>
        <v>3261743.14</v>
      </c>
      <c r="I87" s="37">
        <f>'Wkpr-Stdy Bal (ex. trnsptn)'!I87</f>
        <v>2.63E-2</v>
      </c>
      <c r="J87" s="28">
        <f t="shared" si="31"/>
        <v>85783.844582000005</v>
      </c>
      <c r="L87" s="37">
        <f>'Wkpr-Stdy Bal (ex. trnsptn)'!L87</f>
        <v>8.5000000000000006E-3</v>
      </c>
      <c r="N87" s="28">
        <f t="shared" si="32"/>
        <v>27724.816690000003</v>
      </c>
      <c r="O87" s="28">
        <f t="shared" si="33"/>
        <v>-58059.027891999998</v>
      </c>
      <c r="Q87" s="27">
        <f>SUMIFS('Wkpr-Stdy Bal (ex. trnsptn)'!$Q$9:$Q$512,'Wkpr-Stdy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Summary'!$Q$9:$Q$238,'Wkpr-201612 TTP Adj Summary'!$B$9:$B$238,'Att B1 123116 Depr_Chg-ex trans'!$B87,'Wkpr-201612 TTP Adj Summary'!$C$9:$C$238,'Att B1 123116 Depr_Chg-ex trans'!$C87,'Wkpr-201612 TTP Adj Summary'!$D$9:$D$238,'Att B1 123116 Depr_Chg-ex trans'!$D87)</f>
        <v>-38162.199033411605</v>
      </c>
      <c r="R87" s="27">
        <f>SUMIFS('Wkpr-Stdy Bal (ex. trnsptn)'!$R$9:$R$512,'Wkpr-Stdy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Summary'!$R$9:$R$238,'Wkpr-201612 TTP Adj Summary'!$B$9:$B$238,'Att B1 123116 Depr_Chg-ex trans'!$B87,'Wkpr-201612 TTP Adj Summary'!$C$9:$C$238,'Att B1 123116 Depr_Chg-ex trans'!$C87,'Wkpr-201612 TTP Adj Summary'!$D$9:$D$238,'Att B1 123116 Depr_Chg-ex trans'!$D87)</f>
        <v>-19896.8288585884</v>
      </c>
      <c r="S87" s="27">
        <f>SUMIFS('Wkpr-Stdy Bal (ex. trnsptn)'!$S$9:$S$512,'Wkpr-Stdy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Summary'!$S$9:$S$238,'Wkpr-201612 TTP Adj Summary'!$B$9:$B$238,'Att B1 123116 Depr_Chg-ex trans'!$B87,'Wkpr-201612 TTP Adj Summary'!$C$9:$C$238,'Att B1 123116 Depr_Chg-ex trans'!$C87,'Wkpr-201612 TTP Adj Summary'!$D$9:$D$238,'Att B1 123116 Depr_Chg-ex trans'!$D87)</f>
        <v>0</v>
      </c>
      <c r="T87" s="27">
        <f>SUMIFS('Wkpr-Stdy Bal (ex. trnsptn)'!$T$9:$T$512,'Wkpr-Stdy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Summary'!$T$9:$T$238,'Wkpr-201612 TTP Adj Summary'!$B$9:$B$238,'Att B1 123116 Depr_Chg-ex trans'!$B87,'Wkpr-201612 TTP Adj Summary'!$C$9:$C$238,'Att B1 123116 Depr_Chg-ex trans'!$C87,'Wkpr-201612 TTP Adj Summary'!$D$9:$D$238,'Att B1 123116 Depr_Chg-ex trans'!$D87)</f>
        <v>0</v>
      </c>
      <c r="U87" s="27">
        <f>SUMIFS('Wkpr-Stdy Bal (ex. trnsptn)'!$U$9:$U$512,'Wkpr-Stdy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Summary'!$U$9:$U$238,'Wkpr-201612 TTP Adj Summary'!$B$9:$B$238,'Att B1 123116 Depr_Chg-ex trans'!$B87,'Wkpr-201612 TTP Adj Summary'!$C$9:$C$238,'Att B1 123116 Depr_Chg-ex trans'!$C87,'Wkpr-201612 TTP Adj Summary'!$D$9:$D$238,'Att B1 123116 Depr_Chg-ex trans'!$D87)</f>
        <v>0</v>
      </c>
    </row>
    <row r="88" spans="2:21" x14ac:dyDescent="0.2">
      <c r="B88" s="26" t="s">
        <v>30</v>
      </c>
      <c r="C88" s="26" t="s">
        <v>150</v>
      </c>
      <c r="D88" s="26">
        <f t="shared" si="30"/>
        <v>335000</v>
      </c>
      <c r="E88" s="36">
        <v>335</v>
      </c>
      <c r="F88" s="26" t="s">
        <v>37</v>
      </c>
      <c r="G88" s="27">
        <f>SUMIFS('Wkpr-Stdy Bal (ex. trnsptn)'!$G$9:$G$512,'Wkpr-Stdy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Summary'!$G$9:$G$238,'Wkpr-201612 TTP Adj Summary'!$B$9:$B$238,'Att B1 123116 Depr_Chg-ex trans'!$B88,'Wkpr-201612 TTP Adj Summary'!$C$9:$C$238,'Att B1 123116 Depr_Chg-ex trans'!$C88,'Wkpr-201612 TTP Adj Summary'!$D$9:$D$238,'Att B1 123116 Depr_Chg-ex trans'!$D88)</f>
        <v>515599.39</v>
      </c>
      <c r="I88" s="37">
        <f>'Wkpr-Stdy Bal (ex. trnsptn)'!I88</f>
        <v>1.2200000000000001E-2</v>
      </c>
      <c r="J88" s="28">
        <f t="shared" si="31"/>
        <v>6290.3125580000005</v>
      </c>
      <c r="L88" s="37">
        <f>'Wkpr-Stdy Bal (ex. trnsptn)'!L88</f>
        <v>1.6899999999999998E-2</v>
      </c>
      <c r="N88" s="28">
        <f t="shared" si="32"/>
        <v>8713.6296910000001</v>
      </c>
      <c r="O88" s="28">
        <f t="shared" si="33"/>
        <v>2423.3171329999996</v>
      </c>
      <c r="Q88" s="27">
        <f>SUMIFS('Wkpr-Stdy Bal (ex. trnsptn)'!$Q$9:$Q$512,'Wkpr-Stdy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Summary'!$Q$9:$Q$238,'Wkpr-201612 TTP Adj Summary'!$B$9:$B$238,'Att B1 123116 Depr_Chg-ex trans'!$B88,'Wkpr-201612 TTP Adj Summary'!$C$9:$C$238,'Att B1 123116 Depr_Chg-ex trans'!$C88,'Wkpr-201612 TTP Adj Summary'!$D$9:$D$238,'Att B1 123116 Depr_Chg-ex trans'!$D88)</f>
        <v>1592.8463515209005</v>
      </c>
      <c r="R88" s="27">
        <f>SUMIFS('Wkpr-Stdy Bal (ex. trnsptn)'!$R$9:$R$512,'Wkpr-Stdy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Summary'!$R$9:$R$238,'Wkpr-201612 TTP Adj Summary'!$B$9:$B$238,'Att B1 123116 Depr_Chg-ex trans'!$B88,'Wkpr-201612 TTP Adj Summary'!$C$9:$C$238,'Att B1 123116 Depr_Chg-ex trans'!$C88,'Wkpr-201612 TTP Adj Summary'!$D$9:$D$238,'Att B1 123116 Depr_Chg-ex trans'!$D88)</f>
        <v>830.47078147909997</v>
      </c>
      <c r="S88" s="27">
        <f>SUMIFS('Wkpr-Stdy Bal (ex. trnsptn)'!$S$9:$S$512,'Wkpr-Stdy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Summary'!$S$9:$S$238,'Wkpr-201612 TTP Adj Summary'!$B$9:$B$238,'Att B1 123116 Depr_Chg-ex trans'!$B88,'Wkpr-201612 TTP Adj Summary'!$C$9:$C$238,'Att B1 123116 Depr_Chg-ex trans'!$C88,'Wkpr-201612 TTP Adj Summary'!$D$9:$D$238,'Att B1 123116 Depr_Chg-ex trans'!$D88)</f>
        <v>0</v>
      </c>
      <c r="T88" s="27">
        <f>SUMIFS('Wkpr-Stdy Bal (ex. trnsptn)'!$T$9:$T$512,'Wkpr-Stdy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Summary'!$T$9:$T$238,'Wkpr-201612 TTP Adj Summary'!$B$9:$B$238,'Att B1 123116 Depr_Chg-ex trans'!$B88,'Wkpr-201612 TTP Adj Summary'!$C$9:$C$238,'Att B1 123116 Depr_Chg-ex trans'!$C88,'Wkpr-201612 TTP Adj Summary'!$D$9:$D$238,'Att B1 123116 Depr_Chg-ex trans'!$D88)</f>
        <v>0</v>
      </c>
      <c r="U88" s="27">
        <f>SUMIFS('Wkpr-Stdy Bal (ex. trnsptn)'!$U$9:$U$512,'Wkpr-Stdy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Summary'!$U$9:$U$238,'Wkpr-201612 TTP Adj Summary'!$B$9:$B$238,'Att B1 123116 Depr_Chg-ex trans'!$B88,'Wkpr-201612 TTP Adj Summary'!$C$9:$C$238,'Att B1 123116 Depr_Chg-ex trans'!$C88,'Wkpr-201612 TTP Adj Summary'!$D$9:$D$238,'Att B1 123116 Depr_Chg-ex trans'!$D88)</f>
        <v>0</v>
      </c>
    </row>
    <row r="89" spans="2:21" x14ac:dyDescent="0.2">
      <c r="F89" s="26" t="s">
        <v>39</v>
      </c>
      <c r="G89" s="40">
        <f>SUM(G78:G88)</f>
        <v>52904968.870000005</v>
      </c>
      <c r="J89" s="40">
        <f>SUM(J78:J88)</f>
        <v>1005812.777704</v>
      </c>
      <c r="N89" s="40">
        <f t="shared" ref="N89:O89" si="34">SUM(N78:N88)</f>
        <v>906113.57624899992</v>
      </c>
      <c r="O89" s="40">
        <f t="shared" si="34"/>
        <v>-99699.201454999988</v>
      </c>
      <c r="Q89" s="40">
        <f t="shared" ref="Q89:U89" si="35">SUM(Q78:Q88)</f>
        <v>-65532.285116371451</v>
      </c>
      <c r="R89" s="40">
        <f t="shared" si="35"/>
        <v>-34166.916338628522</v>
      </c>
      <c r="S89" s="40">
        <f t="shared" si="35"/>
        <v>0</v>
      </c>
      <c r="T89" s="40">
        <f t="shared" si="35"/>
        <v>0</v>
      </c>
      <c r="U89" s="40">
        <f t="shared" si="35"/>
        <v>0</v>
      </c>
    </row>
    <row r="90" spans="2:21" x14ac:dyDescent="0.2">
      <c r="J90" s="28"/>
      <c r="N90" s="28"/>
      <c r="O90" s="28"/>
      <c r="Q90" s="28"/>
      <c r="R90" s="28"/>
      <c r="S90" s="28"/>
      <c r="T90" s="28"/>
      <c r="U90" s="28"/>
    </row>
    <row r="91" spans="2:21" x14ac:dyDescent="0.2">
      <c r="F91" s="26" t="s">
        <v>151</v>
      </c>
      <c r="J91" s="28"/>
      <c r="N91" s="28"/>
      <c r="O91" s="28"/>
      <c r="Q91" s="28"/>
      <c r="R91" s="28"/>
      <c r="S91" s="28"/>
      <c r="T91" s="28"/>
      <c r="U91" s="28"/>
    </row>
    <row r="92" spans="2:21" x14ac:dyDescent="0.2">
      <c r="B92" s="26" t="s">
        <v>30</v>
      </c>
      <c r="C92" s="26" t="s">
        <v>152</v>
      </c>
      <c r="D92" s="26">
        <f t="shared" ref="D92:D99" si="36">E92*1000</f>
        <v>331000</v>
      </c>
      <c r="E92" s="36">
        <v>331</v>
      </c>
      <c r="F92" s="26" t="s">
        <v>153</v>
      </c>
      <c r="G92" s="27">
        <f>SUMIFS('Wkpr-Stdy Bal (ex. trnsptn)'!$G$9:$G$512,'Wkpr-Stdy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Summary'!$G$9:$G$238,'Wkpr-201612 TTP Adj Summary'!$B$9:$B$238,'Att B1 123116 Depr_Chg-ex trans'!$B92,'Wkpr-201612 TTP Adj Summary'!$C$9:$C$238,'Att B1 123116 Depr_Chg-ex trans'!$C92,'Wkpr-201612 TTP Adj Summary'!$D$9:$D$238,'Att B1 123116 Depr_Chg-ex trans'!$D92)</f>
        <v>7950531.2299999995</v>
      </c>
      <c r="I92" s="37">
        <f>'Wkpr-Stdy Bal (ex. trnsptn)'!I92</f>
        <v>1.7100000000000001E-2</v>
      </c>
      <c r="J92" s="28">
        <f t="shared" ref="J92:J99" si="37">G92*I92</f>
        <v>135954.08403299999</v>
      </c>
      <c r="L92" s="37">
        <f>'Wkpr-Stdy Bal (ex. trnsptn)'!L92</f>
        <v>1.7899999999999999E-2</v>
      </c>
      <c r="N92" s="28">
        <f t="shared" ref="N92:N99" si="38">G92*L92</f>
        <v>142314.50901699997</v>
      </c>
      <c r="O92" s="28">
        <f t="shared" ref="O92:O99" si="39">N92-J92</f>
        <v>6360.4249839999829</v>
      </c>
      <c r="Q92" s="27">
        <f>SUMIFS('Wkpr-Stdy Bal (ex. trnsptn)'!$Q$9:$Q$512,'Wkpr-Stdy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Summary'!$Q$9:$Q$238,'Wkpr-201612 TTP Adj Summary'!$B$9:$B$238,'Att B1 123116 Depr_Chg-ex trans'!$B92,'Wkpr-201612 TTP Adj Summary'!$C$9:$C$238,'Att B1 123116 Depr_Chg-ex trans'!$C92,'Wkpr-201612 TTP Adj Summary'!$D$9:$D$238,'Att B1 123116 Depr_Chg-ex trans'!$D92)</f>
        <v>4159.9772988983877</v>
      </c>
      <c r="R92" s="27">
        <f>SUMIFS('Wkpr-Stdy Bal (ex. trnsptn)'!$R$9:$R$512,'Wkpr-Stdy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Summary'!$R$9:$R$238,'Wkpr-201612 TTP Adj Summary'!$B$9:$B$238,'Att B1 123116 Depr_Chg-ex trans'!$B92,'Wkpr-201612 TTP Adj Summary'!$C$9:$C$238,'Att B1 123116 Depr_Chg-ex trans'!$C92,'Wkpr-201612 TTP Adj Summary'!$D$9:$D$238,'Att B1 123116 Depr_Chg-ex trans'!$D92)</f>
        <v>2168.9095091015943</v>
      </c>
      <c r="S92" s="27">
        <f>SUMIFS('Wkpr-Stdy Bal (ex. trnsptn)'!$S$9:$S$512,'Wkpr-Stdy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Summary'!$S$9:$S$238,'Wkpr-201612 TTP Adj Summary'!$B$9:$B$238,'Att B1 123116 Depr_Chg-ex trans'!$B92,'Wkpr-201612 TTP Adj Summary'!$C$9:$C$238,'Att B1 123116 Depr_Chg-ex trans'!$C92,'Wkpr-201612 TTP Adj Summary'!$D$9:$D$238,'Att B1 123116 Depr_Chg-ex trans'!$D92)</f>
        <v>0</v>
      </c>
      <c r="T92" s="27">
        <f>SUMIFS('Wkpr-Stdy Bal (ex. trnsptn)'!$T$9:$T$512,'Wkpr-Stdy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Summary'!$T$9:$T$238,'Wkpr-201612 TTP Adj Summary'!$B$9:$B$238,'Att B1 123116 Depr_Chg-ex trans'!$B92,'Wkpr-201612 TTP Adj Summary'!$C$9:$C$238,'Att B1 123116 Depr_Chg-ex trans'!$C92,'Wkpr-201612 TTP Adj Summary'!$D$9:$D$238,'Att B1 123116 Depr_Chg-ex trans'!$D92)</f>
        <v>0</v>
      </c>
      <c r="U92" s="27">
        <f>SUMIFS('Wkpr-Stdy Bal (ex. trnsptn)'!$U$9:$U$512,'Wkpr-Stdy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Summary'!$U$9:$U$238,'Wkpr-201612 TTP Adj Summary'!$B$9:$B$238,'Att B1 123116 Depr_Chg-ex trans'!$B92,'Wkpr-201612 TTP Adj Summary'!$C$9:$C$238,'Att B1 123116 Depr_Chg-ex trans'!$C92,'Wkpr-201612 TTP Adj Summary'!$D$9:$D$238,'Att B1 123116 Depr_Chg-ex trans'!$D92)</f>
        <v>0</v>
      </c>
    </row>
    <row r="93" spans="2:21" x14ac:dyDescent="0.2">
      <c r="B93" s="26" t="s">
        <v>30</v>
      </c>
      <c r="C93" s="26" t="s">
        <v>152</v>
      </c>
      <c r="D93" s="26">
        <f t="shared" si="36"/>
        <v>331100</v>
      </c>
      <c r="E93" s="36">
        <v>331.1</v>
      </c>
      <c r="F93" s="26" t="s">
        <v>154</v>
      </c>
      <c r="G93" s="27">
        <f>SUMIFS('Wkpr-Stdy Bal (ex. trnsptn)'!$G$9:$G$512,'Wkpr-Stdy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Summary'!$G$9:$G$238,'Wkpr-201612 TTP Adj Summary'!$B$9:$B$238,'Att B1 123116 Depr_Chg-ex trans'!$B93,'Wkpr-201612 TTP Adj Summary'!$C$9:$C$238,'Att B1 123116 Depr_Chg-ex trans'!$C93,'Wkpr-201612 TTP Adj Summary'!$D$9:$D$238,'Att B1 123116 Depr_Chg-ex trans'!$D93)</f>
        <v>205.59</v>
      </c>
      <c r="I93" s="37">
        <f>'Wkpr-Stdy Bal (ex. trnsptn)'!I93</f>
        <v>9.7000000000000003E-3</v>
      </c>
      <c r="J93" s="28">
        <f t="shared" si="37"/>
        <v>1.9942230000000001</v>
      </c>
      <c r="L93" s="37">
        <f>'Wkpr-Stdy Bal (ex. trnsptn)'!L93</f>
        <v>2.92E-2</v>
      </c>
      <c r="N93" s="28">
        <f t="shared" si="38"/>
        <v>6.003228</v>
      </c>
      <c r="O93" s="28">
        <f t="shared" si="39"/>
        <v>4.0090050000000002</v>
      </c>
      <c r="Q93" s="27">
        <f>SUMIFS('Wkpr-Stdy Bal (ex. trnsptn)'!$Q$9:$Q$512,'Wkpr-Stdy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Summary'!$Q$9:$Q$238,'Wkpr-201612 TTP Adj Summary'!$B$9:$B$238,'Att B1 123116 Depr_Chg-ex trans'!$B93,'Wkpr-201612 TTP Adj Summary'!$C$9:$C$238,'Att B1 123116 Depr_Chg-ex trans'!$C93,'Wkpr-201612 TTP Adj Summary'!$D$9:$D$238,'Att B1 123116 Depr_Chg-ex trans'!$D93)</f>
        <v>2.6351189865000002</v>
      </c>
      <c r="R93" s="27">
        <f>SUMIFS('Wkpr-Stdy Bal (ex. trnsptn)'!$R$9:$R$512,'Wkpr-Stdy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Summary'!$R$9:$R$238,'Wkpr-201612 TTP Adj Summary'!$B$9:$B$238,'Att B1 123116 Depr_Chg-ex trans'!$B93,'Wkpr-201612 TTP Adj Summary'!$C$9:$C$238,'Att B1 123116 Depr_Chg-ex trans'!$C93,'Wkpr-201612 TTP Adj Summary'!$D$9:$D$238,'Att B1 123116 Depr_Chg-ex trans'!$D93)</f>
        <v>1.3738860134999999</v>
      </c>
      <c r="S93" s="27">
        <f>SUMIFS('Wkpr-Stdy Bal (ex. trnsptn)'!$S$9:$S$512,'Wkpr-Stdy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Summary'!$S$9:$S$238,'Wkpr-201612 TTP Adj Summary'!$B$9:$B$238,'Att B1 123116 Depr_Chg-ex trans'!$B93,'Wkpr-201612 TTP Adj Summary'!$C$9:$C$238,'Att B1 123116 Depr_Chg-ex trans'!$C93,'Wkpr-201612 TTP Adj Summary'!$D$9:$D$238,'Att B1 123116 Depr_Chg-ex trans'!$D93)</f>
        <v>0</v>
      </c>
      <c r="T93" s="27">
        <f>SUMIFS('Wkpr-Stdy Bal (ex. trnsptn)'!$T$9:$T$512,'Wkpr-Stdy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Summary'!$T$9:$T$238,'Wkpr-201612 TTP Adj Summary'!$B$9:$B$238,'Att B1 123116 Depr_Chg-ex trans'!$B93,'Wkpr-201612 TTP Adj Summary'!$C$9:$C$238,'Att B1 123116 Depr_Chg-ex trans'!$C93,'Wkpr-201612 TTP Adj Summary'!$D$9:$D$238,'Att B1 123116 Depr_Chg-ex trans'!$D93)</f>
        <v>0</v>
      </c>
      <c r="U93" s="27">
        <f>SUMIFS('Wkpr-Stdy Bal (ex. trnsptn)'!$U$9:$U$512,'Wkpr-Stdy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Summary'!$U$9:$U$238,'Wkpr-201612 TTP Adj Summary'!$B$9:$B$238,'Att B1 123116 Depr_Chg-ex trans'!$B93,'Wkpr-201612 TTP Adj Summary'!$C$9:$C$238,'Att B1 123116 Depr_Chg-ex trans'!$C93,'Wkpr-201612 TTP Adj Summary'!$D$9:$D$238,'Att B1 123116 Depr_Chg-ex trans'!$D93)</f>
        <v>0</v>
      </c>
    </row>
    <row r="94" spans="2:21" x14ac:dyDescent="0.2">
      <c r="B94" s="26" t="s">
        <v>30</v>
      </c>
      <c r="C94" s="26" t="s">
        <v>152</v>
      </c>
      <c r="D94" s="26">
        <f t="shared" si="36"/>
        <v>331200</v>
      </c>
      <c r="E94" s="36">
        <v>331.2</v>
      </c>
      <c r="F94" s="26" t="s">
        <v>155</v>
      </c>
      <c r="G94" s="27">
        <f>SUMIFS('Wkpr-Stdy Bal (ex. trnsptn)'!$G$9:$G$512,'Wkpr-Stdy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Summary'!$G$9:$G$238,'Wkpr-201612 TTP Adj Summary'!$B$9:$B$238,'Att B1 123116 Depr_Chg-ex trans'!$B94,'Wkpr-201612 TTP Adj Summary'!$C$9:$C$238,'Att B1 123116 Depr_Chg-ex trans'!$C94,'Wkpr-201612 TTP Adj Summary'!$D$9:$D$238,'Att B1 123116 Depr_Chg-ex trans'!$D94)</f>
        <v>4037024.94</v>
      </c>
      <c r="I94" s="37">
        <f>'Wkpr-Stdy Bal (ex. trnsptn)'!I94</f>
        <v>1.6799999999999999E-2</v>
      </c>
      <c r="J94" s="28">
        <f t="shared" si="37"/>
        <v>67822.018991999998</v>
      </c>
      <c r="L94" s="37">
        <f>'Wkpr-Stdy Bal (ex. trnsptn)'!L94</f>
        <v>2.4700000000000003E-2</v>
      </c>
      <c r="N94" s="28">
        <f t="shared" si="38"/>
        <v>99714.516018000009</v>
      </c>
      <c r="O94" s="28">
        <f t="shared" si="39"/>
        <v>31892.497026000012</v>
      </c>
      <c r="Q94" s="27">
        <f>SUMIFS('Wkpr-Stdy Bal (ex. trnsptn)'!$Q$9:$Q$512,'Wkpr-Stdy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Summary'!$Q$9:$Q$238,'Wkpr-201612 TTP Adj Summary'!$B$9:$B$238,'Att B1 123116 Depr_Chg-ex trans'!$B94,'Wkpr-201612 TTP Adj Summary'!$C$9:$C$238,'Att B1 123116 Depr_Chg-ex trans'!$C94,'Wkpr-201612 TTP Adj Summary'!$D$9:$D$238,'Att B1 123116 Depr_Chg-ex trans'!$D94)</f>
        <v>20962.938295189801</v>
      </c>
      <c r="R94" s="27">
        <f>SUMIFS('Wkpr-Stdy Bal (ex. trnsptn)'!$R$9:$R$512,'Wkpr-Stdy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Summary'!$R$9:$R$238,'Wkpr-201612 TTP Adj Summary'!$B$9:$B$238,'Att B1 123116 Depr_Chg-ex trans'!$B94,'Wkpr-201612 TTP Adj Summary'!$C$9:$C$238,'Att B1 123116 Depr_Chg-ex trans'!$C94,'Wkpr-201612 TTP Adj Summary'!$D$9:$D$238,'Att B1 123116 Depr_Chg-ex trans'!$D94)</f>
        <v>10929.558730810204</v>
      </c>
      <c r="S94" s="27">
        <f>SUMIFS('Wkpr-Stdy Bal (ex. trnsptn)'!$S$9:$S$512,'Wkpr-Stdy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Summary'!$S$9:$S$238,'Wkpr-201612 TTP Adj Summary'!$B$9:$B$238,'Att B1 123116 Depr_Chg-ex trans'!$B94,'Wkpr-201612 TTP Adj Summary'!$C$9:$C$238,'Att B1 123116 Depr_Chg-ex trans'!$C94,'Wkpr-201612 TTP Adj Summary'!$D$9:$D$238,'Att B1 123116 Depr_Chg-ex trans'!$D94)</f>
        <v>0</v>
      </c>
      <c r="T94" s="27">
        <f>SUMIFS('Wkpr-Stdy Bal (ex. trnsptn)'!$T$9:$T$512,'Wkpr-Stdy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Summary'!$T$9:$T$238,'Wkpr-201612 TTP Adj Summary'!$B$9:$B$238,'Att B1 123116 Depr_Chg-ex trans'!$B94,'Wkpr-201612 TTP Adj Summary'!$C$9:$C$238,'Att B1 123116 Depr_Chg-ex trans'!$C94,'Wkpr-201612 TTP Adj Summary'!$D$9:$D$238,'Att B1 123116 Depr_Chg-ex trans'!$D94)</f>
        <v>0</v>
      </c>
      <c r="U94" s="27">
        <f>SUMIFS('Wkpr-Stdy Bal (ex. trnsptn)'!$U$9:$U$512,'Wkpr-Stdy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Summary'!$U$9:$U$238,'Wkpr-201612 TTP Adj Summary'!$B$9:$B$238,'Att B1 123116 Depr_Chg-ex trans'!$B94,'Wkpr-201612 TTP Adj Summary'!$C$9:$C$238,'Att B1 123116 Depr_Chg-ex trans'!$C94,'Wkpr-201612 TTP Adj Summary'!$D$9:$D$238,'Att B1 123116 Depr_Chg-ex trans'!$D94)</f>
        <v>0</v>
      </c>
    </row>
    <row r="95" spans="2:21" x14ac:dyDescent="0.2">
      <c r="B95" s="26" t="s">
        <v>30</v>
      </c>
      <c r="C95" s="26" t="s">
        <v>152</v>
      </c>
      <c r="D95" s="26">
        <f t="shared" si="36"/>
        <v>332000</v>
      </c>
      <c r="E95" s="36">
        <v>332</v>
      </c>
      <c r="F95" s="26" t="s">
        <v>49</v>
      </c>
      <c r="G95" s="27">
        <f>SUMIFS('Wkpr-Stdy Bal (ex. trnsptn)'!$G$9:$G$512,'Wkpr-Stdy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Summary'!$G$9:$G$238,'Wkpr-201612 TTP Adj Summary'!$B$9:$B$238,'Att B1 123116 Depr_Chg-ex trans'!$B95,'Wkpr-201612 TTP Adj Summary'!$C$9:$C$238,'Att B1 123116 Depr_Chg-ex trans'!$C95,'Wkpr-201612 TTP Adj Summary'!$D$9:$D$238,'Att B1 123116 Depr_Chg-ex trans'!$D95)</f>
        <v>10095955.189999999</v>
      </c>
      <c r="I95" s="37">
        <f>'Wkpr-Stdy Bal (ex. trnsptn)'!I95</f>
        <v>1.3899999999999999E-2</v>
      </c>
      <c r="J95" s="28">
        <f t="shared" si="37"/>
        <v>140333.777141</v>
      </c>
      <c r="L95" s="37">
        <f>'Wkpr-Stdy Bal (ex. trnsptn)'!L95</f>
        <v>1.9099999999999999E-2</v>
      </c>
      <c r="N95" s="28">
        <f t="shared" si="38"/>
        <v>192832.74412899997</v>
      </c>
      <c r="O95" s="28">
        <f t="shared" si="39"/>
        <v>52498.966987999971</v>
      </c>
      <c r="Q95" s="27">
        <f>SUMIFS('Wkpr-Stdy Bal (ex. trnsptn)'!$Q$9:$Q$512,'Wkpr-Stdy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Summary'!$Q$9:$Q$238,'Wkpr-201612 TTP Adj Summary'!$B$9:$B$238,'Att B1 123116 Depr_Chg-ex trans'!$B95,'Wkpr-201612 TTP Adj Summary'!$C$9:$C$238,'Att B1 123116 Depr_Chg-ex trans'!$C95,'Wkpr-201612 TTP Adj Summary'!$D$9:$D$238,'Att B1 123116 Depr_Chg-ex trans'!$D95)</f>
        <v>34507.571001212389</v>
      </c>
      <c r="R95" s="27">
        <f>SUMIFS('Wkpr-Stdy Bal (ex. trnsptn)'!$R$9:$R$512,'Wkpr-Stdy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Summary'!$R$9:$R$238,'Wkpr-201612 TTP Adj Summary'!$B$9:$B$238,'Att B1 123116 Depr_Chg-ex trans'!$B95,'Wkpr-201612 TTP Adj Summary'!$C$9:$C$238,'Att B1 123116 Depr_Chg-ex trans'!$C95,'Wkpr-201612 TTP Adj Summary'!$D$9:$D$238,'Att B1 123116 Depr_Chg-ex trans'!$D95)</f>
        <v>17991.395986787582</v>
      </c>
      <c r="S95" s="27">
        <f>SUMIFS('Wkpr-Stdy Bal (ex. trnsptn)'!$S$9:$S$512,'Wkpr-Stdy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Summary'!$S$9:$S$238,'Wkpr-201612 TTP Adj Summary'!$B$9:$B$238,'Att B1 123116 Depr_Chg-ex trans'!$B95,'Wkpr-201612 TTP Adj Summary'!$C$9:$C$238,'Att B1 123116 Depr_Chg-ex trans'!$C95,'Wkpr-201612 TTP Adj Summary'!$D$9:$D$238,'Att B1 123116 Depr_Chg-ex trans'!$D95)</f>
        <v>0</v>
      </c>
      <c r="T95" s="27">
        <f>SUMIFS('Wkpr-Stdy Bal (ex. trnsptn)'!$T$9:$T$512,'Wkpr-Stdy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Summary'!$T$9:$T$238,'Wkpr-201612 TTP Adj Summary'!$B$9:$B$238,'Att B1 123116 Depr_Chg-ex trans'!$B95,'Wkpr-201612 TTP Adj Summary'!$C$9:$C$238,'Att B1 123116 Depr_Chg-ex trans'!$C95,'Wkpr-201612 TTP Adj Summary'!$D$9:$D$238,'Att B1 123116 Depr_Chg-ex trans'!$D95)</f>
        <v>0</v>
      </c>
      <c r="U95" s="27">
        <f>SUMIFS('Wkpr-Stdy Bal (ex. trnsptn)'!$U$9:$U$512,'Wkpr-Stdy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Summary'!$U$9:$U$238,'Wkpr-201612 TTP Adj Summary'!$B$9:$B$238,'Att B1 123116 Depr_Chg-ex trans'!$B95,'Wkpr-201612 TTP Adj Summary'!$C$9:$C$238,'Att B1 123116 Depr_Chg-ex trans'!$C95,'Wkpr-201612 TTP Adj Summary'!$D$9:$D$238,'Att B1 123116 Depr_Chg-ex trans'!$D95)</f>
        <v>0</v>
      </c>
    </row>
    <row r="96" spans="2:21" x14ac:dyDescent="0.2">
      <c r="B96" s="26" t="s">
        <v>30</v>
      </c>
      <c r="C96" s="26" t="s">
        <v>152</v>
      </c>
      <c r="D96" s="26">
        <f t="shared" si="36"/>
        <v>333000</v>
      </c>
      <c r="E96" s="36">
        <v>333</v>
      </c>
      <c r="F96" s="26" t="s">
        <v>52</v>
      </c>
      <c r="G96" s="27">
        <f>SUMIFS('Wkpr-Stdy Bal (ex. trnsptn)'!$G$9:$G$512,'Wkpr-Stdy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Summary'!$G$9:$G$238,'Wkpr-201612 TTP Adj Summary'!$B$9:$B$238,'Att B1 123116 Depr_Chg-ex trans'!$B96,'Wkpr-201612 TTP Adj Summary'!$C$9:$C$238,'Att B1 123116 Depr_Chg-ex trans'!$C96,'Wkpr-201612 TTP Adj Summary'!$D$9:$D$238,'Att B1 123116 Depr_Chg-ex trans'!$D96)</f>
        <v>11030835.119999999</v>
      </c>
      <c r="I96" s="37">
        <f>'Wkpr-Stdy Bal (ex. trnsptn)'!I96</f>
        <v>1.95E-2</v>
      </c>
      <c r="J96" s="28">
        <f t="shared" si="37"/>
        <v>215101.28483999998</v>
      </c>
      <c r="L96" s="37">
        <f>'Wkpr-Stdy Bal (ex. trnsptn)'!L96</f>
        <v>2.2200000000000001E-2</v>
      </c>
      <c r="N96" s="28">
        <f t="shared" si="38"/>
        <v>244884.53966399998</v>
      </c>
      <c r="O96" s="28">
        <f t="shared" si="39"/>
        <v>29783.254824000003</v>
      </c>
      <c r="Q96" s="27">
        <f>SUMIFS('Wkpr-Stdy Bal (ex. trnsptn)'!$Q$9:$Q$512,'Wkpr-Stdy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Summary'!$Q$9:$Q$238,'Wkpr-201612 TTP Adj Summary'!$B$9:$B$238,'Att B1 123116 Depr_Chg-ex trans'!$B96,'Wkpr-201612 TTP Adj Summary'!$C$9:$C$238,'Att B1 123116 Depr_Chg-ex trans'!$C96,'Wkpr-201612 TTP Adj Summary'!$D$9:$D$238,'Att B1 123116 Depr_Chg-ex trans'!$D96)</f>
        <v>19576.533395815204</v>
      </c>
      <c r="R96" s="27">
        <f>SUMIFS('Wkpr-Stdy Bal (ex. trnsptn)'!$R$9:$R$512,'Wkpr-Stdy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Summary'!$R$9:$R$238,'Wkpr-201612 TTP Adj Summary'!$B$9:$B$238,'Att B1 123116 Depr_Chg-ex trans'!$B96,'Wkpr-201612 TTP Adj Summary'!$C$9:$C$238,'Att B1 123116 Depr_Chg-ex trans'!$C96,'Wkpr-201612 TTP Adj Summary'!$D$9:$D$238,'Att B1 123116 Depr_Chg-ex trans'!$D96)</f>
        <v>10206.721428184814</v>
      </c>
      <c r="S96" s="27">
        <f>SUMIFS('Wkpr-Stdy Bal (ex. trnsptn)'!$S$9:$S$512,'Wkpr-Stdy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Summary'!$S$9:$S$238,'Wkpr-201612 TTP Adj Summary'!$B$9:$B$238,'Att B1 123116 Depr_Chg-ex trans'!$B96,'Wkpr-201612 TTP Adj Summary'!$C$9:$C$238,'Att B1 123116 Depr_Chg-ex trans'!$C96,'Wkpr-201612 TTP Adj Summary'!$D$9:$D$238,'Att B1 123116 Depr_Chg-ex trans'!$D96)</f>
        <v>0</v>
      </c>
      <c r="T96" s="27">
        <f>SUMIFS('Wkpr-Stdy Bal (ex. trnsptn)'!$T$9:$T$512,'Wkpr-Stdy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Summary'!$T$9:$T$238,'Wkpr-201612 TTP Adj Summary'!$B$9:$B$238,'Att B1 123116 Depr_Chg-ex trans'!$B96,'Wkpr-201612 TTP Adj Summary'!$C$9:$C$238,'Att B1 123116 Depr_Chg-ex trans'!$C96,'Wkpr-201612 TTP Adj Summary'!$D$9:$D$238,'Att B1 123116 Depr_Chg-ex trans'!$D96)</f>
        <v>0</v>
      </c>
      <c r="U96" s="27">
        <f>SUMIFS('Wkpr-Stdy Bal (ex. trnsptn)'!$U$9:$U$512,'Wkpr-Stdy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Summary'!$U$9:$U$238,'Wkpr-201612 TTP Adj Summary'!$B$9:$B$238,'Att B1 123116 Depr_Chg-ex trans'!$B96,'Wkpr-201612 TTP Adj Summary'!$C$9:$C$238,'Att B1 123116 Depr_Chg-ex trans'!$C96,'Wkpr-201612 TTP Adj Summary'!$D$9:$D$238,'Att B1 123116 Depr_Chg-ex trans'!$D96)</f>
        <v>0</v>
      </c>
    </row>
    <row r="97" spans="2:21" x14ac:dyDescent="0.2">
      <c r="B97" s="26" t="s">
        <v>30</v>
      </c>
      <c r="C97" s="26" t="s">
        <v>152</v>
      </c>
      <c r="D97" s="26">
        <f t="shared" si="36"/>
        <v>334000</v>
      </c>
      <c r="E97" s="36">
        <v>334</v>
      </c>
      <c r="F97" s="26" t="s">
        <v>36</v>
      </c>
      <c r="G97" s="27">
        <f>SUMIFS('Wkpr-Stdy Bal (ex. trnsptn)'!$G$9:$G$512,'Wkpr-Stdy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Summary'!$G$9:$G$238,'Wkpr-201612 TTP Adj Summary'!$B$9:$B$238,'Att B1 123116 Depr_Chg-ex trans'!$B97,'Wkpr-201612 TTP Adj Summary'!$C$9:$C$238,'Att B1 123116 Depr_Chg-ex trans'!$C97,'Wkpr-201612 TTP Adj Summary'!$D$9:$D$238,'Att B1 123116 Depr_Chg-ex trans'!$D97)</f>
        <v>2409684.35</v>
      </c>
      <c r="I97" s="37">
        <f>'Wkpr-Stdy Bal (ex. trnsptn)'!I97</f>
        <v>2.8200000000000003E-2</v>
      </c>
      <c r="J97" s="28">
        <f t="shared" si="37"/>
        <v>67953.098670000007</v>
      </c>
      <c r="L97" s="37">
        <f>'Wkpr-Stdy Bal (ex. trnsptn)'!L97</f>
        <v>3.6600000000000001E-2</v>
      </c>
      <c r="N97" s="28">
        <f t="shared" si="38"/>
        <v>88194.447209999998</v>
      </c>
      <c r="O97" s="28">
        <f t="shared" si="39"/>
        <v>20241.348539999992</v>
      </c>
      <c r="Q97" s="27">
        <f>SUMIFS('Wkpr-Stdy Bal (ex. trnsptn)'!$Q$9:$Q$512,'Wkpr-Stdy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Summary'!$Q$9:$Q$238,'Wkpr-201612 TTP Adj Summary'!$B$9:$B$238,'Att B1 123116 Depr_Chg-ex trans'!$B97,'Wkpr-201612 TTP Adj Summary'!$C$9:$C$238,'Att B1 123116 Depr_Chg-ex trans'!$C97,'Wkpr-201612 TTP Adj Summary'!$D$9:$D$238,'Att B1 123116 Depr_Chg-ex trans'!$D97)</f>
        <v>13313.615804000396</v>
      </c>
      <c r="R97" s="27">
        <f>SUMIFS('Wkpr-Stdy Bal (ex. trnsptn)'!$R$9:$R$512,'Wkpr-Stdy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Summary'!$R$9:$R$238,'Wkpr-201612 TTP Adj Summary'!$B$9:$B$238,'Att B1 123116 Depr_Chg-ex trans'!$B97,'Wkpr-201612 TTP Adj Summary'!$C$9:$C$238,'Att B1 123116 Depr_Chg-ex trans'!$C97,'Wkpr-201612 TTP Adj Summary'!$D$9:$D$238,'Att B1 123116 Depr_Chg-ex trans'!$D97)</f>
        <v>6941.3907439995965</v>
      </c>
      <c r="S97" s="27">
        <f>SUMIFS('Wkpr-Stdy Bal (ex. trnsptn)'!$S$9:$S$512,'Wkpr-Stdy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Summary'!$S$9:$S$238,'Wkpr-201612 TTP Adj Summary'!$B$9:$B$238,'Att B1 123116 Depr_Chg-ex trans'!$B97,'Wkpr-201612 TTP Adj Summary'!$C$9:$C$238,'Att B1 123116 Depr_Chg-ex trans'!$C97,'Wkpr-201612 TTP Adj Summary'!$D$9:$D$238,'Att B1 123116 Depr_Chg-ex trans'!$D97)</f>
        <v>0</v>
      </c>
      <c r="T97" s="27">
        <f>SUMIFS('Wkpr-Stdy Bal (ex. trnsptn)'!$T$9:$T$512,'Wkpr-Stdy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Summary'!$T$9:$T$238,'Wkpr-201612 TTP Adj Summary'!$B$9:$B$238,'Att B1 123116 Depr_Chg-ex trans'!$B97,'Wkpr-201612 TTP Adj Summary'!$C$9:$C$238,'Att B1 123116 Depr_Chg-ex trans'!$C97,'Wkpr-201612 TTP Adj Summary'!$D$9:$D$238,'Att B1 123116 Depr_Chg-ex trans'!$D97)</f>
        <v>0</v>
      </c>
      <c r="U97" s="27">
        <f>SUMIFS('Wkpr-Stdy Bal (ex. trnsptn)'!$U$9:$U$512,'Wkpr-Stdy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Summary'!$U$9:$U$238,'Wkpr-201612 TTP Adj Summary'!$B$9:$B$238,'Att B1 123116 Depr_Chg-ex trans'!$B97,'Wkpr-201612 TTP Adj Summary'!$C$9:$C$238,'Att B1 123116 Depr_Chg-ex trans'!$C97,'Wkpr-201612 TTP Adj Summary'!$D$9:$D$238,'Att B1 123116 Depr_Chg-ex trans'!$D97)</f>
        <v>0</v>
      </c>
    </row>
    <row r="98" spans="2:21" x14ac:dyDescent="0.2">
      <c r="B98" s="26" t="s">
        <v>30</v>
      </c>
      <c r="C98" s="26" t="s">
        <v>152</v>
      </c>
      <c r="D98" s="26">
        <f t="shared" si="36"/>
        <v>335000</v>
      </c>
      <c r="E98" s="36">
        <v>335</v>
      </c>
      <c r="F98" s="26" t="s">
        <v>37</v>
      </c>
      <c r="G98" s="27">
        <f>SUMIFS('Wkpr-Stdy Bal (ex. trnsptn)'!$G$9:$G$512,'Wkpr-Stdy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Summary'!$G$9:$G$238,'Wkpr-201612 TTP Adj Summary'!$B$9:$B$238,'Att B1 123116 Depr_Chg-ex trans'!$B98,'Wkpr-201612 TTP Adj Summary'!$C$9:$C$238,'Att B1 123116 Depr_Chg-ex trans'!$C98,'Wkpr-201612 TTP Adj Summary'!$D$9:$D$238,'Att B1 123116 Depr_Chg-ex trans'!$D98)</f>
        <v>33563.699999999997</v>
      </c>
      <c r="I98" s="37">
        <f>'Wkpr-Stdy Bal (ex. trnsptn)'!I98</f>
        <v>1.1900000000000001E-2</v>
      </c>
      <c r="J98" s="28">
        <f t="shared" si="37"/>
        <v>399.40803</v>
      </c>
      <c r="L98" s="37">
        <f>'Wkpr-Stdy Bal (ex. trnsptn)'!L98</f>
        <v>2.3E-2</v>
      </c>
      <c r="N98" s="28">
        <f t="shared" si="38"/>
        <v>771.96509999999989</v>
      </c>
      <c r="O98" s="28">
        <f t="shared" si="39"/>
        <v>372.5570699999999</v>
      </c>
      <c r="Q98" s="27">
        <f>SUMIFS('Wkpr-Stdy Bal (ex. trnsptn)'!$Q$9:$Q$512,'Wkpr-Stdy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Summary'!$Q$9:$Q$238,'Wkpr-201612 TTP Adj Summary'!$B$9:$B$238,'Att B1 123116 Depr_Chg-ex trans'!$B98,'Wkpr-201612 TTP Adj Summary'!$C$9:$C$238,'Att B1 123116 Depr_Chg-ex trans'!$C98,'Wkpr-201612 TTP Adj Summary'!$D$9:$D$238,'Att B1 123116 Depr_Chg-ex trans'!$D98)</f>
        <v>244.88176211099994</v>
      </c>
      <c r="R98" s="27">
        <f>SUMIFS('Wkpr-Stdy Bal (ex. trnsptn)'!$R$9:$R$512,'Wkpr-Stdy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Summary'!$R$9:$R$238,'Wkpr-201612 TTP Adj Summary'!$B$9:$B$238,'Att B1 123116 Depr_Chg-ex trans'!$B98,'Wkpr-201612 TTP Adj Summary'!$C$9:$C$238,'Att B1 123116 Depr_Chg-ex trans'!$C98,'Wkpr-201612 TTP Adj Summary'!$D$9:$D$238,'Att B1 123116 Depr_Chg-ex trans'!$D98)</f>
        <v>127.67530788899998</v>
      </c>
      <c r="S98" s="27">
        <f>SUMIFS('Wkpr-Stdy Bal (ex. trnsptn)'!$S$9:$S$512,'Wkpr-Stdy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Summary'!$S$9:$S$238,'Wkpr-201612 TTP Adj Summary'!$B$9:$B$238,'Att B1 123116 Depr_Chg-ex trans'!$B98,'Wkpr-201612 TTP Adj Summary'!$C$9:$C$238,'Att B1 123116 Depr_Chg-ex trans'!$C98,'Wkpr-201612 TTP Adj Summary'!$D$9:$D$238,'Att B1 123116 Depr_Chg-ex trans'!$D98)</f>
        <v>0</v>
      </c>
      <c r="T98" s="27">
        <f>SUMIFS('Wkpr-Stdy Bal (ex. trnsptn)'!$T$9:$T$512,'Wkpr-Stdy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Summary'!$T$9:$T$238,'Wkpr-201612 TTP Adj Summary'!$B$9:$B$238,'Att B1 123116 Depr_Chg-ex trans'!$B98,'Wkpr-201612 TTP Adj Summary'!$C$9:$C$238,'Att B1 123116 Depr_Chg-ex trans'!$C98,'Wkpr-201612 TTP Adj Summary'!$D$9:$D$238,'Att B1 123116 Depr_Chg-ex trans'!$D98)</f>
        <v>0</v>
      </c>
      <c r="U98" s="27">
        <f>SUMIFS('Wkpr-Stdy Bal (ex. trnsptn)'!$U$9:$U$512,'Wkpr-Stdy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Summary'!$U$9:$U$238,'Wkpr-201612 TTP Adj Summary'!$B$9:$B$238,'Att B1 123116 Depr_Chg-ex trans'!$B98,'Wkpr-201612 TTP Adj Summary'!$C$9:$C$238,'Att B1 123116 Depr_Chg-ex trans'!$C98,'Wkpr-201612 TTP Adj Summary'!$D$9:$D$238,'Att B1 123116 Depr_Chg-ex trans'!$D98)</f>
        <v>0</v>
      </c>
    </row>
    <row r="99" spans="2:21" x14ac:dyDescent="0.2">
      <c r="B99" s="26" t="s">
        <v>30</v>
      </c>
      <c r="C99" s="26" t="s">
        <v>152</v>
      </c>
      <c r="D99" s="26">
        <f t="shared" si="36"/>
        <v>336000</v>
      </c>
      <c r="E99" s="36">
        <v>336</v>
      </c>
      <c r="F99" s="26" t="s">
        <v>145</v>
      </c>
      <c r="G99" s="27">
        <f>SUMIFS('Wkpr-Stdy Bal (ex. trnsptn)'!$G$9:$G$512,'Wkpr-Stdy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Summary'!$G$9:$G$238,'Wkpr-201612 TTP Adj Summary'!$B$9:$B$238,'Att B1 123116 Depr_Chg-ex trans'!$B99,'Wkpr-201612 TTP Adj Summary'!$C$9:$C$238,'Att B1 123116 Depr_Chg-ex trans'!$C99,'Wkpr-201612 TTP Adj Summary'!$D$9:$D$238,'Att B1 123116 Depr_Chg-ex trans'!$D99)</f>
        <v>50448.44</v>
      </c>
      <c r="I99" s="37">
        <f>'Wkpr-Stdy Bal (ex. trnsptn)'!I99</f>
        <v>1.8599999999999998E-2</v>
      </c>
      <c r="J99" s="28">
        <f t="shared" si="37"/>
        <v>938.34098399999993</v>
      </c>
      <c r="L99" s="37">
        <f>'Wkpr-Stdy Bal (ex. trnsptn)'!L99</f>
        <v>2.8900000000000002E-2</v>
      </c>
      <c r="N99" s="28">
        <f t="shared" si="38"/>
        <v>1457.9599160000002</v>
      </c>
      <c r="O99" s="28">
        <f t="shared" si="39"/>
        <v>519.61893200000031</v>
      </c>
      <c r="Q99" s="27">
        <f>SUMIFS('Wkpr-Stdy Bal (ex. trnsptn)'!$Q$9:$Q$512,'Wkpr-Stdy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Summary'!$Q$9:$Q$238,'Wkpr-201612 TTP Adj Summary'!$B$9:$B$238,'Att B1 123116 Depr_Chg-ex trans'!$B99,'Wkpr-201612 TTP Adj Summary'!$C$9:$C$238,'Att B1 123116 Depr_Chg-ex trans'!$C99,'Wkpr-201612 TTP Adj Summary'!$D$9:$D$238,'Att B1 123116 Depr_Chg-ex trans'!$D99)</f>
        <v>341.54552400360012</v>
      </c>
      <c r="R99" s="27">
        <f>SUMIFS('Wkpr-Stdy Bal (ex. trnsptn)'!$R$9:$R$512,'Wkpr-Stdy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Summary'!$R$9:$R$238,'Wkpr-201612 TTP Adj Summary'!$B$9:$B$238,'Att B1 123116 Depr_Chg-ex trans'!$B99,'Wkpr-201612 TTP Adj Summary'!$C$9:$C$238,'Att B1 123116 Depr_Chg-ex trans'!$C99,'Wkpr-201612 TTP Adj Summary'!$D$9:$D$238,'Att B1 123116 Depr_Chg-ex trans'!$D99)</f>
        <v>178.07340799640008</v>
      </c>
      <c r="S99" s="27">
        <f>SUMIFS('Wkpr-Stdy Bal (ex. trnsptn)'!$S$9:$S$512,'Wkpr-Stdy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Summary'!$S$9:$S$238,'Wkpr-201612 TTP Adj Summary'!$B$9:$B$238,'Att B1 123116 Depr_Chg-ex trans'!$B99,'Wkpr-201612 TTP Adj Summary'!$C$9:$C$238,'Att B1 123116 Depr_Chg-ex trans'!$C99,'Wkpr-201612 TTP Adj Summary'!$D$9:$D$238,'Att B1 123116 Depr_Chg-ex trans'!$D99)</f>
        <v>0</v>
      </c>
      <c r="T99" s="27">
        <f>SUMIFS('Wkpr-Stdy Bal (ex. trnsptn)'!$T$9:$T$512,'Wkpr-Stdy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Summary'!$T$9:$T$238,'Wkpr-201612 TTP Adj Summary'!$B$9:$B$238,'Att B1 123116 Depr_Chg-ex trans'!$B99,'Wkpr-201612 TTP Adj Summary'!$C$9:$C$238,'Att B1 123116 Depr_Chg-ex trans'!$C99,'Wkpr-201612 TTP Adj Summary'!$D$9:$D$238,'Att B1 123116 Depr_Chg-ex trans'!$D99)</f>
        <v>0</v>
      </c>
      <c r="U99" s="27">
        <f>SUMIFS('Wkpr-Stdy Bal (ex. trnsptn)'!$U$9:$U$512,'Wkpr-Stdy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Summary'!$U$9:$U$238,'Wkpr-201612 TTP Adj Summary'!$B$9:$B$238,'Att B1 123116 Depr_Chg-ex trans'!$B99,'Wkpr-201612 TTP Adj Summary'!$C$9:$C$238,'Att B1 123116 Depr_Chg-ex trans'!$C99,'Wkpr-201612 TTP Adj Summary'!$D$9:$D$238,'Att B1 123116 Depr_Chg-ex trans'!$D99)</f>
        <v>0</v>
      </c>
    </row>
    <row r="100" spans="2:21" x14ac:dyDescent="0.2">
      <c r="F100" s="26" t="s">
        <v>39</v>
      </c>
      <c r="G100" s="40">
        <f>SUM(G92:G99)</f>
        <v>35608248.560000002</v>
      </c>
      <c r="J100" s="40">
        <f>SUM(J92:J99)</f>
        <v>628504.00691300002</v>
      </c>
      <c r="N100" s="40">
        <f t="shared" ref="N100:O100" si="40">SUM(N92:N99)</f>
        <v>770176.68428199994</v>
      </c>
      <c r="O100" s="40">
        <f t="shared" si="40"/>
        <v>141672.67736899998</v>
      </c>
      <c r="Q100" s="40">
        <f t="shared" ref="Q100:U100" si="41">SUM(Q92:Q99)</f>
        <v>93109.698200217274</v>
      </c>
      <c r="R100" s="40">
        <f t="shared" si="41"/>
        <v>48545.099000782691</v>
      </c>
      <c r="S100" s="40">
        <f t="shared" si="41"/>
        <v>0</v>
      </c>
      <c r="T100" s="40">
        <f t="shared" si="41"/>
        <v>0</v>
      </c>
      <c r="U100" s="40">
        <f t="shared" si="41"/>
        <v>0</v>
      </c>
    </row>
    <row r="101" spans="2:21" x14ac:dyDescent="0.2">
      <c r="J101" s="28"/>
      <c r="N101" s="28"/>
      <c r="O101" s="28"/>
      <c r="Q101" s="28"/>
      <c r="R101" s="28"/>
      <c r="S101" s="28"/>
      <c r="T101" s="28"/>
      <c r="U101" s="28"/>
    </row>
    <row r="102" spans="2:21" x14ac:dyDescent="0.2">
      <c r="F102" s="26" t="s">
        <v>156</v>
      </c>
      <c r="J102" s="28"/>
      <c r="N102" s="28"/>
      <c r="O102" s="28"/>
      <c r="Q102" s="28"/>
      <c r="R102" s="28"/>
      <c r="S102" s="28"/>
      <c r="T102" s="28"/>
      <c r="U102" s="28"/>
    </row>
    <row r="103" spans="2:21" x14ac:dyDescent="0.2">
      <c r="B103" s="26" t="s">
        <v>30</v>
      </c>
      <c r="C103" s="26" t="s">
        <v>157</v>
      </c>
      <c r="D103" s="26">
        <f t="shared" ref="D103:D114" si="42">E103*1000</f>
        <v>330300</v>
      </c>
      <c r="E103" s="36">
        <v>330.3</v>
      </c>
      <c r="F103" s="26" t="s">
        <v>45</v>
      </c>
      <c r="G103" s="27">
        <f>SUMIFS('Wkpr-Stdy Bal (ex. trnsptn)'!$G$9:$G$512,'Wkpr-Stdy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Summary'!$G$9:$G$238,'Wkpr-201612 TTP Adj Summary'!$B$9:$B$238,'Att B1 123116 Depr_Chg-ex trans'!$B103,'Wkpr-201612 TTP Adj Summary'!$C$9:$C$238,'Att B1 123116 Depr_Chg-ex trans'!$C103,'Wkpr-201612 TTP Adj Summary'!$D$9:$D$238,'Att B1 123116 Depr_Chg-ex trans'!$D103)</f>
        <v>9936.75</v>
      </c>
      <c r="I103" s="37">
        <f>'Wkpr-Stdy Bal (ex. trnsptn)'!I103</f>
        <v>2.4799999999999999E-2</v>
      </c>
      <c r="J103" s="28">
        <f t="shared" ref="J103:J114" si="43">G103*I103</f>
        <v>246.4314</v>
      </c>
      <c r="L103" s="37">
        <f>'Wkpr-Stdy Bal (ex. trnsptn)'!L103</f>
        <v>6.7999999999999996E-3</v>
      </c>
      <c r="N103" s="28">
        <f t="shared" ref="N103:N114" si="44">G103*L103</f>
        <v>67.56989999999999</v>
      </c>
      <c r="O103" s="28">
        <f t="shared" ref="O103:O114" si="45">N103-J103</f>
        <v>-178.86150000000001</v>
      </c>
      <c r="Q103" s="27">
        <f>SUMIFS('Wkpr-Stdy Bal (ex. trnsptn)'!$Q$9:$Q$512,'Wkpr-Stdy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Summary'!$Q$9:$Q$238,'Wkpr-201612 TTP Adj Summary'!$B$9:$B$238,'Att B1 123116 Depr_Chg-ex trans'!$B103,'Wkpr-201612 TTP Adj Summary'!$C$9:$C$238,'Att B1 123116 Depr_Chg-ex trans'!$C103,'Wkpr-201612 TTP Adj Summary'!$D$9:$D$238,'Att B1 123116 Depr_Chg-ex trans'!$D103)</f>
        <v>-117.56566395</v>
      </c>
      <c r="R103" s="27">
        <f>SUMIFS('Wkpr-Stdy Bal (ex. trnsptn)'!$R$9:$R$512,'Wkpr-Stdy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Summary'!$R$9:$R$238,'Wkpr-201612 TTP Adj Summary'!$B$9:$B$238,'Att B1 123116 Depr_Chg-ex trans'!$B103,'Wkpr-201612 TTP Adj Summary'!$C$9:$C$238,'Att B1 123116 Depr_Chg-ex trans'!$C103,'Wkpr-201612 TTP Adj Summary'!$D$9:$D$238,'Att B1 123116 Depr_Chg-ex trans'!$D103)</f>
        <v>-61.295836050000005</v>
      </c>
      <c r="S103" s="27">
        <f>SUMIFS('Wkpr-Stdy Bal (ex. trnsptn)'!$S$9:$S$512,'Wkpr-Stdy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Summary'!$S$9:$S$238,'Wkpr-201612 TTP Adj Summary'!$B$9:$B$238,'Att B1 123116 Depr_Chg-ex trans'!$B103,'Wkpr-201612 TTP Adj Summary'!$C$9:$C$238,'Att B1 123116 Depr_Chg-ex trans'!$C103,'Wkpr-201612 TTP Adj Summary'!$D$9:$D$238,'Att B1 123116 Depr_Chg-ex trans'!$D103)</f>
        <v>0</v>
      </c>
      <c r="T103" s="27">
        <f>SUMIFS('Wkpr-Stdy Bal (ex. trnsptn)'!$T$9:$T$512,'Wkpr-Stdy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Summary'!$T$9:$T$238,'Wkpr-201612 TTP Adj Summary'!$B$9:$B$238,'Att B1 123116 Depr_Chg-ex trans'!$B103,'Wkpr-201612 TTP Adj Summary'!$C$9:$C$238,'Att B1 123116 Depr_Chg-ex trans'!$C103,'Wkpr-201612 TTP Adj Summary'!$D$9:$D$238,'Att B1 123116 Depr_Chg-ex trans'!$D103)</f>
        <v>0</v>
      </c>
      <c r="U103" s="27">
        <f>SUMIFS('Wkpr-Stdy Bal (ex. trnsptn)'!$U$9:$U$512,'Wkpr-Stdy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Summary'!$U$9:$U$238,'Wkpr-201612 TTP Adj Summary'!$B$9:$B$238,'Att B1 123116 Depr_Chg-ex trans'!$B103,'Wkpr-201612 TTP Adj Summary'!$C$9:$C$238,'Att B1 123116 Depr_Chg-ex trans'!$C103,'Wkpr-201612 TTP Adj Summary'!$D$9:$D$238,'Att B1 123116 Depr_Chg-ex trans'!$D103)</f>
        <v>0</v>
      </c>
    </row>
    <row r="104" spans="2:21" x14ac:dyDescent="0.2">
      <c r="B104" s="26" t="s">
        <v>30</v>
      </c>
      <c r="C104" s="26" t="s">
        <v>157</v>
      </c>
      <c r="D104" s="26">
        <f t="shared" si="42"/>
        <v>330400</v>
      </c>
      <c r="E104" s="36">
        <v>330.4</v>
      </c>
      <c r="F104" s="26" t="s">
        <v>46</v>
      </c>
      <c r="G104" s="27">
        <f>SUMIFS('Wkpr-Stdy Bal (ex. trnsptn)'!$G$9:$G$512,'Wkpr-Stdy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Summary'!$G$9:$G$238,'Wkpr-201612 TTP Adj Summary'!$B$9:$B$238,'Att B1 123116 Depr_Chg-ex trans'!$B104,'Wkpr-201612 TTP Adj Summary'!$C$9:$C$238,'Att B1 123116 Depr_Chg-ex trans'!$C104,'Wkpr-201612 TTP Adj Summary'!$D$9:$D$238,'Att B1 123116 Depr_Chg-ex trans'!$D104)</f>
        <v>979.5</v>
      </c>
      <c r="I104" s="37">
        <f>'Wkpr-Stdy Bal (ex. trnsptn)'!I104</f>
        <v>4.2900000000000001E-2</v>
      </c>
      <c r="J104" s="28">
        <f t="shared" si="43"/>
        <v>42.02055</v>
      </c>
      <c r="L104" s="37">
        <f>'Wkpr-Stdy Bal (ex. trnsptn)'!L104</f>
        <v>1.0200000000000001E-2</v>
      </c>
      <c r="N104" s="28">
        <f t="shared" si="44"/>
        <v>9.9908999999999999</v>
      </c>
      <c r="O104" s="28">
        <f t="shared" si="45"/>
        <v>-32.029650000000004</v>
      </c>
      <c r="Q104" s="27">
        <f>SUMIFS('Wkpr-Stdy Bal (ex. trnsptn)'!$Q$9:$Q$512,'Wkpr-Stdy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Summary'!$Q$9:$Q$238,'Wkpr-201612 TTP Adj Summary'!$B$9:$B$238,'Att B1 123116 Depr_Chg-ex trans'!$B104,'Wkpr-201612 TTP Adj Summary'!$C$9:$C$238,'Att B1 123116 Depr_Chg-ex trans'!$C104,'Wkpr-201612 TTP Adj Summary'!$D$9:$D$238,'Att B1 123116 Depr_Chg-ex trans'!$D104)</f>
        <v>-21.053088944999999</v>
      </c>
      <c r="R104" s="27">
        <f>SUMIFS('Wkpr-Stdy Bal (ex. trnsptn)'!$R$9:$R$512,'Wkpr-Stdy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Summary'!$R$9:$R$238,'Wkpr-201612 TTP Adj Summary'!$B$9:$B$238,'Att B1 123116 Depr_Chg-ex trans'!$B104,'Wkpr-201612 TTP Adj Summary'!$C$9:$C$238,'Att B1 123116 Depr_Chg-ex trans'!$C104,'Wkpr-201612 TTP Adj Summary'!$D$9:$D$238,'Att B1 123116 Depr_Chg-ex trans'!$D104)</f>
        <v>-10.976561055000001</v>
      </c>
      <c r="S104" s="27">
        <f>SUMIFS('Wkpr-Stdy Bal (ex. trnsptn)'!$S$9:$S$512,'Wkpr-Stdy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Summary'!$S$9:$S$238,'Wkpr-201612 TTP Adj Summary'!$B$9:$B$238,'Att B1 123116 Depr_Chg-ex trans'!$B104,'Wkpr-201612 TTP Adj Summary'!$C$9:$C$238,'Att B1 123116 Depr_Chg-ex trans'!$C104,'Wkpr-201612 TTP Adj Summary'!$D$9:$D$238,'Att B1 123116 Depr_Chg-ex trans'!$D104)</f>
        <v>0</v>
      </c>
      <c r="T104" s="27">
        <f>SUMIFS('Wkpr-Stdy Bal (ex. trnsptn)'!$T$9:$T$512,'Wkpr-Stdy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Summary'!$T$9:$T$238,'Wkpr-201612 TTP Adj Summary'!$B$9:$B$238,'Att B1 123116 Depr_Chg-ex trans'!$B104,'Wkpr-201612 TTP Adj Summary'!$C$9:$C$238,'Att B1 123116 Depr_Chg-ex trans'!$C104,'Wkpr-201612 TTP Adj Summary'!$D$9:$D$238,'Att B1 123116 Depr_Chg-ex trans'!$D104)</f>
        <v>0</v>
      </c>
      <c r="U104" s="27">
        <f>SUMIFS('Wkpr-Stdy Bal (ex. trnsptn)'!$U$9:$U$512,'Wkpr-Stdy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Summary'!$U$9:$U$238,'Wkpr-201612 TTP Adj Summary'!$B$9:$B$238,'Att B1 123116 Depr_Chg-ex trans'!$B104,'Wkpr-201612 TTP Adj Summary'!$C$9:$C$238,'Att B1 123116 Depr_Chg-ex trans'!$C104,'Wkpr-201612 TTP Adj Summary'!$D$9:$D$238,'Att B1 123116 Depr_Chg-ex trans'!$D104)</f>
        <v>0</v>
      </c>
    </row>
    <row r="105" spans="2:21" x14ac:dyDescent="0.2">
      <c r="B105" s="26" t="s">
        <v>30</v>
      </c>
      <c r="C105" s="26" t="s">
        <v>157</v>
      </c>
      <c r="D105" s="26">
        <f t="shared" si="42"/>
        <v>331000</v>
      </c>
      <c r="E105" s="36">
        <v>331</v>
      </c>
      <c r="F105" s="26" t="s">
        <v>32</v>
      </c>
      <c r="G105" s="27">
        <f>SUMIFS('Wkpr-Stdy Bal (ex. trnsptn)'!$G$9:$G$512,'Wkpr-Stdy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Summary'!$G$9:$G$238,'Wkpr-201612 TTP Adj Summary'!$B$9:$B$238,'Att B1 123116 Depr_Chg-ex trans'!$B105,'Wkpr-201612 TTP Adj Summary'!$C$9:$C$238,'Att B1 123116 Depr_Chg-ex trans'!$C105,'Wkpr-201612 TTP Adj Summary'!$D$9:$D$238,'Att B1 123116 Depr_Chg-ex trans'!$D105)</f>
        <v>18104688.329999998</v>
      </c>
      <c r="I105" s="37">
        <f>'Wkpr-Stdy Bal (ex. trnsptn)'!I105</f>
        <v>1.9799999999999998E-2</v>
      </c>
      <c r="J105" s="28">
        <f t="shared" si="43"/>
        <v>358472.82893399993</v>
      </c>
      <c r="L105" s="37">
        <f>'Wkpr-Stdy Bal (ex. trnsptn)'!L105</f>
        <v>2.3099999999999999E-2</v>
      </c>
      <c r="N105" s="28">
        <f t="shared" si="44"/>
        <v>418218.30042299995</v>
      </c>
      <c r="O105" s="28">
        <f t="shared" si="45"/>
        <v>59745.471489000018</v>
      </c>
      <c r="Q105" s="27">
        <f>SUMIFS('Wkpr-Stdy Bal (ex. trnsptn)'!$Q$9:$Q$512,'Wkpr-Stdy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Summary'!$Q$9:$Q$238,'Wkpr-201612 TTP Adj Summary'!$B$9:$B$238,'Att B1 123116 Depr_Chg-ex trans'!$B105,'Wkpr-201612 TTP Adj Summary'!$C$9:$C$238,'Att B1 123116 Depr_Chg-ex trans'!$C105,'Wkpr-201612 TTP Adj Summary'!$D$9:$D$238,'Att B1 123116 Depr_Chg-ex trans'!$D105)</f>
        <v>39270.698409719684</v>
      </c>
      <c r="R105" s="27">
        <f>SUMIFS('Wkpr-Stdy Bal (ex. trnsptn)'!$R$9:$R$512,'Wkpr-Stdy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Summary'!$R$9:$R$238,'Wkpr-201612 TTP Adj Summary'!$B$9:$B$238,'Att B1 123116 Depr_Chg-ex trans'!$B105,'Wkpr-201612 TTP Adj Summary'!$C$9:$C$238,'Att B1 123116 Depr_Chg-ex trans'!$C105,'Wkpr-201612 TTP Adj Summary'!$D$9:$D$238,'Att B1 123116 Depr_Chg-ex trans'!$D105)</f>
        <v>20474.773079280305</v>
      </c>
      <c r="S105" s="27">
        <f>SUMIFS('Wkpr-Stdy Bal (ex. trnsptn)'!$S$9:$S$512,'Wkpr-Stdy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Summary'!$S$9:$S$238,'Wkpr-201612 TTP Adj Summary'!$B$9:$B$238,'Att B1 123116 Depr_Chg-ex trans'!$B105,'Wkpr-201612 TTP Adj Summary'!$C$9:$C$238,'Att B1 123116 Depr_Chg-ex trans'!$C105,'Wkpr-201612 TTP Adj Summary'!$D$9:$D$238,'Att B1 123116 Depr_Chg-ex trans'!$D105)</f>
        <v>0</v>
      </c>
      <c r="T105" s="27">
        <f>SUMIFS('Wkpr-Stdy Bal (ex. trnsptn)'!$T$9:$T$512,'Wkpr-Stdy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Summary'!$T$9:$T$238,'Wkpr-201612 TTP Adj Summary'!$B$9:$B$238,'Att B1 123116 Depr_Chg-ex trans'!$B105,'Wkpr-201612 TTP Adj Summary'!$C$9:$C$238,'Att B1 123116 Depr_Chg-ex trans'!$C105,'Wkpr-201612 TTP Adj Summary'!$D$9:$D$238,'Att B1 123116 Depr_Chg-ex trans'!$D105)</f>
        <v>0</v>
      </c>
      <c r="U105" s="27">
        <f>SUMIFS('Wkpr-Stdy Bal (ex. trnsptn)'!$U$9:$U$512,'Wkpr-Stdy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Summary'!$U$9:$U$238,'Wkpr-201612 TTP Adj Summary'!$B$9:$B$238,'Att B1 123116 Depr_Chg-ex trans'!$B105,'Wkpr-201612 TTP Adj Summary'!$C$9:$C$238,'Att B1 123116 Depr_Chg-ex trans'!$C105,'Wkpr-201612 TTP Adj Summary'!$D$9:$D$238,'Att B1 123116 Depr_Chg-ex trans'!$D105)</f>
        <v>0</v>
      </c>
    </row>
    <row r="106" spans="2:21" x14ac:dyDescent="0.2">
      <c r="B106" s="26" t="s">
        <v>30</v>
      </c>
      <c r="C106" s="26" t="s">
        <v>157</v>
      </c>
      <c r="D106" s="26">
        <f t="shared" si="42"/>
        <v>331200</v>
      </c>
      <c r="E106" s="36">
        <v>331.2</v>
      </c>
      <c r="F106" s="26" t="s">
        <v>48</v>
      </c>
      <c r="G106" s="27">
        <f>SUMIFS('Wkpr-Stdy Bal (ex. trnsptn)'!$G$9:$G$512,'Wkpr-Stdy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Summary'!$G$9:$G$238,'Wkpr-201612 TTP Adj Summary'!$B$9:$B$238,'Att B1 123116 Depr_Chg-ex trans'!$B106,'Wkpr-201612 TTP Adj Summary'!$C$9:$C$238,'Att B1 123116 Depr_Chg-ex trans'!$C106,'Wkpr-201612 TTP Adj Summary'!$D$9:$D$238,'Att B1 123116 Depr_Chg-ex trans'!$D106)</f>
        <v>305601.76</v>
      </c>
      <c r="I106" s="37">
        <f>'Wkpr-Stdy Bal (ex. trnsptn)'!I106</f>
        <v>4.5999999999999999E-2</v>
      </c>
      <c r="J106" s="28">
        <f t="shared" si="43"/>
        <v>14057.68096</v>
      </c>
      <c r="L106" s="37">
        <f>'Wkpr-Stdy Bal (ex. trnsptn)'!L106</f>
        <v>2.5099999999999997E-2</v>
      </c>
      <c r="N106" s="28">
        <f t="shared" si="44"/>
        <v>7670.6041759999998</v>
      </c>
      <c r="O106" s="28">
        <f t="shared" si="45"/>
        <v>-6387.0767839999999</v>
      </c>
      <c r="Q106" s="27">
        <f>SUMIFS('Wkpr-Stdy Bal (ex. trnsptn)'!$Q$9:$Q$512,'Wkpr-Stdy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Summary'!$Q$9:$Q$238,'Wkpr-201612 TTP Adj Summary'!$B$9:$B$238,'Att B1 123116 Depr_Chg-ex trans'!$B106,'Wkpr-201612 TTP Adj Summary'!$C$9:$C$238,'Att B1 123116 Depr_Chg-ex trans'!$C106,'Wkpr-201612 TTP Adj Summary'!$D$9:$D$238,'Att B1 123116 Depr_Chg-ex trans'!$D106)</f>
        <v>-4198.2255701231998</v>
      </c>
      <c r="R106" s="27">
        <f>SUMIFS('Wkpr-Stdy Bal (ex. trnsptn)'!$R$9:$R$512,'Wkpr-Stdy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Summary'!$R$9:$R$238,'Wkpr-201612 TTP Adj Summary'!$B$9:$B$238,'Att B1 123116 Depr_Chg-ex trans'!$B106,'Wkpr-201612 TTP Adj Summary'!$C$9:$C$238,'Att B1 123116 Depr_Chg-ex trans'!$C106,'Wkpr-201612 TTP Adj Summary'!$D$9:$D$238,'Att B1 123116 Depr_Chg-ex trans'!$D106)</f>
        <v>-2188.8512138767996</v>
      </c>
      <c r="S106" s="27">
        <f>SUMIFS('Wkpr-Stdy Bal (ex. trnsptn)'!$S$9:$S$512,'Wkpr-Stdy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Summary'!$S$9:$S$238,'Wkpr-201612 TTP Adj Summary'!$B$9:$B$238,'Att B1 123116 Depr_Chg-ex trans'!$B106,'Wkpr-201612 TTP Adj Summary'!$C$9:$C$238,'Att B1 123116 Depr_Chg-ex trans'!$C106,'Wkpr-201612 TTP Adj Summary'!$D$9:$D$238,'Att B1 123116 Depr_Chg-ex trans'!$D106)</f>
        <v>0</v>
      </c>
      <c r="T106" s="27">
        <f>SUMIFS('Wkpr-Stdy Bal (ex. trnsptn)'!$T$9:$T$512,'Wkpr-Stdy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Summary'!$T$9:$T$238,'Wkpr-201612 TTP Adj Summary'!$B$9:$B$238,'Att B1 123116 Depr_Chg-ex trans'!$B106,'Wkpr-201612 TTP Adj Summary'!$C$9:$C$238,'Att B1 123116 Depr_Chg-ex trans'!$C106,'Wkpr-201612 TTP Adj Summary'!$D$9:$D$238,'Att B1 123116 Depr_Chg-ex trans'!$D106)</f>
        <v>0</v>
      </c>
      <c r="U106" s="27">
        <f>SUMIFS('Wkpr-Stdy Bal (ex. trnsptn)'!$U$9:$U$512,'Wkpr-Stdy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Summary'!$U$9:$U$238,'Wkpr-201612 TTP Adj Summary'!$B$9:$B$238,'Att B1 123116 Depr_Chg-ex trans'!$B106,'Wkpr-201612 TTP Adj Summary'!$C$9:$C$238,'Att B1 123116 Depr_Chg-ex trans'!$C106,'Wkpr-201612 TTP Adj Summary'!$D$9:$D$238,'Att B1 123116 Depr_Chg-ex trans'!$D106)</f>
        <v>0</v>
      </c>
    </row>
    <row r="107" spans="2:21" x14ac:dyDescent="0.2">
      <c r="B107" s="26" t="s">
        <v>30</v>
      </c>
      <c r="C107" s="26" t="s">
        <v>157</v>
      </c>
      <c r="D107" s="26">
        <f t="shared" si="42"/>
        <v>332000</v>
      </c>
      <c r="E107" s="36">
        <v>332</v>
      </c>
      <c r="F107" s="26" t="s">
        <v>49</v>
      </c>
      <c r="G107" s="27">
        <f>SUMIFS('Wkpr-Stdy Bal (ex. trnsptn)'!$G$9:$G$512,'Wkpr-Stdy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Summary'!$G$9:$G$238,'Wkpr-201612 TTP Adj Summary'!$B$9:$B$238,'Att B1 123116 Depr_Chg-ex trans'!$B107,'Wkpr-201612 TTP Adj Summary'!$C$9:$C$238,'Att B1 123116 Depr_Chg-ex trans'!$C107,'Wkpr-201612 TTP Adj Summary'!$D$9:$D$238,'Att B1 123116 Depr_Chg-ex trans'!$D107)</f>
        <v>19191491.609999999</v>
      </c>
      <c r="I107" s="37">
        <f>'Wkpr-Stdy Bal (ex. trnsptn)'!I107</f>
        <v>1.83E-2</v>
      </c>
      <c r="J107" s="28">
        <f t="shared" si="43"/>
        <v>351204.29646300001</v>
      </c>
      <c r="L107" s="37">
        <f>'Wkpr-Stdy Bal (ex. trnsptn)'!L107</f>
        <v>2.35E-2</v>
      </c>
      <c r="N107" s="28">
        <f t="shared" si="44"/>
        <v>451000.05283499998</v>
      </c>
      <c r="O107" s="28">
        <f t="shared" si="45"/>
        <v>99795.756371999974</v>
      </c>
      <c r="Q107" s="27">
        <f>SUMIFS('Wkpr-Stdy Bal (ex. trnsptn)'!$Q$9:$Q$512,'Wkpr-Stdy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Summary'!$Q$9:$Q$238,'Wkpr-201612 TTP Adj Summary'!$B$9:$B$238,'Att B1 123116 Depr_Chg-ex trans'!$B107,'Wkpr-201612 TTP Adj Summary'!$C$9:$C$238,'Att B1 123116 Depr_Chg-ex trans'!$C107,'Wkpr-201612 TTP Adj Summary'!$D$9:$D$238,'Att B1 123116 Depr_Chg-ex trans'!$D107)</f>
        <v>65595.750663315615</v>
      </c>
      <c r="R107" s="27">
        <f>SUMIFS('Wkpr-Stdy Bal (ex. trnsptn)'!$R$9:$R$512,'Wkpr-Stdy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Summary'!$R$9:$R$238,'Wkpr-201612 TTP Adj Summary'!$B$9:$B$238,'Att B1 123116 Depr_Chg-ex trans'!$B107,'Wkpr-201612 TTP Adj Summary'!$C$9:$C$238,'Att B1 123116 Depr_Chg-ex trans'!$C107,'Wkpr-201612 TTP Adj Summary'!$D$9:$D$238,'Att B1 123116 Depr_Chg-ex trans'!$D107)</f>
        <v>34200.005708684403</v>
      </c>
      <c r="S107" s="27">
        <f>SUMIFS('Wkpr-Stdy Bal (ex. trnsptn)'!$S$9:$S$512,'Wkpr-Stdy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Summary'!$S$9:$S$238,'Wkpr-201612 TTP Adj Summary'!$B$9:$B$238,'Att B1 123116 Depr_Chg-ex trans'!$B107,'Wkpr-201612 TTP Adj Summary'!$C$9:$C$238,'Att B1 123116 Depr_Chg-ex trans'!$C107,'Wkpr-201612 TTP Adj Summary'!$D$9:$D$238,'Att B1 123116 Depr_Chg-ex trans'!$D107)</f>
        <v>0</v>
      </c>
      <c r="T107" s="27">
        <f>SUMIFS('Wkpr-Stdy Bal (ex. trnsptn)'!$T$9:$T$512,'Wkpr-Stdy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Summary'!$T$9:$T$238,'Wkpr-201612 TTP Adj Summary'!$B$9:$B$238,'Att B1 123116 Depr_Chg-ex trans'!$B107,'Wkpr-201612 TTP Adj Summary'!$C$9:$C$238,'Att B1 123116 Depr_Chg-ex trans'!$C107,'Wkpr-201612 TTP Adj Summary'!$D$9:$D$238,'Att B1 123116 Depr_Chg-ex trans'!$D107)</f>
        <v>0</v>
      </c>
      <c r="U107" s="27">
        <f>SUMIFS('Wkpr-Stdy Bal (ex. trnsptn)'!$U$9:$U$512,'Wkpr-Stdy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Summary'!$U$9:$U$238,'Wkpr-201612 TTP Adj Summary'!$B$9:$B$238,'Att B1 123116 Depr_Chg-ex trans'!$B107,'Wkpr-201612 TTP Adj Summary'!$C$9:$C$238,'Att B1 123116 Depr_Chg-ex trans'!$C107,'Wkpr-201612 TTP Adj Summary'!$D$9:$D$238,'Att B1 123116 Depr_Chg-ex trans'!$D107)</f>
        <v>0</v>
      </c>
    </row>
    <row r="108" spans="2:21" x14ac:dyDescent="0.2">
      <c r="B108" s="26" t="s">
        <v>30</v>
      </c>
      <c r="C108" s="26" t="s">
        <v>157</v>
      </c>
      <c r="D108" s="26">
        <f t="shared" si="42"/>
        <v>332100</v>
      </c>
      <c r="E108" s="36">
        <v>332.1</v>
      </c>
      <c r="F108" s="26" t="s">
        <v>50</v>
      </c>
      <c r="G108" s="27">
        <f>SUMIFS('Wkpr-Stdy Bal (ex. trnsptn)'!$G$9:$G$512,'Wkpr-Stdy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Summary'!$G$9:$G$238,'Wkpr-201612 TTP Adj Summary'!$B$9:$B$238,'Att B1 123116 Depr_Chg-ex trans'!$B108,'Wkpr-201612 TTP Adj Summary'!$C$9:$C$238,'Att B1 123116 Depr_Chg-ex trans'!$C108,'Wkpr-201612 TTP Adj Summary'!$D$9:$D$238,'Att B1 123116 Depr_Chg-ex trans'!$D108)</f>
        <v>3534.58</v>
      </c>
      <c r="I108" s="37">
        <f>'Wkpr-Stdy Bal (ex. trnsptn)'!I108</f>
        <v>2.0400000000000001E-2</v>
      </c>
      <c r="J108" s="28">
        <f t="shared" si="43"/>
        <v>72.105432000000008</v>
      </c>
      <c r="L108" s="37">
        <f>'Wkpr-Stdy Bal (ex. trnsptn)'!L108</f>
        <v>1.67E-2</v>
      </c>
      <c r="N108" s="28">
        <f t="shared" si="44"/>
        <v>59.027485999999996</v>
      </c>
      <c r="O108" s="28">
        <f t="shared" si="45"/>
        <v>-13.077946000000011</v>
      </c>
      <c r="Q108" s="27">
        <f>SUMIFS('Wkpr-Stdy Bal (ex. trnsptn)'!$Q$9:$Q$512,'Wkpr-Stdy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Summary'!$Q$9:$Q$238,'Wkpr-201612 TTP Adj Summary'!$B$9:$B$238,'Att B1 123116 Depr_Chg-ex trans'!$B108,'Wkpr-201612 TTP Adj Summary'!$C$9:$C$238,'Att B1 123116 Depr_Chg-ex trans'!$C108,'Wkpr-201612 TTP Adj Summary'!$D$9:$D$238,'Att B1 123116 Depr_Chg-ex trans'!$D108)</f>
        <v>-8.5961339058000021</v>
      </c>
      <c r="R108" s="27">
        <f>SUMIFS('Wkpr-Stdy Bal (ex. trnsptn)'!$R$9:$R$512,'Wkpr-Stdy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Summary'!$R$9:$R$238,'Wkpr-201612 TTP Adj Summary'!$B$9:$B$238,'Att B1 123116 Depr_Chg-ex trans'!$B108,'Wkpr-201612 TTP Adj Summary'!$C$9:$C$238,'Att B1 123116 Depr_Chg-ex trans'!$C108,'Wkpr-201612 TTP Adj Summary'!$D$9:$D$238,'Att B1 123116 Depr_Chg-ex trans'!$D108)</f>
        <v>-4.4818120942000022</v>
      </c>
      <c r="S108" s="27">
        <f>SUMIFS('Wkpr-Stdy Bal (ex. trnsptn)'!$S$9:$S$512,'Wkpr-Stdy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Summary'!$S$9:$S$238,'Wkpr-201612 TTP Adj Summary'!$B$9:$B$238,'Att B1 123116 Depr_Chg-ex trans'!$B108,'Wkpr-201612 TTP Adj Summary'!$C$9:$C$238,'Att B1 123116 Depr_Chg-ex trans'!$C108,'Wkpr-201612 TTP Adj Summary'!$D$9:$D$238,'Att B1 123116 Depr_Chg-ex trans'!$D108)</f>
        <v>0</v>
      </c>
      <c r="T108" s="27">
        <f>SUMIFS('Wkpr-Stdy Bal (ex. trnsptn)'!$T$9:$T$512,'Wkpr-Stdy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Summary'!$T$9:$T$238,'Wkpr-201612 TTP Adj Summary'!$B$9:$B$238,'Att B1 123116 Depr_Chg-ex trans'!$B108,'Wkpr-201612 TTP Adj Summary'!$C$9:$C$238,'Att B1 123116 Depr_Chg-ex trans'!$C108,'Wkpr-201612 TTP Adj Summary'!$D$9:$D$238,'Att B1 123116 Depr_Chg-ex trans'!$D108)</f>
        <v>0</v>
      </c>
      <c r="U108" s="27">
        <f>SUMIFS('Wkpr-Stdy Bal (ex. trnsptn)'!$U$9:$U$512,'Wkpr-Stdy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Summary'!$U$9:$U$238,'Wkpr-201612 TTP Adj Summary'!$B$9:$B$238,'Att B1 123116 Depr_Chg-ex trans'!$B108,'Wkpr-201612 TTP Adj Summary'!$C$9:$C$238,'Att B1 123116 Depr_Chg-ex trans'!$C108,'Wkpr-201612 TTP Adj Summary'!$D$9:$D$238,'Att B1 123116 Depr_Chg-ex trans'!$D108)</f>
        <v>0</v>
      </c>
    </row>
    <row r="109" spans="2:21" x14ac:dyDescent="0.2">
      <c r="B109" s="26" t="s">
        <v>30</v>
      </c>
      <c r="C109" s="26" t="s">
        <v>157</v>
      </c>
      <c r="D109" s="26">
        <f t="shared" si="42"/>
        <v>332150</v>
      </c>
      <c r="E109" s="41">
        <v>332.15</v>
      </c>
      <c r="F109" s="26" t="s">
        <v>50</v>
      </c>
      <c r="G109" s="27">
        <f>SUMIFS('Wkpr-Stdy Bal (ex. trnsptn)'!$G$9:$G$512,'Wkpr-Stdy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Summary'!$G$9:$G$238,'Wkpr-201612 TTP Adj Summary'!$B$9:$B$238,'Att B1 123116 Depr_Chg-ex trans'!$B109,'Wkpr-201612 TTP Adj Summary'!$C$9:$C$238,'Att B1 123116 Depr_Chg-ex trans'!$C109,'Wkpr-201612 TTP Adj Summary'!$D$9:$D$238,'Att B1 123116 Depr_Chg-ex trans'!$D109)</f>
        <v>11034</v>
      </c>
      <c r="I109" s="37">
        <f>'Wkpr-Stdy Bal (ex. trnsptn)'!I109</f>
        <v>1.7100000000000001E-2</v>
      </c>
      <c r="J109" s="28">
        <f t="shared" si="43"/>
        <v>188.6814</v>
      </c>
      <c r="L109" s="37">
        <f>'Wkpr-Stdy Bal (ex. trnsptn)'!L109</f>
        <v>2.52E-2</v>
      </c>
      <c r="N109" s="28">
        <f t="shared" si="44"/>
        <v>278.05680000000001</v>
      </c>
      <c r="O109" s="28">
        <f t="shared" si="45"/>
        <v>89.375400000000013</v>
      </c>
      <c r="Q109" s="27">
        <f>SUMIFS('Wkpr-Stdy Bal (ex. trnsptn)'!$Q$9:$Q$512,'Wkpr-Stdy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Summary'!$Q$9:$Q$238,'Wkpr-201612 TTP Adj Summary'!$B$9:$B$238,'Att B1 123116 Depr_Chg-ex trans'!$B109,'Wkpr-201612 TTP Adj Summary'!$C$9:$C$238,'Att B1 123116 Depr_Chg-ex trans'!$C109,'Wkpr-201612 TTP Adj Summary'!$D$9:$D$238,'Att B1 123116 Depr_Chg-ex trans'!$D109)</f>
        <v>58.746450420000016</v>
      </c>
      <c r="R109" s="27">
        <f>SUMIFS('Wkpr-Stdy Bal (ex. trnsptn)'!$R$9:$R$512,'Wkpr-Stdy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Summary'!$R$9:$R$238,'Wkpr-201612 TTP Adj Summary'!$B$9:$B$238,'Att B1 123116 Depr_Chg-ex trans'!$B109,'Wkpr-201612 TTP Adj Summary'!$C$9:$C$238,'Att B1 123116 Depr_Chg-ex trans'!$C109,'Wkpr-201612 TTP Adj Summary'!$D$9:$D$238,'Att B1 123116 Depr_Chg-ex trans'!$D109)</f>
        <v>30.628949579999997</v>
      </c>
      <c r="S109" s="27">
        <f>SUMIFS('Wkpr-Stdy Bal (ex. trnsptn)'!$S$9:$S$512,'Wkpr-Stdy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Summary'!$S$9:$S$238,'Wkpr-201612 TTP Adj Summary'!$B$9:$B$238,'Att B1 123116 Depr_Chg-ex trans'!$B109,'Wkpr-201612 TTP Adj Summary'!$C$9:$C$238,'Att B1 123116 Depr_Chg-ex trans'!$C109,'Wkpr-201612 TTP Adj Summary'!$D$9:$D$238,'Att B1 123116 Depr_Chg-ex trans'!$D109)</f>
        <v>0</v>
      </c>
      <c r="T109" s="27">
        <f>SUMIFS('Wkpr-Stdy Bal (ex. trnsptn)'!$T$9:$T$512,'Wkpr-Stdy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Summary'!$T$9:$T$238,'Wkpr-201612 TTP Adj Summary'!$B$9:$B$238,'Att B1 123116 Depr_Chg-ex trans'!$B109,'Wkpr-201612 TTP Adj Summary'!$C$9:$C$238,'Att B1 123116 Depr_Chg-ex trans'!$C109,'Wkpr-201612 TTP Adj Summary'!$D$9:$D$238,'Att B1 123116 Depr_Chg-ex trans'!$D109)</f>
        <v>0</v>
      </c>
      <c r="U109" s="27">
        <f>SUMIFS('Wkpr-Stdy Bal (ex. trnsptn)'!$U$9:$U$512,'Wkpr-Stdy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Summary'!$U$9:$U$238,'Wkpr-201612 TTP Adj Summary'!$B$9:$B$238,'Att B1 123116 Depr_Chg-ex trans'!$B109,'Wkpr-201612 TTP Adj Summary'!$C$9:$C$238,'Att B1 123116 Depr_Chg-ex trans'!$C109,'Wkpr-201612 TTP Adj Summary'!$D$9:$D$238,'Att B1 123116 Depr_Chg-ex trans'!$D109)</f>
        <v>0</v>
      </c>
    </row>
    <row r="110" spans="2:21" x14ac:dyDescent="0.2">
      <c r="B110" s="26" t="s">
        <v>30</v>
      </c>
      <c r="C110" s="26" t="s">
        <v>157</v>
      </c>
      <c r="D110" s="26">
        <f t="shared" si="42"/>
        <v>332200</v>
      </c>
      <c r="E110" s="36">
        <v>332.2</v>
      </c>
      <c r="F110" s="26" t="s">
        <v>51</v>
      </c>
      <c r="G110" s="27">
        <f>SUMIFS('Wkpr-Stdy Bal (ex. trnsptn)'!$G$9:$G$512,'Wkpr-Stdy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Summary'!$G$9:$G$238,'Wkpr-201612 TTP Adj Summary'!$B$9:$B$238,'Att B1 123116 Depr_Chg-ex trans'!$B110,'Wkpr-201612 TTP Adj Summary'!$C$9:$C$238,'Att B1 123116 Depr_Chg-ex trans'!$C110,'Wkpr-201612 TTP Adj Summary'!$D$9:$D$238,'Att B1 123116 Depr_Chg-ex trans'!$D110)</f>
        <v>47371.9</v>
      </c>
      <c r="I110" s="37">
        <f>'Wkpr-Stdy Bal (ex. trnsptn)'!I110</f>
        <v>1.8599999999999998E-2</v>
      </c>
      <c r="J110" s="28">
        <f t="shared" si="43"/>
        <v>881.1173399999999</v>
      </c>
      <c r="L110" s="37">
        <f>'Wkpr-Stdy Bal (ex. trnsptn)'!L110</f>
        <v>1.84E-2</v>
      </c>
      <c r="N110" s="28">
        <f t="shared" si="44"/>
        <v>871.64296000000002</v>
      </c>
      <c r="O110" s="28">
        <f t="shared" si="45"/>
        <v>-9.4743799999998828</v>
      </c>
      <c r="Q110" s="27">
        <f>SUMIFS('Wkpr-Stdy Bal (ex. trnsptn)'!$Q$9:$Q$512,'Wkpr-Stdy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Summary'!$Q$9:$Q$238,'Wkpr-201612 TTP Adj Summary'!$B$9:$B$238,'Att B1 123116 Depr_Chg-ex trans'!$B110,'Wkpr-201612 TTP Adj Summary'!$C$9:$C$238,'Att B1 123116 Depr_Chg-ex trans'!$C110,'Wkpr-201612 TTP Adj Summary'!$D$9:$D$238,'Att B1 123116 Depr_Chg-ex trans'!$D110)</f>
        <v>-6.227509973999986</v>
      </c>
      <c r="R110" s="27">
        <f>SUMIFS('Wkpr-Stdy Bal (ex. trnsptn)'!$R$9:$R$512,'Wkpr-Stdy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Summary'!$R$9:$R$238,'Wkpr-201612 TTP Adj Summary'!$B$9:$B$238,'Att B1 123116 Depr_Chg-ex trans'!$B110,'Wkpr-201612 TTP Adj Summary'!$C$9:$C$238,'Att B1 123116 Depr_Chg-ex trans'!$C110,'Wkpr-201612 TTP Adj Summary'!$D$9:$D$238,'Att B1 123116 Depr_Chg-ex trans'!$D110)</f>
        <v>-3.2468700259999537</v>
      </c>
      <c r="S110" s="27">
        <f>SUMIFS('Wkpr-Stdy Bal (ex. trnsptn)'!$S$9:$S$512,'Wkpr-Stdy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Summary'!$S$9:$S$238,'Wkpr-201612 TTP Adj Summary'!$B$9:$B$238,'Att B1 123116 Depr_Chg-ex trans'!$B110,'Wkpr-201612 TTP Adj Summary'!$C$9:$C$238,'Att B1 123116 Depr_Chg-ex trans'!$C110,'Wkpr-201612 TTP Adj Summary'!$D$9:$D$238,'Att B1 123116 Depr_Chg-ex trans'!$D110)</f>
        <v>0</v>
      </c>
      <c r="T110" s="27">
        <f>SUMIFS('Wkpr-Stdy Bal (ex. trnsptn)'!$T$9:$T$512,'Wkpr-Stdy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Summary'!$T$9:$T$238,'Wkpr-201612 TTP Adj Summary'!$B$9:$B$238,'Att B1 123116 Depr_Chg-ex trans'!$B110,'Wkpr-201612 TTP Adj Summary'!$C$9:$C$238,'Att B1 123116 Depr_Chg-ex trans'!$C110,'Wkpr-201612 TTP Adj Summary'!$D$9:$D$238,'Att B1 123116 Depr_Chg-ex trans'!$D110)</f>
        <v>0</v>
      </c>
      <c r="U110" s="27">
        <f>SUMIFS('Wkpr-Stdy Bal (ex. trnsptn)'!$U$9:$U$512,'Wkpr-Stdy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Summary'!$U$9:$U$238,'Wkpr-201612 TTP Adj Summary'!$B$9:$B$238,'Att B1 123116 Depr_Chg-ex trans'!$B110,'Wkpr-201612 TTP Adj Summary'!$C$9:$C$238,'Att B1 123116 Depr_Chg-ex trans'!$C110,'Wkpr-201612 TTP Adj Summary'!$D$9:$D$238,'Att B1 123116 Depr_Chg-ex trans'!$D110)</f>
        <v>0</v>
      </c>
    </row>
    <row r="111" spans="2:21" x14ac:dyDescent="0.2">
      <c r="B111" s="26" t="s">
        <v>30</v>
      </c>
      <c r="C111" s="26" t="s">
        <v>157</v>
      </c>
      <c r="D111" s="26">
        <f t="shared" si="42"/>
        <v>333000</v>
      </c>
      <c r="E111" s="36">
        <v>333</v>
      </c>
      <c r="F111" s="26" t="s">
        <v>52</v>
      </c>
      <c r="G111" s="27">
        <f>SUMIFS('Wkpr-Stdy Bal (ex. trnsptn)'!$G$9:$G$512,'Wkpr-Stdy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Summary'!$G$9:$G$238,'Wkpr-201612 TTP Adj Summary'!$B$9:$B$238,'Att B1 123116 Depr_Chg-ex trans'!$B111,'Wkpr-201612 TTP Adj Summary'!$C$9:$C$238,'Att B1 123116 Depr_Chg-ex trans'!$C111,'Wkpr-201612 TTP Adj Summary'!$D$9:$D$238,'Att B1 123116 Depr_Chg-ex trans'!$D111)</f>
        <v>40283851.509999998</v>
      </c>
      <c r="I111" s="37">
        <f>'Wkpr-Stdy Bal (ex. trnsptn)'!I111</f>
        <v>2.1699999999999997E-2</v>
      </c>
      <c r="J111" s="28">
        <f t="shared" si="43"/>
        <v>874159.57776699984</v>
      </c>
      <c r="L111" s="37">
        <f>'Wkpr-Stdy Bal (ex. trnsptn)'!L111</f>
        <v>2.58E-2</v>
      </c>
      <c r="N111" s="28">
        <f t="shared" si="44"/>
        <v>1039323.368958</v>
      </c>
      <c r="O111" s="28">
        <f t="shared" si="45"/>
        <v>165163.79119100014</v>
      </c>
      <c r="Q111" s="27">
        <f>SUMIFS('Wkpr-Stdy Bal (ex. trnsptn)'!$Q$9:$Q$512,'Wkpr-Stdy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Summary'!$Q$9:$Q$238,'Wkpr-201612 TTP Adj Summary'!$B$9:$B$238,'Att B1 123116 Depr_Chg-ex trans'!$B111,'Wkpr-201612 TTP Adj Summary'!$C$9:$C$238,'Att B1 123116 Depr_Chg-ex trans'!$C111,'Wkpr-201612 TTP Adj Summary'!$D$9:$D$238,'Att B1 123116 Depr_Chg-ex trans'!$D111)</f>
        <v>108562.15994984435</v>
      </c>
      <c r="R111" s="27">
        <f>SUMIFS('Wkpr-Stdy Bal (ex. trnsptn)'!$R$9:$R$512,'Wkpr-Stdy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Summary'!$R$9:$R$238,'Wkpr-201612 TTP Adj Summary'!$B$9:$B$238,'Att B1 123116 Depr_Chg-ex trans'!$B111,'Wkpr-201612 TTP Adj Summary'!$C$9:$C$238,'Att B1 123116 Depr_Chg-ex trans'!$C111,'Wkpr-201612 TTP Adj Summary'!$D$9:$D$238,'Att B1 123116 Depr_Chg-ex trans'!$D111)</f>
        <v>56601.63124115573</v>
      </c>
      <c r="S111" s="27">
        <f>SUMIFS('Wkpr-Stdy Bal (ex. trnsptn)'!$S$9:$S$512,'Wkpr-Stdy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Summary'!$S$9:$S$238,'Wkpr-201612 TTP Adj Summary'!$B$9:$B$238,'Att B1 123116 Depr_Chg-ex trans'!$B111,'Wkpr-201612 TTP Adj Summary'!$C$9:$C$238,'Att B1 123116 Depr_Chg-ex trans'!$C111,'Wkpr-201612 TTP Adj Summary'!$D$9:$D$238,'Att B1 123116 Depr_Chg-ex trans'!$D111)</f>
        <v>0</v>
      </c>
      <c r="T111" s="27">
        <f>SUMIFS('Wkpr-Stdy Bal (ex. trnsptn)'!$T$9:$T$512,'Wkpr-Stdy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Summary'!$T$9:$T$238,'Wkpr-201612 TTP Adj Summary'!$B$9:$B$238,'Att B1 123116 Depr_Chg-ex trans'!$B111,'Wkpr-201612 TTP Adj Summary'!$C$9:$C$238,'Att B1 123116 Depr_Chg-ex trans'!$C111,'Wkpr-201612 TTP Adj Summary'!$D$9:$D$238,'Att B1 123116 Depr_Chg-ex trans'!$D111)</f>
        <v>0</v>
      </c>
      <c r="U111" s="27">
        <f>SUMIFS('Wkpr-Stdy Bal (ex. trnsptn)'!$U$9:$U$512,'Wkpr-Stdy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Summary'!$U$9:$U$238,'Wkpr-201612 TTP Adj Summary'!$B$9:$B$238,'Att B1 123116 Depr_Chg-ex trans'!$B111,'Wkpr-201612 TTP Adj Summary'!$C$9:$C$238,'Att B1 123116 Depr_Chg-ex trans'!$C111,'Wkpr-201612 TTP Adj Summary'!$D$9:$D$238,'Att B1 123116 Depr_Chg-ex trans'!$D111)</f>
        <v>0</v>
      </c>
    </row>
    <row r="112" spans="2:21" x14ac:dyDescent="0.2">
      <c r="B112" s="26" t="s">
        <v>30</v>
      </c>
      <c r="C112" s="26" t="s">
        <v>157</v>
      </c>
      <c r="D112" s="26">
        <f t="shared" si="42"/>
        <v>334000</v>
      </c>
      <c r="E112" s="36">
        <v>334</v>
      </c>
      <c r="F112" s="26" t="s">
        <v>36</v>
      </c>
      <c r="G112" s="27">
        <f>SUMIFS('Wkpr-Stdy Bal (ex. trnsptn)'!$G$9:$G$512,'Wkpr-Stdy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Summary'!$G$9:$G$238,'Wkpr-201612 TTP Adj Summary'!$B$9:$B$238,'Att B1 123116 Depr_Chg-ex trans'!$B112,'Wkpr-201612 TTP Adj Summary'!$C$9:$C$238,'Att B1 123116 Depr_Chg-ex trans'!$C112,'Wkpr-201612 TTP Adj Summary'!$D$9:$D$238,'Att B1 123116 Depr_Chg-ex trans'!$D112)</f>
        <v>18891948.559999999</v>
      </c>
      <c r="I112" s="37">
        <f>'Wkpr-Stdy Bal (ex. trnsptn)'!I112</f>
        <v>2.7999999999999997E-2</v>
      </c>
      <c r="J112" s="28">
        <f t="shared" si="43"/>
        <v>528974.55967999995</v>
      </c>
      <c r="L112" s="37">
        <f>'Wkpr-Stdy Bal (ex. trnsptn)'!L112</f>
        <v>2.92E-2</v>
      </c>
      <c r="N112" s="28">
        <f t="shared" si="44"/>
        <v>551644.89795199991</v>
      </c>
      <c r="O112" s="28">
        <f t="shared" si="45"/>
        <v>22670.338271999964</v>
      </c>
      <c r="Q112" s="27">
        <f>SUMIFS('Wkpr-Stdy Bal (ex. trnsptn)'!$Q$9:$Q$512,'Wkpr-Stdy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Summary'!$Q$9:$Q$238,'Wkpr-201612 TTP Adj Summary'!$B$9:$B$238,'Att B1 123116 Depr_Chg-ex trans'!$B112,'Wkpr-201612 TTP Adj Summary'!$C$9:$C$238,'Att B1 123116 Depr_Chg-ex trans'!$C112,'Wkpr-201612 TTP Adj Summary'!$D$9:$D$238,'Att B1 123116 Depr_Chg-ex trans'!$D112)</f>
        <v>14901.21334618557</v>
      </c>
      <c r="R112" s="27">
        <f>SUMIFS('Wkpr-Stdy Bal (ex. trnsptn)'!$R$9:$R$512,'Wkpr-Stdy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Summary'!$R$9:$R$238,'Wkpr-201612 TTP Adj Summary'!$B$9:$B$238,'Att B1 123116 Depr_Chg-ex trans'!$B112,'Wkpr-201612 TTP Adj Summary'!$C$9:$C$238,'Att B1 123116 Depr_Chg-ex trans'!$C112,'Wkpr-201612 TTP Adj Summary'!$D$9:$D$238,'Att B1 123116 Depr_Chg-ex trans'!$D112)</f>
        <v>7769.1249258143653</v>
      </c>
      <c r="S112" s="27">
        <f>SUMIFS('Wkpr-Stdy Bal (ex. trnsptn)'!$S$9:$S$512,'Wkpr-Stdy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Summary'!$S$9:$S$238,'Wkpr-201612 TTP Adj Summary'!$B$9:$B$238,'Att B1 123116 Depr_Chg-ex trans'!$B112,'Wkpr-201612 TTP Adj Summary'!$C$9:$C$238,'Att B1 123116 Depr_Chg-ex trans'!$C112,'Wkpr-201612 TTP Adj Summary'!$D$9:$D$238,'Att B1 123116 Depr_Chg-ex trans'!$D112)</f>
        <v>0</v>
      </c>
      <c r="T112" s="27">
        <f>SUMIFS('Wkpr-Stdy Bal (ex. trnsptn)'!$T$9:$T$512,'Wkpr-Stdy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Summary'!$T$9:$T$238,'Wkpr-201612 TTP Adj Summary'!$B$9:$B$238,'Att B1 123116 Depr_Chg-ex trans'!$B112,'Wkpr-201612 TTP Adj Summary'!$C$9:$C$238,'Att B1 123116 Depr_Chg-ex trans'!$C112,'Wkpr-201612 TTP Adj Summary'!$D$9:$D$238,'Att B1 123116 Depr_Chg-ex trans'!$D112)</f>
        <v>0</v>
      </c>
      <c r="U112" s="27">
        <f>SUMIFS('Wkpr-Stdy Bal (ex. trnsptn)'!$U$9:$U$512,'Wkpr-Stdy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Summary'!$U$9:$U$238,'Wkpr-201612 TTP Adj Summary'!$B$9:$B$238,'Att B1 123116 Depr_Chg-ex trans'!$B112,'Wkpr-201612 TTP Adj Summary'!$C$9:$C$238,'Att B1 123116 Depr_Chg-ex trans'!$C112,'Wkpr-201612 TTP Adj Summary'!$D$9:$D$238,'Att B1 123116 Depr_Chg-ex trans'!$D112)</f>
        <v>0</v>
      </c>
    </row>
    <row r="113" spans="2:21" x14ac:dyDescent="0.2">
      <c r="B113" s="26" t="s">
        <v>30</v>
      </c>
      <c r="C113" s="26" t="s">
        <v>157</v>
      </c>
      <c r="D113" s="26">
        <f t="shared" si="42"/>
        <v>335000</v>
      </c>
      <c r="E113" s="36">
        <v>335</v>
      </c>
      <c r="F113" s="26" t="s">
        <v>37</v>
      </c>
      <c r="G113" s="27">
        <f>SUMIFS('Wkpr-Stdy Bal (ex. trnsptn)'!$G$9:$G$512,'Wkpr-Stdy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Summary'!$G$9:$G$238,'Wkpr-201612 TTP Adj Summary'!$B$9:$B$238,'Att B1 123116 Depr_Chg-ex trans'!$B113,'Wkpr-201612 TTP Adj Summary'!$C$9:$C$238,'Att B1 123116 Depr_Chg-ex trans'!$C113,'Wkpr-201612 TTP Adj Summary'!$D$9:$D$238,'Att B1 123116 Depr_Chg-ex trans'!$D113)</f>
        <v>3105234.3</v>
      </c>
      <c r="I113" s="37">
        <f>'Wkpr-Stdy Bal (ex. trnsptn)'!I113</f>
        <v>8.8000000000000005E-3</v>
      </c>
      <c r="J113" s="28">
        <f t="shared" si="43"/>
        <v>27326.061839999998</v>
      </c>
      <c r="L113" s="37">
        <f>'Wkpr-Stdy Bal (ex. trnsptn)'!L113</f>
        <v>2.6800000000000001E-2</v>
      </c>
      <c r="N113" s="28">
        <f t="shared" si="44"/>
        <v>83220.279240000003</v>
      </c>
      <c r="O113" s="28">
        <f t="shared" si="45"/>
        <v>55894.217400000009</v>
      </c>
      <c r="Q113" s="27">
        <f>SUMIFS('Wkpr-Stdy Bal (ex. trnsptn)'!$Q$9:$Q$512,'Wkpr-Stdy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Summary'!$Q$9:$Q$238,'Wkpr-201612 TTP Adj Summary'!$B$9:$B$238,'Att B1 123116 Depr_Chg-ex trans'!$B113,'Wkpr-201612 TTP Adj Summary'!$C$9:$C$238,'Att B1 123116 Depr_Chg-ex trans'!$C113,'Wkpr-201612 TTP Adj Summary'!$D$9:$D$238,'Att B1 123116 Depr_Chg-ex trans'!$D113)</f>
        <v>36739.269097020006</v>
      </c>
      <c r="R113" s="27">
        <f>SUMIFS('Wkpr-Stdy Bal (ex. trnsptn)'!$R$9:$R$512,'Wkpr-Stdy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Summary'!$R$9:$R$238,'Wkpr-201612 TTP Adj Summary'!$B$9:$B$238,'Att B1 123116 Depr_Chg-ex trans'!$B113,'Wkpr-201612 TTP Adj Summary'!$C$9:$C$238,'Att B1 123116 Depr_Chg-ex trans'!$C113,'Wkpr-201612 TTP Adj Summary'!$D$9:$D$238,'Att B1 123116 Depr_Chg-ex trans'!$D113)</f>
        <v>19154.948302980003</v>
      </c>
      <c r="S113" s="27">
        <f>SUMIFS('Wkpr-Stdy Bal (ex. trnsptn)'!$S$9:$S$512,'Wkpr-Stdy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Summary'!$S$9:$S$238,'Wkpr-201612 TTP Adj Summary'!$B$9:$B$238,'Att B1 123116 Depr_Chg-ex trans'!$B113,'Wkpr-201612 TTP Adj Summary'!$C$9:$C$238,'Att B1 123116 Depr_Chg-ex trans'!$C113,'Wkpr-201612 TTP Adj Summary'!$D$9:$D$238,'Att B1 123116 Depr_Chg-ex trans'!$D113)</f>
        <v>0</v>
      </c>
      <c r="T113" s="27">
        <f>SUMIFS('Wkpr-Stdy Bal (ex. trnsptn)'!$T$9:$T$512,'Wkpr-Stdy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Summary'!$T$9:$T$238,'Wkpr-201612 TTP Adj Summary'!$B$9:$B$238,'Att B1 123116 Depr_Chg-ex trans'!$B113,'Wkpr-201612 TTP Adj Summary'!$C$9:$C$238,'Att B1 123116 Depr_Chg-ex trans'!$C113,'Wkpr-201612 TTP Adj Summary'!$D$9:$D$238,'Att B1 123116 Depr_Chg-ex trans'!$D113)</f>
        <v>0</v>
      </c>
      <c r="U113" s="27">
        <f>SUMIFS('Wkpr-Stdy Bal (ex. trnsptn)'!$U$9:$U$512,'Wkpr-Stdy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Summary'!$U$9:$U$238,'Wkpr-201612 TTP Adj Summary'!$B$9:$B$238,'Att B1 123116 Depr_Chg-ex trans'!$B113,'Wkpr-201612 TTP Adj Summary'!$C$9:$C$238,'Att B1 123116 Depr_Chg-ex trans'!$C113,'Wkpr-201612 TTP Adj Summary'!$D$9:$D$238,'Att B1 123116 Depr_Chg-ex trans'!$D113)</f>
        <v>0</v>
      </c>
    </row>
    <row r="114" spans="2:21" x14ac:dyDescent="0.2">
      <c r="B114" s="26" t="s">
        <v>30</v>
      </c>
      <c r="C114" s="26" t="s">
        <v>157</v>
      </c>
      <c r="D114" s="26">
        <f t="shared" si="42"/>
        <v>336000</v>
      </c>
      <c r="E114" s="36">
        <v>336</v>
      </c>
      <c r="F114" s="26" t="s">
        <v>145</v>
      </c>
      <c r="G114" s="27">
        <f>SUMIFS('Wkpr-Stdy Bal (ex. trnsptn)'!$G$9:$G$512,'Wkpr-Stdy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Summary'!$G$9:$G$238,'Wkpr-201612 TTP Adj Summary'!$B$9:$B$238,'Att B1 123116 Depr_Chg-ex trans'!$B114,'Wkpr-201612 TTP Adj Summary'!$C$9:$C$238,'Att B1 123116 Depr_Chg-ex trans'!$C114,'Wkpr-201612 TTP Adj Summary'!$D$9:$D$238,'Att B1 123116 Depr_Chg-ex trans'!$D114)</f>
        <v>594870.06000000006</v>
      </c>
      <c r="I114" s="37">
        <f>'Wkpr-Stdy Bal (ex. trnsptn)'!I114</f>
        <v>1.9300000000000001E-2</v>
      </c>
      <c r="J114" s="28">
        <f t="shared" si="43"/>
        <v>11480.992158000001</v>
      </c>
      <c r="L114" s="37">
        <f>'Wkpr-Stdy Bal (ex. trnsptn)'!L114</f>
        <v>2.7000000000000003E-2</v>
      </c>
      <c r="N114" s="28">
        <f t="shared" si="44"/>
        <v>16061.491620000003</v>
      </c>
      <c r="O114" s="28">
        <f t="shared" si="45"/>
        <v>4580.4994620000016</v>
      </c>
      <c r="Q114" s="27">
        <f>SUMIFS('Wkpr-Stdy Bal (ex. trnsptn)'!$Q$9:$Q$512,'Wkpr-Stdy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Summary'!$Q$9:$Q$238,'Wkpr-201612 TTP Adj Summary'!$B$9:$B$238,'Att B1 123116 Depr_Chg-ex trans'!$B114,'Wkpr-201612 TTP Adj Summary'!$C$9:$C$238,'Att B1 123116 Depr_Chg-ex trans'!$C114,'Wkpr-201612 TTP Adj Summary'!$D$9:$D$238,'Att B1 123116 Depr_Chg-ex trans'!$D114)</f>
        <v>3010.7622963726017</v>
      </c>
      <c r="R114" s="27">
        <f>SUMIFS('Wkpr-Stdy Bal (ex. trnsptn)'!$R$9:$R$512,'Wkpr-Stdy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Summary'!$R$9:$R$238,'Wkpr-201612 TTP Adj Summary'!$B$9:$B$238,'Att B1 123116 Depr_Chg-ex trans'!$B114,'Wkpr-201612 TTP Adj Summary'!$C$9:$C$238,'Att B1 123116 Depr_Chg-ex trans'!$C114,'Wkpr-201612 TTP Adj Summary'!$D$9:$D$238,'Att B1 123116 Depr_Chg-ex trans'!$D114)</f>
        <v>1569.7371656274008</v>
      </c>
      <c r="S114" s="27">
        <f>SUMIFS('Wkpr-Stdy Bal (ex. trnsptn)'!$S$9:$S$512,'Wkpr-Stdy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Summary'!$S$9:$S$238,'Wkpr-201612 TTP Adj Summary'!$B$9:$B$238,'Att B1 123116 Depr_Chg-ex trans'!$B114,'Wkpr-201612 TTP Adj Summary'!$C$9:$C$238,'Att B1 123116 Depr_Chg-ex trans'!$C114,'Wkpr-201612 TTP Adj Summary'!$D$9:$D$238,'Att B1 123116 Depr_Chg-ex trans'!$D114)</f>
        <v>0</v>
      </c>
      <c r="T114" s="27">
        <f>SUMIFS('Wkpr-Stdy Bal (ex. trnsptn)'!$T$9:$T$512,'Wkpr-Stdy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Summary'!$T$9:$T$238,'Wkpr-201612 TTP Adj Summary'!$B$9:$B$238,'Att B1 123116 Depr_Chg-ex trans'!$B114,'Wkpr-201612 TTP Adj Summary'!$C$9:$C$238,'Att B1 123116 Depr_Chg-ex trans'!$C114,'Wkpr-201612 TTP Adj Summary'!$D$9:$D$238,'Att B1 123116 Depr_Chg-ex trans'!$D114)</f>
        <v>0</v>
      </c>
      <c r="U114" s="27">
        <f>SUMIFS('Wkpr-Stdy Bal (ex. trnsptn)'!$U$9:$U$512,'Wkpr-Stdy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Summary'!$U$9:$U$238,'Wkpr-201612 TTP Adj Summary'!$B$9:$B$238,'Att B1 123116 Depr_Chg-ex trans'!$B114,'Wkpr-201612 TTP Adj Summary'!$C$9:$C$238,'Att B1 123116 Depr_Chg-ex trans'!$C114,'Wkpr-201612 TTP Adj Summary'!$D$9:$D$238,'Att B1 123116 Depr_Chg-ex trans'!$D114)</f>
        <v>0</v>
      </c>
    </row>
    <row r="115" spans="2:21" x14ac:dyDescent="0.2">
      <c r="F115" s="26" t="s">
        <v>39</v>
      </c>
      <c r="G115" s="40">
        <f>SUM(G103:G114)</f>
        <v>100550542.86</v>
      </c>
      <c r="J115" s="40">
        <f>SUM(J103:J114)</f>
        <v>2167106.3539239997</v>
      </c>
      <c r="N115" s="40">
        <f t="shared" ref="N115:O115" si="46">SUM(N103:N114)</f>
        <v>2568425.2832499999</v>
      </c>
      <c r="O115" s="40">
        <f t="shared" si="46"/>
        <v>401318.9293260001</v>
      </c>
      <c r="Q115" s="40">
        <f t="shared" ref="Q115:U115" si="47">SUM(Q103:Q114)</f>
        <v>263786.93224597984</v>
      </c>
      <c r="R115" s="40">
        <f t="shared" si="47"/>
        <v>137531.9970800202</v>
      </c>
      <c r="S115" s="40">
        <f t="shared" si="47"/>
        <v>0</v>
      </c>
      <c r="T115" s="40">
        <f t="shared" si="47"/>
        <v>0</v>
      </c>
      <c r="U115" s="40">
        <f t="shared" si="47"/>
        <v>0</v>
      </c>
    </row>
    <row r="116" spans="2:21" x14ac:dyDescent="0.2">
      <c r="J116" s="28"/>
      <c r="N116" s="28"/>
      <c r="O116" s="28"/>
      <c r="Q116" s="28"/>
      <c r="R116" s="28"/>
      <c r="S116" s="28"/>
      <c r="T116" s="28"/>
      <c r="U116" s="28"/>
    </row>
    <row r="117" spans="2:21" x14ac:dyDescent="0.2">
      <c r="F117" s="26" t="s">
        <v>158</v>
      </c>
      <c r="J117" s="28"/>
      <c r="N117" s="28"/>
      <c r="O117" s="28"/>
      <c r="Q117" s="28"/>
      <c r="R117" s="28"/>
      <c r="S117" s="28"/>
      <c r="T117" s="28"/>
      <c r="U117" s="28"/>
    </row>
    <row r="118" spans="2:21" x14ac:dyDescent="0.2">
      <c r="B118" s="26" t="s">
        <v>30</v>
      </c>
      <c r="C118" s="26" t="s">
        <v>159</v>
      </c>
      <c r="D118" s="26">
        <f t="shared" ref="D118:D135" si="48">E118*1000</f>
        <v>330300</v>
      </c>
      <c r="E118" s="36">
        <v>330.3</v>
      </c>
      <c r="F118" s="26" t="s">
        <v>45</v>
      </c>
      <c r="G118" s="27">
        <f>SUMIFS('Wkpr-Stdy Bal (ex. trnsptn)'!$G$9:$G$512,'Wkpr-Stdy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Summary'!$G$9:$G$238,'Wkpr-201612 TTP Adj Summary'!$B$9:$B$238,'Att B1 123116 Depr_Chg-ex trans'!$B118,'Wkpr-201612 TTP Adj Summary'!$C$9:$C$238,'Att B1 123116 Depr_Chg-ex trans'!$C118,'Wkpr-201612 TTP Adj Summary'!$D$9:$D$238,'Att B1 123116 Depr_Chg-ex trans'!$D118)</f>
        <v>29413621.640000001</v>
      </c>
      <c r="I118" s="37">
        <f>'Wkpr-Stdy Bal (ex. trnsptn)'!I118</f>
        <v>1.7999999999999999E-2</v>
      </c>
      <c r="J118" s="28">
        <f t="shared" ref="J118:J135" si="49">G118*I118</f>
        <v>529445.18952000001</v>
      </c>
      <c r="L118" s="37">
        <f>'Wkpr-Stdy Bal (ex. trnsptn)'!L118</f>
        <v>1.78E-2</v>
      </c>
      <c r="N118" s="28">
        <f t="shared" ref="N118:N135" si="50">G118*L118</f>
        <v>523562.46519200003</v>
      </c>
      <c r="O118" s="28">
        <f t="shared" ref="O118:O135" si="51">N118-J118</f>
        <v>-5882.7243279999821</v>
      </c>
      <c r="Q118" s="27">
        <f>SUMIFS('Wkpr-Stdy Bal (ex. trnsptn)'!$Q$9:$Q$512,'Wkpr-Stdy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Summary'!$Q$9:$Q$238,'Wkpr-201612 TTP Adj Summary'!$B$9:$B$238,'Att B1 123116 Depr_Chg-ex trans'!$B118,'Wkpr-201612 TTP Adj Summary'!$C$9:$C$238,'Att B1 123116 Depr_Chg-ex trans'!$C118,'Wkpr-201612 TTP Adj Summary'!$D$9:$D$238,'Att B1 123116 Depr_Chg-ex trans'!$D118)</f>
        <v>-3866.7147007943713</v>
      </c>
      <c r="R118" s="27">
        <f>SUMIFS('Wkpr-Stdy Bal (ex. trnsptn)'!$R$9:$R$512,'Wkpr-Stdy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Summary'!$R$9:$R$238,'Wkpr-201612 TTP Adj Summary'!$B$9:$B$238,'Att B1 123116 Depr_Chg-ex trans'!$B118,'Wkpr-201612 TTP Adj Summary'!$C$9:$C$238,'Att B1 123116 Depr_Chg-ex trans'!$C118,'Wkpr-201612 TTP Adj Summary'!$D$9:$D$238,'Att B1 123116 Depr_Chg-ex trans'!$D118)</f>
        <v>-2016.0096272055816</v>
      </c>
      <c r="S118" s="27">
        <f>SUMIFS('Wkpr-Stdy Bal (ex. trnsptn)'!$S$9:$S$512,'Wkpr-Stdy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Summary'!$S$9:$S$238,'Wkpr-201612 TTP Adj Summary'!$B$9:$B$238,'Att B1 123116 Depr_Chg-ex trans'!$B118,'Wkpr-201612 TTP Adj Summary'!$C$9:$C$238,'Att B1 123116 Depr_Chg-ex trans'!$C118,'Wkpr-201612 TTP Adj Summary'!$D$9:$D$238,'Att B1 123116 Depr_Chg-ex trans'!$D118)</f>
        <v>0</v>
      </c>
      <c r="T118" s="27">
        <f>SUMIFS('Wkpr-Stdy Bal (ex. trnsptn)'!$T$9:$T$512,'Wkpr-Stdy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Summary'!$T$9:$T$238,'Wkpr-201612 TTP Adj Summary'!$B$9:$B$238,'Att B1 123116 Depr_Chg-ex trans'!$B118,'Wkpr-201612 TTP Adj Summary'!$C$9:$C$238,'Att B1 123116 Depr_Chg-ex trans'!$C118,'Wkpr-201612 TTP Adj Summary'!$D$9:$D$238,'Att B1 123116 Depr_Chg-ex trans'!$D118)</f>
        <v>0</v>
      </c>
      <c r="U118" s="27">
        <f>SUMIFS('Wkpr-Stdy Bal (ex. trnsptn)'!$U$9:$U$512,'Wkpr-Stdy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Summary'!$U$9:$U$238,'Wkpr-201612 TTP Adj Summary'!$B$9:$B$238,'Att B1 123116 Depr_Chg-ex trans'!$B118,'Wkpr-201612 TTP Adj Summary'!$C$9:$C$238,'Att B1 123116 Depr_Chg-ex trans'!$C118,'Wkpr-201612 TTP Adj Summary'!$D$9:$D$238,'Att B1 123116 Depr_Chg-ex trans'!$D118)</f>
        <v>0</v>
      </c>
    </row>
    <row r="119" spans="2:21" x14ac:dyDescent="0.2">
      <c r="B119" s="26" t="s">
        <v>30</v>
      </c>
      <c r="C119" s="26" t="s">
        <v>159</v>
      </c>
      <c r="D119" s="26">
        <f t="shared" si="48"/>
        <v>330400</v>
      </c>
      <c r="E119" s="36">
        <v>330.4</v>
      </c>
      <c r="F119" s="26" t="s">
        <v>46</v>
      </c>
      <c r="G119" s="27">
        <f>SUMIFS('Wkpr-Stdy Bal (ex. trnsptn)'!$G$9:$G$512,'Wkpr-Stdy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Summary'!$G$9:$G$238,'Wkpr-201612 TTP Adj Summary'!$B$9:$B$238,'Att B1 123116 Depr_Chg-ex trans'!$B119,'Wkpr-201612 TTP Adj Summary'!$C$9:$C$238,'Att B1 123116 Depr_Chg-ex trans'!$C119,'Wkpr-201612 TTP Adj Summary'!$D$9:$D$238,'Att B1 123116 Depr_Chg-ex trans'!$D119)</f>
        <v>80869.91</v>
      </c>
      <c r="I119" s="37">
        <f>'Wkpr-Stdy Bal (ex. trnsptn)'!I119</f>
        <v>2.0799999999999999E-2</v>
      </c>
      <c r="J119" s="28">
        <f t="shared" si="49"/>
        <v>1682.094128</v>
      </c>
      <c r="L119" s="37">
        <f>'Wkpr-Stdy Bal (ex. trnsptn)'!L119</f>
        <v>1.6799999999999999E-2</v>
      </c>
      <c r="N119" s="28">
        <f t="shared" si="50"/>
        <v>1358.6144879999999</v>
      </c>
      <c r="O119" s="28">
        <f t="shared" si="51"/>
        <v>-323.47964000000002</v>
      </c>
      <c r="Q119" s="27">
        <f>SUMIFS('Wkpr-Stdy Bal (ex. trnsptn)'!$Q$9:$Q$512,'Wkpr-Stdy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Summary'!$Q$9:$Q$238,'Wkpr-201612 TTP Adj Summary'!$B$9:$B$238,'Att B1 123116 Depr_Chg-ex trans'!$B119,'Wkpr-201612 TTP Adj Summary'!$C$9:$C$238,'Att B1 123116 Depr_Chg-ex trans'!$C119,'Wkpr-201612 TTP Adj Summary'!$D$9:$D$238,'Att B1 123116 Depr_Chg-ex trans'!$D119)</f>
        <v>-212.6231673719999</v>
      </c>
      <c r="R119" s="27">
        <f>SUMIFS('Wkpr-Stdy Bal (ex. trnsptn)'!$R$9:$R$512,'Wkpr-Stdy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Summary'!$R$9:$R$238,'Wkpr-201612 TTP Adj Summary'!$B$9:$B$238,'Att B1 123116 Depr_Chg-ex trans'!$B119,'Wkpr-201612 TTP Adj Summary'!$C$9:$C$238,'Att B1 123116 Depr_Chg-ex trans'!$C119,'Wkpr-201612 TTP Adj Summary'!$D$9:$D$238,'Att B1 123116 Depr_Chg-ex trans'!$D119)</f>
        <v>-110.85647262800001</v>
      </c>
      <c r="S119" s="27">
        <f>SUMIFS('Wkpr-Stdy Bal (ex. trnsptn)'!$S$9:$S$512,'Wkpr-Stdy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Summary'!$S$9:$S$238,'Wkpr-201612 TTP Adj Summary'!$B$9:$B$238,'Att B1 123116 Depr_Chg-ex trans'!$B119,'Wkpr-201612 TTP Adj Summary'!$C$9:$C$238,'Att B1 123116 Depr_Chg-ex trans'!$C119,'Wkpr-201612 TTP Adj Summary'!$D$9:$D$238,'Att B1 123116 Depr_Chg-ex trans'!$D119)</f>
        <v>0</v>
      </c>
      <c r="T119" s="27">
        <f>SUMIFS('Wkpr-Stdy Bal (ex. trnsptn)'!$T$9:$T$512,'Wkpr-Stdy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Summary'!$T$9:$T$238,'Wkpr-201612 TTP Adj Summary'!$B$9:$B$238,'Att B1 123116 Depr_Chg-ex trans'!$B119,'Wkpr-201612 TTP Adj Summary'!$C$9:$C$238,'Att B1 123116 Depr_Chg-ex trans'!$C119,'Wkpr-201612 TTP Adj Summary'!$D$9:$D$238,'Att B1 123116 Depr_Chg-ex trans'!$D119)</f>
        <v>0</v>
      </c>
      <c r="U119" s="27">
        <f>SUMIFS('Wkpr-Stdy Bal (ex. trnsptn)'!$U$9:$U$512,'Wkpr-Stdy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Summary'!$U$9:$U$238,'Wkpr-201612 TTP Adj Summary'!$B$9:$B$238,'Att B1 123116 Depr_Chg-ex trans'!$B119,'Wkpr-201612 TTP Adj Summary'!$C$9:$C$238,'Att B1 123116 Depr_Chg-ex trans'!$C119,'Wkpr-201612 TTP Adj Summary'!$D$9:$D$238,'Att B1 123116 Depr_Chg-ex trans'!$D119)</f>
        <v>0</v>
      </c>
    </row>
    <row r="120" spans="2:21" x14ac:dyDescent="0.2">
      <c r="B120" s="26" t="s">
        <v>30</v>
      </c>
      <c r="C120" s="26" t="s">
        <v>159</v>
      </c>
      <c r="D120" s="26">
        <f t="shared" si="48"/>
        <v>330410</v>
      </c>
      <c r="E120" s="26">
        <v>330.41</v>
      </c>
      <c r="F120" s="26" t="s">
        <v>141</v>
      </c>
      <c r="G120" s="27">
        <f>SUMIFS('Wkpr-Stdy Bal (ex. trnsptn)'!$G$9:$G$512,'Wkpr-Stdy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Summary'!$G$9:$G$238,'Wkpr-201612 TTP Adj Summary'!$B$9:$B$238,'Att B1 123116 Depr_Chg-ex trans'!$B120,'Wkpr-201612 TTP Adj Summary'!$C$9:$C$238,'Att B1 123116 Depr_Chg-ex trans'!$C120,'Wkpr-201612 TTP Adj Summary'!$D$9:$D$238,'Att B1 123116 Depr_Chg-ex trans'!$D120)</f>
        <v>982234.97</v>
      </c>
      <c r="I120" s="37">
        <f>'Wkpr-Stdy Bal (ex. trnsptn)'!I120</f>
        <v>1.4999999999999999E-2</v>
      </c>
      <c r="J120" s="28">
        <f t="shared" si="49"/>
        <v>14733.524549999998</v>
      </c>
      <c r="L120" s="37">
        <f>'Wkpr-Stdy Bal (ex. trnsptn)'!L120</f>
        <v>1.46E-2</v>
      </c>
      <c r="N120" s="28">
        <f t="shared" si="50"/>
        <v>14340.630562</v>
      </c>
      <c r="O120" s="28">
        <f t="shared" si="51"/>
        <v>-392.89398799999799</v>
      </c>
      <c r="Q120" s="27">
        <f>SUMIFS('Wkpr-Stdy Bal (ex. trnsptn)'!$Q$9:$Q$512,'Wkpr-Stdy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Summary'!$Q$9:$Q$238,'Wkpr-201612 TTP Adj Summary'!$B$9:$B$238,'Att B1 123116 Depr_Chg-ex trans'!$B120,'Wkpr-201612 TTP Adj Summary'!$C$9:$C$238,'Att B1 123116 Depr_Chg-ex trans'!$C120,'Wkpr-201612 TTP Adj Summary'!$D$9:$D$238,'Att B1 123116 Depr_Chg-ex trans'!$D120)</f>
        <v>-258.24921831239772</v>
      </c>
      <c r="R120" s="27">
        <f>SUMIFS('Wkpr-Stdy Bal (ex. trnsptn)'!$R$9:$R$512,'Wkpr-Stdy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Summary'!$R$9:$R$238,'Wkpr-201612 TTP Adj Summary'!$B$9:$B$238,'Att B1 123116 Depr_Chg-ex trans'!$B120,'Wkpr-201612 TTP Adj Summary'!$C$9:$C$238,'Att B1 123116 Depr_Chg-ex trans'!$C120,'Wkpr-201612 TTP Adj Summary'!$D$9:$D$238,'Att B1 123116 Depr_Chg-ex trans'!$D120)</f>
        <v>-134.64476968759936</v>
      </c>
      <c r="S120" s="27">
        <f>SUMIFS('Wkpr-Stdy Bal (ex. trnsptn)'!$S$9:$S$512,'Wkpr-Stdy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Summary'!$S$9:$S$238,'Wkpr-201612 TTP Adj Summary'!$B$9:$B$238,'Att B1 123116 Depr_Chg-ex trans'!$B120,'Wkpr-201612 TTP Adj Summary'!$C$9:$C$238,'Att B1 123116 Depr_Chg-ex trans'!$C120,'Wkpr-201612 TTP Adj Summary'!$D$9:$D$238,'Att B1 123116 Depr_Chg-ex trans'!$D120)</f>
        <v>0</v>
      </c>
      <c r="T120" s="27">
        <f>SUMIFS('Wkpr-Stdy Bal (ex. trnsptn)'!$T$9:$T$512,'Wkpr-Stdy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Summary'!$T$9:$T$238,'Wkpr-201612 TTP Adj Summary'!$B$9:$B$238,'Att B1 123116 Depr_Chg-ex trans'!$B120,'Wkpr-201612 TTP Adj Summary'!$C$9:$C$238,'Att B1 123116 Depr_Chg-ex trans'!$C120,'Wkpr-201612 TTP Adj Summary'!$D$9:$D$238,'Att B1 123116 Depr_Chg-ex trans'!$D120)</f>
        <v>0</v>
      </c>
      <c r="U120" s="27">
        <f>SUMIFS('Wkpr-Stdy Bal (ex. trnsptn)'!$U$9:$U$512,'Wkpr-Stdy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Summary'!$U$9:$U$238,'Wkpr-201612 TTP Adj Summary'!$B$9:$B$238,'Att B1 123116 Depr_Chg-ex trans'!$B120,'Wkpr-201612 TTP Adj Summary'!$C$9:$C$238,'Att B1 123116 Depr_Chg-ex trans'!$C120,'Wkpr-201612 TTP Adj Summary'!$D$9:$D$238,'Att B1 123116 Depr_Chg-ex trans'!$D120)</f>
        <v>0</v>
      </c>
    </row>
    <row r="121" spans="2:21" x14ac:dyDescent="0.2">
      <c r="B121" s="26" t="s">
        <v>30</v>
      </c>
      <c r="C121" s="26" t="s">
        <v>159</v>
      </c>
      <c r="D121" s="26">
        <f t="shared" si="48"/>
        <v>331000</v>
      </c>
      <c r="E121" s="36">
        <v>331</v>
      </c>
      <c r="F121" s="26" t="s">
        <v>32</v>
      </c>
      <c r="G121" s="27">
        <f>SUMIFS('Wkpr-Stdy Bal (ex. trnsptn)'!$G$9:$G$512,'Wkpr-Stdy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Summary'!$G$9:$G$238,'Wkpr-201612 TTP Adj Summary'!$B$9:$B$238,'Att B1 123116 Depr_Chg-ex trans'!$B121,'Wkpr-201612 TTP Adj Summary'!$C$9:$C$238,'Att B1 123116 Depr_Chg-ex trans'!$C121,'Wkpr-201612 TTP Adj Summary'!$D$9:$D$238,'Att B1 123116 Depr_Chg-ex trans'!$D121)</f>
        <v>17388831.25</v>
      </c>
      <c r="I121" s="37">
        <f>'Wkpr-Stdy Bal (ex. trnsptn)'!I121</f>
        <v>1.4800000000000001E-2</v>
      </c>
      <c r="J121" s="28">
        <f t="shared" si="49"/>
        <v>257354.70250000001</v>
      </c>
      <c r="L121" s="37">
        <f>'Wkpr-Stdy Bal (ex. trnsptn)'!L121</f>
        <v>1.7600000000000001E-2</v>
      </c>
      <c r="N121" s="28">
        <f t="shared" si="50"/>
        <v>306043.43</v>
      </c>
      <c r="O121" s="28">
        <f t="shared" si="51"/>
        <v>48688.727499999979</v>
      </c>
      <c r="Q121" s="27">
        <f>SUMIFS('Wkpr-Stdy Bal (ex. trnsptn)'!$Q$9:$Q$512,'Wkpr-Stdy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Summary'!$Q$9:$Q$238,'Wkpr-201612 TTP Adj Summary'!$B$9:$B$238,'Att B1 123116 Depr_Chg-ex trans'!$B121,'Wkpr-201612 TTP Adj Summary'!$C$9:$C$238,'Att B1 123116 Depr_Chg-ex trans'!$C121,'Wkpr-201612 TTP Adj Summary'!$D$9:$D$238,'Att B1 123116 Depr_Chg-ex trans'!$D121)</f>
        <v>32003.100585749984</v>
      </c>
      <c r="R121" s="27">
        <f>SUMIFS('Wkpr-Stdy Bal (ex. trnsptn)'!$R$9:$R$512,'Wkpr-Stdy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Summary'!$R$9:$R$238,'Wkpr-201612 TTP Adj Summary'!$B$9:$B$238,'Att B1 123116 Depr_Chg-ex trans'!$B121,'Wkpr-201612 TTP Adj Summary'!$C$9:$C$238,'Att B1 123116 Depr_Chg-ex trans'!$C121,'Wkpr-201612 TTP Adj Summary'!$D$9:$D$238,'Att B1 123116 Depr_Chg-ex trans'!$D121)</f>
        <v>16685.626914249995</v>
      </c>
      <c r="S121" s="27">
        <f>SUMIFS('Wkpr-Stdy Bal (ex. trnsptn)'!$S$9:$S$512,'Wkpr-Stdy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Summary'!$S$9:$S$238,'Wkpr-201612 TTP Adj Summary'!$B$9:$B$238,'Att B1 123116 Depr_Chg-ex trans'!$B121,'Wkpr-201612 TTP Adj Summary'!$C$9:$C$238,'Att B1 123116 Depr_Chg-ex trans'!$C121,'Wkpr-201612 TTP Adj Summary'!$D$9:$D$238,'Att B1 123116 Depr_Chg-ex trans'!$D121)</f>
        <v>0</v>
      </c>
      <c r="T121" s="27">
        <f>SUMIFS('Wkpr-Stdy Bal (ex. trnsptn)'!$T$9:$T$512,'Wkpr-Stdy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Summary'!$T$9:$T$238,'Wkpr-201612 TTP Adj Summary'!$B$9:$B$238,'Att B1 123116 Depr_Chg-ex trans'!$B121,'Wkpr-201612 TTP Adj Summary'!$C$9:$C$238,'Att B1 123116 Depr_Chg-ex trans'!$C121,'Wkpr-201612 TTP Adj Summary'!$D$9:$D$238,'Att B1 123116 Depr_Chg-ex trans'!$D121)</f>
        <v>0</v>
      </c>
      <c r="U121" s="27">
        <f>SUMIFS('Wkpr-Stdy Bal (ex. trnsptn)'!$U$9:$U$512,'Wkpr-Stdy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Summary'!$U$9:$U$238,'Wkpr-201612 TTP Adj Summary'!$B$9:$B$238,'Att B1 123116 Depr_Chg-ex trans'!$B121,'Wkpr-201612 TTP Adj Summary'!$C$9:$C$238,'Att B1 123116 Depr_Chg-ex trans'!$C121,'Wkpr-201612 TTP Adj Summary'!$D$9:$D$238,'Att B1 123116 Depr_Chg-ex trans'!$D121)</f>
        <v>0</v>
      </c>
    </row>
    <row r="122" spans="2:21" x14ac:dyDescent="0.2">
      <c r="B122" s="26" t="s">
        <v>30</v>
      </c>
      <c r="C122" s="26" t="s">
        <v>159</v>
      </c>
      <c r="D122" s="26">
        <f t="shared" si="48"/>
        <v>331100</v>
      </c>
      <c r="E122" s="26">
        <v>331.1</v>
      </c>
      <c r="F122" s="26" t="s">
        <v>47</v>
      </c>
      <c r="G122" s="27">
        <f>SUMIFS('Wkpr-Stdy Bal (ex. trnsptn)'!$G$9:$G$512,'Wkpr-Stdy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Summary'!$G$9:$G$238,'Wkpr-201612 TTP Adj Summary'!$B$9:$B$238,'Att B1 123116 Depr_Chg-ex trans'!$B122,'Wkpr-201612 TTP Adj Summary'!$C$9:$C$238,'Att B1 123116 Depr_Chg-ex trans'!$C122,'Wkpr-201612 TTP Adj Summary'!$D$9:$D$238,'Att B1 123116 Depr_Chg-ex trans'!$D122)</f>
        <v>97471.49</v>
      </c>
      <c r="I122" s="37">
        <f>'Wkpr-Stdy Bal (ex. trnsptn)'!I122</f>
        <v>1.72E-2</v>
      </c>
      <c r="J122" s="28">
        <f t="shared" si="49"/>
        <v>1676.509628</v>
      </c>
      <c r="L122" s="37">
        <f>'Wkpr-Stdy Bal (ex. trnsptn)'!L122</f>
        <v>2.4399999999999998E-2</v>
      </c>
      <c r="N122" s="28">
        <f t="shared" si="50"/>
        <v>2378.3043560000001</v>
      </c>
      <c r="O122" s="28">
        <f t="shared" si="51"/>
        <v>701.79472800000008</v>
      </c>
      <c r="Q122" s="27">
        <f>SUMIFS('Wkpr-Stdy Bal (ex. trnsptn)'!$Q$9:$Q$512,'Wkpr-Stdy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Summary'!$Q$9:$Q$238,'Wkpr-201612 TTP Adj Summary'!$B$9:$B$238,'Att B1 123116 Depr_Chg-ex trans'!$B122,'Wkpr-201612 TTP Adj Summary'!$C$9:$C$238,'Att B1 123116 Depr_Chg-ex trans'!$C122,'Wkpr-201612 TTP Adj Summary'!$D$9:$D$238,'Att B1 123116 Depr_Chg-ex trans'!$D122)</f>
        <v>461.28967471440001</v>
      </c>
      <c r="R122" s="27">
        <f>SUMIFS('Wkpr-Stdy Bal (ex. trnsptn)'!$R$9:$R$512,'Wkpr-Stdy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Summary'!$R$9:$R$238,'Wkpr-201612 TTP Adj Summary'!$B$9:$B$238,'Att B1 123116 Depr_Chg-ex trans'!$B122,'Wkpr-201612 TTP Adj Summary'!$C$9:$C$238,'Att B1 123116 Depr_Chg-ex trans'!$C122,'Wkpr-201612 TTP Adj Summary'!$D$9:$D$238,'Att B1 123116 Depr_Chg-ex trans'!$D122)</f>
        <v>240.50505328559996</v>
      </c>
      <c r="S122" s="27">
        <f>SUMIFS('Wkpr-Stdy Bal (ex. trnsptn)'!$S$9:$S$512,'Wkpr-Stdy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Summary'!$S$9:$S$238,'Wkpr-201612 TTP Adj Summary'!$B$9:$B$238,'Att B1 123116 Depr_Chg-ex trans'!$B122,'Wkpr-201612 TTP Adj Summary'!$C$9:$C$238,'Att B1 123116 Depr_Chg-ex trans'!$C122,'Wkpr-201612 TTP Adj Summary'!$D$9:$D$238,'Att B1 123116 Depr_Chg-ex trans'!$D122)</f>
        <v>0</v>
      </c>
      <c r="T122" s="27">
        <f>SUMIFS('Wkpr-Stdy Bal (ex. trnsptn)'!$T$9:$T$512,'Wkpr-Stdy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Summary'!$T$9:$T$238,'Wkpr-201612 TTP Adj Summary'!$B$9:$B$238,'Att B1 123116 Depr_Chg-ex trans'!$B122,'Wkpr-201612 TTP Adj Summary'!$C$9:$C$238,'Att B1 123116 Depr_Chg-ex trans'!$C122,'Wkpr-201612 TTP Adj Summary'!$D$9:$D$238,'Att B1 123116 Depr_Chg-ex trans'!$D122)</f>
        <v>0</v>
      </c>
      <c r="U122" s="27">
        <f>SUMIFS('Wkpr-Stdy Bal (ex. trnsptn)'!$U$9:$U$512,'Wkpr-Stdy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Summary'!$U$9:$U$238,'Wkpr-201612 TTP Adj Summary'!$B$9:$B$238,'Att B1 123116 Depr_Chg-ex trans'!$B122,'Wkpr-201612 TTP Adj Summary'!$C$9:$C$238,'Att B1 123116 Depr_Chg-ex trans'!$C122,'Wkpr-201612 TTP Adj Summary'!$D$9:$D$238,'Att B1 123116 Depr_Chg-ex trans'!$D122)</f>
        <v>0</v>
      </c>
    </row>
    <row r="123" spans="2:21" x14ac:dyDescent="0.2">
      <c r="B123" s="26" t="s">
        <v>30</v>
      </c>
      <c r="C123" s="26" t="s">
        <v>159</v>
      </c>
      <c r="D123" s="26">
        <f t="shared" si="48"/>
        <v>331200</v>
      </c>
      <c r="E123" s="26">
        <v>331.2</v>
      </c>
      <c r="F123" s="26" t="s">
        <v>48</v>
      </c>
      <c r="G123" s="27">
        <f>SUMIFS('Wkpr-Stdy Bal (ex. trnsptn)'!$G$9:$G$512,'Wkpr-Stdy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Summary'!$G$9:$G$238,'Wkpr-201612 TTP Adj Summary'!$B$9:$B$238,'Att B1 123116 Depr_Chg-ex trans'!$B123,'Wkpr-201612 TTP Adj Summary'!$C$9:$C$238,'Att B1 123116 Depr_Chg-ex trans'!$C123,'Wkpr-201612 TTP Adj Summary'!$D$9:$D$238,'Att B1 123116 Depr_Chg-ex trans'!$D123)</f>
        <v>1406658.17</v>
      </c>
      <c r="I123" s="37">
        <f>'Wkpr-Stdy Bal (ex. trnsptn)'!I123</f>
        <v>2.0300000000000002E-2</v>
      </c>
      <c r="J123" s="28">
        <f t="shared" si="49"/>
        <v>28555.160851000001</v>
      </c>
      <c r="L123" s="37">
        <f>'Wkpr-Stdy Bal (ex. trnsptn)'!L123</f>
        <v>2.5600000000000001E-2</v>
      </c>
      <c r="N123" s="28">
        <f t="shared" si="50"/>
        <v>36010.449152000001</v>
      </c>
      <c r="O123" s="28">
        <f t="shared" si="51"/>
        <v>7455.2883010000005</v>
      </c>
      <c r="Q123" s="27">
        <f>SUMIFS('Wkpr-Stdy Bal (ex. trnsptn)'!$Q$9:$Q$512,'Wkpr-Stdy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Summary'!$Q$9:$Q$238,'Wkpr-201612 TTP Adj Summary'!$B$9:$B$238,'Att B1 123116 Depr_Chg-ex trans'!$B123,'Wkpr-201612 TTP Adj Summary'!$C$9:$C$238,'Att B1 123116 Depr_Chg-ex trans'!$C123,'Wkpr-201612 TTP Adj Summary'!$D$9:$D$238,'Att B1 123116 Depr_Chg-ex trans'!$D123)</f>
        <v>4900.3610002472997</v>
      </c>
      <c r="R123" s="27">
        <f>SUMIFS('Wkpr-Stdy Bal (ex. trnsptn)'!$R$9:$R$512,'Wkpr-Stdy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Summary'!$R$9:$R$238,'Wkpr-201612 TTP Adj Summary'!$B$9:$B$238,'Att B1 123116 Depr_Chg-ex trans'!$B123,'Wkpr-201612 TTP Adj Summary'!$C$9:$C$238,'Att B1 123116 Depr_Chg-ex trans'!$C123,'Wkpr-201612 TTP Adj Summary'!$D$9:$D$238,'Att B1 123116 Depr_Chg-ex trans'!$D123)</f>
        <v>2554.9273007527008</v>
      </c>
      <c r="S123" s="27">
        <f>SUMIFS('Wkpr-Stdy Bal (ex. trnsptn)'!$S$9:$S$512,'Wkpr-Stdy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Summary'!$S$9:$S$238,'Wkpr-201612 TTP Adj Summary'!$B$9:$B$238,'Att B1 123116 Depr_Chg-ex trans'!$B123,'Wkpr-201612 TTP Adj Summary'!$C$9:$C$238,'Att B1 123116 Depr_Chg-ex trans'!$C123,'Wkpr-201612 TTP Adj Summary'!$D$9:$D$238,'Att B1 123116 Depr_Chg-ex trans'!$D123)</f>
        <v>0</v>
      </c>
      <c r="T123" s="27">
        <f>SUMIFS('Wkpr-Stdy Bal (ex. trnsptn)'!$T$9:$T$512,'Wkpr-Stdy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Summary'!$T$9:$T$238,'Wkpr-201612 TTP Adj Summary'!$B$9:$B$238,'Att B1 123116 Depr_Chg-ex trans'!$B123,'Wkpr-201612 TTP Adj Summary'!$C$9:$C$238,'Att B1 123116 Depr_Chg-ex trans'!$C123,'Wkpr-201612 TTP Adj Summary'!$D$9:$D$238,'Att B1 123116 Depr_Chg-ex trans'!$D123)</f>
        <v>0</v>
      </c>
      <c r="U123" s="27">
        <f>SUMIFS('Wkpr-Stdy Bal (ex. trnsptn)'!$U$9:$U$512,'Wkpr-Stdy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Summary'!$U$9:$U$238,'Wkpr-201612 TTP Adj Summary'!$B$9:$B$238,'Att B1 123116 Depr_Chg-ex trans'!$B123,'Wkpr-201612 TTP Adj Summary'!$C$9:$C$238,'Att B1 123116 Depr_Chg-ex trans'!$C123,'Wkpr-201612 TTP Adj Summary'!$D$9:$D$238,'Att B1 123116 Depr_Chg-ex trans'!$D123)</f>
        <v>0</v>
      </c>
    </row>
    <row r="124" spans="2:21" x14ac:dyDescent="0.2">
      <c r="B124" s="26" t="s">
        <v>30</v>
      </c>
      <c r="C124" s="26" t="s">
        <v>159</v>
      </c>
      <c r="D124" s="26">
        <f t="shared" si="48"/>
        <v>331260</v>
      </c>
      <c r="E124" s="26">
        <v>331.26</v>
      </c>
      <c r="F124" s="26" t="s">
        <v>142</v>
      </c>
      <c r="G124" s="27">
        <f>SUMIFS('Wkpr-Stdy Bal (ex. trnsptn)'!$G$9:$G$512,'Wkpr-Stdy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Summary'!$G$9:$G$238,'Wkpr-201612 TTP Adj Summary'!$B$9:$B$238,'Att B1 123116 Depr_Chg-ex trans'!$B124,'Wkpr-201612 TTP Adj Summary'!$C$9:$C$238,'Att B1 123116 Depr_Chg-ex trans'!$C124,'Wkpr-201612 TTP Adj Summary'!$D$9:$D$238,'Att B1 123116 Depr_Chg-ex trans'!$D124)</f>
        <v>11358.62</v>
      </c>
      <c r="I124" s="37">
        <f>'Wkpr-Stdy Bal (ex. trnsptn)'!I124</f>
        <v>1.32E-2</v>
      </c>
      <c r="J124" s="28">
        <f t="shared" si="49"/>
        <v>149.933784</v>
      </c>
      <c r="L124" s="37">
        <f>'Wkpr-Stdy Bal (ex. trnsptn)'!L124</f>
        <v>2.1700000000000001E-2</v>
      </c>
      <c r="N124" s="28">
        <f t="shared" si="50"/>
        <v>246.48205400000003</v>
      </c>
      <c r="O124" s="28">
        <f t="shared" si="51"/>
        <v>96.548270000000031</v>
      </c>
      <c r="Q124" s="27">
        <f>SUMIFS('Wkpr-Stdy Bal (ex. trnsptn)'!$Q$9:$Q$512,'Wkpr-Stdy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Summary'!$Q$9:$Q$238,'Wkpr-201612 TTP Adj Summary'!$B$9:$B$238,'Att B1 123116 Depr_Chg-ex trans'!$B124,'Wkpr-201612 TTP Adj Summary'!$C$9:$C$238,'Att B1 123116 Depr_Chg-ex trans'!$C124,'Wkpr-201612 TTP Adj Summary'!$D$9:$D$238,'Att B1 123116 Depr_Chg-ex trans'!$D124)</f>
        <v>63.461177871000032</v>
      </c>
      <c r="R124" s="27">
        <f>SUMIFS('Wkpr-Stdy Bal (ex. trnsptn)'!$R$9:$R$512,'Wkpr-Stdy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Summary'!$R$9:$R$238,'Wkpr-201612 TTP Adj Summary'!$B$9:$B$238,'Att B1 123116 Depr_Chg-ex trans'!$B124,'Wkpr-201612 TTP Adj Summary'!$C$9:$C$238,'Att B1 123116 Depr_Chg-ex trans'!$C124,'Wkpr-201612 TTP Adj Summary'!$D$9:$D$238,'Att B1 123116 Depr_Chg-ex trans'!$D124)</f>
        <v>33.087092129000013</v>
      </c>
      <c r="S124" s="27">
        <f>SUMIFS('Wkpr-Stdy Bal (ex. trnsptn)'!$S$9:$S$512,'Wkpr-Stdy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Summary'!$S$9:$S$238,'Wkpr-201612 TTP Adj Summary'!$B$9:$B$238,'Att B1 123116 Depr_Chg-ex trans'!$B124,'Wkpr-201612 TTP Adj Summary'!$C$9:$C$238,'Att B1 123116 Depr_Chg-ex trans'!$C124,'Wkpr-201612 TTP Adj Summary'!$D$9:$D$238,'Att B1 123116 Depr_Chg-ex trans'!$D124)</f>
        <v>0</v>
      </c>
      <c r="T124" s="27">
        <f>SUMIFS('Wkpr-Stdy Bal (ex. trnsptn)'!$T$9:$T$512,'Wkpr-Stdy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Summary'!$T$9:$T$238,'Wkpr-201612 TTP Adj Summary'!$B$9:$B$238,'Att B1 123116 Depr_Chg-ex trans'!$B124,'Wkpr-201612 TTP Adj Summary'!$C$9:$C$238,'Att B1 123116 Depr_Chg-ex trans'!$C124,'Wkpr-201612 TTP Adj Summary'!$D$9:$D$238,'Att B1 123116 Depr_Chg-ex trans'!$D124)</f>
        <v>0</v>
      </c>
      <c r="U124" s="27">
        <f>SUMIFS('Wkpr-Stdy Bal (ex. trnsptn)'!$U$9:$U$512,'Wkpr-Stdy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Summary'!$U$9:$U$238,'Wkpr-201612 TTP Adj Summary'!$B$9:$B$238,'Att B1 123116 Depr_Chg-ex trans'!$B124,'Wkpr-201612 TTP Adj Summary'!$C$9:$C$238,'Att B1 123116 Depr_Chg-ex trans'!$C124,'Wkpr-201612 TTP Adj Summary'!$D$9:$D$238,'Att B1 123116 Depr_Chg-ex trans'!$D124)</f>
        <v>0</v>
      </c>
    </row>
    <row r="125" spans="2:21" x14ac:dyDescent="0.2">
      <c r="B125" s="26" t="s">
        <v>30</v>
      </c>
      <c r="C125" s="26" t="s">
        <v>159</v>
      </c>
      <c r="D125" s="26">
        <f t="shared" si="48"/>
        <v>332000</v>
      </c>
      <c r="E125" s="36">
        <v>332</v>
      </c>
      <c r="F125" s="26" t="s">
        <v>49</v>
      </c>
      <c r="G125" s="27">
        <f>SUMIFS('Wkpr-Stdy Bal (ex. trnsptn)'!$G$9:$G$512,'Wkpr-Stdy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Summary'!$G$9:$G$238,'Wkpr-201612 TTP Adj Summary'!$B$9:$B$238,'Att B1 123116 Depr_Chg-ex trans'!$B125,'Wkpr-201612 TTP Adj Summary'!$C$9:$C$238,'Att B1 123116 Depr_Chg-ex trans'!$C125,'Wkpr-201612 TTP Adj Summary'!$D$9:$D$238,'Att B1 123116 Depr_Chg-ex trans'!$D125)</f>
        <v>30920073.670000002</v>
      </c>
      <c r="I125" s="37">
        <f>'Wkpr-Stdy Bal (ex. trnsptn)'!I125</f>
        <v>1.12E-2</v>
      </c>
      <c r="J125" s="28">
        <f t="shared" si="49"/>
        <v>346304.82510399999</v>
      </c>
      <c r="L125" s="37">
        <f>'Wkpr-Stdy Bal (ex. trnsptn)'!L125</f>
        <v>1.7399999999999999E-2</v>
      </c>
      <c r="N125" s="28">
        <f t="shared" si="50"/>
        <v>538009.28185799997</v>
      </c>
      <c r="O125" s="28">
        <f t="shared" si="51"/>
        <v>191704.45675399998</v>
      </c>
      <c r="Q125" s="27">
        <f>SUMIFS('Wkpr-Stdy Bal (ex. trnsptn)'!$Q$9:$Q$512,'Wkpr-Stdy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Summary'!$Q$9:$Q$238,'Wkpr-201612 TTP Adj Summary'!$B$9:$B$238,'Att B1 123116 Depr_Chg-ex trans'!$B125,'Wkpr-201612 TTP Adj Summary'!$C$9:$C$238,'Att B1 123116 Depr_Chg-ex trans'!$C125,'Wkpr-201612 TTP Adj Summary'!$D$9:$D$238,'Att B1 123116 Depr_Chg-ex trans'!$D125)</f>
        <v>126007.3394244042</v>
      </c>
      <c r="R125" s="27">
        <f>SUMIFS('Wkpr-Stdy Bal (ex. trnsptn)'!$R$9:$R$512,'Wkpr-Stdy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Summary'!$R$9:$R$238,'Wkpr-201612 TTP Adj Summary'!$B$9:$B$238,'Att B1 123116 Depr_Chg-ex trans'!$B125,'Wkpr-201612 TTP Adj Summary'!$C$9:$C$238,'Att B1 123116 Depr_Chg-ex trans'!$C125,'Wkpr-201612 TTP Adj Summary'!$D$9:$D$238,'Att B1 123116 Depr_Chg-ex trans'!$D125)</f>
        <v>65697.1173295958</v>
      </c>
      <c r="S125" s="27">
        <f>SUMIFS('Wkpr-Stdy Bal (ex. trnsptn)'!$S$9:$S$512,'Wkpr-Stdy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Summary'!$S$9:$S$238,'Wkpr-201612 TTP Adj Summary'!$B$9:$B$238,'Att B1 123116 Depr_Chg-ex trans'!$B125,'Wkpr-201612 TTP Adj Summary'!$C$9:$C$238,'Att B1 123116 Depr_Chg-ex trans'!$C125,'Wkpr-201612 TTP Adj Summary'!$D$9:$D$238,'Att B1 123116 Depr_Chg-ex trans'!$D125)</f>
        <v>0</v>
      </c>
      <c r="T125" s="27">
        <f>SUMIFS('Wkpr-Stdy Bal (ex. trnsptn)'!$T$9:$T$512,'Wkpr-Stdy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Summary'!$T$9:$T$238,'Wkpr-201612 TTP Adj Summary'!$B$9:$B$238,'Att B1 123116 Depr_Chg-ex trans'!$B125,'Wkpr-201612 TTP Adj Summary'!$C$9:$C$238,'Att B1 123116 Depr_Chg-ex trans'!$C125,'Wkpr-201612 TTP Adj Summary'!$D$9:$D$238,'Att B1 123116 Depr_Chg-ex trans'!$D125)</f>
        <v>0</v>
      </c>
      <c r="U125" s="27">
        <f>SUMIFS('Wkpr-Stdy Bal (ex. trnsptn)'!$U$9:$U$512,'Wkpr-Stdy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Summary'!$U$9:$U$238,'Wkpr-201612 TTP Adj Summary'!$B$9:$B$238,'Att B1 123116 Depr_Chg-ex trans'!$B125,'Wkpr-201612 TTP Adj Summary'!$C$9:$C$238,'Att B1 123116 Depr_Chg-ex trans'!$C125,'Wkpr-201612 TTP Adj Summary'!$D$9:$D$238,'Att B1 123116 Depr_Chg-ex trans'!$D125)</f>
        <v>0</v>
      </c>
    </row>
    <row r="126" spans="2:21" x14ac:dyDescent="0.2">
      <c r="B126" s="26" t="s">
        <v>30</v>
      </c>
      <c r="C126" s="26" t="s">
        <v>159</v>
      </c>
      <c r="D126" s="26">
        <f t="shared" si="48"/>
        <v>332100</v>
      </c>
      <c r="E126" s="26">
        <v>332.1</v>
      </c>
      <c r="F126" s="26" t="s">
        <v>50</v>
      </c>
      <c r="G126" s="27">
        <f>SUMIFS('Wkpr-Stdy Bal (ex. trnsptn)'!$G$9:$G$512,'Wkpr-Stdy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Summary'!$G$9:$G$238,'Wkpr-201612 TTP Adj Summary'!$B$9:$B$238,'Att B1 123116 Depr_Chg-ex trans'!$B126,'Wkpr-201612 TTP Adj Summary'!$C$9:$C$238,'Att B1 123116 Depr_Chg-ex trans'!$C126,'Wkpr-201612 TTP Adj Summary'!$D$9:$D$238,'Att B1 123116 Depr_Chg-ex trans'!$D126)</f>
        <v>2267111.48</v>
      </c>
      <c r="I126" s="37">
        <f>'Wkpr-Stdy Bal (ex. trnsptn)'!I126</f>
        <v>1.8100000000000002E-2</v>
      </c>
      <c r="J126" s="28">
        <f t="shared" si="49"/>
        <v>41034.717788000002</v>
      </c>
      <c r="L126" s="37">
        <f>'Wkpr-Stdy Bal (ex. trnsptn)'!L126</f>
        <v>2.18E-2</v>
      </c>
      <c r="N126" s="28">
        <f t="shared" si="50"/>
        <v>49423.030264000001</v>
      </c>
      <c r="O126" s="28">
        <f t="shared" si="51"/>
        <v>8388.3124759999992</v>
      </c>
      <c r="Q126" s="27">
        <f>SUMIFS('Wkpr-Stdy Bal (ex. trnsptn)'!$Q$9:$Q$512,'Wkpr-Stdy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Summary'!$Q$9:$Q$238,'Wkpr-201612 TTP Adj Summary'!$B$9:$B$238,'Att B1 123116 Depr_Chg-ex trans'!$B126,'Wkpr-201612 TTP Adj Summary'!$C$9:$C$238,'Att B1 123116 Depr_Chg-ex trans'!$C126,'Wkpr-201612 TTP Adj Summary'!$D$9:$D$238,'Att B1 123116 Depr_Chg-ex trans'!$D126)</f>
        <v>5513.6377904748006</v>
      </c>
      <c r="R126" s="27">
        <f>SUMIFS('Wkpr-Stdy Bal (ex. trnsptn)'!$R$9:$R$512,'Wkpr-Stdy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Summary'!$R$9:$R$238,'Wkpr-201612 TTP Adj Summary'!$B$9:$B$238,'Att B1 123116 Depr_Chg-ex trans'!$B126,'Wkpr-201612 TTP Adj Summary'!$C$9:$C$238,'Att B1 123116 Depr_Chg-ex trans'!$C126,'Wkpr-201612 TTP Adj Summary'!$D$9:$D$238,'Att B1 123116 Depr_Chg-ex trans'!$D126)</f>
        <v>2874.6746855251986</v>
      </c>
      <c r="S126" s="27">
        <f>SUMIFS('Wkpr-Stdy Bal (ex. trnsptn)'!$S$9:$S$512,'Wkpr-Stdy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Summary'!$S$9:$S$238,'Wkpr-201612 TTP Adj Summary'!$B$9:$B$238,'Att B1 123116 Depr_Chg-ex trans'!$B126,'Wkpr-201612 TTP Adj Summary'!$C$9:$C$238,'Att B1 123116 Depr_Chg-ex trans'!$C126,'Wkpr-201612 TTP Adj Summary'!$D$9:$D$238,'Att B1 123116 Depr_Chg-ex trans'!$D126)</f>
        <v>0</v>
      </c>
      <c r="T126" s="27">
        <f>SUMIFS('Wkpr-Stdy Bal (ex. trnsptn)'!$T$9:$T$512,'Wkpr-Stdy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Summary'!$T$9:$T$238,'Wkpr-201612 TTP Adj Summary'!$B$9:$B$238,'Att B1 123116 Depr_Chg-ex trans'!$B126,'Wkpr-201612 TTP Adj Summary'!$C$9:$C$238,'Att B1 123116 Depr_Chg-ex trans'!$C126,'Wkpr-201612 TTP Adj Summary'!$D$9:$D$238,'Att B1 123116 Depr_Chg-ex trans'!$D126)</f>
        <v>0</v>
      </c>
      <c r="U126" s="27">
        <f>SUMIFS('Wkpr-Stdy Bal (ex. trnsptn)'!$U$9:$U$512,'Wkpr-Stdy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Summary'!$U$9:$U$238,'Wkpr-201612 TTP Adj Summary'!$B$9:$B$238,'Att B1 123116 Depr_Chg-ex trans'!$B126,'Wkpr-201612 TTP Adj Summary'!$C$9:$C$238,'Att B1 123116 Depr_Chg-ex trans'!$C126,'Wkpr-201612 TTP Adj Summary'!$D$9:$D$238,'Att B1 123116 Depr_Chg-ex trans'!$D126)</f>
        <v>0</v>
      </c>
    </row>
    <row r="127" spans="2:21" x14ac:dyDescent="0.2">
      <c r="B127" s="26" t="s">
        <v>30</v>
      </c>
      <c r="C127" s="26" t="s">
        <v>159</v>
      </c>
      <c r="D127" s="26">
        <f t="shared" si="48"/>
        <v>332150</v>
      </c>
      <c r="E127" s="26">
        <v>332.15</v>
      </c>
      <c r="F127" s="26" t="s">
        <v>50</v>
      </c>
      <c r="G127" s="27">
        <f>SUMIFS('Wkpr-Stdy Bal (ex. trnsptn)'!$G$9:$G$512,'Wkpr-Stdy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Summary'!$G$9:$G$238,'Wkpr-201612 TTP Adj Summary'!$B$9:$B$238,'Att B1 123116 Depr_Chg-ex trans'!$B127,'Wkpr-201612 TTP Adj Summary'!$C$9:$C$238,'Att B1 123116 Depr_Chg-ex trans'!$C127,'Wkpr-201612 TTP Adj Summary'!$D$9:$D$238,'Att B1 123116 Depr_Chg-ex trans'!$D127)</f>
        <v>1624068.3900000001</v>
      </c>
      <c r="I127" s="37">
        <f>'Wkpr-Stdy Bal (ex. trnsptn)'!I127</f>
        <v>1.7100000000000001E-2</v>
      </c>
      <c r="J127" s="28">
        <f t="shared" si="49"/>
        <v>27771.569469000002</v>
      </c>
      <c r="L127" s="37">
        <f>'Wkpr-Stdy Bal (ex. trnsptn)'!L127</f>
        <v>2.2200000000000001E-2</v>
      </c>
      <c r="N127" s="28">
        <f t="shared" si="50"/>
        <v>36054.318258000007</v>
      </c>
      <c r="O127" s="28">
        <f t="shared" si="51"/>
        <v>8282.7487890000048</v>
      </c>
      <c r="Q127" s="27">
        <f>SUMIFS('Wkpr-Stdy Bal (ex. trnsptn)'!$Q$9:$Q$512,'Wkpr-Stdy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Summary'!$Q$9:$Q$238,'Wkpr-201612 TTP Adj Summary'!$B$9:$B$238,'Att B1 123116 Depr_Chg-ex trans'!$B127,'Wkpr-201612 TTP Adj Summary'!$C$9:$C$238,'Att B1 123116 Depr_Chg-ex trans'!$C127,'Wkpr-201612 TTP Adj Summary'!$D$9:$D$238,'Att B1 123116 Depr_Chg-ex trans'!$D127)</f>
        <v>5444.2507790097043</v>
      </c>
      <c r="R127" s="27">
        <f>SUMIFS('Wkpr-Stdy Bal (ex. trnsptn)'!$R$9:$R$512,'Wkpr-Stdy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Summary'!$R$9:$R$238,'Wkpr-201612 TTP Adj Summary'!$B$9:$B$238,'Att B1 123116 Depr_Chg-ex trans'!$B127,'Wkpr-201612 TTP Adj Summary'!$C$9:$C$238,'Att B1 123116 Depr_Chg-ex trans'!$C127,'Wkpr-201612 TTP Adj Summary'!$D$9:$D$238,'Att B1 123116 Depr_Chg-ex trans'!$D127)</f>
        <v>2838.4980099903023</v>
      </c>
      <c r="S127" s="27">
        <f>SUMIFS('Wkpr-Stdy Bal (ex. trnsptn)'!$S$9:$S$512,'Wkpr-Stdy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Summary'!$S$9:$S$238,'Wkpr-201612 TTP Adj Summary'!$B$9:$B$238,'Att B1 123116 Depr_Chg-ex trans'!$B127,'Wkpr-201612 TTP Adj Summary'!$C$9:$C$238,'Att B1 123116 Depr_Chg-ex trans'!$C127,'Wkpr-201612 TTP Adj Summary'!$D$9:$D$238,'Att B1 123116 Depr_Chg-ex trans'!$D127)</f>
        <v>0</v>
      </c>
      <c r="T127" s="27">
        <f>SUMIFS('Wkpr-Stdy Bal (ex. trnsptn)'!$T$9:$T$512,'Wkpr-Stdy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Summary'!$T$9:$T$238,'Wkpr-201612 TTP Adj Summary'!$B$9:$B$238,'Att B1 123116 Depr_Chg-ex trans'!$B127,'Wkpr-201612 TTP Adj Summary'!$C$9:$C$238,'Att B1 123116 Depr_Chg-ex trans'!$C127,'Wkpr-201612 TTP Adj Summary'!$D$9:$D$238,'Att B1 123116 Depr_Chg-ex trans'!$D127)</f>
        <v>0</v>
      </c>
      <c r="U127" s="27">
        <f>SUMIFS('Wkpr-Stdy Bal (ex. trnsptn)'!$U$9:$U$512,'Wkpr-Stdy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Summary'!$U$9:$U$238,'Wkpr-201612 TTP Adj Summary'!$B$9:$B$238,'Att B1 123116 Depr_Chg-ex trans'!$B127,'Wkpr-201612 TTP Adj Summary'!$C$9:$C$238,'Att B1 123116 Depr_Chg-ex trans'!$C127,'Wkpr-201612 TTP Adj Summary'!$D$9:$D$238,'Att B1 123116 Depr_Chg-ex trans'!$D127)</f>
        <v>0</v>
      </c>
    </row>
    <row r="128" spans="2:21" x14ac:dyDescent="0.2">
      <c r="B128" s="26" t="s">
        <v>30</v>
      </c>
      <c r="C128" s="26" t="s">
        <v>159</v>
      </c>
      <c r="D128" s="26">
        <f t="shared" si="48"/>
        <v>332200</v>
      </c>
      <c r="E128" s="26">
        <v>332.2</v>
      </c>
      <c r="F128" s="26" t="s">
        <v>51</v>
      </c>
      <c r="G128" s="27">
        <f>SUMIFS('Wkpr-Stdy Bal (ex. trnsptn)'!$G$9:$G$512,'Wkpr-Stdy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Summary'!$G$9:$G$238,'Wkpr-201612 TTP Adj Summary'!$B$9:$B$238,'Att B1 123116 Depr_Chg-ex trans'!$B128,'Wkpr-201612 TTP Adj Summary'!$C$9:$C$238,'Att B1 123116 Depr_Chg-ex trans'!$C128,'Wkpr-201612 TTP Adj Summary'!$D$9:$D$238,'Att B1 123116 Depr_Chg-ex trans'!$D128)</f>
        <v>132046.47</v>
      </c>
      <c r="I128" s="37">
        <f>'Wkpr-Stdy Bal (ex. trnsptn)'!I128</f>
        <v>1.7000000000000001E-2</v>
      </c>
      <c r="J128" s="28">
        <f t="shared" si="49"/>
        <v>2244.7899900000002</v>
      </c>
      <c r="L128" s="37">
        <f>'Wkpr-Stdy Bal (ex. trnsptn)'!L128</f>
        <v>2.75E-2</v>
      </c>
      <c r="N128" s="28">
        <f t="shared" si="50"/>
        <v>3631.2779249999999</v>
      </c>
      <c r="O128" s="28">
        <f t="shared" si="51"/>
        <v>1386.4879349999997</v>
      </c>
      <c r="Q128" s="27">
        <f>SUMIFS('Wkpr-Stdy Bal (ex. trnsptn)'!$Q$9:$Q$512,'Wkpr-Stdy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Summary'!$Q$9:$Q$238,'Wkpr-201612 TTP Adj Summary'!$B$9:$B$238,'Att B1 123116 Depr_Chg-ex trans'!$B128,'Wkpr-201612 TTP Adj Summary'!$C$9:$C$238,'Att B1 123116 Depr_Chg-ex trans'!$C128,'Wkpr-201612 TTP Adj Summary'!$D$9:$D$238,'Att B1 123116 Depr_Chg-ex trans'!$D128)</f>
        <v>911.33851967549981</v>
      </c>
      <c r="R128" s="27">
        <f>SUMIFS('Wkpr-Stdy Bal (ex. trnsptn)'!$R$9:$R$512,'Wkpr-Stdy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Summary'!$R$9:$R$238,'Wkpr-201612 TTP Adj Summary'!$B$9:$B$238,'Att B1 123116 Depr_Chg-ex trans'!$B128,'Wkpr-201612 TTP Adj Summary'!$C$9:$C$238,'Att B1 123116 Depr_Chg-ex trans'!$C128,'Wkpr-201612 TTP Adj Summary'!$D$9:$D$238,'Att B1 123116 Depr_Chg-ex trans'!$D128)</f>
        <v>475.14941532449996</v>
      </c>
      <c r="S128" s="27">
        <f>SUMIFS('Wkpr-Stdy Bal (ex. trnsptn)'!$S$9:$S$512,'Wkpr-Stdy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Summary'!$S$9:$S$238,'Wkpr-201612 TTP Adj Summary'!$B$9:$B$238,'Att B1 123116 Depr_Chg-ex trans'!$B128,'Wkpr-201612 TTP Adj Summary'!$C$9:$C$238,'Att B1 123116 Depr_Chg-ex trans'!$C128,'Wkpr-201612 TTP Adj Summary'!$D$9:$D$238,'Att B1 123116 Depr_Chg-ex trans'!$D128)</f>
        <v>0</v>
      </c>
      <c r="T128" s="27">
        <f>SUMIFS('Wkpr-Stdy Bal (ex. trnsptn)'!$T$9:$T$512,'Wkpr-Stdy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Summary'!$T$9:$T$238,'Wkpr-201612 TTP Adj Summary'!$B$9:$B$238,'Att B1 123116 Depr_Chg-ex trans'!$B128,'Wkpr-201612 TTP Adj Summary'!$C$9:$C$238,'Att B1 123116 Depr_Chg-ex trans'!$C128,'Wkpr-201612 TTP Adj Summary'!$D$9:$D$238,'Att B1 123116 Depr_Chg-ex trans'!$D128)</f>
        <v>0</v>
      </c>
      <c r="U128" s="27">
        <f>SUMIFS('Wkpr-Stdy Bal (ex. trnsptn)'!$U$9:$U$512,'Wkpr-Stdy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Summary'!$U$9:$U$238,'Wkpr-201612 TTP Adj Summary'!$B$9:$B$238,'Att B1 123116 Depr_Chg-ex trans'!$B128,'Wkpr-201612 TTP Adj Summary'!$C$9:$C$238,'Att B1 123116 Depr_Chg-ex trans'!$C128,'Wkpr-201612 TTP Adj Summary'!$D$9:$D$238,'Att B1 123116 Depr_Chg-ex trans'!$D128)</f>
        <v>0</v>
      </c>
    </row>
    <row r="129" spans="2:21" x14ac:dyDescent="0.2">
      <c r="B129" s="26" t="s">
        <v>30</v>
      </c>
      <c r="C129" s="26" t="s">
        <v>159</v>
      </c>
      <c r="D129" s="26">
        <f t="shared" si="48"/>
        <v>333000</v>
      </c>
      <c r="E129" s="36">
        <v>333</v>
      </c>
      <c r="F129" s="26" t="s">
        <v>52</v>
      </c>
      <c r="G129" s="27">
        <f>SUMIFS('Wkpr-Stdy Bal (ex. trnsptn)'!$G$9:$G$512,'Wkpr-Stdy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Summary'!$G$9:$G$238,'Wkpr-201612 TTP Adj Summary'!$B$9:$B$238,'Att B1 123116 Depr_Chg-ex trans'!$B129,'Wkpr-201612 TTP Adj Summary'!$C$9:$C$238,'Att B1 123116 Depr_Chg-ex trans'!$C129,'Wkpr-201612 TTP Adj Summary'!$D$9:$D$238,'Att B1 123116 Depr_Chg-ex trans'!$D129)</f>
        <v>88980261.829999998</v>
      </c>
      <c r="I129" s="37">
        <f>'Wkpr-Stdy Bal (ex. trnsptn)'!I129</f>
        <v>1.9799999999999998E-2</v>
      </c>
      <c r="J129" s="28">
        <f t="shared" si="49"/>
        <v>1761809.1842339998</v>
      </c>
      <c r="L129" s="37">
        <f>'Wkpr-Stdy Bal (ex. trnsptn)'!L129</f>
        <v>2.41E-2</v>
      </c>
      <c r="N129" s="28">
        <f t="shared" si="50"/>
        <v>2144424.3101030001</v>
      </c>
      <c r="O129" s="28">
        <f t="shared" si="51"/>
        <v>382615.12586900033</v>
      </c>
      <c r="Q129" s="27">
        <f>SUMIFS('Wkpr-Stdy Bal (ex. trnsptn)'!$Q$9:$Q$512,'Wkpr-Stdy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Summary'!$Q$9:$Q$238,'Wkpr-201612 TTP Adj Summary'!$B$9:$B$238,'Att B1 123116 Depr_Chg-ex trans'!$B129,'Wkpr-201612 TTP Adj Summary'!$C$9:$C$238,'Att B1 123116 Depr_Chg-ex trans'!$C129,'Wkpr-201612 TTP Adj Summary'!$D$9:$D$238,'Att B1 123116 Depr_Chg-ex trans'!$D129)</f>
        <v>251492.92223369377</v>
      </c>
      <c r="R129" s="27">
        <f>SUMIFS('Wkpr-Stdy Bal (ex. trnsptn)'!$R$9:$R$512,'Wkpr-Stdy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Summary'!$R$9:$R$238,'Wkpr-201612 TTP Adj Summary'!$B$9:$B$238,'Att B1 123116 Depr_Chg-ex trans'!$B129,'Wkpr-201612 TTP Adj Summary'!$C$9:$C$238,'Att B1 123116 Depr_Chg-ex trans'!$C129,'Wkpr-201612 TTP Adj Summary'!$D$9:$D$238,'Att B1 123116 Depr_Chg-ex trans'!$D129)</f>
        <v>131122.20363530633</v>
      </c>
      <c r="S129" s="27">
        <f>SUMIFS('Wkpr-Stdy Bal (ex. trnsptn)'!$S$9:$S$512,'Wkpr-Stdy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Summary'!$S$9:$S$238,'Wkpr-201612 TTP Adj Summary'!$B$9:$B$238,'Att B1 123116 Depr_Chg-ex trans'!$B129,'Wkpr-201612 TTP Adj Summary'!$C$9:$C$238,'Att B1 123116 Depr_Chg-ex trans'!$C129,'Wkpr-201612 TTP Adj Summary'!$D$9:$D$238,'Att B1 123116 Depr_Chg-ex trans'!$D129)</f>
        <v>0</v>
      </c>
      <c r="T129" s="27">
        <f>SUMIFS('Wkpr-Stdy Bal (ex. trnsptn)'!$T$9:$T$512,'Wkpr-Stdy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Summary'!$T$9:$T$238,'Wkpr-201612 TTP Adj Summary'!$B$9:$B$238,'Att B1 123116 Depr_Chg-ex trans'!$B129,'Wkpr-201612 TTP Adj Summary'!$C$9:$C$238,'Att B1 123116 Depr_Chg-ex trans'!$C129,'Wkpr-201612 TTP Adj Summary'!$D$9:$D$238,'Att B1 123116 Depr_Chg-ex trans'!$D129)</f>
        <v>0</v>
      </c>
      <c r="U129" s="27">
        <f>SUMIFS('Wkpr-Stdy Bal (ex. trnsptn)'!$U$9:$U$512,'Wkpr-Stdy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Summary'!$U$9:$U$238,'Wkpr-201612 TTP Adj Summary'!$B$9:$B$238,'Att B1 123116 Depr_Chg-ex trans'!$B129,'Wkpr-201612 TTP Adj Summary'!$C$9:$C$238,'Att B1 123116 Depr_Chg-ex trans'!$C129,'Wkpr-201612 TTP Adj Summary'!$D$9:$D$238,'Att B1 123116 Depr_Chg-ex trans'!$D129)</f>
        <v>0</v>
      </c>
    </row>
    <row r="130" spans="2:21" x14ac:dyDescent="0.2">
      <c r="B130" s="26" t="s">
        <v>30</v>
      </c>
      <c r="C130" s="26" t="s">
        <v>159</v>
      </c>
      <c r="D130" s="26">
        <f t="shared" si="48"/>
        <v>334000</v>
      </c>
      <c r="E130" s="36">
        <v>334</v>
      </c>
      <c r="F130" s="26" t="s">
        <v>36</v>
      </c>
      <c r="G130" s="27">
        <f>SUMIFS('Wkpr-Stdy Bal (ex. trnsptn)'!$G$9:$G$512,'Wkpr-Stdy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Summary'!$G$9:$G$238,'Wkpr-201612 TTP Adj Summary'!$B$9:$B$238,'Att B1 123116 Depr_Chg-ex trans'!$B130,'Wkpr-201612 TTP Adj Summary'!$C$9:$C$238,'Att B1 123116 Depr_Chg-ex trans'!$C130,'Wkpr-201612 TTP Adj Summary'!$D$9:$D$238,'Att B1 123116 Depr_Chg-ex trans'!$D130)</f>
        <v>12795148.039999999</v>
      </c>
      <c r="I130" s="37">
        <f>'Wkpr-Stdy Bal (ex. trnsptn)'!I130</f>
        <v>2.7900000000000001E-2</v>
      </c>
      <c r="J130" s="28">
        <f t="shared" si="49"/>
        <v>356984.63031599997</v>
      </c>
      <c r="L130" s="37">
        <f>'Wkpr-Stdy Bal (ex. trnsptn)'!L130</f>
        <v>4.0899999999999999E-2</v>
      </c>
      <c r="N130" s="28">
        <f t="shared" si="50"/>
        <v>523321.55483599997</v>
      </c>
      <c r="O130" s="28">
        <f t="shared" si="51"/>
        <v>166336.92452</v>
      </c>
      <c r="Q130" s="27">
        <f>SUMIFS('Wkpr-Stdy Bal (ex. trnsptn)'!$Q$9:$Q$512,'Wkpr-Stdy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Summary'!$Q$9:$Q$238,'Wkpr-201612 TTP Adj Summary'!$B$9:$B$238,'Att B1 123116 Depr_Chg-ex trans'!$B130,'Wkpr-201612 TTP Adj Summary'!$C$9:$C$238,'Att B1 123116 Depr_Chg-ex trans'!$C130,'Wkpr-201612 TTP Adj Summary'!$D$9:$D$238,'Att B1 123116 Depr_Chg-ex trans'!$D130)</f>
        <v>109333.26048699601</v>
      </c>
      <c r="R130" s="27">
        <f>SUMIFS('Wkpr-Stdy Bal (ex. trnsptn)'!$R$9:$R$512,'Wkpr-Stdy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Summary'!$R$9:$R$238,'Wkpr-201612 TTP Adj Summary'!$B$9:$B$238,'Att B1 123116 Depr_Chg-ex trans'!$B130,'Wkpr-201612 TTP Adj Summary'!$C$9:$C$238,'Att B1 123116 Depr_Chg-ex trans'!$C130,'Wkpr-201612 TTP Adj Summary'!$D$9:$D$238,'Att B1 123116 Depr_Chg-ex trans'!$D130)</f>
        <v>57003.664033003995</v>
      </c>
      <c r="S130" s="27">
        <f>SUMIFS('Wkpr-Stdy Bal (ex. trnsptn)'!$S$9:$S$512,'Wkpr-Stdy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Summary'!$S$9:$S$238,'Wkpr-201612 TTP Adj Summary'!$B$9:$B$238,'Att B1 123116 Depr_Chg-ex trans'!$B130,'Wkpr-201612 TTP Adj Summary'!$C$9:$C$238,'Att B1 123116 Depr_Chg-ex trans'!$C130,'Wkpr-201612 TTP Adj Summary'!$D$9:$D$238,'Att B1 123116 Depr_Chg-ex trans'!$D130)</f>
        <v>0</v>
      </c>
      <c r="T130" s="27">
        <f>SUMIFS('Wkpr-Stdy Bal (ex. trnsptn)'!$T$9:$T$512,'Wkpr-Stdy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Summary'!$T$9:$T$238,'Wkpr-201612 TTP Adj Summary'!$B$9:$B$238,'Att B1 123116 Depr_Chg-ex trans'!$B130,'Wkpr-201612 TTP Adj Summary'!$C$9:$C$238,'Att B1 123116 Depr_Chg-ex trans'!$C130,'Wkpr-201612 TTP Adj Summary'!$D$9:$D$238,'Att B1 123116 Depr_Chg-ex trans'!$D130)</f>
        <v>0</v>
      </c>
      <c r="U130" s="27">
        <f>SUMIFS('Wkpr-Stdy Bal (ex. trnsptn)'!$U$9:$U$512,'Wkpr-Stdy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Summary'!$U$9:$U$238,'Wkpr-201612 TTP Adj Summary'!$B$9:$B$238,'Att B1 123116 Depr_Chg-ex trans'!$B130,'Wkpr-201612 TTP Adj Summary'!$C$9:$C$238,'Att B1 123116 Depr_Chg-ex trans'!$C130,'Wkpr-201612 TTP Adj Summary'!$D$9:$D$238,'Att B1 123116 Depr_Chg-ex trans'!$D130)</f>
        <v>0</v>
      </c>
    </row>
    <row r="131" spans="2:21" x14ac:dyDescent="0.2">
      <c r="B131" s="26" t="s">
        <v>30</v>
      </c>
      <c r="C131" s="26" t="s">
        <v>159</v>
      </c>
      <c r="D131" s="26">
        <f t="shared" si="48"/>
        <v>335000</v>
      </c>
      <c r="E131" s="36">
        <v>335</v>
      </c>
      <c r="F131" s="26" t="s">
        <v>37</v>
      </c>
      <c r="G131" s="27">
        <f>SUMIFS('Wkpr-Stdy Bal (ex. trnsptn)'!$G$9:$G$512,'Wkpr-Stdy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Summary'!$G$9:$G$238,'Wkpr-201612 TTP Adj Summary'!$B$9:$B$238,'Att B1 123116 Depr_Chg-ex trans'!$B131,'Wkpr-201612 TTP Adj Summary'!$C$9:$C$238,'Att B1 123116 Depr_Chg-ex trans'!$C131,'Wkpr-201612 TTP Adj Summary'!$D$9:$D$238,'Att B1 123116 Depr_Chg-ex trans'!$D131)</f>
        <v>2804383.64</v>
      </c>
      <c r="I131" s="37">
        <f>'Wkpr-Stdy Bal (ex. trnsptn)'!I131</f>
        <v>8.0000000000000002E-3</v>
      </c>
      <c r="J131" s="28">
        <f t="shared" si="49"/>
        <v>22435.06912</v>
      </c>
      <c r="L131" s="37">
        <f>'Wkpr-Stdy Bal (ex. trnsptn)'!L131</f>
        <v>1.66E-2</v>
      </c>
      <c r="N131" s="28">
        <f t="shared" si="50"/>
        <v>46552.768424000002</v>
      </c>
      <c r="O131" s="28">
        <f t="shared" si="51"/>
        <v>24117.699304000002</v>
      </c>
      <c r="Q131" s="27">
        <f>SUMIFS('Wkpr-Stdy Bal (ex. trnsptn)'!$Q$9:$Q$512,'Wkpr-Stdy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Summary'!$Q$9:$Q$238,'Wkpr-201612 TTP Adj Summary'!$B$9:$B$238,'Att B1 123116 Depr_Chg-ex trans'!$B131,'Wkpr-201612 TTP Adj Summary'!$C$9:$C$238,'Att B1 123116 Depr_Chg-ex trans'!$C131,'Wkpr-201612 TTP Adj Summary'!$D$9:$D$238,'Att B1 123116 Depr_Chg-ex trans'!$D131)</f>
        <v>15852.5637525192</v>
      </c>
      <c r="R131" s="27">
        <f>SUMIFS('Wkpr-Stdy Bal (ex. trnsptn)'!$R$9:$R$512,'Wkpr-Stdy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Summary'!$R$9:$R$238,'Wkpr-201612 TTP Adj Summary'!$B$9:$B$238,'Att B1 123116 Depr_Chg-ex trans'!$B131,'Wkpr-201612 TTP Adj Summary'!$C$9:$C$238,'Att B1 123116 Depr_Chg-ex trans'!$C131,'Wkpr-201612 TTP Adj Summary'!$D$9:$D$238,'Att B1 123116 Depr_Chg-ex trans'!$D131)</f>
        <v>8265.1355514808001</v>
      </c>
      <c r="S131" s="27">
        <f>SUMIFS('Wkpr-Stdy Bal (ex. trnsptn)'!$S$9:$S$512,'Wkpr-Stdy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Summary'!$S$9:$S$238,'Wkpr-201612 TTP Adj Summary'!$B$9:$B$238,'Att B1 123116 Depr_Chg-ex trans'!$B131,'Wkpr-201612 TTP Adj Summary'!$C$9:$C$238,'Att B1 123116 Depr_Chg-ex trans'!$C131,'Wkpr-201612 TTP Adj Summary'!$D$9:$D$238,'Att B1 123116 Depr_Chg-ex trans'!$D131)</f>
        <v>0</v>
      </c>
      <c r="T131" s="27">
        <f>SUMIFS('Wkpr-Stdy Bal (ex. trnsptn)'!$T$9:$T$512,'Wkpr-Stdy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Summary'!$T$9:$T$238,'Wkpr-201612 TTP Adj Summary'!$B$9:$B$238,'Att B1 123116 Depr_Chg-ex trans'!$B131,'Wkpr-201612 TTP Adj Summary'!$C$9:$C$238,'Att B1 123116 Depr_Chg-ex trans'!$C131,'Wkpr-201612 TTP Adj Summary'!$D$9:$D$238,'Att B1 123116 Depr_Chg-ex trans'!$D131)</f>
        <v>0</v>
      </c>
      <c r="U131" s="27">
        <f>SUMIFS('Wkpr-Stdy Bal (ex. trnsptn)'!$U$9:$U$512,'Wkpr-Stdy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Summary'!$U$9:$U$238,'Wkpr-201612 TTP Adj Summary'!$B$9:$B$238,'Att B1 123116 Depr_Chg-ex trans'!$B131,'Wkpr-201612 TTP Adj Summary'!$C$9:$C$238,'Att B1 123116 Depr_Chg-ex trans'!$C131,'Wkpr-201612 TTP Adj Summary'!$D$9:$D$238,'Att B1 123116 Depr_Chg-ex trans'!$D131)</f>
        <v>0</v>
      </c>
    </row>
    <row r="132" spans="2:21" x14ac:dyDescent="0.2">
      <c r="B132" s="26" t="s">
        <v>30</v>
      </c>
      <c r="C132" s="26" t="s">
        <v>159</v>
      </c>
      <c r="D132" s="26">
        <f t="shared" si="48"/>
        <v>335100</v>
      </c>
      <c r="E132" s="26">
        <v>335.1</v>
      </c>
      <c r="F132" s="26" t="s">
        <v>143</v>
      </c>
      <c r="G132" s="27">
        <f>SUMIFS('Wkpr-Stdy Bal (ex. trnsptn)'!$G$9:$G$512,'Wkpr-Stdy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Summary'!$G$9:$G$238,'Wkpr-201612 TTP Adj Summary'!$B$9:$B$238,'Att B1 123116 Depr_Chg-ex trans'!$B132,'Wkpr-201612 TTP Adj Summary'!$C$9:$C$238,'Att B1 123116 Depr_Chg-ex trans'!$C132,'Wkpr-201612 TTP Adj Summary'!$D$9:$D$238,'Att B1 123116 Depr_Chg-ex trans'!$D132)</f>
        <v>355980.02</v>
      </c>
      <c r="I132" s="37">
        <f>'Wkpr-Stdy Bal (ex. trnsptn)'!I132</f>
        <v>7.4000000000000003E-3</v>
      </c>
      <c r="J132" s="28">
        <f t="shared" si="49"/>
        <v>2634.252148</v>
      </c>
      <c r="L132" s="37">
        <f>'Wkpr-Stdy Bal (ex. trnsptn)'!L132</f>
        <v>1.18E-2</v>
      </c>
      <c r="N132" s="28">
        <f t="shared" si="50"/>
        <v>4200.5642360000002</v>
      </c>
      <c r="O132" s="28">
        <f t="shared" si="51"/>
        <v>1566.3120880000001</v>
      </c>
      <c r="Q132" s="27">
        <f>SUMIFS('Wkpr-Stdy Bal (ex. trnsptn)'!$Q$9:$Q$512,'Wkpr-Stdy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Summary'!$Q$9:$Q$238,'Wkpr-201612 TTP Adj Summary'!$B$9:$B$238,'Att B1 123116 Depr_Chg-ex trans'!$B132,'Wkpr-201612 TTP Adj Summary'!$C$9:$C$238,'Att B1 123116 Depr_Chg-ex trans'!$C132,'Wkpr-201612 TTP Adj Summary'!$D$9:$D$238,'Att B1 123116 Depr_Chg-ex trans'!$D132)</f>
        <v>1029.5369354423999</v>
      </c>
      <c r="R132" s="27">
        <f>SUMIFS('Wkpr-Stdy Bal (ex. trnsptn)'!$R$9:$R$512,'Wkpr-Stdy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Summary'!$R$9:$R$238,'Wkpr-201612 TTP Adj Summary'!$B$9:$B$238,'Att B1 123116 Depr_Chg-ex trans'!$B132,'Wkpr-201612 TTP Adj Summary'!$C$9:$C$238,'Att B1 123116 Depr_Chg-ex trans'!$C132,'Wkpr-201612 TTP Adj Summary'!$D$9:$D$238,'Att B1 123116 Depr_Chg-ex trans'!$D132)</f>
        <v>536.77515255759999</v>
      </c>
      <c r="S132" s="27">
        <f>SUMIFS('Wkpr-Stdy Bal (ex. trnsptn)'!$S$9:$S$512,'Wkpr-Stdy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Summary'!$S$9:$S$238,'Wkpr-201612 TTP Adj Summary'!$B$9:$B$238,'Att B1 123116 Depr_Chg-ex trans'!$B132,'Wkpr-201612 TTP Adj Summary'!$C$9:$C$238,'Att B1 123116 Depr_Chg-ex trans'!$C132,'Wkpr-201612 TTP Adj Summary'!$D$9:$D$238,'Att B1 123116 Depr_Chg-ex trans'!$D132)</f>
        <v>0</v>
      </c>
      <c r="T132" s="27">
        <f>SUMIFS('Wkpr-Stdy Bal (ex. trnsptn)'!$T$9:$T$512,'Wkpr-Stdy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Summary'!$T$9:$T$238,'Wkpr-201612 TTP Adj Summary'!$B$9:$B$238,'Att B1 123116 Depr_Chg-ex trans'!$B132,'Wkpr-201612 TTP Adj Summary'!$C$9:$C$238,'Att B1 123116 Depr_Chg-ex trans'!$C132,'Wkpr-201612 TTP Adj Summary'!$D$9:$D$238,'Att B1 123116 Depr_Chg-ex trans'!$D132)</f>
        <v>0</v>
      </c>
      <c r="U132" s="27">
        <f>SUMIFS('Wkpr-Stdy Bal (ex. trnsptn)'!$U$9:$U$512,'Wkpr-Stdy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Summary'!$U$9:$U$238,'Wkpr-201612 TTP Adj Summary'!$B$9:$B$238,'Att B1 123116 Depr_Chg-ex trans'!$B132,'Wkpr-201612 TTP Adj Summary'!$C$9:$C$238,'Att B1 123116 Depr_Chg-ex trans'!$C132,'Wkpr-201612 TTP Adj Summary'!$D$9:$D$238,'Att B1 123116 Depr_Chg-ex trans'!$D132)</f>
        <v>0</v>
      </c>
    </row>
    <row r="133" spans="2:21" x14ac:dyDescent="0.2">
      <c r="B133" s="26" t="s">
        <v>30</v>
      </c>
      <c r="C133" s="26" t="s">
        <v>159</v>
      </c>
      <c r="D133" s="26">
        <f t="shared" si="48"/>
        <v>335150</v>
      </c>
      <c r="E133" s="26">
        <v>335.15</v>
      </c>
      <c r="F133" s="26" t="s">
        <v>143</v>
      </c>
      <c r="G133" s="27">
        <f>SUMIFS('Wkpr-Stdy Bal (ex. trnsptn)'!$G$9:$G$512,'Wkpr-Stdy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Summary'!$G$9:$G$238,'Wkpr-201612 TTP Adj Summary'!$B$9:$B$238,'Att B1 123116 Depr_Chg-ex trans'!$B133,'Wkpr-201612 TTP Adj Summary'!$C$9:$C$238,'Att B1 123116 Depr_Chg-ex trans'!$C133,'Wkpr-201612 TTP Adj Summary'!$D$9:$D$238,'Att B1 123116 Depr_Chg-ex trans'!$D133)</f>
        <v>66402.02</v>
      </c>
      <c r="I133" s="37">
        <f>'Wkpr-Stdy Bal (ex. trnsptn)'!I133</f>
        <v>1.2800000000000001E-2</v>
      </c>
      <c r="J133" s="28">
        <f t="shared" si="49"/>
        <v>849.94585600000005</v>
      </c>
      <c r="L133" s="37">
        <f>'Wkpr-Stdy Bal (ex. trnsptn)'!L133</f>
        <v>2.63E-2</v>
      </c>
      <c r="N133" s="28">
        <f t="shared" si="50"/>
        <v>1746.3731260000002</v>
      </c>
      <c r="O133" s="28">
        <f t="shared" si="51"/>
        <v>896.42727000000014</v>
      </c>
      <c r="Q133" s="27">
        <f>SUMIFS('Wkpr-Stdy Bal (ex. trnsptn)'!$Q$9:$Q$512,'Wkpr-Stdy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Summary'!$Q$9:$Q$238,'Wkpr-201612 TTP Adj Summary'!$B$9:$B$238,'Att B1 123116 Depr_Chg-ex trans'!$B133,'Wkpr-201612 TTP Adj Summary'!$C$9:$C$238,'Att B1 123116 Depr_Chg-ex trans'!$C133,'Wkpr-201612 TTP Adj Summary'!$D$9:$D$238,'Att B1 123116 Depr_Chg-ex trans'!$D133)</f>
        <v>589.22164457100007</v>
      </c>
      <c r="R133" s="27">
        <f>SUMIFS('Wkpr-Stdy Bal (ex. trnsptn)'!$R$9:$R$512,'Wkpr-Stdy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Summary'!$R$9:$R$238,'Wkpr-201612 TTP Adj Summary'!$B$9:$B$238,'Att B1 123116 Depr_Chg-ex trans'!$B133,'Wkpr-201612 TTP Adj Summary'!$C$9:$C$238,'Att B1 123116 Depr_Chg-ex trans'!$C133,'Wkpr-201612 TTP Adj Summary'!$D$9:$D$238,'Att B1 123116 Depr_Chg-ex trans'!$D133)</f>
        <v>307.20562542900007</v>
      </c>
      <c r="S133" s="27">
        <f>SUMIFS('Wkpr-Stdy Bal (ex. trnsptn)'!$S$9:$S$512,'Wkpr-Stdy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Summary'!$S$9:$S$238,'Wkpr-201612 TTP Adj Summary'!$B$9:$B$238,'Att B1 123116 Depr_Chg-ex trans'!$B133,'Wkpr-201612 TTP Adj Summary'!$C$9:$C$238,'Att B1 123116 Depr_Chg-ex trans'!$C133,'Wkpr-201612 TTP Adj Summary'!$D$9:$D$238,'Att B1 123116 Depr_Chg-ex trans'!$D133)</f>
        <v>0</v>
      </c>
      <c r="T133" s="27">
        <f>SUMIFS('Wkpr-Stdy Bal (ex. trnsptn)'!$T$9:$T$512,'Wkpr-Stdy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Summary'!$T$9:$T$238,'Wkpr-201612 TTP Adj Summary'!$B$9:$B$238,'Att B1 123116 Depr_Chg-ex trans'!$B133,'Wkpr-201612 TTP Adj Summary'!$C$9:$C$238,'Att B1 123116 Depr_Chg-ex trans'!$C133,'Wkpr-201612 TTP Adj Summary'!$D$9:$D$238,'Att B1 123116 Depr_Chg-ex trans'!$D133)</f>
        <v>0</v>
      </c>
      <c r="U133" s="27">
        <f>SUMIFS('Wkpr-Stdy Bal (ex. trnsptn)'!$U$9:$U$512,'Wkpr-Stdy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Summary'!$U$9:$U$238,'Wkpr-201612 TTP Adj Summary'!$B$9:$B$238,'Att B1 123116 Depr_Chg-ex trans'!$B133,'Wkpr-201612 TTP Adj Summary'!$C$9:$C$238,'Att B1 123116 Depr_Chg-ex trans'!$C133,'Wkpr-201612 TTP Adj Summary'!$D$9:$D$238,'Att B1 123116 Depr_Chg-ex trans'!$D133)</f>
        <v>0</v>
      </c>
    </row>
    <row r="134" spans="2:21" x14ac:dyDescent="0.2">
      <c r="B134" s="26" t="s">
        <v>30</v>
      </c>
      <c r="C134" s="26" t="s">
        <v>159</v>
      </c>
      <c r="D134" s="26">
        <f t="shared" si="48"/>
        <v>335200</v>
      </c>
      <c r="E134" s="26">
        <v>335.2</v>
      </c>
      <c r="F134" s="26" t="s">
        <v>144</v>
      </c>
      <c r="G134" s="27">
        <f>SUMIFS('Wkpr-Stdy Bal (ex. trnsptn)'!$G$9:$G$512,'Wkpr-Stdy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Summary'!$G$9:$G$238,'Wkpr-201612 TTP Adj Summary'!$B$9:$B$238,'Att B1 123116 Depr_Chg-ex trans'!$B134,'Wkpr-201612 TTP Adj Summary'!$C$9:$C$238,'Att B1 123116 Depr_Chg-ex trans'!$C134,'Wkpr-201612 TTP Adj Summary'!$D$9:$D$238,'Att B1 123116 Depr_Chg-ex trans'!$D134)</f>
        <v>27991.5</v>
      </c>
      <c r="I134" s="37">
        <f>'Wkpr-Stdy Bal (ex. trnsptn)'!I134</f>
        <v>1.61E-2</v>
      </c>
      <c r="J134" s="28">
        <f t="shared" si="49"/>
        <v>450.66314999999997</v>
      </c>
      <c r="L134" s="37">
        <f>'Wkpr-Stdy Bal (ex. trnsptn)'!L134</f>
        <v>2.6800000000000001E-2</v>
      </c>
      <c r="N134" s="28">
        <f t="shared" si="50"/>
        <v>750.17219999999998</v>
      </c>
      <c r="O134" s="28">
        <f t="shared" si="51"/>
        <v>299.50905</v>
      </c>
      <c r="Q134" s="27">
        <f>SUMIFS('Wkpr-Stdy Bal (ex. trnsptn)'!$Q$9:$Q$512,'Wkpr-Stdy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Summary'!$Q$9:$Q$238,'Wkpr-201612 TTP Adj Summary'!$B$9:$B$238,'Att B1 123116 Depr_Chg-ex trans'!$B134,'Wkpr-201612 TTP Adj Summary'!$C$9:$C$238,'Att B1 123116 Depr_Chg-ex trans'!$C134,'Wkpr-201612 TTP Adj Summary'!$D$9:$D$238,'Att B1 123116 Depr_Chg-ex trans'!$D134)</f>
        <v>196.867298565</v>
      </c>
      <c r="R134" s="27">
        <f>SUMIFS('Wkpr-Stdy Bal (ex. trnsptn)'!$R$9:$R$512,'Wkpr-Stdy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Summary'!$R$9:$R$238,'Wkpr-201612 TTP Adj Summary'!$B$9:$B$238,'Att B1 123116 Depr_Chg-ex trans'!$B134,'Wkpr-201612 TTP Adj Summary'!$C$9:$C$238,'Att B1 123116 Depr_Chg-ex trans'!$C134,'Wkpr-201612 TTP Adj Summary'!$D$9:$D$238,'Att B1 123116 Depr_Chg-ex trans'!$D134)</f>
        <v>102.64175143499997</v>
      </c>
      <c r="S134" s="27">
        <f>SUMIFS('Wkpr-Stdy Bal (ex. trnsptn)'!$S$9:$S$512,'Wkpr-Stdy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Summary'!$S$9:$S$238,'Wkpr-201612 TTP Adj Summary'!$B$9:$B$238,'Att B1 123116 Depr_Chg-ex trans'!$B134,'Wkpr-201612 TTP Adj Summary'!$C$9:$C$238,'Att B1 123116 Depr_Chg-ex trans'!$C134,'Wkpr-201612 TTP Adj Summary'!$D$9:$D$238,'Att B1 123116 Depr_Chg-ex trans'!$D134)</f>
        <v>0</v>
      </c>
      <c r="T134" s="27">
        <f>SUMIFS('Wkpr-Stdy Bal (ex. trnsptn)'!$T$9:$T$512,'Wkpr-Stdy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Summary'!$T$9:$T$238,'Wkpr-201612 TTP Adj Summary'!$B$9:$B$238,'Att B1 123116 Depr_Chg-ex trans'!$B134,'Wkpr-201612 TTP Adj Summary'!$C$9:$C$238,'Att B1 123116 Depr_Chg-ex trans'!$C134,'Wkpr-201612 TTP Adj Summary'!$D$9:$D$238,'Att B1 123116 Depr_Chg-ex trans'!$D134)</f>
        <v>0</v>
      </c>
      <c r="U134" s="27">
        <f>SUMIFS('Wkpr-Stdy Bal (ex. trnsptn)'!$U$9:$U$512,'Wkpr-Stdy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Summary'!$U$9:$U$238,'Wkpr-201612 TTP Adj Summary'!$B$9:$B$238,'Att B1 123116 Depr_Chg-ex trans'!$B134,'Wkpr-201612 TTP Adj Summary'!$C$9:$C$238,'Att B1 123116 Depr_Chg-ex trans'!$C134,'Wkpr-201612 TTP Adj Summary'!$D$9:$D$238,'Att B1 123116 Depr_Chg-ex trans'!$D134)</f>
        <v>0</v>
      </c>
    </row>
    <row r="135" spans="2:21" x14ac:dyDescent="0.2">
      <c r="B135" s="26" t="s">
        <v>30</v>
      </c>
      <c r="C135" s="26" t="s">
        <v>159</v>
      </c>
      <c r="D135" s="26">
        <f t="shared" si="48"/>
        <v>336000</v>
      </c>
      <c r="E135" s="36">
        <v>336</v>
      </c>
      <c r="F135" s="26" t="s">
        <v>145</v>
      </c>
      <c r="G135" s="27">
        <f>SUMIFS('Wkpr-Stdy Bal (ex. trnsptn)'!$G$9:$G$512,'Wkpr-Stdy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Summary'!$G$9:$G$238,'Wkpr-201612 TTP Adj Summary'!$B$9:$B$238,'Att B1 123116 Depr_Chg-ex trans'!$B135,'Wkpr-201612 TTP Adj Summary'!$C$9:$C$238,'Att B1 123116 Depr_Chg-ex trans'!$C135,'Wkpr-201612 TTP Adj Summary'!$D$9:$D$238,'Att B1 123116 Depr_Chg-ex trans'!$D135)</f>
        <v>246561.49</v>
      </c>
      <c r="I135" s="37">
        <f>'Wkpr-Stdy Bal (ex. trnsptn)'!I135</f>
        <v>1.89E-2</v>
      </c>
      <c r="J135" s="28">
        <f t="shared" si="49"/>
        <v>4660.0121609999997</v>
      </c>
      <c r="L135" s="37">
        <f>'Wkpr-Stdy Bal (ex. trnsptn)'!L135</f>
        <v>2.9600000000000001E-2</v>
      </c>
      <c r="N135" s="28">
        <f t="shared" si="50"/>
        <v>7298.220104</v>
      </c>
      <c r="O135" s="28">
        <f t="shared" si="51"/>
        <v>2638.2079430000003</v>
      </c>
      <c r="Q135" s="27">
        <f>SUMIFS('Wkpr-Stdy Bal (ex. trnsptn)'!$Q$9:$Q$512,'Wkpr-Stdy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Summary'!$Q$9:$Q$238,'Wkpr-201612 TTP Adj Summary'!$B$9:$B$238,'Att B1 123116 Depr_Chg-ex trans'!$B135,'Wkpr-201612 TTP Adj Summary'!$C$9:$C$238,'Att B1 123116 Depr_Chg-ex trans'!$C135,'Wkpr-201612 TTP Adj Summary'!$D$9:$D$238,'Att B1 123116 Depr_Chg-ex trans'!$D135)</f>
        <v>1734.0940809338999</v>
      </c>
      <c r="R135" s="27">
        <f>SUMIFS('Wkpr-Stdy Bal (ex. trnsptn)'!$R$9:$R$512,'Wkpr-Stdy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Summary'!$R$9:$R$238,'Wkpr-201612 TTP Adj Summary'!$B$9:$B$238,'Att B1 123116 Depr_Chg-ex trans'!$B135,'Wkpr-201612 TTP Adj Summary'!$C$9:$C$238,'Att B1 123116 Depr_Chg-ex trans'!$C135,'Wkpr-201612 TTP Adj Summary'!$D$9:$D$238,'Att B1 123116 Depr_Chg-ex trans'!$D135)</f>
        <v>904.11386206610018</v>
      </c>
      <c r="S135" s="27">
        <f>SUMIFS('Wkpr-Stdy Bal (ex. trnsptn)'!$S$9:$S$512,'Wkpr-Stdy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Summary'!$S$9:$S$238,'Wkpr-201612 TTP Adj Summary'!$B$9:$B$238,'Att B1 123116 Depr_Chg-ex trans'!$B135,'Wkpr-201612 TTP Adj Summary'!$C$9:$C$238,'Att B1 123116 Depr_Chg-ex trans'!$C135,'Wkpr-201612 TTP Adj Summary'!$D$9:$D$238,'Att B1 123116 Depr_Chg-ex trans'!$D135)</f>
        <v>0</v>
      </c>
      <c r="T135" s="27">
        <f>SUMIFS('Wkpr-Stdy Bal (ex. trnsptn)'!$T$9:$T$512,'Wkpr-Stdy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Summary'!$T$9:$T$238,'Wkpr-201612 TTP Adj Summary'!$B$9:$B$238,'Att B1 123116 Depr_Chg-ex trans'!$B135,'Wkpr-201612 TTP Adj Summary'!$C$9:$C$238,'Att B1 123116 Depr_Chg-ex trans'!$C135,'Wkpr-201612 TTP Adj Summary'!$D$9:$D$238,'Att B1 123116 Depr_Chg-ex trans'!$D135)</f>
        <v>0</v>
      </c>
      <c r="U135" s="27">
        <f>SUMIFS('Wkpr-Stdy Bal (ex. trnsptn)'!$U$9:$U$512,'Wkpr-Stdy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Summary'!$U$9:$U$238,'Wkpr-201612 TTP Adj Summary'!$B$9:$B$238,'Att B1 123116 Depr_Chg-ex trans'!$B135,'Wkpr-201612 TTP Adj Summary'!$C$9:$C$238,'Att B1 123116 Depr_Chg-ex trans'!$C135,'Wkpr-201612 TTP Adj Summary'!$D$9:$D$238,'Att B1 123116 Depr_Chg-ex trans'!$D135)</f>
        <v>0</v>
      </c>
    </row>
    <row r="136" spans="2:21" x14ac:dyDescent="0.2">
      <c r="F136" s="26" t="s">
        <v>39</v>
      </c>
      <c r="G136" s="40">
        <f>SUM(G118:G135)</f>
        <v>189601074.59999999</v>
      </c>
      <c r="J136" s="40">
        <f>SUM(J118:J135)</f>
        <v>3400776.7742969994</v>
      </c>
      <c r="N136" s="40">
        <f t="shared" ref="N136:O136" si="52">SUM(N118:N135)</f>
        <v>4239352.2471380001</v>
      </c>
      <c r="O136" s="40">
        <f t="shared" si="52"/>
        <v>838575.4728410003</v>
      </c>
      <c r="Q136" s="40">
        <f t="shared" ref="Q136:U136" si="53">SUM(Q118:Q135)</f>
        <v>551195.65829838952</v>
      </c>
      <c r="R136" s="40">
        <f t="shared" si="53"/>
        <v>287379.81454261072</v>
      </c>
      <c r="S136" s="40">
        <f t="shared" si="53"/>
        <v>0</v>
      </c>
      <c r="T136" s="40">
        <f t="shared" si="53"/>
        <v>0</v>
      </c>
      <c r="U136" s="40">
        <f t="shared" si="53"/>
        <v>0</v>
      </c>
    </row>
    <row r="137" spans="2:21" x14ac:dyDescent="0.2">
      <c r="J137" s="28"/>
      <c r="N137" s="28"/>
      <c r="O137" s="28"/>
      <c r="Q137" s="28"/>
      <c r="R137" s="28"/>
      <c r="S137" s="28"/>
      <c r="T137" s="28"/>
      <c r="U137" s="28"/>
    </row>
    <row r="138" spans="2:21" x14ac:dyDescent="0.2">
      <c r="F138" s="26" t="s">
        <v>43</v>
      </c>
      <c r="J138" s="28"/>
      <c r="N138" s="28"/>
      <c r="O138" s="28"/>
      <c r="Q138" s="28"/>
      <c r="R138" s="28"/>
      <c r="S138" s="28"/>
      <c r="T138" s="28"/>
      <c r="U138" s="28"/>
    </row>
    <row r="139" spans="2:21" x14ac:dyDescent="0.2">
      <c r="B139" s="26" t="s">
        <v>30</v>
      </c>
      <c r="C139" s="26" t="s">
        <v>44</v>
      </c>
      <c r="D139" s="26">
        <f t="shared" ref="D139:D149" si="54">E139*1000</f>
        <v>330300</v>
      </c>
      <c r="E139" s="26">
        <v>330.3</v>
      </c>
      <c r="F139" s="26" t="s">
        <v>45</v>
      </c>
      <c r="G139" s="27">
        <f>SUMIFS('Wkpr-Stdy Bal (ex. trnsptn)'!$G$9:$G$512,'Wkpr-Stdy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Summary'!$G$9:$G$238,'Wkpr-201612 TTP Adj Summary'!$B$9:$B$238,'Att B1 123116 Depr_Chg-ex trans'!$B139,'Wkpr-201612 TTP Adj Summary'!$C$9:$C$238,'Att B1 123116 Depr_Chg-ex trans'!$C139,'Wkpr-201612 TTP Adj Summary'!$D$9:$D$238,'Att B1 123116 Depr_Chg-ex trans'!$D139)</f>
        <v>23166.89</v>
      </c>
      <c r="I139" s="37">
        <f>'Wkpr-Stdy Bal (ex. trnsptn)'!I139</f>
        <v>4.0300000000000002E-2</v>
      </c>
      <c r="J139" s="28">
        <f t="shared" ref="J139:J149" si="55">G139*I139</f>
        <v>933.62566700000002</v>
      </c>
      <c r="L139" s="37">
        <f>'Wkpr-Stdy Bal (ex. trnsptn)'!L139</f>
        <v>2.0799999999999999E-2</v>
      </c>
      <c r="N139" s="28">
        <f t="shared" ref="N139:N149" si="56">G139*L139</f>
        <v>481.87131199999999</v>
      </c>
      <c r="O139" s="28">
        <f t="shared" ref="O139:O149" si="57">N139-J139</f>
        <v>-451.75435500000003</v>
      </c>
      <c r="Q139" s="27">
        <f>SUMIFS('Wkpr-Stdy Bal (ex. trnsptn)'!$Q$9:$Q$512,'Wkpr-Stdy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Summary'!$Q$9:$Q$238,'Wkpr-201612 TTP Adj Summary'!$B$9:$B$238,'Att B1 123116 Depr_Chg-ex trans'!$B139,'Wkpr-201612 TTP Adj Summary'!$C$9:$C$238,'Att B1 123116 Depr_Chg-ex trans'!$C139,'Wkpr-201612 TTP Adj Summary'!$D$9:$D$238,'Att B1 123116 Depr_Chg-ex trans'!$D139)</f>
        <v>-296.9381375415</v>
      </c>
      <c r="R139" s="27">
        <f>SUMIFS('Wkpr-Stdy Bal (ex. trnsptn)'!$R$9:$R$512,'Wkpr-Stdy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Summary'!$R$9:$R$238,'Wkpr-201612 TTP Adj Summary'!$B$9:$B$238,'Att B1 123116 Depr_Chg-ex trans'!$B139,'Wkpr-201612 TTP Adj Summary'!$C$9:$C$238,'Att B1 123116 Depr_Chg-ex trans'!$C139,'Wkpr-201612 TTP Adj Summary'!$D$9:$D$238,'Att B1 123116 Depr_Chg-ex trans'!$D139)</f>
        <v>-154.81621745849998</v>
      </c>
      <c r="S139" s="27">
        <f>SUMIFS('Wkpr-Stdy Bal (ex. trnsptn)'!$S$9:$S$512,'Wkpr-Stdy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Summary'!$S$9:$S$238,'Wkpr-201612 TTP Adj Summary'!$B$9:$B$238,'Att B1 123116 Depr_Chg-ex trans'!$B139,'Wkpr-201612 TTP Adj Summary'!$C$9:$C$238,'Att B1 123116 Depr_Chg-ex trans'!$C139,'Wkpr-201612 TTP Adj Summary'!$D$9:$D$238,'Att B1 123116 Depr_Chg-ex trans'!$D139)</f>
        <v>0</v>
      </c>
      <c r="T139" s="27">
        <f>SUMIFS('Wkpr-Stdy Bal (ex. trnsptn)'!$T$9:$T$512,'Wkpr-Stdy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Summary'!$T$9:$T$238,'Wkpr-201612 TTP Adj Summary'!$B$9:$B$238,'Att B1 123116 Depr_Chg-ex trans'!$B139,'Wkpr-201612 TTP Adj Summary'!$C$9:$C$238,'Att B1 123116 Depr_Chg-ex trans'!$C139,'Wkpr-201612 TTP Adj Summary'!$D$9:$D$238,'Att B1 123116 Depr_Chg-ex trans'!$D139)</f>
        <v>0</v>
      </c>
      <c r="U139" s="27">
        <f>SUMIFS('Wkpr-Stdy Bal (ex. trnsptn)'!$U$9:$U$512,'Wkpr-Stdy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Summary'!$U$9:$U$238,'Wkpr-201612 TTP Adj Summary'!$B$9:$B$238,'Att B1 123116 Depr_Chg-ex trans'!$B139,'Wkpr-201612 TTP Adj Summary'!$C$9:$C$238,'Att B1 123116 Depr_Chg-ex trans'!$C139,'Wkpr-201612 TTP Adj Summary'!$D$9:$D$238,'Att B1 123116 Depr_Chg-ex trans'!$D139)</f>
        <v>0</v>
      </c>
    </row>
    <row r="140" spans="2:21" x14ac:dyDescent="0.2">
      <c r="B140" s="26" t="s">
        <v>30</v>
      </c>
      <c r="C140" s="26" t="s">
        <v>44</v>
      </c>
      <c r="D140" s="26">
        <f t="shared" si="54"/>
        <v>330400</v>
      </c>
      <c r="E140" s="26">
        <v>330.4</v>
      </c>
      <c r="F140" s="26" t="s">
        <v>46</v>
      </c>
      <c r="G140" s="27">
        <f>SUMIFS('Wkpr-Stdy Bal (ex. trnsptn)'!$G$9:$G$512,'Wkpr-Stdy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Summary'!$G$9:$G$238,'Wkpr-201612 TTP Adj Summary'!$B$9:$B$238,'Att B1 123116 Depr_Chg-ex trans'!$B140,'Wkpr-201612 TTP Adj Summary'!$C$9:$C$238,'Att B1 123116 Depr_Chg-ex trans'!$C140,'Wkpr-201612 TTP Adj Summary'!$D$9:$D$238,'Att B1 123116 Depr_Chg-ex trans'!$D140)</f>
        <v>2708437.11</v>
      </c>
      <c r="I140" s="37">
        <f>'Wkpr-Stdy Bal (ex. trnsptn)'!I140</f>
        <v>2.81E-2</v>
      </c>
      <c r="J140" s="28">
        <f t="shared" si="55"/>
        <v>76107.082790999993</v>
      </c>
      <c r="L140" s="37">
        <f>'Wkpr-Stdy Bal (ex. trnsptn)'!L140</f>
        <v>1.7299999999999999E-2</v>
      </c>
      <c r="N140" s="28">
        <f t="shared" si="56"/>
        <v>46855.962002999993</v>
      </c>
      <c r="O140" s="28">
        <f t="shared" si="57"/>
        <v>-29251.120788</v>
      </c>
      <c r="Q140" s="27">
        <f>SUMIFS('Wkpr-Stdy Bal (ex. trnsptn)'!$Q$9:$Q$512,'Wkpr-Stdy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Summary'!$Q$9:$Q$238,'Wkpr-201612 TTP Adj Summary'!$B$9:$B$238,'Att B1 123116 Depr_Chg-ex trans'!$B140,'Wkpr-201612 TTP Adj Summary'!$C$9:$C$238,'Att B1 123116 Depr_Chg-ex trans'!$C140,'Wkpr-201612 TTP Adj Summary'!$D$9:$D$238,'Att B1 123116 Depr_Chg-ex trans'!$D140)</f>
        <v>-19226.761693952401</v>
      </c>
      <c r="R140" s="27">
        <f>SUMIFS('Wkpr-Stdy Bal (ex. trnsptn)'!$R$9:$R$512,'Wkpr-Stdy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Summary'!$R$9:$R$238,'Wkpr-201612 TTP Adj Summary'!$B$9:$B$238,'Att B1 123116 Depr_Chg-ex trans'!$B140,'Wkpr-201612 TTP Adj Summary'!$C$9:$C$238,'Att B1 123116 Depr_Chg-ex trans'!$C140,'Wkpr-201612 TTP Adj Summary'!$D$9:$D$238,'Att B1 123116 Depr_Chg-ex trans'!$D140)</f>
        <v>-10024.359094047599</v>
      </c>
      <c r="S140" s="27">
        <f>SUMIFS('Wkpr-Stdy Bal (ex. trnsptn)'!$S$9:$S$512,'Wkpr-Stdy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Summary'!$S$9:$S$238,'Wkpr-201612 TTP Adj Summary'!$B$9:$B$238,'Att B1 123116 Depr_Chg-ex trans'!$B140,'Wkpr-201612 TTP Adj Summary'!$C$9:$C$238,'Att B1 123116 Depr_Chg-ex trans'!$C140,'Wkpr-201612 TTP Adj Summary'!$D$9:$D$238,'Att B1 123116 Depr_Chg-ex trans'!$D140)</f>
        <v>0</v>
      </c>
      <c r="T140" s="27">
        <f>SUMIFS('Wkpr-Stdy Bal (ex. trnsptn)'!$T$9:$T$512,'Wkpr-Stdy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Summary'!$T$9:$T$238,'Wkpr-201612 TTP Adj Summary'!$B$9:$B$238,'Att B1 123116 Depr_Chg-ex trans'!$B140,'Wkpr-201612 TTP Adj Summary'!$C$9:$C$238,'Att B1 123116 Depr_Chg-ex trans'!$C140,'Wkpr-201612 TTP Adj Summary'!$D$9:$D$238,'Att B1 123116 Depr_Chg-ex trans'!$D140)</f>
        <v>0</v>
      </c>
      <c r="U140" s="27">
        <f>SUMIFS('Wkpr-Stdy Bal (ex. trnsptn)'!$U$9:$U$512,'Wkpr-Stdy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Summary'!$U$9:$U$238,'Wkpr-201612 TTP Adj Summary'!$B$9:$B$238,'Att B1 123116 Depr_Chg-ex trans'!$B140,'Wkpr-201612 TTP Adj Summary'!$C$9:$C$238,'Att B1 123116 Depr_Chg-ex trans'!$C140,'Wkpr-201612 TTP Adj Summary'!$D$9:$D$238,'Att B1 123116 Depr_Chg-ex trans'!$D140)</f>
        <v>0</v>
      </c>
    </row>
    <row r="141" spans="2:21" x14ac:dyDescent="0.2">
      <c r="B141" s="26" t="s">
        <v>30</v>
      </c>
      <c r="C141" s="26" t="s">
        <v>44</v>
      </c>
      <c r="D141" s="26">
        <f t="shared" si="54"/>
        <v>331000</v>
      </c>
      <c r="E141" s="36">
        <v>331</v>
      </c>
      <c r="F141" s="26" t="s">
        <v>32</v>
      </c>
      <c r="G141" s="27">
        <f>SUMIFS('Wkpr-Stdy Bal (ex. trnsptn)'!$G$9:$G$512,'Wkpr-Stdy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Summary'!$G$9:$G$238,'Wkpr-201612 TTP Adj Summary'!$B$9:$B$238,'Att B1 123116 Depr_Chg-ex trans'!$B141,'Wkpr-201612 TTP Adj Summary'!$C$9:$C$238,'Att B1 123116 Depr_Chg-ex trans'!$C141,'Wkpr-201612 TTP Adj Summary'!$D$9:$D$238,'Att B1 123116 Depr_Chg-ex trans'!$D141)</f>
        <v>2523930.7400000002</v>
      </c>
      <c r="I141" s="37">
        <f>'Wkpr-Stdy Bal (ex. trnsptn)'!I141</f>
        <v>2.0899999999999998E-2</v>
      </c>
      <c r="J141" s="28">
        <f t="shared" si="55"/>
        <v>52750.152466</v>
      </c>
      <c r="L141" s="37">
        <f>'Wkpr-Stdy Bal (ex. trnsptn)'!L141</f>
        <v>1.8100000000000002E-2</v>
      </c>
      <c r="N141" s="28">
        <f t="shared" si="56"/>
        <v>45683.14639400001</v>
      </c>
      <c r="O141" s="28">
        <f t="shared" si="57"/>
        <v>-7067.0060719999892</v>
      </c>
      <c r="Q141" s="27">
        <f>SUMIFS('Wkpr-Stdy Bal (ex. trnsptn)'!$Q$9:$Q$512,'Wkpr-Stdy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Summary'!$Q$9:$Q$238,'Wkpr-201612 TTP Adj Summary'!$B$9:$B$238,'Att B1 123116 Depr_Chg-ex trans'!$B141,'Wkpr-201612 TTP Adj Summary'!$C$9:$C$238,'Att B1 123116 Depr_Chg-ex trans'!$C141,'Wkpr-201612 TTP Adj Summary'!$D$9:$D$238,'Att B1 123116 Depr_Chg-ex trans'!$D141)</f>
        <v>-4645.143091125592</v>
      </c>
      <c r="R141" s="27">
        <f>SUMIFS('Wkpr-Stdy Bal (ex. trnsptn)'!$R$9:$R$512,'Wkpr-Stdy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Summary'!$R$9:$R$238,'Wkpr-201612 TTP Adj Summary'!$B$9:$B$238,'Att B1 123116 Depr_Chg-ex trans'!$B141,'Wkpr-201612 TTP Adj Summary'!$C$9:$C$238,'Att B1 123116 Depr_Chg-ex trans'!$C141,'Wkpr-201612 TTP Adj Summary'!$D$9:$D$238,'Att B1 123116 Depr_Chg-ex trans'!$D141)</f>
        <v>-2421.8629808743954</v>
      </c>
      <c r="S141" s="27">
        <f>SUMIFS('Wkpr-Stdy Bal (ex. trnsptn)'!$S$9:$S$512,'Wkpr-Stdy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Summary'!$S$9:$S$238,'Wkpr-201612 TTP Adj Summary'!$B$9:$B$238,'Att B1 123116 Depr_Chg-ex trans'!$B141,'Wkpr-201612 TTP Adj Summary'!$C$9:$C$238,'Att B1 123116 Depr_Chg-ex trans'!$C141,'Wkpr-201612 TTP Adj Summary'!$D$9:$D$238,'Att B1 123116 Depr_Chg-ex trans'!$D141)</f>
        <v>0</v>
      </c>
      <c r="T141" s="27">
        <f>SUMIFS('Wkpr-Stdy Bal (ex. trnsptn)'!$T$9:$T$512,'Wkpr-Stdy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Summary'!$T$9:$T$238,'Wkpr-201612 TTP Adj Summary'!$B$9:$B$238,'Att B1 123116 Depr_Chg-ex trans'!$B141,'Wkpr-201612 TTP Adj Summary'!$C$9:$C$238,'Att B1 123116 Depr_Chg-ex trans'!$C141,'Wkpr-201612 TTP Adj Summary'!$D$9:$D$238,'Att B1 123116 Depr_Chg-ex trans'!$D141)</f>
        <v>0</v>
      </c>
      <c r="U141" s="27">
        <f>SUMIFS('Wkpr-Stdy Bal (ex. trnsptn)'!$U$9:$U$512,'Wkpr-Stdy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Summary'!$U$9:$U$238,'Wkpr-201612 TTP Adj Summary'!$B$9:$B$238,'Att B1 123116 Depr_Chg-ex trans'!$B141,'Wkpr-201612 TTP Adj Summary'!$C$9:$C$238,'Att B1 123116 Depr_Chg-ex trans'!$C141,'Wkpr-201612 TTP Adj Summary'!$D$9:$D$238,'Att B1 123116 Depr_Chg-ex trans'!$D141)</f>
        <v>0</v>
      </c>
    </row>
    <row r="142" spans="2:21" x14ac:dyDescent="0.2">
      <c r="B142" s="26" t="s">
        <v>30</v>
      </c>
      <c r="C142" s="26" t="s">
        <v>44</v>
      </c>
      <c r="D142" s="26">
        <f t="shared" si="54"/>
        <v>331100</v>
      </c>
      <c r="E142" s="26">
        <v>331.1</v>
      </c>
      <c r="F142" s="26" t="s">
        <v>47</v>
      </c>
      <c r="G142" s="27">
        <f>SUMIFS('Wkpr-Stdy Bal (ex. trnsptn)'!$G$9:$G$512,'Wkpr-Stdy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Summary'!$G$9:$G$238,'Wkpr-201612 TTP Adj Summary'!$B$9:$B$238,'Att B1 123116 Depr_Chg-ex trans'!$B142,'Wkpr-201612 TTP Adj Summary'!$C$9:$C$238,'Att B1 123116 Depr_Chg-ex trans'!$C142,'Wkpr-201612 TTP Adj Summary'!$D$9:$D$238,'Att B1 123116 Depr_Chg-ex trans'!$D142)</f>
        <v>2664.78</v>
      </c>
      <c r="I142" s="37">
        <f>'Wkpr-Stdy Bal (ex. trnsptn)'!I142</f>
        <v>1.35E-2</v>
      </c>
      <c r="J142" s="28">
        <f t="shared" si="55"/>
        <v>35.974530000000001</v>
      </c>
      <c r="L142" s="37">
        <f>'Wkpr-Stdy Bal (ex. trnsptn)'!L142</f>
        <v>1.1000000000000001E-3</v>
      </c>
      <c r="N142" s="28">
        <f t="shared" si="56"/>
        <v>2.9312580000000006</v>
      </c>
      <c r="O142" s="28">
        <f t="shared" si="57"/>
        <v>-33.043272000000002</v>
      </c>
      <c r="Q142" s="27">
        <f>SUMIFS('Wkpr-Stdy Bal (ex. trnsptn)'!$Q$9:$Q$512,'Wkpr-Stdy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Summary'!$Q$9:$Q$238,'Wkpr-201612 TTP Adj Summary'!$B$9:$B$238,'Att B1 123116 Depr_Chg-ex trans'!$B142,'Wkpr-201612 TTP Adj Summary'!$C$9:$C$238,'Att B1 123116 Depr_Chg-ex trans'!$C142,'Wkpr-201612 TTP Adj Summary'!$D$9:$D$238,'Att B1 123116 Depr_Chg-ex trans'!$D142)</f>
        <v>-21.719342685600001</v>
      </c>
      <c r="R142" s="27">
        <f>SUMIFS('Wkpr-Stdy Bal (ex. trnsptn)'!$R$9:$R$512,'Wkpr-Stdy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Summary'!$R$9:$R$238,'Wkpr-201612 TTP Adj Summary'!$B$9:$B$238,'Att B1 123116 Depr_Chg-ex trans'!$B142,'Wkpr-201612 TTP Adj Summary'!$C$9:$C$238,'Att B1 123116 Depr_Chg-ex trans'!$C142,'Wkpr-201612 TTP Adj Summary'!$D$9:$D$238,'Att B1 123116 Depr_Chg-ex trans'!$D142)</f>
        <v>-11.323929314400001</v>
      </c>
      <c r="S142" s="27">
        <f>SUMIFS('Wkpr-Stdy Bal (ex. trnsptn)'!$S$9:$S$512,'Wkpr-Stdy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Summary'!$S$9:$S$238,'Wkpr-201612 TTP Adj Summary'!$B$9:$B$238,'Att B1 123116 Depr_Chg-ex trans'!$B142,'Wkpr-201612 TTP Adj Summary'!$C$9:$C$238,'Att B1 123116 Depr_Chg-ex trans'!$C142,'Wkpr-201612 TTP Adj Summary'!$D$9:$D$238,'Att B1 123116 Depr_Chg-ex trans'!$D142)</f>
        <v>0</v>
      </c>
      <c r="T142" s="27">
        <f>SUMIFS('Wkpr-Stdy Bal (ex. trnsptn)'!$T$9:$T$512,'Wkpr-Stdy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Summary'!$T$9:$T$238,'Wkpr-201612 TTP Adj Summary'!$B$9:$B$238,'Att B1 123116 Depr_Chg-ex trans'!$B142,'Wkpr-201612 TTP Adj Summary'!$C$9:$C$238,'Att B1 123116 Depr_Chg-ex trans'!$C142,'Wkpr-201612 TTP Adj Summary'!$D$9:$D$238,'Att B1 123116 Depr_Chg-ex trans'!$D142)</f>
        <v>0</v>
      </c>
      <c r="U142" s="27">
        <f>SUMIFS('Wkpr-Stdy Bal (ex. trnsptn)'!$U$9:$U$512,'Wkpr-Stdy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Summary'!$U$9:$U$238,'Wkpr-201612 TTP Adj Summary'!$B$9:$B$238,'Att B1 123116 Depr_Chg-ex trans'!$B142,'Wkpr-201612 TTP Adj Summary'!$C$9:$C$238,'Att B1 123116 Depr_Chg-ex trans'!$C142,'Wkpr-201612 TTP Adj Summary'!$D$9:$D$238,'Att B1 123116 Depr_Chg-ex trans'!$D142)</f>
        <v>0</v>
      </c>
    </row>
    <row r="143" spans="2:21" x14ac:dyDescent="0.2">
      <c r="B143" s="26" t="s">
        <v>30</v>
      </c>
      <c r="C143" s="26" t="s">
        <v>44</v>
      </c>
      <c r="D143" s="26">
        <f t="shared" si="54"/>
        <v>331200</v>
      </c>
      <c r="E143" s="26">
        <v>331.2</v>
      </c>
      <c r="F143" s="26" t="s">
        <v>48</v>
      </c>
      <c r="G143" s="27">
        <f>SUMIFS('Wkpr-Stdy Bal (ex. trnsptn)'!$G$9:$G$512,'Wkpr-Stdy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Summary'!$G$9:$G$238,'Wkpr-201612 TTP Adj Summary'!$B$9:$B$238,'Att B1 123116 Depr_Chg-ex trans'!$B143,'Wkpr-201612 TTP Adj Summary'!$C$9:$C$238,'Att B1 123116 Depr_Chg-ex trans'!$C143,'Wkpr-201612 TTP Adj Summary'!$D$9:$D$238,'Att B1 123116 Depr_Chg-ex trans'!$D143)</f>
        <v>686342.73</v>
      </c>
      <c r="I143" s="37">
        <f>'Wkpr-Stdy Bal (ex. trnsptn)'!I143</f>
        <v>2.29E-2</v>
      </c>
      <c r="J143" s="28">
        <f t="shared" si="55"/>
        <v>15717.248517</v>
      </c>
      <c r="L143" s="37">
        <f>'Wkpr-Stdy Bal (ex. trnsptn)'!L143</f>
        <v>2.6699999999999998E-2</v>
      </c>
      <c r="N143" s="28">
        <f t="shared" si="56"/>
        <v>18325.350890999998</v>
      </c>
      <c r="O143" s="28">
        <f t="shared" si="57"/>
        <v>2608.1023739999982</v>
      </c>
      <c r="Q143" s="27">
        <f>SUMIFS('Wkpr-Stdy Bal (ex. trnsptn)'!$Q$9:$Q$512,'Wkpr-Stdy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Summary'!$Q$9:$Q$238,'Wkpr-201612 TTP Adj Summary'!$B$9:$B$238,'Att B1 123116 Depr_Chg-ex trans'!$B143,'Wkpr-201612 TTP Adj Summary'!$C$9:$C$238,'Att B1 123116 Depr_Chg-ex trans'!$C143,'Wkpr-201612 TTP Adj Summary'!$D$9:$D$238,'Att B1 123116 Depr_Chg-ex trans'!$D143)</f>
        <v>1714.3056904301989</v>
      </c>
      <c r="R143" s="27">
        <f>SUMIFS('Wkpr-Stdy Bal (ex. trnsptn)'!$R$9:$R$512,'Wkpr-Stdy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Summary'!$R$9:$R$238,'Wkpr-201612 TTP Adj Summary'!$B$9:$B$238,'Att B1 123116 Depr_Chg-ex trans'!$B143,'Wkpr-201612 TTP Adj Summary'!$C$9:$C$238,'Att B1 123116 Depr_Chg-ex trans'!$C143,'Wkpr-201612 TTP Adj Summary'!$D$9:$D$238,'Att B1 123116 Depr_Chg-ex trans'!$D143)</f>
        <v>893.7966835697996</v>
      </c>
      <c r="S143" s="27">
        <f>SUMIFS('Wkpr-Stdy Bal (ex. trnsptn)'!$S$9:$S$512,'Wkpr-Stdy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Summary'!$S$9:$S$238,'Wkpr-201612 TTP Adj Summary'!$B$9:$B$238,'Att B1 123116 Depr_Chg-ex trans'!$B143,'Wkpr-201612 TTP Adj Summary'!$C$9:$C$238,'Att B1 123116 Depr_Chg-ex trans'!$C143,'Wkpr-201612 TTP Adj Summary'!$D$9:$D$238,'Att B1 123116 Depr_Chg-ex trans'!$D143)</f>
        <v>0</v>
      </c>
      <c r="T143" s="27">
        <f>SUMIFS('Wkpr-Stdy Bal (ex. trnsptn)'!$T$9:$T$512,'Wkpr-Stdy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Summary'!$T$9:$T$238,'Wkpr-201612 TTP Adj Summary'!$B$9:$B$238,'Att B1 123116 Depr_Chg-ex trans'!$B143,'Wkpr-201612 TTP Adj Summary'!$C$9:$C$238,'Att B1 123116 Depr_Chg-ex trans'!$C143,'Wkpr-201612 TTP Adj Summary'!$D$9:$D$238,'Att B1 123116 Depr_Chg-ex trans'!$D143)</f>
        <v>0</v>
      </c>
      <c r="U143" s="27">
        <f>SUMIFS('Wkpr-Stdy Bal (ex. trnsptn)'!$U$9:$U$512,'Wkpr-Stdy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Summary'!$U$9:$U$238,'Wkpr-201612 TTP Adj Summary'!$B$9:$B$238,'Att B1 123116 Depr_Chg-ex trans'!$B143,'Wkpr-201612 TTP Adj Summary'!$C$9:$C$238,'Att B1 123116 Depr_Chg-ex trans'!$C143,'Wkpr-201612 TTP Adj Summary'!$D$9:$D$238,'Att B1 123116 Depr_Chg-ex trans'!$D143)</f>
        <v>0</v>
      </c>
    </row>
    <row r="144" spans="2:21" x14ac:dyDescent="0.2">
      <c r="B144" s="26" t="s">
        <v>30</v>
      </c>
      <c r="C144" s="26" t="s">
        <v>44</v>
      </c>
      <c r="D144" s="26">
        <f t="shared" si="54"/>
        <v>332000</v>
      </c>
      <c r="E144" s="36">
        <v>332</v>
      </c>
      <c r="F144" s="26" t="s">
        <v>49</v>
      </c>
      <c r="G144" s="27">
        <f>SUMIFS('Wkpr-Stdy Bal (ex. trnsptn)'!$G$9:$G$512,'Wkpr-Stdy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Summary'!$G$9:$G$238,'Wkpr-201612 TTP Adj Summary'!$B$9:$B$238,'Att B1 123116 Depr_Chg-ex trans'!$B144,'Wkpr-201612 TTP Adj Summary'!$C$9:$C$238,'Att B1 123116 Depr_Chg-ex trans'!$C144,'Wkpr-201612 TTP Adj Summary'!$D$9:$D$238,'Att B1 123116 Depr_Chg-ex trans'!$D144)</f>
        <v>25779752.800000001</v>
      </c>
      <c r="I144" s="37">
        <f>'Wkpr-Stdy Bal (ex. trnsptn)'!I144</f>
        <v>1.7100000000000001E-2</v>
      </c>
      <c r="J144" s="28">
        <f t="shared" si="55"/>
        <v>440833.77288</v>
      </c>
      <c r="L144" s="37">
        <f>'Wkpr-Stdy Bal (ex. trnsptn)'!L144</f>
        <v>2.3599999999999999E-2</v>
      </c>
      <c r="N144" s="28">
        <f t="shared" si="56"/>
        <v>608402.16608</v>
      </c>
      <c r="O144" s="28">
        <f t="shared" si="57"/>
        <v>167568.39319999999</v>
      </c>
      <c r="Q144" s="27">
        <f>SUMIFS('Wkpr-Stdy Bal (ex. trnsptn)'!$Q$9:$Q$512,'Wkpr-Stdy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Summary'!$Q$9:$Q$238,'Wkpr-201612 TTP Adj Summary'!$B$9:$B$238,'Att B1 123116 Depr_Chg-ex trans'!$B144,'Wkpr-201612 TTP Adj Summary'!$C$9:$C$238,'Att B1 123116 Depr_Chg-ex trans'!$C144,'Wkpr-201612 TTP Adj Summary'!$D$9:$D$238,'Att B1 123116 Depr_Chg-ex trans'!$D144)</f>
        <v>110142.70485035999</v>
      </c>
      <c r="R144" s="27">
        <f>SUMIFS('Wkpr-Stdy Bal (ex. trnsptn)'!$R$9:$R$512,'Wkpr-Stdy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Summary'!$R$9:$R$238,'Wkpr-201612 TTP Adj Summary'!$B$9:$B$238,'Att B1 123116 Depr_Chg-ex trans'!$B144,'Wkpr-201612 TTP Adj Summary'!$C$9:$C$238,'Att B1 123116 Depr_Chg-ex trans'!$C144,'Wkpr-201612 TTP Adj Summary'!$D$9:$D$238,'Att B1 123116 Depr_Chg-ex trans'!$D144)</f>
        <v>57425.688349640026</v>
      </c>
      <c r="S144" s="27">
        <f>SUMIFS('Wkpr-Stdy Bal (ex. trnsptn)'!$S$9:$S$512,'Wkpr-Stdy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Summary'!$S$9:$S$238,'Wkpr-201612 TTP Adj Summary'!$B$9:$B$238,'Att B1 123116 Depr_Chg-ex trans'!$B144,'Wkpr-201612 TTP Adj Summary'!$C$9:$C$238,'Att B1 123116 Depr_Chg-ex trans'!$C144,'Wkpr-201612 TTP Adj Summary'!$D$9:$D$238,'Att B1 123116 Depr_Chg-ex trans'!$D144)</f>
        <v>0</v>
      </c>
      <c r="T144" s="27">
        <f>SUMIFS('Wkpr-Stdy Bal (ex. trnsptn)'!$T$9:$T$512,'Wkpr-Stdy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Summary'!$T$9:$T$238,'Wkpr-201612 TTP Adj Summary'!$B$9:$B$238,'Att B1 123116 Depr_Chg-ex trans'!$B144,'Wkpr-201612 TTP Adj Summary'!$C$9:$C$238,'Att B1 123116 Depr_Chg-ex trans'!$C144,'Wkpr-201612 TTP Adj Summary'!$D$9:$D$238,'Att B1 123116 Depr_Chg-ex trans'!$D144)</f>
        <v>0</v>
      </c>
      <c r="U144" s="27">
        <f>SUMIFS('Wkpr-Stdy Bal (ex. trnsptn)'!$U$9:$U$512,'Wkpr-Stdy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Summary'!$U$9:$U$238,'Wkpr-201612 TTP Adj Summary'!$B$9:$B$238,'Att B1 123116 Depr_Chg-ex trans'!$B144,'Wkpr-201612 TTP Adj Summary'!$C$9:$C$238,'Att B1 123116 Depr_Chg-ex trans'!$C144,'Wkpr-201612 TTP Adj Summary'!$D$9:$D$238,'Att B1 123116 Depr_Chg-ex trans'!$D144)</f>
        <v>0</v>
      </c>
    </row>
    <row r="145" spans="2:21" x14ac:dyDescent="0.2">
      <c r="B145" s="26" t="s">
        <v>30</v>
      </c>
      <c r="C145" s="26" t="s">
        <v>44</v>
      </c>
      <c r="D145" s="26">
        <f t="shared" si="54"/>
        <v>332100</v>
      </c>
      <c r="E145" s="26">
        <v>332.1</v>
      </c>
      <c r="F145" s="26" t="s">
        <v>50</v>
      </c>
      <c r="G145" s="27">
        <f>SUMIFS('Wkpr-Stdy Bal (ex. trnsptn)'!$G$9:$G$512,'Wkpr-Stdy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Summary'!$G$9:$G$238,'Wkpr-201612 TTP Adj Summary'!$B$9:$B$238,'Att B1 123116 Depr_Chg-ex trans'!$B145,'Wkpr-201612 TTP Adj Summary'!$C$9:$C$238,'Att B1 123116 Depr_Chg-ex trans'!$C145,'Wkpr-201612 TTP Adj Summary'!$D$9:$D$238,'Att B1 123116 Depr_Chg-ex trans'!$D145)</f>
        <v>885404.99</v>
      </c>
      <c r="I145" s="37">
        <f>'Wkpr-Stdy Bal (ex. trnsptn)'!I145</f>
        <v>1.9699999999999999E-2</v>
      </c>
      <c r="J145" s="28">
        <f t="shared" si="55"/>
        <v>17442.478303</v>
      </c>
      <c r="L145" s="37">
        <f>'Wkpr-Stdy Bal (ex. trnsptn)'!L145</f>
        <v>2.4399999999999998E-2</v>
      </c>
      <c r="N145" s="28">
        <f t="shared" si="56"/>
        <v>21603.881755999999</v>
      </c>
      <c r="O145" s="28">
        <f t="shared" si="57"/>
        <v>4161.403452999999</v>
      </c>
      <c r="Q145" s="27">
        <f>SUMIFS('Wkpr-Stdy Bal (ex. trnsptn)'!$Q$9:$Q$512,'Wkpr-Stdy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Summary'!$Q$9:$Q$238,'Wkpr-201612 TTP Adj Summary'!$B$9:$B$238,'Att B1 123116 Depr_Chg-ex trans'!$B145,'Wkpr-201612 TTP Adj Summary'!$C$9:$C$238,'Att B1 123116 Depr_Chg-ex trans'!$C145,'Wkpr-201612 TTP Adj Summary'!$D$9:$D$238,'Att B1 123116 Depr_Chg-ex trans'!$D145)</f>
        <v>2735.290489656898</v>
      </c>
      <c r="R145" s="27">
        <f>SUMIFS('Wkpr-Stdy Bal (ex. trnsptn)'!$R$9:$R$512,'Wkpr-Stdy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Summary'!$R$9:$R$238,'Wkpr-201612 TTP Adj Summary'!$B$9:$B$238,'Att B1 123116 Depr_Chg-ex trans'!$B145,'Wkpr-201612 TTP Adj Summary'!$C$9:$C$238,'Att B1 123116 Depr_Chg-ex trans'!$C145,'Wkpr-201612 TTP Adj Summary'!$D$9:$D$238,'Att B1 123116 Depr_Chg-ex trans'!$D145)</f>
        <v>1426.1129633430992</v>
      </c>
      <c r="S145" s="27">
        <f>SUMIFS('Wkpr-Stdy Bal (ex. trnsptn)'!$S$9:$S$512,'Wkpr-Stdy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Summary'!$S$9:$S$238,'Wkpr-201612 TTP Adj Summary'!$B$9:$B$238,'Att B1 123116 Depr_Chg-ex trans'!$B145,'Wkpr-201612 TTP Adj Summary'!$C$9:$C$238,'Att B1 123116 Depr_Chg-ex trans'!$C145,'Wkpr-201612 TTP Adj Summary'!$D$9:$D$238,'Att B1 123116 Depr_Chg-ex trans'!$D145)</f>
        <v>0</v>
      </c>
      <c r="T145" s="27">
        <f>SUMIFS('Wkpr-Stdy Bal (ex. trnsptn)'!$T$9:$T$512,'Wkpr-Stdy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Summary'!$T$9:$T$238,'Wkpr-201612 TTP Adj Summary'!$B$9:$B$238,'Att B1 123116 Depr_Chg-ex trans'!$B145,'Wkpr-201612 TTP Adj Summary'!$C$9:$C$238,'Att B1 123116 Depr_Chg-ex trans'!$C145,'Wkpr-201612 TTP Adj Summary'!$D$9:$D$238,'Att B1 123116 Depr_Chg-ex trans'!$D145)</f>
        <v>0</v>
      </c>
      <c r="U145" s="27">
        <f>SUMIFS('Wkpr-Stdy Bal (ex. trnsptn)'!$U$9:$U$512,'Wkpr-Stdy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Summary'!$U$9:$U$238,'Wkpr-201612 TTP Adj Summary'!$B$9:$B$238,'Att B1 123116 Depr_Chg-ex trans'!$B145,'Wkpr-201612 TTP Adj Summary'!$C$9:$C$238,'Att B1 123116 Depr_Chg-ex trans'!$C145,'Wkpr-201612 TTP Adj Summary'!$D$9:$D$238,'Att B1 123116 Depr_Chg-ex trans'!$D145)</f>
        <v>0</v>
      </c>
    </row>
    <row r="146" spans="2:21" x14ac:dyDescent="0.2">
      <c r="B146" s="26" t="s">
        <v>30</v>
      </c>
      <c r="C146" s="26" t="s">
        <v>44</v>
      </c>
      <c r="D146" s="26">
        <f t="shared" si="54"/>
        <v>332200</v>
      </c>
      <c r="E146" s="26">
        <v>332.2</v>
      </c>
      <c r="F146" s="26" t="s">
        <v>51</v>
      </c>
      <c r="G146" s="27">
        <f>SUMIFS('Wkpr-Stdy Bal (ex. trnsptn)'!$G$9:$G$512,'Wkpr-Stdy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Summary'!$G$9:$G$238,'Wkpr-201612 TTP Adj Summary'!$B$9:$B$238,'Att B1 123116 Depr_Chg-ex trans'!$B146,'Wkpr-201612 TTP Adj Summary'!$C$9:$C$238,'Att B1 123116 Depr_Chg-ex trans'!$C146,'Wkpr-201612 TTP Adj Summary'!$D$9:$D$238,'Att B1 123116 Depr_Chg-ex trans'!$D146)</f>
        <v>268669.62</v>
      </c>
      <c r="I146" s="37">
        <f>'Wkpr-Stdy Bal (ex. trnsptn)'!I146</f>
        <v>1.78E-2</v>
      </c>
      <c r="J146" s="28">
        <f t="shared" si="55"/>
        <v>4782.3192360000003</v>
      </c>
      <c r="L146" s="37">
        <f>'Wkpr-Stdy Bal (ex. trnsptn)'!L146</f>
        <v>2.64E-2</v>
      </c>
      <c r="N146" s="28">
        <f t="shared" si="56"/>
        <v>7092.8779679999998</v>
      </c>
      <c r="O146" s="28">
        <f t="shared" si="57"/>
        <v>2310.5587319999995</v>
      </c>
      <c r="Q146" s="27">
        <f>SUMIFS('Wkpr-Stdy Bal (ex. trnsptn)'!$Q$9:$Q$512,'Wkpr-Stdy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Summary'!$Q$9:$Q$238,'Wkpr-201612 TTP Adj Summary'!$B$9:$B$238,'Att B1 123116 Depr_Chg-ex trans'!$B146,'Wkpr-201612 TTP Adj Summary'!$C$9:$C$238,'Att B1 123116 Depr_Chg-ex trans'!$C146,'Wkpr-201612 TTP Adj Summary'!$D$9:$D$238,'Att B1 123116 Depr_Chg-ex trans'!$D146)</f>
        <v>1518.7302545436</v>
      </c>
      <c r="R146" s="27">
        <f>SUMIFS('Wkpr-Stdy Bal (ex. trnsptn)'!$R$9:$R$512,'Wkpr-Stdy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Summary'!$R$9:$R$238,'Wkpr-201612 TTP Adj Summary'!$B$9:$B$238,'Att B1 123116 Depr_Chg-ex trans'!$B146,'Wkpr-201612 TTP Adj Summary'!$C$9:$C$238,'Att B1 123116 Depr_Chg-ex trans'!$C146,'Wkpr-201612 TTP Adj Summary'!$D$9:$D$238,'Att B1 123116 Depr_Chg-ex trans'!$D146)</f>
        <v>791.82847745639992</v>
      </c>
      <c r="S146" s="27">
        <f>SUMIFS('Wkpr-Stdy Bal (ex. trnsptn)'!$S$9:$S$512,'Wkpr-Stdy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Summary'!$S$9:$S$238,'Wkpr-201612 TTP Adj Summary'!$B$9:$B$238,'Att B1 123116 Depr_Chg-ex trans'!$B146,'Wkpr-201612 TTP Adj Summary'!$C$9:$C$238,'Att B1 123116 Depr_Chg-ex trans'!$C146,'Wkpr-201612 TTP Adj Summary'!$D$9:$D$238,'Att B1 123116 Depr_Chg-ex trans'!$D146)</f>
        <v>0</v>
      </c>
      <c r="T146" s="27">
        <f>SUMIFS('Wkpr-Stdy Bal (ex. trnsptn)'!$T$9:$T$512,'Wkpr-Stdy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Summary'!$T$9:$T$238,'Wkpr-201612 TTP Adj Summary'!$B$9:$B$238,'Att B1 123116 Depr_Chg-ex trans'!$B146,'Wkpr-201612 TTP Adj Summary'!$C$9:$C$238,'Att B1 123116 Depr_Chg-ex trans'!$C146,'Wkpr-201612 TTP Adj Summary'!$D$9:$D$238,'Att B1 123116 Depr_Chg-ex trans'!$D146)</f>
        <v>0</v>
      </c>
      <c r="U146" s="27">
        <f>SUMIFS('Wkpr-Stdy Bal (ex. trnsptn)'!$U$9:$U$512,'Wkpr-Stdy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Summary'!$U$9:$U$238,'Wkpr-201612 TTP Adj Summary'!$B$9:$B$238,'Att B1 123116 Depr_Chg-ex trans'!$B146,'Wkpr-201612 TTP Adj Summary'!$C$9:$C$238,'Att B1 123116 Depr_Chg-ex trans'!$C146,'Wkpr-201612 TTP Adj Summary'!$D$9:$D$238,'Att B1 123116 Depr_Chg-ex trans'!$D146)</f>
        <v>0</v>
      </c>
    </row>
    <row r="147" spans="2:21" x14ac:dyDescent="0.2">
      <c r="B147" s="26" t="s">
        <v>30</v>
      </c>
      <c r="C147" s="26" t="s">
        <v>44</v>
      </c>
      <c r="D147" s="26">
        <f t="shared" si="54"/>
        <v>333000</v>
      </c>
      <c r="E147" s="36">
        <v>333</v>
      </c>
      <c r="F147" s="26" t="s">
        <v>52</v>
      </c>
      <c r="G147" s="27">
        <f>SUMIFS('Wkpr-Stdy Bal (ex. trnsptn)'!$G$9:$G$512,'Wkpr-Stdy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Summary'!$G$9:$G$238,'Wkpr-201612 TTP Adj Summary'!$B$9:$B$238,'Att B1 123116 Depr_Chg-ex trans'!$B147,'Wkpr-201612 TTP Adj Summary'!$C$9:$C$238,'Att B1 123116 Depr_Chg-ex trans'!$C147,'Wkpr-201612 TTP Adj Summary'!$D$9:$D$238,'Att B1 123116 Depr_Chg-ex trans'!$D147)</f>
        <v>2233650.87</v>
      </c>
      <c r="I147" s="37">
        <f>'Wkpr-Stdy Bal (ex. trnsptn)'!I147</f>
        <v>2.4199999999999999E-2</v>
      </c>
      <c r="J147" s="28">
        <f t="shared" si="55"/>
        <v>54054.351053999999</v>
      </c>
      <c r="L147" s="37">
        <f>'Wkpr-Stdy Bal (ex. trnsptn)'!L147</f>
        <v>7.9000000000000008E-3</v>
      </c>
      <c r="N147" s="28">
        <f t="shared" si="56"/>
        <v>17645.841873000001</v>
      </c>
      <c r="O147" s="28">
        <f t="shared" si="57"/>
        <v>-36408.509181000001</v>
      </c>
      <c r="Q147" s="27">
        <f>SUMIFS('Wkpr-Stdy Bal (ex. trnsptn)'!$Q$9:$Q$512,'Wkpr-Stdy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Summary'!$Q$9:$Q$238,'Wkpr-201612 TTP Adj Summary'!$B$9:$B$238,'Att B1 123116 Depr_Chg-ex trans'!$B147,'Wkpr-201612 TTP Adj Summary'!$C$9:$C$238,'Att B1 123116 Depr_Chg-ex trans'!$C147,'Wkpr-201612 TTP Adj Summary'!$D$9:$D$238,'Att B1 123116 Depr_Chg-ex trans'!$D147)</f>
        <v>-23931.313084671299</v>
      </c>
      <c r="R147" s="27">
        <f>SUMIFS('Wkpr-Stdy Bal (ex. trnsptn)'!$R$9:$R$512,'Wkpr-Stdy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Summary'!$R$9:$R$238,'Wkpr-201612 TTP Adj Summary'!$B$9:$B$238,'Att B1 123116 Depr_Chg-ex trans'!$B147,'Wkpr-201612 TTP Adj Summary'!$C$9:$C$238,'Att B1 123116 Depr_Chg-ex trans'!$C147,'Wkpr-201612 TTP Adj Summary'!$D$9:$D$238,'Att B1 123116 Depr_Chg-ex trans'!$D147)</f>
        <v>-12477.196096328698</v>
      </c>
      <c r="S147" s="27">
        <f>SUMIFS('Wkpr-Stdy Bal (ex. trnsptn)'!$S$9:$S$512,'Wkpr-Stdy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Summary'!$S$9:$S$238,'Wkpr-201612 TTP Adj Summary'!$B$9:$B$238,'Att B1 123116 Depr_Chg-ex trans'!$B147,'Wkpr-201612 TTP Adj Summary'!$C$9:$C$238,'Att B1 123116 Depr_Chg-ex trans'!$C147,'Wkpr-201612 TTP Adj Summary'!$D$9:$D$238,'Att B1 123116 Depr_Chg-ex trans'!$D147)</f>
        <v>0</v>
      </c>
      <c r="T147" s="27">
        <f>SUMIFS('Wkpr-Stdy Bal (ex. trnsptn)'!$T$9:$T$512,'Wkpr-Stdy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Summary'!$T$9:$T$238,'Wkpr-201612 TTP Adj Summary'!$B$9:$B$238,'Att B1 123116 Depr_Chg-ex trans'!$B147,'Wkpr-201612 TTP Adj Summary'!$C$9:$C$238,'Att B1 123116 Depr_Chg-ex trans'!$C147,'Wkpr-201612 TTP Adj Summary'!$D$9:$D$238,'Att B1 123116 Depr_Chg-ex trans'!$D147)</f>
        <v>0</v>
      </c>
      <c r="U147" s="27">
        <f>SUMIFS('Wkpr-Stdy Bal (ex. trnsptn)'!$U$9:$U$512,'Wkpr-Stdy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Summary'!$U$9:$U$238,'Wkpr-201612 TTP Adj Summary'!$B$9:$B$238,'Att B1 123116 Depr_Chg-ex trans'!$B147,'Wkpr-201612 TTP Adj Summary'!$C$9:$C$238,'Att B1 123116 Depr_Chg-ex trans'!$C147,'Wkpr-201612 TTP Adj Summary'!$D$9:$D$238,'Att B1 123116 Depr_Chg-ex trans'!$D147)</f>
        <v>0</v>
      </c>
    </row>
    <row r="148" spans="2:21" x14ac:dyDescent="0.2">
      <c r="B148" s="26" t="s">
        <v>30</v>
      </c>
      <c r="C148" s="26" t="s">
        <v>44</v>
      </c>
      <c r="D148" s="26">
        <f t="shared" si="54"/>
        <v>334000</v>
      </c>
      <c r="E148" s="36">
        <v>334</v>
      </c>
      <c r="F148" s="26" t="s">
        <v>36</v>
      </c>
      <c r="G148" s="27">
        <f>SUMIFS('Wkpr-Stdy Bal (ex. trnsptn)'!$G$9:$G$512,'Wkpr-Stdy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Summary'!$G$9:$G$238,'Wkpr-201612 TTP Adj Summary'!$B$9:$B$238,'Att B1 123116 Depr_Chg-ex trans'!$B148,'Wkpr-201612 TTP Adj Summary'!$C$9:$C$238,'Att B1 123116 Depr_Chg-ex trans'!$C148,'Wkpr-201612 TTP Adj Summary'!$D$9:$D$238,'Att B1 123116 Depr_Chg-ex trans'!$D148)</f>
        <v>729509.14</v>
      </c>
      <c r="I148" s="37">
        <f>'Wkpr-Stdy Bal (ex. trnsptn)'!I148</f>
        <v>2.7799999999999998E-2</v>
      </c>
      <c r="J148" s="28">
        <f t="shared" si="55"/>
        <v>20280.354091999998</v>
      </c>
      <c r="L148" s="37">
        <f>'Wkpr-Stdy Bal (ex. trnsptn)'!L148</f>
        <v>1.2E-2</v>
      </c>
      <c r="N148" s="28">
        <f t="shared" si="56"/>
        <v>8754.1096799999996</v>
      </c>
      <c r="O148" s="28">
        <f t="shared" si="57"/>
        <v>-11526.244411999998</v>
      </c>
      <c r="Q148" s="27">
        <f>SUMIFS('Wkpr-Stdy Bal (ex. trnsptn)'!$Q$9:$Q$512,'Wkpr-Stdy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Summary'!$Q$9:$Q$238,'Wkpr-201612 TTP Adj Summary'!$B$9:$B$238,'Att B1 123116 Depr_Chg-ex trans'!$B148,'Wkpr-201612 TTP Adj Summary'!$C$9:$C$238,'Att B1 123116 Depr_Chg-ex trans'!$C148,'Wkpr-201612 TTP Adj Summary'!$D$9:$D$238,'Att B1 123116 Depr_Chg-ex trans'!$D148)</f>
        <v>-7576.2004520075989</v>
      </c>
      <c r="R148" s="27">
        <f>SUMIFS('Wkpr-Stdy Bal (ex. trnsptn)'!$R$9:$R$512,'Wkpr-Stdy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Summary'!$R$9:$R$238,'Wkpr-201612 TTP Adj Summary'!$B$9:$B$238,'Att B1 123116 Depr_Chg-ex trans'!$B148,'Wkpr-201612 TTP Adj Summary'!$C$9:$C$238,'Att B1 123116 Depr_Chg-ex trans'!$C148,'Wkpr-201612 TTP Adj Summary'!$D$9:$D$238,'Att B1 123116 Depr_Chg-ex trans'!$D148)</f>
        <v>-3950.0439599923989</v>
      </c>
      <c r="S148" s="27">
        <f>SUMIFS('Wkpr-Stdy Bal (ex. trnsptn)'!$S$9:$S$512,'Wkpr-Stdy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Summary'!$S$9:$S$238,'Wkpr-201612 TTP Adj Summary'!$B$9:$B$238,'Att B1 123116 Depr_Chg-ex trans'!$B148,'Wkpr-201612 TTP Adj Summary'!$C$9:$C$238,'Att B1 123116 Depr_Chg-ex trans'!$C148,'Wkpr-201612 TTP Adj Summary'!$D$9:$D$238,'Att B1 123116 Depr_Chg-ex trans'!$D148)</f>
        <v>0</v>
      </c>
      <c r="T148" s="27">
        <f>SUMIFS('Wkpr-Stdy Bal (ex. trnsptn)'!$T$9:$T$512,'Wkpr-Stdy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Summary'!$T$9:$T$238,'Wkpr-201612 TTP Adj Summary'!$B$9:$B$238,'Att B1 123116 Depr_Chg-ex trans'!$B148,'Wkpr-201612 TTP Adj Summary'!$C$9:$C$238,'Att B1 123116 Depr_Chg-ex trans'!$C148,'Wkpr-201612 TTP Adj Summary'!$D$9:$D$238,'Att B1 123116 Depr_Chg-ex trans'!$D148)</f>
        <v>0</v>
      </c>
      <c r="U148" s="27">
        <f>SUMIFS('Wkpr-Stdy Bal (ex. trnsptn)'!$U$9:$U$512,'Wkpr-Stdy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Summary'!$U$9:$U$238,'Wkpr-201612 TTP Adj Summary'!$B$9:$B$238,'Att B1 123116 Depr_Chg-ex trans'!$B148,'Wkpr-201612 TTP Adj Summary'!$C$9:$C$238,'Att B1 123116 Depr_Chg-ex trans'!$C148,'Wkpr-201612 TTP Adj Summary'!$D$9:$D$238,'Att B1 123116 Depr_Chg-ex trans'!$D148)</f>
        <v>0</v>
      </c>
    </row>
    <row r="149" spans="2:21" x14ac:dyDescent="0.2">
      <c r="B149" s="26" t="s">
        <v>30</v>
      </c>
      <c r="C149" s="26" t="s">
        <v>44</v>
      </c>
      <c r="D149" s="26">
        <f t="shared" si="54"/>
        <v>335000</v>
      </c>
      <c r="E149" s="36">
        <v>335</v>
      </c>
      <c r="F149" s="26" t="s">
        <v>37</v>
      </c>
      <c r="G149" s="27">
        <f>SUMIFS('Wkpr-Stdy Bal (ex. trnsptn)'!$G$9:$G$512,'Wkpr-Stdy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Summary'!$G$9:$G$238,'Wkpr-201612 TTP Adj Summary'!$B$9:$B$238,'Att B1 123116 Depr_Chg-ex trans'!$B149,'Wkpr-201612 TTP Adj Summary'!$C$9:$C$238,'Att B1 123116 Depr_Chg-ex trans'!$C149,'Wkpr-201612 TTP Adj Summary'!$D$9:$D$238,'Att B1 123116 Depr_Chg-ex trans'!$D149)</f>
        <v>463679.02</v>
      </c>
      <c r="I149" s="37">
        <f>'Wkpr-Stdy Bal (ex. trnsptn)'!I149</f>
        <v>1.15E-2</v>
      </c>
      <c r="J149" s="28">
        <f t="shared" si="55"/>
        <v>5332.3087299999997</v>
      </c>
      <c r="L149" s="37">
        <f>'Wkpr-Stdy Bal (ex. trnsptn)'!L149</f>
        <v>2.3900000000000001E-2</v>
      </c>
      <c r="N149" s="28">
        <f t="shared" si="56"/>
        <v>11081.928578000001</v>
      </c>
      <c r="O149" s="28">
        <f t="shared" si="57"/>
        <v>5749.6198480000012</v>
      </c>
      <c r="Q149" s="27">
        <f>SUMIFS('Wkpr-Stdy Bal (ex. trnsptn)'!$Q$9:$Q$512,'Wkpr-Stdy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Summary'!$Q$9:$Q$238,'Wkpr-201612 TTP Adj Summary'!$B$9:$B$238,'Att B1 123116 Depr_Chg-ex trans'!$B149,'Wkpr-201612 TTP Adj Summary'!$C$9:$C$238,'Att B1 123116 Depr_Chg-ex trans'!$C149,'Wkpr-201612 TTP Adj Summary'!$D$9:$D$238,'Att B1 123116 Depr_Chg-ex trans'!$D149)</f>
        <v>3779.2251260904004</v>
      </c>
      <c r="R149" s="27">
        <f>SUMIFS('Wkpr-Stdy Bal (ex. trnsptn)'!$R$9:$R$512,'Wkpr-Stdy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Summary'!$R$9:$R$238,'Wkpr-201612 TTP Adj Summary'!$B$9:$B$238,'Att B1 123116 Depr_Chg-ex trans'!$B149,'Wkpr-201612 TTP Adj Summary'!$C$9:$C$238,'Att B1 123116 Depr_Chg-ex trans'!$C149,'Wkpr-201612 TTP Adj Summary'!$D$9:$D$238,'Att B1 123116 Depr_Chg-ex trans'!$D149)</f>
        <v>1970.3947219096003</v>
      </c>
      <c r="S149" s="27">
        <f>SUMIFS('Wkpr-Stdy Bal (ex. trnsptn)'!$S$9:$S$512,'Wkpr-Stdy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Summary'!$S$9:$S$238,'Wkpr-201612 TTP Adj Summary'!$B$9:$B$238,'Att B1 123116 Depr_Chg-ex trans'!$B149,'Wkpr-201612 TTP Adj Summary'!$C$9:$C$238,'Att B1 123116 Depr_Chg-ex trans'!$C149,'Wkpr-201612 TTP Adj Summary'!$D$9:$D$238,'Att B1 123116 Depr_Chg-ex trans'!$D149)</f>
        <v>0</v>
      </c>
      <c r="T149" s="27">
        <f>SUMIFS('Wkpr-Stdy Bal (ex. trnsptn)'!$T$9:$T$512,'Wkpr-Stdy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Summary'!$T$9:$T$238,'Wkpr-201612 TTP Adj Summary'!$B$9:$B$238,'Att B1 123116 Depr_Chg-ex trans'!$B149,'Wkpr-201612 TTP Adj Summary'!$C$9:$C$238,'Att B1 123116 Depr_Chg-ex trans'!$C149,'Wkpr-201612 TTP Adj Summary'!$D$9:$D$238,'Att B1 123116 Depr_Chg-ex trans'!$D149)</f>
        <v>0</v>
      </c>
      <c r="U149" s="27">
        <f>SUMIFS('Wkpr-Stdy Bal (ex. trnsptn)'!$U$9:$U$512,'Wkpr-Stdy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Summary'!$U$9:$U$238,'Wkpr-201612 TTP Adj Summary'!$B$9:$B$238,'Att B1 123116 Depr_Chg-ex trans'!$B149,'Wkpr-201612 TTP Adj Summary'!$C$9:$C$238,'Att B1 123116 Depr_Chg-ex trans'!$C149,'Wkpr-201612 TTP Adj Summary'!$D$9:$D$238,'Att B1 123116 Depr_Chg-ex trans'!$D149)</f>
        <v>0</v>
      </c>
    </row>
    <row r="150" spans="2:21" x14ac:dyDescent="0.2">
      <c r="F150" s="26" t="s">
        <v>39</v>
      </c>
      <c r="G150" s="40">
        <f>SUM(G139:G149)</f>
        <v>36305208.690000005</v>
      </c>
      <c r="J150" s="40">
        <f>SUM(J139:J149)</f>
        <v>688269.66826599999</v>
      </c>
      <c r="N150" s="40">
        <f t="shared" ref="N150:O150" si="58">SUM(N139:N149)</f>
        <v>785930.06779300002</v>
      </c>
      <c r="O150" s="40">
        <f t="shared" si="58"/>
        <v>97660.399527000031</v>
      </c>
      <c r="Q150" s="40">
        <f t="shared" ref="Q150:U150" si="59">SUM(Q139:Q149)</f>
        <v>64192.180609097093</v>
      </c>
      <c r="R150" s="40">
        <f t="shared" si="59"/>
        <v>33468.21891790293</v>
      </c>
      <c r="S150" s="40">
        <f t="shared" si="59"/>
        <v>0</v>
      </c>
      <c r="T150" s="40">
        <f t="shared" si="59"/>
        <v>0</v>
      </c>
      <c r="U150" s="40">
        <f t="shared" si="59"/>
        <v>0</v>
      </c>
    </row>
    <row r="151" spans="2:21" x14ac:dyDescent="0.2">
      <c r="J151" s="28"/>
      <c r="N151" s="28"/>
      <c r="O151" s="28"/>
      <c r="Q151" s="28"/>
      <c r="R151" s="28"/>
      <c r="S151" s="28"/>
      <c r="T151" s="28"/>
      <c r="U151" s="28"/>
    </row>
    <row r="152" spans="2:21" x14ac:dyDescent="0.2">
      <c r="F152" s="26" t="s">
        <v>160</v>
      </c>
      <c r="J152" s="28"/>
      <c r="N152" s="28"/>
      <c r="O152" s="28"/>
      <c r="Q152" s="28"/>
      <c r="R152" s="28"/>
      <c r="S152" s="28"/>
      <c r="T152" s="28"/>
      <c r="U152" s="28"/>
    </row>
    <row r="153" spans="2:21" x14ac:dyDescent="0.2">
      <c r="B153" s="26" t="s">
        <v>30</v>
      </c>
      <c r="C153" s="26" t="s">
        <v>161</v>
      </c>
      <c r="D153" s="26">
        <f t="shared" ref="D153:D160" si="60">E153*1000</f>
        <v>330300</v>
      </c>
      <c r="E153" s="36">
        <v>330.3</v>
      </c>
      <c r="F153" s="26" t="s">
        <v>45</v>
      </c>
      <c r="G153" s="27">
        <f>SUMIFS('Wkpr-Stdy Bal (ex. trnsptn)'!$G$9:$G$512,'Wkpr-Stdy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Summary'!$G$9:$G$238,'Wkpr-201612 TTP Adj Summary'!$B$9:$B$238,'Att B1 123116 Depr_Chg-ex trans'!$B153,'Wkpr-201612 TTP Adj Summary'!$C$9:$C$238,'Att B1 123116 Depr_Chg-ex trans'!$C153,'Wkpr-201612 TTP Adj Summary'!$D$9:$D$238,'Att B1 123116 Depr_Chg-ex trans'!$D153)</f>
        <v>63563.76</v>
      </c>
      <c r="I153" s="37">
        <f>'Wkpr-Stdy Bal (ex. trnsptn)'!I153</f>
        <v>3.6600000000000001E-2</v>
      </c>
      <c r="J153" s="28">
        <f t="shared" ref="J153:J160" si="61">G153*I153</f>
        <v>2326.4336160000003</v>
      </c>
      <c r="L153" s="37">
        <f>'Wkpr-Stdy Bal (ex. trnsptn)'!L153</f>
        <v>1.38E-2</v>
      </c>
      <c r="N153" s="28">
        <f t="shared" ref="N153:N160" si="62">G153*L153</f>
        <v>877.17988800000001</v>
      </c>
      <c r="O153" s="28">
        <f t="shared" ref="O153:O160" si="63">N153-J153</f>
        <v>-1449.2537280000001</v>
      </c>
      <c r="Q153" s="27">
        <f>SUMIFS('Wkpr-Stdy Bal (ex. trnsptn)'!$Q$9:$Q$512,'Wkpr-Stdy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Summary'!$Q$9:$Q$238,'Wkpr-201612 TTP Adj Summary'!$B$9:$B$238,'Att B1 123116 Depr_Chg-ex trans'!$B153,'Wkpr-201612 TTP Adj Summary'!$C$9:$C$238,'Att B1 123116 Depr_Chg-ex trans'!$C153,'Wkpr-201612 TTP Adj Summary'!$D$9:$D$238,'Att B1 123116 Depr_Chg-ex trans'!$D153)</f>
        <v>-952.59447541440022</v>
      </c>
      <c r="R153" s="27">
        <f>SUMIFS('Wkpr-Stdy Bal (ex. trnsptn)'!$R$9:$R$512,'Wkpr-Stdy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Summary'!$R$9:$R$238,'Wkpr-201612 TTP Adj Summary'!$B$9:$B$238,'Att B1 123116 Depr_Chg-ex trans'!$B153,'Wkpr-201612 TTP Adj Summary'!$C$9:$C$238,'Att B1 123116 Depr_Chg-ex trans'!$C153,'Wkpr-201612 TTP Adj Summary'!$D$9:$D$238,'Att B1 123116 Depr_Chg-ex trans'!$D153)</f>
        <v>-496.65925258560003</v>
      </c>
      <c r="S153" s="27">
        <f>SUMIFS('Wkpr-Stdy Bal (ex. trnsptn)'!$S$9:$S$512,'Wkpr-Stdy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Summary'!$S$9:$S$238,'Wkpr-201612 TTP Adj Summary'!$B$9:$B$238,'Att B1 123116 Depr_Chg-ex trans'!$B153,'Wkpr-201612 TTP Adj Summary'!$C$9:$C$238,'Att B1 123116 Depr_Chg-ex trans'!$C153,'Wkpr-201612 TTP Adj Summary'!$D$9:$D$238,'Att B1 123116 Depr_Chg-ex trans'!$D153)</f>
        <v>0</v>
      </c>
      <c r="T153" s="27">
        <f>SUMIFS('Wkpr-Stdy Bal (ex. trnsptn)'!$T$9:$T$512,'Wkpr-Stdy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Summary'!$T$9:$T$238,'Wkpr-201612 TTP Adj Summary'!$B$9:$B$238,'Att B1 123116 Depr_Chg-ex trans'!$B153,'Wkpr-201612 TTP Adj Summary'!$C$9:$C$238,'Att B1 123116 Depr_Chg-ex trans'!$C153,'Wkpr-201612 TTP Adj Summary'!$D$9:$D$238,'Att B1 123116 Depr_Chg-ex trans'!$D153)</f>
        <v>0</v>
      </c>
      <c r="U153" s="27">
        <f>SUMIFS('Wkpr-Stdy Bal (ex. trnsptn)'!$U$9:$U$512,'Wkpr-Stdy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Summary'!$U$9:$U$238,'Wkpr-201612 TTP Adj Summary'!$B$9:$B$238,'Att B1 123116 Depr_Chg-ex trans'!$B153,'Wkpr-201612 TTP Adj Summary'!$C$9:$C$238,'Att B1 123116 Depr_Chg-ex trans'!$C153,'Wkpr-201612 TTP Adj Summary'!$D$9:$D$238,'Att B1 123116 Depr_Chg-ex trans'!$D153)</f>
        <v>0</v>
      </c>
    </row>
    <row r="154" spans="2:21" x14ac:dyDescent="0.2">
      <c r="B154" s="26" t="s">
        <v>30</v>
      </c>
      <c r="C154" s="26" t="s">
        <v>161</v>
      </c>
      <c r="D154" s="26">
        <f t="shared" si="60"/>
        <v>331000</v>
      </c>
      <c r="E154" s="36">
        <v>331</v>
      </c>
      <c r="F154" s="26" t="s">
        <v>32</v>
      </c>
      <c r="G154" s="27">
        <f>SUMIFS('Wkpr-Stdy Bal (ex. trnsptn)'!$G$9:$G$512,'Wkpr-Stdy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Summary'!$G$9:$G$238,'Wkpr-201612 TTP Adj Summary'!$B$9:$B$238,'Att B1 123116 Depr_Chg-ex trans'!$B154,'Wkpr-201612 TTP Adj Summary'!$C$9:$C$238,'Att B1 123116 Depr_Chg-ex trans'!$C154,'Wkpr-201612 TTP Adj Summary'!$D$9:$D$238,'Att B1 123116 Depr_Chg-ex trans'!$D154)</f>
        <v>975791.20000000007</v>
      </c>
      <c r="I154" s="37">
        <f>'Wkpr-Stdy Bal (ex. trnsptn)'!I154</f>
        <v>1.77E-2</v>
      </c>
      <c r="J154" s="28">
        <f t="shared" si="61"/>
        <v>17271.504240000002</v>
      </c>
      <c r="L154" s="37">
        <f>'Wkpr-Stdy Bal (ex. trnsptn)'!L154</f>
        <v>1.32E-2</v>
      </c>
      <c r="N154" s="28">
        <f t="shared" si="62"/>
        <v>12880.443840000002</v>
      </c>
      <c r="O154" s="28">
        <f t="shared" si="63"/>
        <v>-4391.0604000000003</v>
      </c>
      <c r="Q154" s="27">
        <f>SUMIFS('Wkpr-Stdy Bal (ex. trnsptn)'!$Q$9:$Q$512,'Wkpr-Stdy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Summary'!$Q$9:$Q$238,'Wkpr-201612 TTP Adj Summary'!$B$9:$B$238,'Att B1 123116 Depr_Chg-ex trans'!$B154,'Wkpr-201612 TTP Adj Summary'!$C$9:$C$238,'Att B1 123116 Depr_Chg-ex trans'!$C154,'Wkpr-201612 TTP Adj Summary'!$D$9:$D$238,'Att B1 123116 Depr_Chg-ex trans'!$D154)</f>
        <v>-2886.24400092</v>
      </c>
      <c r="R154" s="27">
        <f>SUMIFS('Wkpr-Stdy Bal (ex. trnsptn)'!$R$9:$R$512,'Wkpr-Stdy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Summary'!$R$9:$R$238,'Wkpr-201612 TTP Adj Summary'!$B$9:$B$238,'Att B1 123116 Depr_Chg-ex trans'!$B154,'Wkpr-201612 TTP Adj Summary'!$C$9:$C$238,'Att B1 123116 Depr_Chg-ex trans'!$C154,'Wkpr-201612 TTP Adj Summary'!$D$9:$D$238,'Att B1 123116 Depr_Chg-ex trans'!$D154)</f>
        <v>-1504.8163990800003</v>
      </c>
      <c r="S154" s="27">
        <f>SUMIFS('Wkpr-Stdy Bal (ex. trnsptn)'!$S$9:$S$512,'Wkpr-Stdy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Summary'!$S$9:$S$238,'Wkpr-201612 TTP Adj Summary'!$B$9:$B$238,'Att B1 123116 Depr_Chg-ex trans'!$B154,'Wkpr-201612 TTP Adj Summary'!$C$9:$C$238,'Att B1 123116 Depr_Chg-ex trans'!$C154,'Wkpr-201612 TTP Adj Summary'!$D$9:$D$238,'Att B1 123116 Depr_Chg-ex trans'!$D154)</f>
        <v>0</v>
      </c>
      <c r="T154" s="27">
        <f>SUMIFS('Wkpr-Stdy Bal (ex. trnsptn)'!$T$9:$T$512,'Wkpr-Stdy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Summary'!$T$9:$T$238,'Wkpr-201612 TTP Adj Summary'!$B$9:$B$238,'Att B1 123116 Depr_Chg-ex trans'!$B154,'Wkpr-201612 TTP Adj Summary'!$C$9:$C$238,'Att B1 123116 Depr_Chg-ex trans'!$C154,'Wkpr-201612 TTP Adj Summary'!$D$9:$D$238,'Att B1 123116 Depr_Chg-ex trans'!$D154)</f>
        <v>0</v>
      </c>
      <c r="U154" s="27">
        <f>SUMIFS('Wkpr-Stdy Bal (ex. trnsptn)'!$U$9:$U$512,'Wkpr-Stdy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Summary'!$U$9:$U$238,'Wkpr-201612 TTP Adj Summary'!$B$9:$B$238,'Att B1 123116 Depr_Chg-ex trans'!$B154,'Wkpr-201612 TTP Adj Summary'!$C$9:$C$238,'Att B1 123116 Depr_Chg-ex trans'!$C154,'Wkpr-201612 TTP Adj Summary'!$D$9:$D$238,'Att B1 123116 Depr_Chg-ex trans'!$D154)</f>
        <v>0</v>
      </c>
    </row>
    <row r="155" spans="2:21" x14ac:dyDescent="0.2">
      <c r="B155" s="26" t="s">
        <v>30</v>
      </c>
      <c r="C155" s="26" t="s">
        <v>161</v>
      </c>
      <c r="D155" s="26">
        <f t="shared" si="60"/>
        <v>331200</v>
      </c>
      <c r="E155" s="36">
        <v>331.2</v>
      </c>
      <c r="F155" s="26" t="s">
        <v>48</v>
      </c>
      <c r="G155" s="27">
        <f>SUMIFS('Wkpr-Stdy Bal (ex. trnsptn)'!$G$9:$G$512,'Wkpr-Stdy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Summary'!$G$9:$G$238,'Wkpr-201612 TTP Adj Summary'!$B$9:$B$238,'Att B1 123116 Depr_Chg-ex trans'!$B155,'Wkpr-201612 TTP Adj Summary'!$C$9:$C$238,'Att B1 123116 Depr_Chg-ex trans'!$C155,'Wkpr-201612 TTP Adj Summary'!$D$9:$D$238,'Att B1 123116 Depr_Chg-ex trans'!$D155)</f>
        <v>5979.7</v>
      </c>
      <c r="I155" s="37">
        <f>'Wkpr-Stdy Bal (ex. trnsptn)'!I155</f>
        <v>1.6500000000000001E-2</v>
      </c>
      <c r="J155" s="28">
        <f t="shared" si="61"/>
        <v>98.665050000000008</v>
      </c>
      <c r="L155" s="37">
        <f>'Wkpr-Stdy Bal (ex. trnsptn)'!L155</f>
        <v>2.0400000000000001E-2</v>
      </c>
      <c r="N155" s="28">
        <f t="shared" si="62"/>
        <v>121.98588000000001</v>
      </c>
      <c r="O155" s="28">
        <f t="shared" si="63"/>
        <v>23.320830000000001</v>
      </c>
      <c r="Q155" s="27">
        <f>SUMIFS('Wkpr-Stdy Bal (ex. trnsptn)'!$Q$9:$Q$512,'Wkpr-Stdy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Summary'!$Q$9:$Q$238,'Wkpr-201612 TTP Adj Summary'!$B$9:$B$238,'Att B1 123116 Depr_Chg-ex trans'!$B155,'Wkpr-201612 TTP Adj Summary'!$C$9:$C$238,'Att B1 123116 Depr_Chg-ex trans'!$C155,'Wkpr-201612 TTP Adj Summary'!$D$9:$D$238,'Att B1 123116 Depr_Chg-ex trans'!$D155)</f>
        <v>15.328781559000006</v>
      </c>
      <c r="R155" s="27">
        <f>SUMIFS('Wkpr-Stdy Bal (ex. trnsptn)'!$R$9:$R$512,'Wkpr-Stdy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Summary'!$R$9:$R$238,'Wkpr-201612 TTP Adj Summary'!$B$9:$B$238,'Att B1 123116 Depr_Chg-ex trans'!$B155,'Wkpr-201612 TTP Adj Summary'!$C$9:$C$238,'Att B1 123116 Depr_Chg-ex trans'!$C155,'Wkpr-201612 TTP Adj Summary'!$D$9:$D$238,'Att B1 123116 Depr_Chg-ex trans'!$D155)</f>
        <v>7.9920484410000014</v>
      </c>
      <c r="S155" s="27">
        <f>SUMIFS('Wkpr-Stdy Bal (ex. trnsptn)'!$S$9:$S$512,'Wkpr-Stdy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Summary'!$S$9:$S$238,'Wkpr-201612 TTP Adj Summary'!$B$9:$B$238,'Att B1 123116 Depr_Chg-ex trans'!$B155,'Wkpr-201612 TTP Adj Summary'!$C$9:$C$238,'Att B1 123116 Depr_Chg-ex trans'!$C155,'Wkpr-201612 TTP Adj Summary'!$D$9:$D$238,'Att B1 123116 Depr_Chg-ex trans'!$D155)</f>
        <v>0</v>
      </c>
      <c r="T155" s="27">
        <f>SUMIFS('Wkpr-Stdy Bal (ex. trnsptn)'!$T$9:$T$512,'Wkpr-Stdy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Summary'!$T$9:$T$238,'Wkpr-201612 TTP Adj Summary'!$B$9:$B$238,'Att B1 123116 Depr_Chg-ex trans'!$B155,'Wkpr-201612 TTP Adj Summary'!$C$9:$C$238,'Att B1 123116 Depr_Chg-ex trans'!$C155,'Wkpr-201612 TTP Adj Summary'!$D$9:$D$238,'Att B1 123116 Depr_Chg-ex trans'!$D155)</f>
        <v>0</v>
      </c>
      <c r="U155" s="27">
        <f>SUMIFS('Wkpr-Stdy Bal (ex. trnsptn)'!$U$9:$U$512,'Wkpr-Stdy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Summary'!$U$9:$U$238,'Wkpr-201612 TTP Adj Summary'!$B$9:$B$238,'Att B1 123116 Depr_Chg-ex trans'!$B155,'Wkpr-201612 TTP Adj Summary'!$C$9:$C$238,'Att B1 123116 Depr_Chg-ex trans'!$C155,'Wkpr-201612 TTP Adj Summary'!$D$9:$D$238,'Att B1 123116 Depr_Chg-ex trans'!$D155)</f>
        <v>0</v>
      </c>
    </row>
    <row r="156" spans="2:21" x14ac:dyDescent="0.2">
      <c r="B156" s="26" t="s">
        <v>30</v>
      </c>
      <c r="C156" s="26" t="s">
        <v>161</v>
      </c>
      <c r="D156" s="26">
        <f t="shared" si="60"/>
        <v>332000</v>
      </c>
      <c r="E156" s="36">
        <v>332</v>
      </c>
      <c r="F156" s="26" t="s">
        <v>49</v>
      </c>
      <c r="G156" s="27">
        <f>SUMIFS('Wkpr-Stdy Bal (ex. trnsptn)'!$G$9:$G$512,'Wkpr-Stdy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Summary'!$G$9:$G$238,'Wkpr-201612 TTP Adj Summary'!$B$9:$B$238,'Att B1 123116 Depr_Chg-ex trans'!$B156,'Wkpr-201612 TTP Adj Summary'!$C$9:$C$238,'Att B1 123116 Depr_Chg-ex trans'!$C156,'Wkpr-201612 TTP Adj Summary'!$D$9:$D$238,'Att B1 123116 Depr_Chg-ex trans'!$D156)</f>
        <v>7607240.7000000002</v>
      </c>
      <c r="I156" s="37">
        <f>'Wkpr-Stdy Bal (ex. trnsptn)'!I156</f>
        <v>1.8499999999999999E-2</v>
      </c>
      <c r="J156" s="28">
        <f t="shared" si="61"/>
        <v>140733.95295000001</v>
      </c>
      <c r="L156" s="37">
        <f>'Wkpr-Stdy Bal (ex. trnsptn)'!L156</f>
        <v>1.8200000000000001E-2</v>
      </c>
      <c r="N156" s="28">
        <f t="shared" si="62"/>
        <v>138451.78074000002</v>
      </c>
      <c r="O156" s="28">
        <f t="shared" si="63"/>
        <v>-2282.1722099999897</v>
      </c>
      <c r="Q156" s="27">
        <f>SUMIFS('Wkpr-Stdy Bal (ex. trnsptn)'!$Q$9:$Q$512,'Wkpr-Stdy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Summary'!$Q$9:$Q$238,'Wkpr-201612 TTP Adj Summary'!$B$9:$B$238,'Att B1 123116 Depr_Chg-ex trans'!$B156,'Wkpr-201612 TTP Adj Summary'!$C$9:$C$238,'Att B1 123116 Depr_Chg-ex trans'!$C156,'Wkpr-201612 TTP Adj Summary'!$D$9:$D$238,'Att B1 123116 Depr_Chg-ex trans'!$D156)</f>
        <v>-1500.0717936329893</v>
      </c>
      <c r="R156" s="27">
        <f>SUMIFS('Wkpr-Stdy Bal (ex. trnsptn)'!$R$9:$R$512,'Wkpr-Stdy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Summary'!$R$9:$R$238,'Wkpr-201612 TTP Adj Summary'!$B$9:$B$238,'Att B1 123116 Depr_Chg-ex trans'!$B156,'Wkpr-201612 TTP Adj Summary'!$C$9:$C$238,'Att B1 123116 Depr_Chg-ex trans'!$C156,'Wkpr-201612 TTP Adj Summary'!$D$9:$D$238,'Att B1 123116 Depr_Chg-ex trans'!$D156)</f>
        <v>-782.10041636699316</v>
      </c>
      <c r="S156" s="27">
        <f>SUMIFS('Wkpr-Stdy Bal (ex. trnsptn)'!$S$9:$S$512,'Wkpr-Stdy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Summary'!$S$9:$S$238,'Wkpr-201612 TTP Adj Summary'!$B$9:$B$238,'Att B1 123116 Depr_Chg-ex trans'!$B156,'Wkpr-201612 TTP Adj Summary'!$C$9:$C$238,'Att B1 123116 Depr_Chg-ex trans'!$C156,'Wkpr-201612 TTP Adj Summary'!$D$9:$D$238,'Att B1 123116 Depr_Chg-ex trans'!$D156)</f>
        <v>0</v>
      </c>
      <c r="T156" s="27">
        <f>SUMIFS('Wkpr-Stdy Bal (ex. trnsptn)'!$T$9:$T$512,'Wkpr-Stdy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Summary'!$T$9:$T$238,'Wkpr-201612 TTP Adj Summary'!$B$9:$B$238,'Att B1 123116 Depr_Chg-ex trans'!$B156,'Wkpr-201612 TTP Adj Summary'!$C$9:$C$238,'Att B1 123116 Depr_Chg-ex trans'!$C156,'Wkpr-201612 TTP Adj Summary'!$D$9:$D$238,'Att B1 123116 Depr_Chg-ex trans'!$D156)</f>
        <v>0</v>
      </c>
      <c r="U156" s="27">
        <f>SUMIFS('Wkpr-Stdy Bal (ex. trnsptn)'!$U$9:$U$512,'Wkpr-Stdy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Summary'!$U$9:$U$238,'Wkpr-201612 TTP Adj Summary'!$B$9:$B$238,'Att B1 123116 Depr_Chg-ex trans'!$B156,'Wkpr-201612 TTP Adj Summary'!$C$9:$C$238,'Att B1 123116 Depr_Chg-ex trans'!$C156,'Wkpr-201612 TTP Adj Summary'!$D$9:$D$238,'Att B1 123116 Depr_Chg-ex trans'!$D156)</f>
        <v>0</v>
      </c>
    </row>
    <row r="157" spans="2:21" x14ac:dyDescent="0.2">
      <c r="B157" s="26" t="s">
        <v>30</v>
      </c>
      <c r="C157" s="26" t="s">
        <v>161</v>
      </c>
      <c r="D157" s="26">
        <f t="shared" si="60"/>
        <v>333000</v>
      </c>
      <c r="E157" s="36">
        <v>333</v>
      </c>
      <c r="F157" s="26" t="s">
        <v>52</v>
      </c>
      <c r="G157" s="27">
        <f>SUMIFS('Wkpr-Stdy Bal (ex. trnsptn)'!$G$9:$G$512,'Wkpr-Stdy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Summary'!$G$9:$G$238,'Wkpr-201612 TTP Adj Summary'!$B$9:$B$238,'Att B1 123116 Depr_Chg-ex trans'!$B157,'Wkpr-201612 TTP Adj Summary'!$C$9:$C$238,'Att B1 123116 Depr_Chg-ex trans'!$C157,'Wkpr-201612 TTP Adj Summary'!$D$9:$D$238,'Att B1 123116 Depr_Chg-ex trans'!$D157)</f>
        <v>1166450.56</v>
      </c>
      <c r="I157" s="37">
        <f>'Wkpr-Stdy Bal (ex. trnsptn)'!I157</f>
        <v>2.53E-2</v>
      </c>
      <c r="J157" s="28">
        <f t="shared" si="61"/>
        <v>29511.199167999999</v>
      </c>
      <c r="L157" s="37">
        <f>'Wkpr-Stdy Bal (ex. trnsptn)'!L157</f>
        <v>2.2000000000000001E-3</v>
      </c>
      <c r="N157" s="28">
        <f t="shared" si="62"/>
        <v>2566.1912320000001</v>
      </c>
      <c r="O157" s="28">
        <f t="shared" si="63"/>
        <v>-26945.007935999998</v>
      </c>
      <c r="Q157" s="27">
        <f>SUMIFS('Wkpr-Stdy Bal (ex. trnsptn)'!$Q$9:$Q$512,'Wkpr-Stdy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Summary'!$Q$9:$Q$238,'Wkpr-201612 TTP Adj Summary'!$B$9:$B$238,'Att B1 123116 Depr_Chg-ex trans'!$B157,'Wkpr-201612 TTP Adj Summary'!$C$9:$C$238,'Att B1 123116 Depr_Chg-ex trans'!$C157,'Wkpr-201612 TTP Adj Summary'!$D$9:$D$238,'Att B1 123116 Depr_Chg-ex trans'!$D157)</f>
        <v>-17710.953716332799</v>
      </c>
      <c r="R157" s="27">
        <f>SUMIFS('Wkpr-Stdy Bal (ex. trnsptn)'!$R$9:$R$512,'Wkpr-Stdy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Summary'!$R$9:$R$238,'Wkpr-201612 TTP Adj Summary'!$B$9:$B$238,'Att B1 123116 Depr_Chg-ex trans'!$B157,'Wkpr-201612 TTP Adj Summary'!$C$9:$C$238,'Att B1 123116 Depr_Chg-ex trans'!$C157,'Wkpr-201612 TTP Adj Summary'!$D$9:$D$238,'Att B1 123116 Depr_Chg-ex trans'!$D157)</f>
        <v>-9234.0542196672013</v>
      </c>
      <c r="S157" s="27">
        <f>SUMIFS('Wkpr-Stdy Bal (ex. trnsptn)'!$S$9:$S$512,'Wkpr-Stdy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Summary'!$S$9:$S$238,'Wkpr-201612 TTP Adj Summary'!$B$9:$B$238,'Att B1 123116 Depr_Chg-ex trans'!$B157,'Wkpr-201612 TTP Adj Summary'!$C$9:$C$238,'Att B1 123116 Depr_Chg-ex trans'!$C157,'Wkpr-201612 TTP Adj Summary'!$D$9:$D$238,'Att B1 123116 Depr_Chg-ex trans'!$D157)</f>
        <v>0</v>
      </c>
      <c r="T157" s="27">
        <f>SUMIFS('Wkpr-Stdy Bal (ex. trnsptn)'!$T$9:$T$512,'Wkpr-Stdy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Summary'!$T$9:$T$238,'Wkpr-201612 TTP Adj Summary'!$B$9:$B$238,'Att B1 123116 Depr_Chg-ex trans'!$B157,'Wkpr-201612 TTP Adj Summary'!$C$9:$C$238,'Att B1 123116 Depr_Chg-ex trans'!$C157,'Wkpr-201612 TTP Adj Summary'!$D$9:$D$238,'Att B1 123116 Depr_Chg-ex trans'!$D157)</f>
        <v>0</v>
      </c>
      <c r="U157" s="27">
        <f>SUMIFS('Wkpr-Stdy Bal (ex. trnsptn)'!$U$9:$U$512,'Wkpr-Stdy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Summary'!$U$9:$U$238,'Wkpr-201612 TTP Adj Summary'!$B$9:$B$238,'Att B1 123116 Depr_Chg-ex trans'!$B157,'Wkpr-201612 TTP Adj Summary'!$C$9:$C$238,'Att B1 123116 Depr_Chg-ex trans'!$C157,'Wkpr-201612 TTP Adj Summary'!$D$9:$D$238,'Att B1 123116 Depr_Chg-ex trans'!$D157)</f>
        <v>0</v>
      </c>
    </row>
    <row r="158" spans="2:21" x14ac:dyDescent="0.2">
      <c r="B158" s="26" t="s">
        <v>30</v>
      </c>
      <c r="C158" s="26" t="s">
        <v>161</v>
      </c>
      <c r="D158" s="26">
        <f t="shared" si="60"/>
        <v>334000</v>
      </c>
      <c r="E158" s="36">
        <v>334</v>
      </c>
      <c r="F158" s="26" t="s">
        <v>36</v>
      </c>
      <c r="G158" s="27">
        <f>SUMIFS('Wkpr-Stdy Bal (ex. trnsptn)'!$G$9:$G$512,'Wkpr-Stdy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Summary'!$G$9:$G$238,'Wkpr-201612 TTP Adj Summary'!$B$9:$B$238,'Att B1 123116 Depr_Chg-ex trans'!$B158,'Wkpr-201612 TTP Adj Summary'!$C$9:$C$238,'Att B1 123116 Depr_Chg-ex trans'!$C158,'Wkpr-201612 TTP Adj Summary'!$D$9:$D$238,'Att B1 123116 Depr_Chg-ex trans'!$D158)</f>
        <v>4268621.54</v>
      </c>
      <c r="I158" s="37">
        <f>'Wkpr-Stdy Bal (ex. trnsptn)'!I158</f>
        <v>2.81E-2</v>
      </c>
      <c r="J158" s="28">
        <f t="shared" si="61"/>
        <v>119948.265274</v>
      </c>
      <c r="L158" s="37">
        <f>'Wkpr-Stdy Bal (ex. trnsptn)'!L158</f>
        <v>3.1099999999999999E-2</v>
      </c>
      <c r="N158" s="28">
        <f t="shared" si="62"/>
        <v>132754.12989399998</v>
      </c>
      <c r="O158" s="28">
        <f t="shared" si="63"/>
        <v>12805.864619999978</v>
      </c>
      <c r="Q158" s="27">
        <f>SUMIFS('Wkpr-Stdy Bal (ex. trnsptn)'!$Q$9:$Q$512,'Wkpr-Stdy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Summary'!$Q$9:$Q$238,'Wkpr-201612 TTP Adj Summary'!$B$9:$B$238,'Att B1 123116 Depr_Chg-ex trans'!$B158,'Wkpr-201612 TTP Adj Summary'!$C$9:$C$238,'Att B1 123116 Depr_Chg-ex trans'!$C158,'Wkpr-201612 TTP Adj Summary'!$D$9:$D$238,'Att B1 123116 Depr_Chg-ex trans'!$D158)</f>
        <v>8417.2948147259885</v>
      </c>
      <c r="R158" s="27">
        <f>SUMIFS('Wkpr-Stdy Bal (ex. trnsptn)'!$R$9:$R$512,'Wkpr-Stdy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Summary'!$R$9:$R$238,'Wkpr-201612 TTP Adj Summary'!$B$9:$B$238,'Att B1 123116 Depr_Chg-ex trans'!$B158,'Wkpr-201612 TTP Adj Summary'!$C$9:$C$238,'Att B1 123116 Depr_Chg-ex trans'!$C158,'Wkpr-201612 TTP Adj Summary'!$D$9:$D$238,'Att B1 123116 Depr_Chg-ex trans'!$D158)</f>
        <v>4388.5698052739972</v>
      </c>
      <c r="S158" s="27">
        <f>SUMIFS('Wkpr-Stdy Bal (ex. trnsptn)'!$S$9:$S$512,'Wkpr-Stdy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Summary'!$S$9:$S$238,'Wkpr-201612 TTP Adj Summary'!$B$9:$B$238,'Att B1 123116 Depr_Chg-ex trans'!$B158,'Wkpr-201612 TTP Adj Summary'!$C$9:$C$238,'Att B1 123116 Depr_Chg-ex trans'!$C158,'Wkpr-201612 TTP Adj Summary'!$D$9:$D$238,'Att B1 123116 Depr_Chg-ex trans'!$D158)</f>
        <v>0</v>
      </c>
      <c r="T158" s="27">
        <f>SUMIFS('Wkpr-Stdy Bal (ex. trnsptn)'!$T$9:$T$512,'Wkpr-Stdy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Summary'!$T$9:$T$238,'Wkpr-201612 TTP Adj Summary'!$B$9:$B$238,'Att B1 123116 Depr_Chg-ex trans'!$B158,'Wkpr-201612 TTP Adj Summary'!$C$9:$C$238,'Att B1 123116 Depr_Chg-ex trans'!$C158,'Wkpr-201612 TTP Adj Summary'!$D$9:$D$238,'Att B1 123116 Depr_Chg-ex trans'!$D158)</f>
        <v>0</v>
      </c>
      <c r="U158" s="27">
        <f>SUMIFS('Wkpr-Stdy Bal (ex. trnsptn)'!$U$9:$U$512,'Wkpr-Stdy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Summary'!$U$9:$U$238,'Wkpr-201612 TTP Adj Summary'!$B$9:$B$238,'Att B1 123116 Depr_Chg-ex trans'!$B158,'Wkpr-201612 TTP Adj Summary'!$C$9:$C$238,'Att B1 123116 Depr_Chg-ex trans'!$C158,'Wkpr-201612 TTP Adj Summary'!$D$9:$D$238,'Att B1 123116 Depr_Chg-ex trans'!$D158)</f>
        <v>0</v>
      </c>
    </row>
    <row r="159" spans="2:21" x14ac:dyDescent="0.2">
      <c r="B159" s="26" t="s">
        <v>30</v>
      </c>
      <c r="C159" s="26" t="s">
        <v>161</v>
      </c>
      <c r="D159" s="26">
        <f t="shared" si="60"/>
        <v>335000</v>
      </c>
      <c r="E159" s="36">
        <v>335</v>
      </c>
      <c r="F159" s="26" t="s">
        <v>37</v>
      </c>
      <c r="G159" s="27">
        <f>SUMIFS('Wkpr-Stdy Bal (ex. trnsptn)'!$G$9:$G$512,'Wkpr-Stdy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Summary'!$G$9:$G$238,'Wkpr-201612 TTP Adj Summary'!$B$9:$B$238,'Att B1 123116 Depr_Chg-ex trans'!$B159,'Wkpr-201612 TTP Adj Summary'!$C$9:$C$238,'Att B1 123116 Depr_Chg-ex trans'!$C159,'Wkpr-201612 TTP Adj Summary'!$D$9:$D$238,'Att B1 123116 Depr_Chg-ex trans'!$D159)</f>
        <v>104449.82</v>
      </c>
      <c r="I159" s="37">
        <f>'Wkpr-Stdy Bal (ex. trnsptn)'!I159</f>
        <v>1.0500000000000001E-2</v>
      </c>
      <c r="J159" s="28">
        <f t="shared" si="61"/>
        <v>1096.7231100000001</v>
      </c>
      <c r="L159" s="37">
        <f>'Wkpr-Stdy Bal (ex. trnsptn)'!L159</f>
        <v>2.1400000000000002E-2</v>
      </c>
      <c r="N159" s="28">
        <f t="shared" si="62"/>
        <v>2235.2261480000002</v>
      </c>
      <c r="O159" s="28">
        <f t="shared" si="63"/>
        <v>1138.5030380000001</v>
      </c>
      <c r="Q159" s="27">
        <f>SUMIFS('Wkpr-Stdy Bal (ex. trnsptn)'!$Q$9:$Q$512,'Wkpr-Stdy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Summary'!$Q$9:$Q$238,'Wkpr-201612 TTP Adj Summary'!$B$9:$B$238,'Att B1 123116 Depr_Chg-ex trans'!$B159,'Wkpr-201612 TTP Adj Summary'!$C$9:$C$238,'Att B1 123116 Depr_Chg-ex trans'!$C159,'Wkpr-201612 TTP Adj Summary'!$D$9:$D$238,'Att B1 123116 Depr_Chg-ex trans'!$D159)</f>
        <v>748.33804687740007</v>
      </c>
      <c r="R159" s="27">
        <f>SUMIFS('Wkpr-Stdy Bal (ex. trnsptn)'!$R$9:$R$512,'Wkpr-Stdy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Summary'!$R$9:$R$238,'Wkpr-201612 TTP Adj Summary'!$B$9:$B$238,'Att B1 123116 Depr_Chg-ex trans'!$B159,'Wkpr-201612 TTP Adj Summary'!$C$9:$C$238,'Att B1 123116 Depr_Chg-ex trans'!$C159,'Wkpr-201612 TTP Adj Summary'!$D$9:$D$238,'Att B1 123116 Depr_Chg-ex trans'!$D159)</f>
        <v>390.16499112259999</v>
      </c>
      <c r="S159" s="27">
        <f>SUMIFS('Wkpr-Stdy Bal (ex. trnsptn)'!$S$9:$S$512,'Wkpr-Stdy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Summary'!$S$9:$S$238,'Wkpr-201612 TTP Adj Summary'!$B$9:$B$238,'Att B1 123116 Depr_Chg-ex trans'!$B159,'Wkpr-201612 TTP Adj Summary'!$C$9:$C$238,'Att B1 123116 Depr_Chg-ex trans'!$C159,'Wkpr-201612 TTP Adj Summary'!$D$9:$D$238,'Att B1 123116 Depr_Chg-ex trans'!$D159)</f>
        <v>0</v>
      </c>
      <c r="T159" s="27">
        <f>SUMIFS('Wkpr-Stdy Bal (ex. trnsptn)'!$T$9:$T$512,'Wkpr-Stdy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Summary'!$T$9:$T$238,'Wkpr-201612 TTP Adj Summary'!$B$9:$B$238,'Att B1 123116 Depr_Chg-ex trans'!$B159,'Wkpr-201612 TTP Adj Summary'!$C$9:$C$238,'Att B1 123116 Depr_Chg-ex trans'!$C159,'Wkpr-201612 TTP Adj Summary'!$D$9:$D$238,'Att B1 123116 Depr_Chg-ex trans'!$D159)</f>
        <v>0</v>
      </c>
      <c r="U159" s="27">
        <f>SUMIFS('Wkpr-Stdy Bal (ex. trnsptn)'!$U$9:$U$512,'Wkpr-Stdy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Summary'!$U$9:$U$238,'Wkpr-201612 TTP Adj Summary'!$B$9:$B$238,'Att B1 123116 Depr_Chg-ex trans'!$B159,'Wkpr-201612 TTP Adj Summary'!$C$9:$C$238,'Att B1 123116 Depr_Chg-ex trans'!$C159,'Wkpr-201612 TTP Adj Summary'!$D$9:$D$238,'Att B1 123116 Depr_Chg-ex trans'!$D159)</f>
        <v>0</v>
      </c>
    </row>
    <row r="160" spans="2:21" x14ac:dyDescent="0.2">
      <c r="B160" s="26" t="s">
        <v>30</v>
      </c>
      <c r="C160" s="26" t="s">
        <v>161</v>
      </c>
      <c r="D160" s="26">
        <f t="shared" si="60"/>
        <v>336000</v>
      </c>
      <c r="E160" s="36">
        <v>336</v>
      </c>
      <c r="F160" s="26" t="s">
        <v>145</v>
      </c>
      <c r="G160" s="27">
        <f>SUMIFS('Wkpr-Stdy Bal (ex. trnsptn)'!$G$9:$G$512,'Wkpr-Stdy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Summary'!$G$9:$G$238,'Wkpr-201612 TTP Adj Summary'!$B$9:$B$238,'Att B1 123116 Depr_Chg-ex trans'!$B160,'Wkpr-201612 TTP Adj Summary'!$C$9:$C$238,'Att B1 123116 Depr_Chg-ex trans'!$C160,'Wkpr-201612 TTP Adj Summary'!$D$9:$D$238,'Att B1 123116 Depr_Chg-ex trans'!$D160)</f>
        <v>508242.34</v>
      </c>
      <c r="I160" s="37">
        <f>'Wkpr-Stdy Bal (ex. trnsptn)'!I160</f>
        <v>1.8599999999999998E-2</v>
      </c>
      <c r="J160" s="28">
        <f t="shared" si="61"/>
        <v>9453.3075239999998</v>
      </c>
      <c r="L160" s="37">
        <f>'Wkpr-Stdy Bal (ex. trnsptn)'!L160</f>
        <v>2.53E-2</v>
      </c>
      <c r="N160" s="28">
        <f t="shared" si="62"/>
        <v>12858.531202</v>
      </c>
      <c r="O160" s="28">
        <f t="shared" si="63"/>
        <v>3405.2236780000003</v>
      </c>
      <c r="Q160" s="27">
        <f>SUMIFS('Wkpr-Stdy Bal (ex. trnsptn)'!$Q$9:$Q$512,'Wkpr-Stdy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Summary'!$Q$9:$Q$238,'Wkpr-201612 TTP Adj Summary'!$B$9:$B$238,'Att B1 123116 Depr_Chg-ex trans'!$B160,'Wkpr-201612 TTP Adj Summary'!$C$9:$C$238,'Att B1 123116 Depr_Chg-ex trans'!$C160,'Wkpr-201612 TTP Adj Summary'!$D$9:$D$238,'Att B1 123116 Depr_Chg-ex trans'!$D160)</f>
        <v>2238.2535235494006</v>
      </c>
      <c r="R160" s="27">
        <f>SUMIFS('Wkpr-Stdy Bal (ex. trnsptn)'!$R$9:$R$512,'Wkpr-Stdy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Summary'!$R$9:$R$238,'Wkpr-201612 TTP Adj Summary'!$B$9:$B$238,'Att B1 123116 Depr_Chg-ex trans'!$B160,'Wkpr-201612 TTP Adj Summary'!$C$9:$C$238,'Att B1 123116 Depr_Chg-ex trans'!$C160,'Wkpr-201612 TTP Adj Summary'!$D$9:$D$238,'Att B1 123116 Depr_Chg-ex trans'!$D160)</f>
        <v>1166.9701544506001</v>
      </c>
      <c r="S160" s="27">
        <f>SUMIFS('Wkpr-Stdy Bal (ex. trnsptn)'!$S$9:$S$512,'Wkpr-Stdy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Summary'!$S$9:$S$238,'Wkpr-201612 TTP Adj Summary'!$B$9:$B$238,'Att B1 123116 Depr_Chg-ex trans'!$B160,'Wkpr-201612 TTP Adj Summary'!$C$9:$C$238,'Att B1 123116 Depr_Chg-ex trans'!$C160,'Wkpr-201612 TTP Adj Summary'!$D$9:$D$238,'Att B1 123116 Depr_Chg-ex trans'!$D160)</f>
        <v>0</v>
      </c>
      <c r="T160" s="27">
        <f>SUMIFS('Wkpr-Stdy Bal (ex. trnsptn)'!$T$9:$T$512,'Wkpr-Stdy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Summary'!$T$9:$T$238,'Wkpr-201612 TTP Adj Summary'!$B$9:$B$238,'Att B1 123116 Depr_Chg-ex trans'!$B160,'Wkpr-201612 TTP Adj Summary'!$C$9:$C$238,'Att B1 123116 Depr_Chg-ex trans'!$C160,'Wkpr-201612 TTP Adj Summary'!$D$9:$D$238,'Att B1 123116 Depr_Chg-ex trans'!$D160)</f>
        <v>0</v>
      </c>
      <c r="U160" s="27">
        <f>SUMIFS('Wkpr-Stdy Bal (ex. trnsptn)'!$U$9:$U$512,'Wkpr-Stdy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Summary'!$U$9:$U$238,'Wkpr-201612 TTP Adj Summary'!$B$9:$B$238,'Att B1 123116 Depr_Chg-ex trans'!$B160,'Wkpr-201612 TTP Adj Summary'!$C$9:$C$238,'Att B1 123116 Depr_Chg-ex trans'!$C160,'Wkpr-201612 TTP Adj Summary'!$D$9:$D$238,'Att B1 123116 Depr_Chg-ex trans'!$D160)</f>
        <v>0</v>
      </c>
    </row>
    <row r="161" spans="1:21" x14ac:dyDescent="0.2">
      <c r="F161" s="26" t="s">
        <v>39</v>
      </c>
      <c r="G161" s="40">
        <f>SUM(G153:G160)</f>
        <v>14700339.620000001</v>
      </c>
      <c r="J161" s="40">
        <f>SUM(J153:J160)</f>
        <v>320440.05093200004</v>
      </c>
      <c r="N161" s="40">
        <f>SUM(N153:N160)</f>
        <v>302745.46882399998</v>
      </c>
      <c r="O161" s="40">
        <f>SUM(O153:O160)</f>
        <v>-17694.58210800001</v>
      </c>
      <c r="Q161" s="40">
        <f>SUM(Q153:Q160)</f>
        <v>-11630.648819588398</v>
      </c>
      <c r="R161" s="40">
        <f>SUM(R153:R160)</f>
        <v>-6063.9332884115975</v>
      </c>
      <c r="S161" s="40">
        <f>SUM(S153:S160)</f>
        <v>0</v>
      </c>
      <c r="T161" s="40">
        <f>SUM(T153:T160)</f>
        <v>0</v>
      </c>
      <c r="U161" s="40">
        <f>SUM(U153:U160)</f>
        <v>0</v>
      </c>
    </row>
    <row r="162" spans="1:21" x14ac:dyDescent="0.2">
      <c r="J162" s="28"/>
      <c r="N162" s="28"/>
      <c r="O162" s="28"/>
      <c r="Q162" s="28"/>
      <c r="R162" s="28"/>
      <c r="S162" s="28"/>
      <c r="T162" s="28"/>
      <c r="U162" s="28"/>
    </row>
    <row r="163" spans="1:21" x14ac:dyDescent="0.2">
      <c r="F163" s="26" t="s">
        <v>195</v>
      </c>
      <c r="G163" s="40">
        <f>SUM(G63,G75,G89,G100,G115,G136,G150,G161)</f>
        <v>592133143.60000002</v>
      </c>
      <c r="I163" s="77">
        <f>J163/G163</f>
        <v>1.9082969149644809E-2</v>
      </c>
      <c r="J163" s="40">
        <f>SUM(J63,J75,J89,J100,J115,J136,J150,J161)</f>
        <v>11299658.511800999</v>
      </c>
      <c r="L163" s="77">
        <f>N163/G163</f>
        <v>2.2009474623890989E-2</v>
      </c>
      <c r="N163" s="40">
        <f>SUM(N63,N75,N89,N100,N115,N136,N150,N161)</f>
        <v>13032539.398029</v>
      </c>
      <c r="O163" s="40">
        <f>SUM(O63,O75,O89,O100,O115,O136,O150,O161)</f>
        <v>1732880.8862280003</v>
      </c>
      <c r="Q163" s="40">
        <f>SUM(Q63,Q75,Q89,Q100,Q115,Q136,Q150,Q161)</f>
        <v>1139010.8538832383</v>
      </c>
      <c r="R163" s="40">
        <f>SUM(R63,R75,R89,R100,R115,R136,R150,R161)</f>
        <v>593852.15217676188</v>
      </c>
      <c r="S163" s="40">
        <f>SUM(S63,S75,S89,S100,S115,S136,S150,S161)</f>
        <v>0</v>
      </c>
      <c r="T163" s="40">
        <f>SUM(T63,T75,T89,T100,T115,T136,T150,T161)</f>
        <v>0</v>
      </c>
      <c r="U163" s="40">
        <f>SUM(U63,U75,U89,U100,U115,U136,U150,U161)</f>
        <v>0</v>
      </c>
    </row>
    <row r="164" spans="1:21" x14ac:dyDescent="0.2">
      <c r="J164" s="28"/>
      <c r="N164" s="28"/>
      <c r="O164" s="28"/>
      <c r="Q164" s="28"/>
      <c r="R164" s="28"/>
      <c r="S164" s="28"/>
      <c r="T164" s="28"/>
      <c r="U164" s="28"/>
    </row>
    <row r="165" spans="1:21" x14ac:dyDescent="0.2">
      <c r="A165" s="26" t="s">
        <v>53</v>
      </c>
      <c r="J165" s="28"/>
      <c r="N165" s="28"/>
      <c r="O165" s="28"/>
      <c r="Q165" s="28"/>
      <c r="R165" s="28"/>
      <c r="S165" s="28"/>
      <c r="T165" s="28"/>
      <c r="U165" s="28"/>
    </row>
    <row r="166" spans="1:21" x14ac:dyDescent="0.2">
      <c r="F166" s="26" t="s">
        <v>162</v>
      </c>
      <c r="J166" s="28"/>
      <c r="N166" s="28"/>
      <c r="O166" s="28"/>
      <c r="Q166" s="28"/>
      <c r="R166" s="28"/>
      <c r="S166" s="28"/>
      <c r="T166" s="28"/>
      <c r="U166" s="28"/>
    </row>
    <row r="167" spans="1:21" x14ac:dyDescent="0.2">
      <c r="B167" s="26" t="s">
        <v>30</v>
      </c>
      <c r="C167" s="26" t="s">
        <v>163</v>
      </c>
      <c r="D167" s="26">
        <f t="shared" ref="D167:D172" si="64">E167*1000</f>
        <v>341000</v>
      </c>
      <c r="E167" s="36">
        <v>341</v>
      </c>
      <c r="F167" s="26" t="s">
        <v>32</v>
      </c>
      <c r="G167" s="27">
        <f>SUMIFS('Wkpr-Stdy Bal (ex. trnsptn)'!$G$9:$G$512,'Wkpr-Stdy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Summary'!$G$9:$G$238,'Wkpr-201612 TTP Adj Summary'!$B$9:$B$238,'Att B1 123116 Depr_Chg-ex trans'!$B167,'Wkpr-201612 TTP Adj Summary'!$C$9:$C$238,'Att B1 123116 Depr_Chg-ex trans'!$C167,'Wkpr-201612 TTP Adj Summary'!$D$9:$D$238,'Att B1 123116 Depr_Chg-ex trans'!$D167)</f>
        <v>1266745.71</v>
      </c>
      <c r="I167" s="37">
        <f>'Wkpr-Stdy Bal (ex. trnsptn)'!I167</f>
        <v>2.5399999999999999E-2</v>
      </c>
      <c r="J167" s="28">
        <f t="shared" ref="J167:J172" si="65">G167*I167</f>
        <v>32175.341033999997</v>
      </c>
      <c r="L167" s="37">
        <f>'Wkpr-Stdy Bal (ex. trnsptn)'!L167</f>
        <v>2.5600000000000001E-2</v>
      </c>
      <c r="N167" s="28">
        <f t="shared" ref="N167:N172" si="66">G167*L167</f>
        <v>32428.690176</v>
      </c>
      <c r="O167" s="28">
        <f t="shared" ref="O167:O172" si="67">N167-J167</f>
        <v>253.34914200000276</v>
      </c>
      <c r="Q167" s="27">
        <f>SUMIFS('Wkpr-Stdy Bal (ex. trnsptn)'!$Q$9:$Q$512,'Wkpr-Stdy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Summary'!$Q$9:$Q$238,'Wkpr-201612 TTP Adj Summary'!$B$9:$B$238,'Att B1 123116 Depr_Chg-ex trans'!$B167,'Wkpr-201612 TTP Adj Summary'!$C$9:$C$238,'Att B1 123116 Depr_Chg-ex trans'!$C167,'Wkpr-201612 TTP Adj Summary'!$D$9:$D$238,'Att B1 123116 Depr_Chg-ex trans'!$D167)</f>
        <v>166.52639103660113</v>
      </c>
      <c r="R167" s="27">
        <f>SUMIFS('Wkpr-Stdy Bal (ex. trnsptn)'!$R$9:$R$512,'Wkpr-Stdy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Summary'!$R$9:$R$238,'Wkpr-201612 TTP Adj Summary'!$B$9:$B$238,'Att B1 123116 Depr_Chg-ex trans'!$B167,'Wkpr-201612 TTP Adj Summary'!$C$9:$C$238,'Att B1 123116 Depr_Chg-ex trans'!$C167,'Wkpr-201612 TTP Adj Summary'!$D$9:$D$238,'Att B1 123116 Depr_Chg-ex trans'!$D167)</f>
        <v>86.822750963399812</v>
      </c>
      <c r="S167" s="27">
        <f>SUMIFS('Wkpr-Stdy Bal (ex. trnsptn)'!$S$9:$S$512,'Wkpr-Stdy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Summary'!$S$9:$S$238,'Wkpr-201612 TTP Adj Summary'!$B$9:$B$238,'Att B1 123116 Depr_Chg-ex trans'!$B167,'Wkpr-201612 TTP Adj Summary'!$C$9:$C$238,'Att B1 123116 Depr_Chg-ex trans'!$C167,'Wkpr-201612 TTP Adj Summary'!$D$9:$D$238,'Att B1 123116 Depr_Chg-ex trans'!$D167)</f>
        <v>0</v>
      </c>
      <c r="T167" s="27">
        <f>SUMIFS('Wkpr-Stdy Bal (ex. trnsptn)'!$T$9:$T$512,'Wkpr-Stdy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Summary'!$T$9:$T$238,'Wkpr-201612 TTP Adj Summary'!$B$9:$B$238,'Att B1 123116 Depr_Chg-ex trans'!$B167,'Wkpr-201612 TTP Adj Summary'!$C$9:$C$238,'Att B1 123116 Depr_Chg-ex trans'!$C167,'Wkpr-201612 TTP Adj Summary'!$D$9:$D$238,'Att B1 123116 Depr_Chg-ex trans'!$D167)</f>
        <v>0</v>
      </c>
      <c r="U167" s="27">
        <f>SUMIFS('Wkpr-Stdy Bal (ex. trnsptn)'!$U$9:$U$512,'Wkpr-Stdy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Summary'!$U$9:$U$238,'Wkpr-201612 TTP Adj Summary'!$B$9:$B$238,'Att B1 123116 Depr_Chg-ex trans'!$B167,'Wkpr-201612 TTP Adj Summary'!$C$9:$C$238,'Att B1 123116 Depr_Chg-ex trans'!$C167,'Wkpr-201612 TTP Adj Summary'!$D$9:$D$238,'Att B1 123116 Depr_Chg-ex trans'!$D167)</f>
        <v>0</v>
      </c>
    </row>
    <row r="168" spans="1:21" x14ac:dyDescent="0.2">
      <c r="B168" s="26" t="s">
        <v>30</v>
      </c>
      <c r="C168" s="26" t="s">
        <v>163</v>
      </c>
      <c r="D168" s="26">
        <f t="shared" si="64"/>
        <v>342000</v>
      </c>
      <c r="E168" s="36">
        <v>342</v>
      </c>
      <c r="F168" s="26" t="s">
        <v>56</v>
      </c>
      <c r="G168" s="27">
        <f>SUMIFS('Wkpr-Stdy Bal (ex. trnsptn)'!$G$9:$G$512,'Wkpr-Stdy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Summary'!$G$9:$G$238,'Wkpr-201612 TTP Adj Summary'!$B$9:$B$238,'Att B1 123116 Depr_Chg-ex trans'!$B168,'Wkpr-201612 TTP Adj Summary'!$C$9:$C$238,'Att B1 123116 Depr_Chg-ex trans'!$C168,'Wkpr-201612 TTP Adj Summary'!$D$9:$D$238,'Att B1 123116 Depr_Chg-ex trans'!$D168)</f>
        <v>166324.21</v>
      </c>
      <c r="I168" s="37">
        <f>'Wkpr-Stdy Bal (ex. trnsptn)'!I168</f>
        <v>2.6200000000000001E-2</v>
      </c>
      <c r="J168" s="28">
        <f t="shared" si="65"/>
        <v>4357.6943019999999</v>
      </c>
      <c r="L168" s="37">
        <f>'Wkpr-Stdy Bal (ex. trnsptn)'!L168</f>
        <v>2.6200000000000001E-2</v>
      </c>
      <c r="N168" s="28">
        <f t="shared" si="66"/>
        <v>4357.6943019999999</v>
      </c>
      <c r="O168" s="28">
        <f t="shared" si="67"/>
        <v>0</v>
      </c>
      <c r="Q168" s="27">
        <f>SUMIFS('Wkpr-Stdy Bal (ex. trnsptn)'!$Q$9:$Q$512,'Wkpr-Stdy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Summary'!$Q$9:$Q$238,'Wkpr-201612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R168" s="27">
        <f>SUMIFS('Wkpr-Stdy Bal (ex. trnsptn)'!$R$9:$R$512,'Wkpr-Stdy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Summary'!$R$9:$R$238,'Wkpr-201612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S168" s="27">
        <f>SUMIFS('Wkpr-Stdy Bal (ex. trnsptn)'!$S$9:$S$512,'Wkpr-Stdy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Summary'!$S$9:$S$238,'Wkpr-201612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T168" s="27">
        <f>SUMIFS('Wkpr-Stdy Bal (ex. trnsptn)'!$T$9:$T$512,'Wkpr-Stdy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Summary'!$T$9:$T$238,'Wkpr-201612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U168" s="27">
        <f>SUMIFS('Wkpr-Stdy Bal (ex. trnsptn)'!$U$9:$U$512,'Wkpr-Stdy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Summary'!$U$9:$U$238,'Wkpr-201612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</row>
    <row r="169" spans="1:21" x14ac:dyDescent="0.2">
      <c r="B169" s="26" t="s">
        <v>30</v>
      </c>
      <c r="C169" s="26" t="s">
        <v>163</v>
      </c>
      <c r="D169" s="26">
        <f t="shared" si="64"/>
        <v>343000</v>
      </c>
      <c r="E169" s="36">
        <v>343</v>
      </c>
      <c r="F169" s="26" t="s">
        <v>164</v>
      </c>
      <c r="G169" s="27">
        <f>SUMIFS('Wkpr-Stdy Bal (ex. trnsptn)'!$G$9:$G$512,'Wkpr-Stdy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Summary'!$G$9:$G$238,'Wkpr-201612 TTP Adj Summary'!$B$9:$B$238,'Att B1 123116 Depr_Chg-ex trans'!$B169,'Wkpr-201612 TTP Adj Summary'!$C$9:$C$238,'Att B1 123116 Depr_Chg-ex trans'!$C169,'Wkpr-201612 TTP Adj Summary'!$D$9:$D$238,'Att B1 123116 Depr_Chg-ex trans'!$D169)</f>
        <v>57216.28</v>
      </c>
      <c r="I169" s="37">
        <f>'Wkpr-Stdy Bal (ex. trnsptn)'!I169</f>
        <v>2.52E-2</v>
      </c>
      <c r="J169" s="28">
        <f t="shared" si="65"/>
        <v>1441.8502559999999</v>
      </c>
      <c r="L169" s="37">
        <f>'Wkpr-Stdy Bal (ex. trnsptn)'!L169</f>
        <v>2.3800000000000002E-2</v>
      </c>
      <c r="N169" s="28">
        <f t="shared" si="66"/>
        <v>1361.747464</v>
      </c>
      <c r="O169" s="28">
        <f t="shared" si="67"/>
        <v>-80.102791999999909</v>
      </c>
      <c r="Q169" s="27">
        <f>SUMIFS('Wkpr-Stdy Bal (ex. trnsptn)'!$Q$9:$Q$512,'Wkpr-Stdy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Summary'!$Q$9:$Q$238,'Wkpr-201612 TTP Adj Summary'!$B$9:$B$238,'Att B1 123116 Depr_Chg-ex trans'!$B169,'Wkpr-201612 TTP Adj Summary'!$C$9:$C$238,'Att B1 123116 Depr_Chg-ex trans'!$C169,'Wkpr-201612 TTP Adj Summary'!$D$9:$D$238,'Att B1 123116 Depr_Chg-ex trans'!$D169)</f>
        <v>-52.651565181599949</v>
      </c>
      <c r="R169" s="27">
        <f>SUMIFS('Wkpr-Stdy Bal (ex. trnsptn)'!$R$9:$R$512,'Wkpr-Stdy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Summary'!$R$9:$R$238,'Wkpr-201612 TTP Adj Summary'!$B$9:$B$238,'Att B1 123116 Depr_Chg-ex trans'!$B169,'Wkpr-201612 TTP Adj Summary'!$C$9:$C$238,'Att B1 123116 Depr_Chg-ex trans'!$C169,'Wkpr-201612 TTP Adj Summary'!$D$9:$D$238,'Att B1 123116 Depr_Chg-ex trans'!$D169)</f>
        <v>-27.451226818400016</v>
      </c>
      <c r="S169" s="27">
        <f>SUMIFS('Wkpr-Stdy Bal (ex. trnsptn)'!$S$9:$S$512,'Wkpr-Stdy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Summary'!$S$9:$S$238,'Wkpr-201612 TTP Adj Summary'!$B$9:$B$238,'Att B1 123116 Depr_Chg-ex trans'!$B169,'Wkpr-201612 TTP Adj Summary'!$C$9:$C$238,'Att B1 123116 Depr_Chg-ex trans'!$C169,'Wkpr-201612 TTP Adj Summary'!$D$9:$D$238,'Att B1 123116 Depr_Chg-ex trans'!$D169)</f>
        <v>0</v>
      </c>
      <c r="T169" s="27">
        <f>SUMIFS('Wkpr-Stdy Bal (ex. trnsptn)'!$T$9:$T$512,'Wkpr-Stdy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Summary'!$T$9:$T$238,'Wkpr-201612 TTP Adj Summary'!$B$9:$B$238,'Att B1 123116 Depr_Chg-ex trans'!$B169,'Wkpr-201612 TTP Adj Summary'!$C$9:$C$238,'Att B1 123116 Depr_Chg-ex trans'!$C169,'Wkpr-201612 TTP Adj Summary'!$D$9:$D$238,'Att B1 123116 Depr_Chg-ex trans'!$D169)</f>
        <v>0</v>
      </c>
      <c r="U169" s="27">
        <f>SUMIFS('Wkpr-Stdy Bal (ex. trnsptn)'!$U$9:$U$512,'Wkpr-Stdy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Summary'!$U$9:$U$238,'Wkpr-201612 TTP Adj Summary'!$B$9:$B$238,'Att B1 123116 Depr_Chg-ex trans'!$B169,'Wkpr-201612 TTP Adj Summary'!$C$9:$C$238,'Att B1 123116 Depr_Chg-ex trans'!$C169,'Wkpr-201612 TTP Adj Summary'!$D$9:$D$238,'Att B1 123116 Depr_Chg-ex trans'!$D169)</f>
        <v>0</v>
      </c>
    </row>
    <row r="170" spans="1:21" x14ac:dyDescent="0.2">
      <c r="B170" s="26" t="s">
        <v>30</v>
      </c>
      <c r="C170" s="26" t="s">
        <v>163</v>
      </c>
      <c r="D170" s="26">
        <f t="shared" si="64"/>
        <v>344000</v>
      </c>
      <c r="E170" s="36">
        <v>344</v>
      </c>
      <c r="F170" s="26" t="s">
        <v>34</v>
      </c>
      <c r="G170" s="27">
        <f>SUMIFS('Wkpr-Stdy Bal (ex. trnsptn)'!$G$9:$G$512,'Wkpr-Stdy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Summary'!$G$9:$G$238,'Wkpr-201612 TTP Adj Summary'!$B$9:$B$238,'Att B1 123116 Depr_Chg-ex trans'!$B170,'Wkpr-201612 TTP Adj Summary'!$C$9:$C$238,'Att B1 123116 Depr_Chg-ex trans'!$C170,'Wkpr-201612 TTP Adj Summary'!$D$9:$D$238,'Att B1 123116 Depr_Chg-ex trans'!$D170)</f>
        <v>30877177.129999999</v>
      </c>
      <c r="I170" s="37">
        <f>'Wkpr-Stdy Bal (ex. trnsptn)'!I170</f>
        <v>2.9399999999999999E-2</v>
      </c>
      <c r="J170" s="28">
        <f t="shared" si="65"/>
        <v>907789.00762199995</v>
      </c>
      <c r="L170" s="37">
        <f>'Wkpr-Stdy Bal (ex. trnsptn)'!L170</f>
        <v>2.4299999999999999E-2</v>
      </c>
      <c r="N170" s="28">
        <f t="shared" si="66"/>
        <v>750315.40425899997</v>
      </c>
      <c r="O170" s="28">
        <f t="shared" si="67"/>
        <v>-157473.60336299997</v>
      </c>
      <c r="Q170" s="27">
        <f>SUMIFS('Wkpr-Stdy Bal (ex. trnsptn)'!$Q$9:$Q$512,'Wkpr-Stdy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Summary'!$Q$9:$Q$238,'Wkpr-201612 TTP Adj Summary'!$B$9:$B$238,'Att B1 123116 Depr_Chg-ex trans'!$B170,'Wkpr-201612 TTP Adj Summary'!$C$9:$C$238,'Att B1 123116 Depr_Chg-ex trans'!$C170,'Wkpr-201612 TTP Adj Summary'!$D$9:$D$238,'Att B1 123116 Depr_Chg-ex trans'!$D170)</f>
        <v>-103507.39949049993</v>
      </c>
      <c r="R170" s="27">
        <f>SUMIFS('Wkpr-Stdy Bal (ex. trnsptn)'!$R$9:$R$512,'Wkpr-Stdy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Summary'!$R$9:$R$238,'Wkpr-201612 TTP Adj Summary'!$B$9:$B$238,'Att B1 123116 Depr_Chg-ex trans'!$B170,'Wkpr-201612 TTP Adj Summary'!$C$9:$C$238,'Att B1 123116 Depr_Chg-ex trans'!$C170,'Wkpr-201612 TTP Adj Summary'!$D$9:$D$238,'Att B1 123116 Depr_Chg-ex trans'!$D170)</f>
        <v>-53966.203872500104</v>
      </c>
      <c r="S170" s="27">
        <f>SUMIFS('Wkpr-Stdy Bal (ex. trnsptn)'!$S$9:$S$512,'Wkpr-Stdy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Summary'!$S$9:$S$238,'Wkpr-201612 TTP Adj Summary'!$B$9:$B$238,'Att B1 123116 Depr_Chg-ex trans'!$B170,'Wkpr-201612 TTP Adj Summary'!$C$9:$C$238,'Att B1 123116 Depr_Chg-ex trans'!$C170,'Wkpr-201612 TTP Adj Summary'!$D$9:$D$238,'Att B1 123116 Depr_Chg-ex trans'!$D170)</f>
        <v>0</v>
      </c>
      <c r="T170" s="27">
        <f>SUMIFS('Wkpr-Stdy Bal (ex. trnsptn)'!$T$9:$T$512,'Wkpr-Stdy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Summary'!$T$9:$T$238,'Wkpr-201612 TTP Adj Summary'!$B$9:$B$238,'Att B1 123116 Depr_Chg-ex trans'!$B170,'Wkpr-201612 TTP Adj Summary'!$C$9:$C$238,'Att B1 123116 Depr_Chg-ex trans'!$C170,'Wkpr-201612 TTP Adj Summary'!$D$9:$D$238,'Att B1 123116 Depr_Chg-ex trans'!$D170)</f>
        <v>0</v>
      </c>
      <c r="U170" s="27">
        <f>SUMIFS('Wkpr-Stdy Bal (ex. trnsptn)'!$U$9:$U$512,'Wkpr-Stdy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Summary'!$U$9:$U$238,'Wkpr-201612 TTP Adj Summary'!$B$9:$B$238,'Att B1 123116 Depr_Chg-ex trans'!$B170,'Wkpr-201612 TTP Adj Summary'!$C$9:$C$238,'Att B1 123116 Depr_Chg-ex trans'!$C170,'Wkpr-201612 TTP Adj Summary'!$D$9:$D$238,'Att B1 123116 Depr_Chg-ex trans'!$D170)</f>
        <v>0</v>
      </c>
    </row>
    <row r="171" spans="1:21" x14ac:dyDescent="0.2">
      <c r="B171" s="26" t="s">
        <v>30</v>
      </c>
      <c r="C171" s="26" t="s">
        <v>163</v>
      </c>
      <c r="D171" s="26">
        <f t="shared" si="64"/>
        <v>345000</v>
      </c>
      <c r="E171" s="36">
        <v>345</v>
      </c>
      <c r="F171" s="26" t="s">
        <v>36</v>
      </c>
      <c r="G171" s="27">
        <f>SUMIFS('Wkpr-Stdy Bal (ex. trnsptn)'!$G$9:$G$512,'Wkpr-Stdy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Summary'!$G$9:$G$238,'Wkpr-201612 TTP Adj Summary'!$B$9:$B$238,'Att B1 123116 Depr_Chg-ex trans'!$B171,'Wkpr-201612 TTP Adj Summary'!$C$9:$C$238,'Att B1 123116 Depr_Chg-ex trans'!$C171,'Wkpr-201612 TTP Adj Summary'!$D$9:$D$238,'Att B1 123116 Depr_Chg-ex trans'!$D171)</f>
        <v>646152.56000000006</v>
      </c>
      <c r="I171" s="37">
        <f>'Wkpr-Stdy Bal (ex. trnsptn)'!I171</f>
        <v>6.0299999999999999E-2</v>
      </c>
      <c r="J171" s="28">
        <f t="shared" si="65"/>
        <v>38962.999368000004</v>
      </c>
      <c r="L171" s="37">
        <f>'Wkpr-Stdy Bal (ex. trnsptn)'!L171</f>
        <v>6.4199999999999993E-2</v>
      </c>
      <c r="N171" s="28">
        <f t="shared" si="66"/>
        <v>41482.994352000002</v>
      </c>
      <c r="O171" s="28">
        <f t="shared" si="67"/>
        <v>2519.9949839999972</v>
      </c>
      <c r="Q171" s="27">
        <f>SUMIFS('Wkpr-Stdy Bal (ex. trnsptn)'!$Q$9:$Q$512,'Wkpr-Stdy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Summary'!$Q$9:$Q$238,'Wkpr-201612 TTP Adj Summary'!$B$9:$B$238,'Att B1 123116 Depr_Chg-ex trans'!$B171,'Wkpr-201612 TTP Adj Summary'!$C$9:$C$238,'Att B1 123116 Depr_Chg-ex trans'!$C171,'Wkpr-201612 TTP Adj Summary'!$D$9:$D$238,'Att B1 123116 Depr_Chg-ex trans'!$D171)</f>
        <v>1656.3927029831975</v>
      </c>
      <c r="R171" s="27">
        <f>SUMIFS('Wkpr-Stdy Bal (ex. trnsptn)'!$R$9:$R$512,'Wkpr-Stdy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Summary'!$R$9:$R$238,'Wkpr-201612 TTP Adj Summary'!$B$9:$B$238,'Att B1 123116 Depr_Chg-ex trans'!$B171,'Wkpr-201612 TTP Adj Summary'!$C$9:$C$238,'Att B1 123116 Depr_Chg-ex trans'!$C171,'Wkpr-201612 TTP Adj Summary'!$D$9:$D$238,'Att B1 123116 Depr_Chg-ex trans'!$D171)</f>
        <v>863.60228101679968</v>
      </c>
      <c r="S171" s="27">
        <f>SUMIFS('Wkpr-Stdy Bal (ex. trnsptn)'!$S$9:$S$512,'Wkpr-Stdy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Summary'!$S$9:$S$238,'Wkpr-201612 TTP Adj Summary'!$B$9:$B$238,'Att B1 123116 Depr_Chg-ex trans'!$B171,'Wkpr-201612 TTP Adj Summary'!$C$9:$C$238,'Att B1 123116 Depr_Chg-ex trans'!$C171,'Wkpr-201612 TTP Adj Summary'!$D$9:$D$238,'Att B1 123116 Depr_Chg-ex trans'!$D171)</f>
        <v>0</v>
      </c>
      <c r="T171" s="27">
        <f>SUMIFS('Wkpr-Stdy Bal (ex. trnsptn)'!$T$9:$T$512,'Wkpr-Stdy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Summary'!$T$9:$T$238,'Wkpr-201612 TTP Adj Summary'!$B$9:$B$238,'Att B1 123116 Depr_Chg-ex trans'!$B171,'Wkpr-201612 TTP Adj Summary'!$C$9:$C$238,'Att B1 123116 Depr_Chg-ex trans'!$C171,'Wkpr-201612 TTP Adj Summary'!$D$9:$D$238,'Att B1 123116 Depr_Chg-ex trans'!$D171)</f>
        <v>0</v>
      </c>
      <c r="U171" s="27">
        <f>SUMIFS('Wkpr-Stdy Bal (ex. trnsptn)'!$U$9:$U$512,'Wkpr-Stdy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Summary'!$U$9:$U$238,'Wkpr-201612 TTP Adj Summary'!$B$9:$B$238,'Att B1 123116 Depr_Chg-ex trans'!$B171,'Wkpr-201612 TTP Adj Summary'!$C$9:$C$238,'Att B1 123116 Depr_Chg-ex trans'!$C171,'Wkpr-201612 TTP Adj Summary'!$D$9:$D$238,'Att B1 123116 Depr_Chg-ex trans'!$D171)</f>
        <v>0</v>
      </c>
    </row>
    <row r="172" spans="1:21" x14ac:dyDescent="0.2">
      <c r="B172" s="26" t="s">
        <v>30</v>
      </c>
      <c r="C172" s="26" t="s">
        <v>163</v>
      </c>
      <c r="D172" s="26">
        <f t="shared" si="64"/>
        <v>346000</v>
      </c>
      <c r="E172" s="36">
        <v>346</v>
      </c>
      <c r="F172" s="26" t="s">
        <v>57</v>
      </c>
      <c r="G172" s="27">
        <f>SUMIFS('Wkpr-Stdy Bal (ex. trnsptn)'!$G$9:$G$512,'Wkpr-Stdy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Summary'!$G$9:$G$238,'Wkpr-201612 TTP Adj Summary'!$B$9:$B$238,'Att B1 123116 Depr_Chg-ex trans'!$B172,'Wkpr-201612 TTP Adj Summary'!$C$9:$C$238,'Att B1 123116 Depr_Chg-ex trans'!$C172,'Wkpr-201612 TTP Adj Summary'!$D$9:$D$238,'Att B1 123116 Depr_Chg-ex trans'!$D172)</f>
        <v>40763.590000000004</v>
      </c>
      <c r="I172" s="37">
        <f>'Wkpr-Stdy Bal (ex. trnsptn)'!I172</f>
        <v>2.87E-2</v>
      </c>
      <c r="J172" s="28">
        <f t="shared" si="65"/>
        <v>1169.915033</v>
      </c>
      <c r="L172" s="37">
        <f>'Wkpr-Stdy Bal (ex. trnsptn)'!L172</f>
        <v>3.9899999999999998E-2</v>
      </c>
      <c r="N172" s="28">
        <f t="shared" si="66"/>
        <v>1626.4672410000001</v>
      </c>
      <c r="O172" s="28">
        <f t="shared" si="67"/>
        <v>456.55220800000006</v>
      </c>
      <c r="Q172" s="27">
        <f>SUMIFS('Wkpr-Stdy Bal (ex. trnsptn)'!$Q$9:$Q$512,'Wkpr-Stdy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Summary'!$Q$9:$Q$238,'Wkpr-201612 TTP Adj Summary'!$B$9:$B$238,'Att B1 123116 Depr_Chg-ex trans'!$B172,'Wkpr-201612 TTP Adj Summary'!$C$9:$C$238,'Att B1 123116 Depr_Chg-ex trans'!$C172,'Wkpr-201612 TTP Adj Summary'!$D$9:$D$238,'Att B1 123116 Depr_Chg-ex trans'!$D172)</f>
        <v>300.09176631840012</v>
      </c>
      <c r="R172" s="27">
        <f>SUMIFS('Wkpr-Stdy Bal (ex. trnsptn)'!$R$9:$R$512,'Wkpr-Stdy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Summary'!$R$9:$R$238,'Wkpr-201612 TTP Adj Summary'!$B$9:$B$238,'Att B1 123116 Depr_Chg-ex trans'!$B172,'Wkpr-201612 TTP Adj Summary'!$C$9:$C$238,'Att B1 123116 Depr_Chg-ex trans'!$C172,'Wkpr-201612 TTP Adj Summary'!$D$9:$D$238,'Att B1 123116 Depr_Chg-ex trans'!$D172)</f>
        <v>156.4604416816</v>
      </c>
      <c r="S172" s="27">
        <f>SUMIFS('Wkpr-Stdy Bal (ex. trnsptn)'!$S$9:$S$512,'Wkpr-Stdy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Summary'!$S$9:$S$238,'Wkpr-201612 TTP Adj Summary'!$B$9:$B$238,'Att B1 123116 Depr_Chg-ex trans'!$B172,'Wkpr-201612 TTP Adj Summary'!$C$9:$C$238,'Att B1 123116 Depr_Chg-ex trans'!$C172,'Wkpr-201612 TTP Adj Summary'!$D$9:$D$238,'Att B1 123116 Depr_Chg-ex trans'!$D172)</f>
        <v>0</v>
      </c>
      <c r="T172" s="27">
        <f>SUMIFS('Wkpr-Stdy Bal (ex. trnsptn)'!$T$9:$T$512,'Wkpr-Stdy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Summary'!$T$9:$T$238,'Wkpr-201612 TTP Adj Summary'!$B$9:$B$238,'Att B1 123116 Depr_Chg-ex trans'!$B172,'Wkpr-201612 TTP Adj Summary'!$C$9:$C$238,'Att B1 123116 Depr_Chg-ex trans'!$C172,'Wkpr-201612 TTP Adj Summary'!$D$9:$D$238,'Att B1 123116 Depr_Chg-ex trans'!$D172)</f>
        <v>0</v>
      </c>
      <c r="U172" s="27">
        <f>SUMIFS('Wkpr-Stdy Bal (ex. trnsptn)'!$U$9:$U$512,'Wkpr-Stdy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Summary'!$U$9:$U$238,'Wkpr-201612 TTP Adj Summary'!$B$9:$B$238,'Att B1 123116 Depr_Chg-ex trans'!$B172,'Wkpr-201612 TTP Adj Summary'!$C$9:$C$238,'Att B1 123116 Depr_Chg-ex trans'!$C172,'Wkpr-201612 TTP Adj Summary'!$D$9:$D$238,'Att B1 123116 Depr_Chg-ex trans'!$D172)</f>
        <v>0</v>
      </c>
    </row>
    <row r="173" spans="1:21" x14ac:dyDescent="0.2">
      <c r="F173" s="26" t="s">
        <v>39</v>
      </c>
      <c r="G173" s="40">
        <f>SUM(G167:G172)</f>
        <v>33054379.479999997</v>
      </c>
      <c r="J173" s="40">
        <f>SUM(J167:J172)</f>
        <v>985896.80761499994</v>
      </c>
      <c r="N173" s="40">
        <f t="shared" ref="N173:O173" si="68">SUM(N167:N172)</f>
        <v>831572.99779399997</v>
      </c>
      <c r="O173" s="40">
        <f t="shared" si="68"/>
        <v>-154323.80982099997</v>
      </c>
      <c r="Q173" s="40">
        <f t="shared" ref="Q173:U173" si="69">SUM(Q167:Q172)</f>
        <v>-101437.04019534333</v>
      </c>
      <c r="R173" s="40">
        <f t="shared" si="69"/>
        <v>-52886.769625656707</v>
      </c>
      <c r="S173" s="40">
        <f t="shared" si="69"/>
        <v>0</v>
      </c>
      <c r="T173" s="40">
        <f t="shared" si="69"/>
        <v>0</v>
      </c>
      <c r="U173" s="40">
        <f t="shared" si="69"/>
        <v>0</v>
      </c>
    </row>
    <row r="174" spans="1:21" x14ac:dyDescent="0.2">
      <c r="J174" s="28"/>
      <c r="N174" s="28"/>
      <c r="O174" s="28"/>
      <c r="Q174" s="28"/>
      <c r="R174" s="28"/>
      <c r="S174" s="28"/>
      <c r="T174" s="28"/>
      <c r="U174" s="28"/>
    </row>
    <row r="175" spans="1:21" x14ac:dyDescent="0.2">
      <c r="F175" s="26" t="s">
        <v>54</v>
      </c>
      <c r="J175" s="28"/>
      <c r="N175" s="28"/>
      <c r="O175" s="28"/>
      <c r="Q175" s="28"/>
      <c r="R175" s="28"/>
      <c r="S175" s="28"/>
      <c r="T175" s="28"/>
      <c r="U175" s="28"/>
    </row>
    <row r="176" spans="1:21" x14ac:dyDescent="0.2">
      <c r="B176" s="26" t="s">
        <v>30</v>
      </c>
      <c r="C176" s="26" t="s">
        <v>55</v>
      </c>
      <c r="D176" s="26">
        <f t="shared" ref="D176:D180" si="70">E176*1000</f>
        <v>341000</v>
      </c>
      <c r="E176" s="36">
        <v>341</v>
      </c>
      <c r="F176" s="26" t="s">
        <v>32</v>
      </c>
      <c r="G176" s="27">
        <f>SUMIFS('Wkpr-Stdy Bal (ex. trnsptn)'!$G$9:$G$512,'Wkpr-Stdy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Summary'!$G$9:$G$238,'Wkpr-201612 TTP Adj Summary'!$B$9:$B$238,'Att B1 123116 Depr_Chg-ex trans'!$B176,'Wkpr-201612 TTP Adj Summary'!$C$9:$C$238,'Att B1 123116 Depr_Chg-ex trans'!$C176,'Wkpr-201612 TTP Adj Summary'!$D$9:$D$238,'Att B1 123116 Depr_Chg-ex trans'!$D176)</f>
        <v>11402109.110000001</v>
      </c>
      <c r="I176" s="37">
        <f>'Wkpr-Stdy Bal (ex. trnsptn)'!I176</f>
        <v>2.3400000000000001E-2</v>
      </c>
      <c r="J176" s="28">
        <f t="shared" ref="J176:J180" si="71">G176*I176</f>
        <v>266809.35317400005</v>
      </c>
      <c r="L176" s="37">
        <f>'Wkpr-Stdy Bal (ex. trnsptn)'!L176</f>
        <v>2.3700000000000002E-2</v>
      </c>
      <c r="N176" s="28">
        <f t="shared" ref="N176:N180" si="72">G176*L176</f>
        <v>270229.98590700008</v>
      </c>
      <c r="O176" s="28">
        <f t="shared" ref="O176:O180" si="73">N176-J176</f>
        <v>3420.6327330000349</v>
      </c>
      <c r="Q176" s="27">
        <f>SUMIFS('Wkpr-Stdy Bal (ex. trnsptn)'!$Q$9:$Q$512,'Wkpr-Stdy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Summary'!$Q$9:$Q$238,'Wkpr-201612 TTP Adj Summary'!$B$9:$B$238,'Att B1 123116 Depr_Chg-ex trans'!$B176,'Wkpr-201612 TTP Adj Summary'!$C$9:$C$238,'Att B1 123116 Depr_Chg-ex trans'!$C176,'Wkpr-201612 TTP Adj Summary'!$D$9:$D$238,'Att B1 123116 Depr_Chg-ex trans'!$D176)</f>
        <v>2248.3818954009157</v>
      </c>
      <c r="R176" s="27">
        <f>SUMIFS('Wkpr-Stdy Bal (ex. trnsptn)'!$R$9:$R$512,'Wkpr-Stdy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Summary'!$R$9:$R$238,'Wkpr-201612 TTP Adj Summary'!$B$9:$B$238,'Att B1 123116 Depr_Chg-ex trans'!$B176,'Wkpr-201612 TTP Adj Summary'!$C$9:$C$238,'Att B1 123116 Depr_Chg-ex trans'!$C176,'Wkpr-201612 TTP Adj Summary'!$D$9:$D$238,'Att B1 123116 Depr_Chg-ex trans'!$D176)</f>
        <v>1172.2508375991083</v>
      </c>
      <c r="S176" s="27">
        <f>SUMIFS('Wkpr-Stdy Bal (ex. trnsptn)'!$S$9:$S$512,'Wkpr-Stdy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Summary'!$S$9:$S$238,'Wkpr-201612 TTP Adj Summary'!$B$9:$B$238,'Att B1 123116 Depr_Chg-ex trans'!$B176,'Wkpr-201612 TTP Adj Summary'!$C$9:$C$238,'Att B1 123116 Depr_Chg-ex trans'!$C176,'Wkpr-201612 TTP Adj Summary'!$D$9:$D$238,'Att B1 123116 Depr_Chg-ex trans'!$D176)</f>
        <v>0</v>
      </c>
      <c r="T176" s="27">
        <f>SUMIFS('Wkpr-Stdy Bal (ex. trnsptn)'!$T$9:$T$512,'Wkpr-Stdy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Summary'!$T$9:$T$238,'Wkpr-201612 TTP Adj Summary'!$B$9:$B$238,'Att B1 123116 Depr_Chg-ex trans'!$B176,'Wkpr-201612 TTP Adj Summary'!$C$9:$C$238,'Att B1 123116 Depr_Chg-ex trans'!$C176,'Wkpr-201612 TTP Adj Summary'!$D$9:$D$238,'Att B1 123116 Depr_Chg-ex trans'!$D176)</f>
        <v>0</v>
      </c>
      <c r="U176" s="27">
        <f>SUMIFS('Wkpr-Stdy Bal (ex. trnsptn)'!$U$9:$U$512,'Wkpr-Stdy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Summary'!$U$9:$U$238,'Wkpr-201612 TTP Adj Summary'!$B$9:$B$238,'Att B1 123116 Depr_Chg-ex trans'!$B176,'Wkpr-201612 TTP Adj Summary'!$C$9:$C$238,'Att B1 123116 Depr_Chg-ex trans'!$C176,'Wkpr-201612 TTP Adj Summary'!$D$9:$D$238,'Att B1 123116 Depr_Chg-ex trans'!$D176)</f>
        <v>0</v>
      </c>
    </row>
    <row r="177" spans="2:21" x14ac:dyDescent="0.2">
      <c r="B177" s="26" t="s">
        <v>30</v>
      </c>
      <c r="C177" s="26" t="s">
        <v>55</v>
      </c>
      <c r="D177" s="26">
        <f t="shared" si="70"/>
        <v>342000</v>
      </c>
      <c r="E177" s="36">
        <v>342</v>
      </c>
      <c r="F177" s="26" t="s">
        <v>56</v>
      </c>
      <c r="G177" s="27">
        <f>SUMIFS('Wkpr-Stdy Bal (ex. trnsptn)'!$G$9:$G$512,'Wkpr-Stdy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Summary'!$G$9:$G$238,'Wkpr-201612 TTP Adj Summary'!$B$9:$B$238,'Att B1 123116 Depr_Chg-ex trans'!$B177,'Wkpr-201612 TTP Adj Summary'!$C$9:$C$238,'Att B1 123116 Depr_Chg-ex trans'!$C177,'Wkpr-201612 TTP Adj Summary'!$D$9:$D$238,'Att B1 123116 Depr_Chg-ex trans'!$D177)</f>
        <v>19304900.98</v>
      </c>
      <c r="I177" s="37">
        <f>'Wkpr-Stdy Bal (ex. trnsptn)'!I177</f>
        <v>2.7199999999999998E-2</v>
      </c>
      <c r="J177" s="28">
        <f t="shared" si="71"/>
        <v>525093.30665599997</v>
      </c>
      <c r="L177" s="37">
        <f>'Wkpr-Stdy Bal (ex. trnsptn)'!L177</f>
        <v>2.4500000000000001E-2</v>
      </c>
      <c r="N177" s="28">
        <f t="shared" si="72"/>
        <v>472970.07401000004</v>
      </c>
      <c r="O177" s="28">
        <f t="shared" si="73"/>
        <v>-52123.232645999931</v>
      </c>
      <c r="Q177" s="27">
        <f>SUMIFS('Wkpr-Stdy Bal (ex. trnsptn)'!$Q$9:$Q$512,'Wkpr-Stdy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Summary'!$Q$9:$Q$238,'Wkpr-201612 TTP Adj Summary'!$B$9:$B$238,'Att B1 123116 Depr_Chg-ex trans'!$B177,'Wkpr-201612 TTP Adj Summary'!$C$9:$C$238,'Att B1 123116 Depr_Chg-ex trans'!$C177,'Wkpr-201612 TTP Adj Summary'!$D$9:$D$238,'Att B1 123116 Depr_Chg-ex trans'!$D177)</f>
        <v>-34260.600818215709</v>
      </c>
      <c r="R177" s="27">
        <f>SUMIFS('Wkpr-Stdy Bal (ex. trnsptn)'!$R$9:$R$512,'Wkpr-Stdy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Summary'!$R$9:$R$238,'Wkpr-201612 TTP Adj Summary'!$B$9:$B$238,'Att B1 123116 Depr_Chg-ex trans'!$B177,'Wkpr-201612 TTP Adj Summary'!$C$9:$C$238,'Att B1 123116 Depr_Chg-ex trans'!$C177,'Wkpr-201612 TTP Adj Summary'!$D$9:$D$238,'Att B1 123116 Depr_Chg-ex trans'!$D177)</f>
        <v>-17862.631827784138</v>
      </c>
      <c r="S177" s="27">
        <f>SUMIFS('Wkpr-Stdy Bal (ex. trnsptn)'!$S$9:$S$512,'Wkpr-Stdy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Summary'!$S$9:$S$238,'Wkpr-201612 TTP Adj Summary'!$B$9:$B$238,'Att B1 123116 Depr_Chg-ex trans'!$B177,'Wkpr-201612 TTP Adj Summary'!$C$9:$C$238,'Att B1 123116 Depr_Chg-ex trans'!$C177,'Wkpr-201612 TTP Adj Summary'!$D$9:$D$238,'Att B1 123116 Depr_Chg-ex trans'!$D177)</f>
        <v>0</v>
      </c>
      <c r="T177" s="27">
        <f>SUMIFS('Wkpr-Stdy Bal (ex. trnsptn)'!$T$9:$T$512,'Wkpr-Stdy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Summary'!$T$9:$T$238,'Wkpr-201612 TTP Adj Summary'!$B$9:$B$238,'Att B1 123116 Depr_Chg-ex trans'!$B177,'Wkpr-201612 TTP Adj Summary'!$C$9:$C$238,'Att B1 123116 Depr_Chg-ex trans'!$C177,'Wkpr-201612 TTP Adj Summary'!$D$9:$D$238,'Att B1 123116 Depr_Chg-ex trans'!$D177)</f>
        <v>0</v>
      </c>
      <c r="U177" s="27">
        <f>SUMIFS('Wkpr-Stdy Bal (ex. trnsptn)'!$U$9:$U$512,'Wkpr-Stdy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Summary'!$U$9:$U$238,'Wkpr-201612 TTP Adj Summary'!$B$9:$B$238,'Att B1 123116 Depr_Chg-ex trans'!$B177,'Wkpr-201612 TTP Adj Summary'!$C$9:$C$238,'Att B1 123116 Depr_Chg-ex trans'!$C177,'Wkpr-201612 TTP Adj Summary'!$D$9:$D$238,'Att B1 123116 Depr_Chg-ex trans'!$D177)</f>
        <v>0</v>
      </c>
    </row>
    <row r="178" spans="2:21" x14ac:dyDescent="0.2">
      <c r="B178" s="26" t="s">
        <v>30</v>
      </c>
      <c r="C178" s="26" t="s">
        <v>55</v>
      </c>
      <c r="D178" s="26">
        <f t="shared" si="70"/>
        <v>344000</v>
      </c>
      <c r="E178" s="36">
        <v>344</v>
      </c>
      <c r="F178" s="26" t="s">
        <v>34</v>
      </c>
      <c r="G178" s="27">
        <f>SUMIFS('Wkpr-Stdy Bal (ex. trnsptn)'!$G$9:$G$512,'Wkpr-Stdy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Summary'!$G$9:$G$238,'Wkpr-201612 TTP Adj Summary'!$B$9:$B$238,'Att B1 123116 Depr_Chg-ex trans'!$B178,'Wkpr-201612 TTP Adj Summary'!$C$9:$C$238,'Att B1 123116 Depr_Chg-ex trans'!$C178,'Wkpr-201612 TTP Adj Summary'!$D$9:$D$238,'Att B1 123116 Depr_Chg-ex trans'!$D178)</f>
        <v>135047756.65000001</v>
      </c>
      <c r="I178" s="37">
        <f>'Wkpr-Stdy Bal (ex. trnsptn)'!I178</f>
        <v>0.03</v>
      </c>
      <c r="J178" s="28">
        <f t="shared" si="71"/>
        <v>4051432.6995000001</v>
      </c>
      <c r="L178" s="37">
        <f>'Wkpr-Stdy Bal (ex. trnsptn)'!L178</f>
        <v>3.3599999999999998E-2</v>
      </c>
      <c r="N178" s="28">
        <f t="shared" si="72"/>
        <v>4537604.6234400002</v>
      </c>
      <c r="O178" s="28">
        <f t="shared" si="73"/>
        <v>486171.92394000012</v>
      </c>
      <c r="Q178" s="27">
        <f>SUMIFS('Wkpr-Stdy Bal (ex. trnsptn)'!$Q$9:$Q$512,'Wkpr-Stdy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Summary'!$Q$9:$Q$238,'Wkpr-201612 TTP Adj Summary'!$B$9:$B$238,'Att B1 123116 Depr_Chg-ex trans'!$B178,'Wkpr-201612 TTP Adj Summary'!$C$9:$C$238,'Att B1 123116 Depr_Chg-ex trans'!$C178,'Wkpr-201612 TTP Adj Summary'!$D$9:$D$238,'Att B1 123116 Depr_Chg-ex trans'!$D178)</f>
        <v>319560.80560576147</v>
      </c>
      <c r="R178" s="27">
        <f>SUMIFS('Wkpr-Stdy Bal (ex. trnsptn)'!$R$9:$R$512,'Wkpr-Stdy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Summary'!$R$9:$R$238,'Wkpr-201612 TTP Adj Summary'!$B$9:$B$238,'Att B1 123116 Depr_Chg-ex trans'!$B178,'Wkpr-201612 TTP Adj Summary'!$C$9:$C$238,'Att B1 123116 Depr_Chg-ex trans'!$C178,'Wkpr-201612 TTP Adj Summary'!$D$9:$D$238,'Att B1 123116 Depr_Chg-ex trans'!$D178)</f>
        <v>166611.11833423763</v>
      </c>
      <c r="S178" s="27">
        <f>SUMIFS('Wkpr-Stdy Bal (ex. trnsptn)'!$S$9:$S$512,'Wkpr-Stdy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Summary'!$S$9:$S$238,'Wkpr-201612 TTP Adj Summary'!$B$9:$B$238,'Att B1 123116 Depr_Chg-ex trans'!$B178,'Wkpr-201612 TTP Adj Summary'!$C$9:$C$238,'Att B1 123116 Depr_Chg-ex trans'!$C178,'Wkpr-201612 TTP Adj Summary'!$D$9:$D$238,'Att B1 123116 Depr_Chg-ex trans'!$D178)</f>
        <v>0</v>
      </c>
      <c r="T178" s="27">
        <f>SUMIFS('Wkpr-Stdy Bal (ex. trnsptn)'!$T$9:$T$512,'Wkpr-Stdy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Summary'!$T$9:$T$238,'Wkpr-201612 TTP Adj Summary'!$B$9:$B$238,'Att B1 123116 Depr_Chg-ex trans'!$B178,'Wkpr-201612 TTP Adj Summary'!$C$9:$C$238,'Att B1 123116 Depr_Chg-ex trans'!$C178,'Wkpr-201612 TTP Adj Summary'!$D$9:$D$238,'Att B1 123116 Depr_Chg-ex trans'!$D178)</f>
        <v>0</v>
      </c>
      <c r="U178" s="27">
        <f>SUMIFS('Wkpr-Stdy Bal (ex. trnsptn)'!$U$9:$U$512,'Wkpr-Stdy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Summary'!$U$9:$U$238,'Wkpr-201612 TTP Adj Summary'!$B$9:$B$238,'Att B1 123116 Depr_Chg-ex trans'!$B178,'Wkpr-201612 TTP Adj Summary'!$C$9:$C$238,'Att B1 123116 Depr_Chg-ex trans'!$C178,'Wkpr-201612 TTP Adj Summary'!$D$9:$D$238,'Att B1 123116 Depr_Chg-ex trans'!$D178)</f>
        <v>0</v>
      </c>
    </row>
    <row r="179" spans="2:21" x14ac:dyDescent="0.2">
      <c r="B179" s="26" t="s">
        <v>30</v>
      </c>
      <c r="C179" s="26" t="s">
        <v>55</v>
      </c>
      <c r="D179" s="26">
        <f t="shared" si="70"/>
        <v>345000</v>
      </c>
      <c r="E179" s="36">
        <v>345</v>
      </c>
      <c r="F179" s="26" t="s">
        <v>36</v>
      </c>
      <c r="G179" s="27">
        <f>SUMIFS('Wkpr-Stdy Bal (ex. trnsptn)'!$G$9:$G$512,'Wkpr-Stdy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Summary'!$G$9:$G$238,'Wkpr-201612 TTP Adj Summary'!$B$9:$B$238,'Att B1 123116 Depr_Chg-ex trans'!$B179,'Wkpr-201612 TTP Adj Summary'!$C$9:$C$238,'Att B1 123116 Depr_Chg-ex trans'!$C179,'Wkpr-201612 TTP Adj Summary'!$D$9:$D$238,'Att B1 123116 Depr_Chg-ex trans'!$D179)</f>
        <v>15855166.5</v>
      </c>
      <c r="I179" s="37">
        <f>'Wkpr-Stdy Bal (ex. trnsptn)'!I179</f>
        <v>6.1399999999999996E-2</v>
      </c>
      <c r="J179" s="28">
        <f t="shared" si="71"/>
        <v>973507.22309999994</v>
      </c>
      <c r="L179" s="37">
        <f>'Wkpr-Stdy Bal (ex. trnsptn)'!L179</f>
        <v>5.2499999999999998E-2</v>
      </c>
      <c r="N179" s="28">
        <f t="shared" si="72"/>
        <v>832396.24124999996</v>
      </c>
      <c r="O179" s="28">
        <f t="shared" si="73"/>
        <v>-141110.98184999998</v>
      </c>
      <c r="Q179" s="27">
        <f>SUMIFS('Wkpr-Stdy Bal (ex. trnsptn)'!$Q$9:$Q$512,'Wkpr-Stdy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Summary'!$Q$9:$Q$238,'Wkpr-201612 TTP Adj Summary'!$B$9:$B$238,'Att B1 123116 Depr_Chg-ex trans'!$B179,'Wkpr-201612 TTP Adj Summary'!$C$9:$C$238,'Att B1 123116 Depr_Chg-ex trans'!$C179,'Wkpr-201612 TTP Adj Summary'!$D$9:$D$238,'Att B1 123116 Depr_Chg-ex trans'!$D179)</f>
        <v>-92752.248370004905</v>
      </c>
      <c r="R179" s="27">
        <f>SUMIFS('Wkpr-Stdy Bal (ex. trnsptn)'!$R$9:$R$512,'Wkpr-Stdy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Summary'!$R$9:$R$238,'Wkpr-201612 TTP Adj Summary'!$B$9:$B$238,'Att B1 123116 Depr_Chg-ex trans'!$B179,'Wkpr-201612 TTP Adj Summary'!$C$9:$C$238,'Att B1 123116 Depr_Chg-ex trans'!$C179,'Wkpr-201612 TTP Adj Summary'!$D$9:$D$238,'Att B1 123116 Depr_Chg-ex trans'!$D179)</f>
        <v>-48358.73347999496</v>
      </c>
      <c r="S179" s="27">
        <f>SUMIFS('Wkpr-Stdy Bal (ex. trnsptn)'!$S$9:$S$512,'Wkpr-Stdy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Summary'!$S$9:$S$238,'Wkpr-201612 TTP Adj Summary'!$B$9:$B$238,'Att B1 123116 Depr_Chg-ex trans'!$B179,'Wkpr-201612 TTP Adj Summary'!$C$9:$C$238,'Att B1 123116 Depr_Chg-ex trans'!$C179,'Wkpr-201612 TTP Adj Summary'!$D$9:$D$238,'Att B1 123116 Depr_Chg-ex trans'!$D179)</f>
        <v>0</v>
      </c>
      <c r="T179" s="27">
        <f>SUMIFS('Wkpr-Stdy Bal (ex. trnsptn)'!$T$9:$T$512,'Wkpr-Stdy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Summary'!$T$9:$T$238,'Wkpr-201612 TTP Adj Summary'!$B$9:$B$238,'Att B1 123116 Depr_Chg-ex trans'!$B179,'Wkpr-201612 TTP Adj Summary'!$C$9:$C$238,'Att B1 123116 Depr_Chg-ex trans'!$C179,'Wkpr-201612 TTP Adj Summary'!$D$9:$D$238,'Att B1 123116 Depr_Chg-ex trans'!$D179)</f>
        <v>0</v>
      </c>
      <c r="U179" s="27">
        <f>SUMIFS('Wkpr-Stdy Bal (ex. trnsptn)'!$U$9:$U$512,'Wkpr-Stdy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Summary'!$U$9:$U$238,'Wkpr-201612 TTP Adj Summary'!$B$9:$B$238,'Att B1 123116 Depr_Chg-ex trans'!$B179,'Wkpr-201612 TTP Adj Summary'!$C$9:$C$238,'Att B1 123116 Depr_Chg-ex trans'!$C179,'Wkpr-201612 TTP Adj Summary'!$D$9:$D$238,'Att B1 123116 Depr_Chg-ex trans'!$D179)</f>
        <v>0</v>
      </c>
    </row>
    <row r="180" spans="2:21" x14ac:dyDescent="0.2">
      <c r="B180" s="26" t="s">
        <v>30</v>
      </c>
      <c r="C180" s="26" t="s">
        <v>55</v>
      </c>
      <c r="D180" s="26">
        <f t="shared" si="70"/>
        <v>346000</v>
      </c>
      <c r="E180" s="36">
        <v>346</v>
      </c>
      <c r="F180" s="26" t="s">
        <v>57</v>
      </c>
      <c r="G180" s="27">
        <f>SUMIFS('Wkpr-Stdy Bal (ex. trnsptn)'!$G$9:$G$512,'Wkpr-Stdy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Summary'!$G$9:$G$238,'Wkpr-201612 TTP Adj Summary'!$B$9:$B$238,'Att B1 123116 Depr_Chg-ex trans'!$B180,'Wkpr-201612 TTP Adj Summary'!$C$9:$C$238,'Att B1 123116 Depr_Chg-ex trans'!$C180,'Wkpr-201612 TTP Adj Summary'!$D$9:$D$238,'Att B1 123116 Depr_Chg-ex trans'!$D180)</f>
        <v>996309.06</v>
      </c>
      <c r="I180" s="37">
        <f>'Wkpr-Stdy Bal (ex. trnsptn)'!I180</f>
        <v>2.9499999999999998E-2</v>
      </c>
      <c r="J180" s="28">
        <f t="shared" si="71"/>
        <v>29391.117269999999</v>
      </c>
      <c r="L180" s="37">
        <f>'Wkpr-Stdy Bal (ex. trnsptn)'!L180</f>
        <v>4.4000000000000004E-2</v>
      </c>
      <c r="N180" s="28">
        <f t="shared" si="72"/>
        <v>43837.598640000004</v>
      </c>
      <c r="O180" s="28">
        <f t="shared" si="73"/>
        <v>14446.481370000005</v>
      </c>
      <c r="Q180" s="27">
        <f>SUMIFS('Wkpr-Stdy Bal (ex. trnsptn)'!$Q$9:$Q$512,'Wkpr-Stdy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Summary'!$Q$9:$Q$238,'Wkpr-201612 TTP Adj Summary'!$B$9:$B$238,'Att B1 123116 Depr_Chg-ex trans'!$B180,'Wkpr-201612 TTP Adj Summary'!$C$9:$C$238,'Att B1 123116 Depr_Chg-ex trans'!$C180,'Wkpr-201612 TTP Adj Summary'!$D$9:$D$238,'Att B1 123116 Depr_Chg-ex trans'!$D180)</f>
        <v>9495.6722045010029</v>
      </c>
      <c r="R180" s="27">
        <f>SUMIFS('Wkpr-Stdy Bal (ex. trnsptn)'!$R$9:$R$512,'Wkpr-Stdy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Summary'!$R$9:$R$238,'Wkpr-201612 TTP Adj Summary'!$B$9:$B$238,'Att B1 123116 Depr_Chg-ex trans'!$B180,'Wkpr-201612 TTP Adj Summary'!$C$9:$C$238,'Att B1 123116 Depr_Chg-ex trans'!$C180,'Wkpr-201612 TTP Adj Summary'!$D$9:$D$238,'Att B1 123116 Depr_Chg-ex trans'!$D180)</f>
        <v>4950.8091654990003</v>
      </c>
      <c r="S180" s="27">
        <f>SUMIFS('Wkpr-Stdy Bal (ex. trnsptn)'!$S$9:$S$512,'Wkpr-Stdy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Summary'!$S$9:$S$238,'Wkpr-201612 TTP Adj Summary'!$B$9:$B$238,'Att B1 123116 Depr_Chg-ex trans'!$B180,'Wkpr-201612 TTP Adj Summary'!$C$9:$C$238,'Att B1 123116 Depr_Chg-ex trans'!$C180,'Wkpr-201612 TTP Adj Summary'!$D$9:$D$238,'Att B1 123116 Depr_Chg-ex trans'!$D180)</f>
        <v>0</v>
      </c>
      <c r="T180" s="27">
        <f>SUMIFS('Wkpr-Stdy Bal (ex. trnsptn)'!$T$9:$T$512,'Wkpr-Stdy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Summary'!$T$9:$T$238,'Wkpr-201612 TTP Adj Summary'!$B$9:$B$238,'Att B1 123116 Depr_Chg-ex trans'!$B180,'Wkpr-201612 TTP Adj Summary'!$C$9:$C$238,'Att B1 123116 Depr_Chg-ex trans'!$C180,'Wkpr-201612 TTP Adj Summary'!$D$9:$D$238,'Att B1 123116 Depr_Chg-ex trans'!$D180)</f>
        <v>0</v>
      </c>
      <c r="U180" s="27">
        <f>SUMIFS('Wkpr-Stdy Bal (ex. trnsptn)'!$U$9:$U$512,'Wkpr-Stdy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Summary'!$U$9:$U$238,'Wkpr-201612 TTP Adj Summary'!$B$9:$B$238,'Att B1 123116 Depr_Chg-ex trans'!$B180,'Wkpr-201612 TTP Adj Summary'!$C$9:$C$238,'Att B1 123116 Depr_Chg-ex trans'!$C180,'Wkpr-201612 TTP Adj Summary'!$D$9:$D$238,'Att B1 123116 Depr_Chg-ex trans'!$D180)</f>
        <v>0</v>
      </c>
    </row>
    <row r="181" spans="2:21" x14ac:dyDescent="0.2">
      <c r="F181" s="26" t="s">
        <v>39</v>
      </c>
      <c r="G181" s="40">
        <f>SUM(G176:G180)</f>
        <v>182606242.30000001</v>
      </c>
      <c r="J181" s="40">
        <f>SUM(J176:J180)</f>
        <v>5846233.6997000007</v>
      </c>
      <c r="N181" s="40">
        <f t="shared" ref="N181:O181" si="74">SUM(N176:N180)</f>
        <v>6157038.5232470008</v>
      </c>
      <c r="O181" s="40">
        <f t="shared" si="74"/>
        <v>310804.82354700024</v>
      </c>
      <c r="Q181" s="40">
        <f t="shared" ref="Q181:U181" si="75">SUM(Q176:Q180)</f>
        <v>204292.01051744274</v>
      </c>
      <c r="R181" s="40">
        <f t="shared" si="75"/>
        <v>106512.81302955665</v>
      </c>
      <c r="S181" s="40">
        <f t="shared" si="75"/>
        <v>0</v>
      </c>
      <c r="T181" s="40">
        <f t="shared" si="75"/>
        <v>0</v>
      </c>
      <c r="U181" s="40">
        <f t="shared" si="75"/>
        <v>0</v>
      </c>
    </row>
    <row r="182" spans="2:21" x14ac:dyDescent="0.2">
      <c r="J182" s="28"/>
      <c r="N182" s="28"/>
      <c r="O182" s="28"/>
      <c r="Q182" s="28"/>
      <c r="R182" s="28"/>
      <c r="S182" s="28"/>
      <c r="T182" s="28"/>
      <c r="U182" s="28"/>
    </row>
    <row r="183" spans="2:21" x14ac:dyDescent="0.2">
      <c r="F183" s="26" t="s">
        <v>165</v>
      </c>
      <c r="J183" s="28"/>
      <c r="N183" s="28"/>
      <c r="O183" s="28"/>
      <c r="Q183" s="28"/>
      <c r="R183" s="28"/>
      <c r="S183" s="28"/>
      <c r="T183" s="28"/>
      <c r="U183" s="28"/>
    </row>
    <row r="184" spans="2:21" x14ac:dyDescent="0.2">
      <c r="B184" s="26" t="s">
        <v>30</v>
      </c>
      <c r="C184" s="26" t="s">
        <v>135</v>
      </c>
      <c r="D184" s="26">
        <f t="shared" ref="D184:D187" si="76">E184*1000</f>
        <v>342000</v>
      </c>
      <c r="E184" s="36">
        <v>342</v>
      </c>
      <c r="F184" s="26" t="s">
        <v>56</v>
      </c>
      <c r="G184" s="27">
        <f>SUMIFS('Wkpr-Stdy Bal (ex. trnsptn)'!$G$9:$G$512,'Wkpr-Stdy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Summary'!$G$9:$G$238,'Wkpr-201612 TTP Adj Summary'!$B$9:$B$238,'Att B1 123116 Depr_Chg-ex trans'!$B184,'Wkpr-201612 TTP Adj Summary'!$C$9:$C$238,'Att B1 123116 Depr_Chg-ex trans'!$C184,'Wkpr-201612 TTP Adj Summary'!$D$9:$D$238,'Att B1 123116 Depr_Chg-ex trans'!$D184)</f>
        <v>89232.19</v>
      </c>
      <c r="I184" s="37">
        <f>'Wkpr-Stdy Bal (ex. trnsptn)'!I184</f>
        <v>3.6599999999999994E-2</v>
      </c>
      <c r="J184" s="28">
        <f t="shared" ref="J184:J187" si="77">G184*I184</f>
        <v>3265.8981539999995</v>
      </c>
      <c r="L184" s="37">
        <f>'Wkpr-Stdy Bal (ex. trnsptn)'!L184</f>
        <v>3.3300000000000003E-2</v>
      </c>
      <c r="N184" s="28">
        <f t="shared" ref="N184:N187" si="78">G184*L184</f>
        <v>2971.4319270000005</v>
      </c>
      <c r="O184" s="28">
        <f t="shared" ref="O184:O187" si="79">N184-J184</f>
        <v>-294.46622699999898</v>
      </c>
      <c r="Q184" s="27">
        <f>SUMIFS('Wkpr-Stdy Bal (ex. trnsptn)'!$Q$9:$Q$512,'Wkpr-Stdy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Summary'!$Q$9:$Q$238,'Wkpr-201612 TTP Adj Summary'!$B$9:$B$238,'Att B1 123116 Depr_Chg-ex trans'!$B184,'Wkpr-201612 TTP Adj Summary'!$C$9:$C$238,'Att B1 123116 Depr_Chg-ex trans'!$C184,'Wkpr-201612 TTP Adj Summary'!$D$9:$D$238,'Att B1 123116 Depr_Chg-ex trans'!$D184)</f>
        <v>-193.55265100709926</v>
      </c>
      <c r="R184" s="27">
        <f>SUMIFS('Wkpr-Stdy Bal (ex. trnsptn)'!$R$9:$R$512,'Wkpr-Stdy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Summary'!$R$9:$R$238,'Wkpr-201612 TTP Adj Summary'!$B$9:$B$238,'Att B1 123116 Depr_Chg-ex trans'!$B184,'Wkpr-201612 TTP Adj Summary'!$C$9:$C$238,'Att B1 123116 Depr_Chg-ex trans'!$C184,'Wkpr-201612 TTP Adj Summary'!$D$9:$D$238,'Att B1 123116 Depr_Chg-ex trans'!$D184)</f>
        <v>-100.91357599289961</v>
      </c>
      <c r="S184" s="27">
        <f>SUMIFS('Wkpr-Stdy Bal (ex. trnsptn)'!$S$9:$S$512,'Wkpr-Stdy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Summary'!$S$9:$S$238,'Wkpr-201612 TTP Adj Summary'!$B$9:$B$238,'Att B1 123116 Depr_Chg-ex trans'!$B184,'Wkpr-201612 TTP Adj Summary'!$C$9:$C$238,'Att B1 123116 Depr_Chg-ex trans'!$C184,'Wkpr-201612 TTP Adj Summary'!$D$9:$D$238,'Att B1 123116 Depr_Chg-ex trans'!$D184)</f>
        <v>0</v>
      </c>
      <c r="T184" s="27">
        <f>SUMIFS('Wkpr-Stdy Bal (ex. trnsptn)'!$T$9:$T$512,'Wkpr-Stdy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Summary'!$T$9:$T$238,'Wkpr-201612 TTP Adj Summary'!$B$9:$B$238,'Att B1 123116 Depr_Chg-ex trans'!$B184,'Wkpr-201612 TTP Adj Summary'!$C$9:$C$238,'Att B1 123116 Depr_Chg-ex trans'!$C184,'Wkpr-201612 TTP Adj Summary'!$D$9:$D$238,'Att B1 123116 Depr_Chg-ex trans'!$D184)</f>
        <v>0</v>
      </c>
      <c r="U184" s="27">
        <f>SUMIFS('Wkpr-Stdy Bal (ex. trnsptn)'!$U$9:$U$512,'Wkpr-Stdy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Summary'!$U$9:$U$238,'Wkpr-201612 TTP Adj Summary'!$B$9:$B$238,'Att B1 123116 Depr_Chg-ex trans'!$B184,'Wkpr-201612 TTP Adj Summary'!$C$9:$C$238,'Att B1 123116 Depr_Chg-ex trans'!$C184,'Wkpr-201612 TTP Adj Summary'!$D$9:$D$238,'Att B1 123116 Depr_Chg-ex trans'!$D184)</f>
        <v>0</v>
      </c>
    </row>
    <row r="185" spans="2:21" x14ac:dyDescent="0.2">
      <c r="B185" s="26" t="s">
        <v>30</v>
      </c>
      <c r="C185" s="26" t="s">
        <v>135</v>
      </c>
      <c r="D185" s="26">
        <f t="shared" si="76"/>
        <v>343000</v>
      </c>
      <c r="E185" s="36">
        <v>343</v>
      </c>
      <c r="F185" s="26" t="s">
        <v>164</v>
      </c>
      <c r="G185" s="27">
        <f>SUMIFS('Wkpr-Stdy Bal (ex. trnsptn)'!$G$9:$G$512,'Wkpr-Stdy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Summary'!$G$9:$G$238,'Wkpr-201612 TTP Adj Summary'!$B$9:$B$238,'Att B1 123116 Depr_Chg-ex trans'!$B185,'Wkpr-201612 TTP Adj Summary'!$C$9:$C$238,'Att B1 123116 Depr_Chg-ex trans'!$C185,'Wkpr-201612 TTP Adj Summary'!$D$9:$D$238,'Att B1 123116 Depr_Chg-ex trans'!$D185)</f>
        <v>9071493.3800000008</v>
      </c>
      <c r="I185" s="37">
        <f>'Wkpr-Stdy Bal (ex. trnsptn)'!I185</f>
        <v>3.2399999999999998E-2</v>
      </c>
      <c r="J185" s="28">
        <f t="shared" si="77"/>
        <v>293916.38551200001</v>
      </c>
      <c r="L185" s="37">
        <f>'Wkpr-Stdy Bal (ex. trnsptn)'!L185</f>
        <v>3.4500000000000003E-2</v>
      </c>
      <c r="N185" s="28">
        <f t="shared" si="78"/>
        <v>312966.52161000005</v>
      </c>
      <c r="O185" s="28">
        <f t="shared" si="79"/>
        <v>19050.136098000046</v>
      </c>
      <c r="Q185" s="27">
        <f>SUMIFS('Wkpr-Stdy Bal (ex. trnsptn)'!$Q$9:$Q$512,'Wkpr-Stdy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Summary'!$Q$9:$Q$238,'Wkpr-201612 TTP Adj Summary'!$B$9:$B$238,'Att B1 123116 Depr_Chg-ex trans'!$B185,'Wkpr-201612 TTP Adj Summary'!$C$9:$C$238,'Att B1 123116 Depr_Chg-ex trans'!$C185,'Wkpr-201612 TTP Adj Summary'!$D$9:$D$238,'Att B1 123116 Depr_Chg-ex trans'!$D185)</f>
        <v>12521.654457215423</v>
      </c>
      <c r="R185" s="27">
        <f>SUMIFS('Wkpr-Stdy Bal (ex. trnsptn)'!$R$9:$R$512,'Wkpr-Stdy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Summary'!$R$9:$R$238,'Wkpr-201612 TTP Adj Summary'!$B$9:$B$238,'Att B1 123116 Depr_Chg-ex trans'!$B185,'Wkpr-201612 TTP Adj Summary'!$C$9:$C$238,'Att B1 123116 Depr_Chg-ex trans'!$C185,'Wkpr-201612 TTP Adj Summary'!$D$9:$D$238,'Att B1 123116 Depr_Chg-ex trans'!$D185)</f>
        <v>6528.4816407846229</v>
      </c>
      <c r="S185" s="27">
        <f>SUMIFS('Wkpr-Stdy Bal (ex. trnsptn)'!$S$9:$S$512,'Wkpr-Stdy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Summary'!$S$9:$S$238,'Wkpr-201612 TTP Adj Summary'!$B$9:$B$238,'Att B1 123116 Depr_Chg-ex trans'!$B185,'Wkpr-201612 TTP Adj Summary'!$C$9:$C$238,'Att B1 123116 Depr_Chg-ex trans'!$C185,'Wkpr-201612 TTP Adj Summary'!$D$9:$D$238,'Att B1 123116 Depr_Chg-ex trans'!$D185)</f>
        <v>0</v>
      </c>
      <c r="T185" s="27">
        <f>SUMIFS('Wkpr-Stdy Bal (ex. trnsptn)'!$T$9:$T$512,'Wkpr-Stdy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Summary'!$T$9:$T$238,'Wkpr-201612 TTP Adj Summary'!$B$9:$B$238,'Att B1 123116 Depr_Chg-ex trans'!$B185,'Wkpr-201612 TTP Adj Summary'!$C$9:$C$238,'Att B1 123116 Depr_Chg-ex trans'!$C185,'Wkpr-201612 TTP Adj Summary'!$D$9:$D$238,'Att B1 123116 Depr_Chg-ex trans'!$D185)</f>
        <v>0</v>
      </c>
      <c r="U185" s="27">
        <f>SUMIFS('Wkpr-Stdy Bal (ex. trnsptn)'!$U$9:$U$512,'Wkpr-Stdy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Summary'!$U$9:$U$238,'Wkpr-201612 TTP Adj Summary'!$B$9:$B$238,'Att B1 123116 Depr_Chg-ex trans'!$B185,'Wkpr-201612 TTP Adj Summary'!$C$9:$C$238,'Att B1 123116 Depr_Chg-ex trans'!$C185,'Wkpr-201612 TTP Adj Summary'!$D$9:$D$238,'Att B1 123116 Depr_Chg-ex trans'!$D185)</f>
        <v>0</v>
      </c>
    </row>
    <row r="186" spans="2:21" x14ac:dyDescent="0.2">
      <c r="B186" s="26" t="s">
        <v>30</v>
      </c>
      <c r="C186" s="26" t="s">
        <v>135</v>
      </c>
      <c r="D186" s="26">
        <f t="shared" si="76"/>
        <v>344000</v>
      </c>
      <c r="E186" s="36">
        <v>344</v>
      </c>
      <c r="F186" s="26" t="s">
        <v>34</v>
      </c>
      <c r="G186" s="27">
        <f>SUMIFS('Wkpr-Stdy Bal (ex. trnsptn)'!$G$9:$G$512,'Wkpr-Stdy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Summary'!$G$9:$G$238,'Wkpr-201612 TTP Adj Summary'!$B$9:$B$238,'Att B1 123116 Depr_Chg-ex trans'!$B186,'Wkpr-201612 TTP Adj Summary'!$C$9:$C$238,'Att B1 123116 Depr_Chg-ex trans'!$C186,'Wkpr-201612 TTP Adj Summary'!$D$9:$D$238,'Att B1 123116 Depr_Chg-ex trans'!$D186)</f>
        <v>3718.2200000000003</v>
      </c>
      <c r="I186" s="37">
        <f>'Wkpr-Stdy Bal (ex. trnsptn)'!I186</f>
        <v>4.0899999999999999E-2</v>
      </c>
      <c r="J186" s="28">
        <f t="shared" si="77"/>
        <v>152.075198</v>
      </c>
      <c r="L186" s="37">
        <f>'Wkpr-Stdy Bal (ex. trnsptn)'!L186</f>
        <v>4.1100000000000005E-2</v>
      </c>
      <c r="N186" s="28">
        <f t="shared" si="78"/>
        <v>152.81884200000002</v>
      </c>
      <c r="O186" s="28">
        <f t="shared" si="79"/>
        <v>0.74364400000001751</v>
      </c>
      <c r="Q186" s="27">
        <f>SUMIFS('Wkpr-Stdy Bal (ex. trnsptn)'!$Q$9:$Q$512,'Wkpr-Stdy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Summary'!$Q$9:$Q$238,'Wkpr-201612 TTP Adj Summary'!$B$9:$B$238,'Att B1 123116 Depr_Chg-ex trans'!$B186,'Wkpr-201612 TTP Adj Summary'!$C$9:$C$238,'Att B1 123116 Depr_Chg-ex trans'!$C186,'Wkpr-201612 TTP Adj Summary'!$D$9:$D$238,'Att B1 123116 Depr_Chg-ex trans'!$D186)</f>
        <v>0.4887972012000148</v>
      </c>
      <c r="R186" s="27">
        <f>SUMIFS('Wkpr-Stdy Bal (ex. trnsptn)'!$R$9:$R$512,'Wkpr-Stdy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Summary'!$R$9:$R$238,'Wkpr-201612 TTP Adj Summary'!$B$9:$B$238,'Att B1 123116 Depr_Chg-ex trans'!$B186,'Wkpr-201612 TTP Adj Summary'!$C$9:$C$238,'Att B1 123116 Depr_Chg-ex trans'!$C186,'Wkpr-201612 TTP Adj Summary'!$D$9:$D$238,'Att B1 123116 Depr_Chg-ex trans'!$D186)</f>
        <v>0.25484679880000272</v>
      </c>
      <c r="S186" s="27">
        <f>SUMIFS('Wkpr-Stdy Bal (ex. trnsptn)'!$S$9:$S$512,'Wkpr-Stdy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Summary'!$S$9:$S$238,'Wkpr-201612 TTP Adj Summary'!$B$9:$B$238,'Att B1 123116 Depr_Chg-ex trans'!$B186,'Wkpr-201612 TTP Adj Summary'!$C$9:$C$238,'Att B1 123116 Depr_Chg-ex trans'!$C186,'Wkpr-201612 TTP Adj Summary'!$D$9:$D$238,'Att B1 123116 Depr_Chg-ex trans'!$D186)</f>
        <v>0</v>
      </c>
      <c r="T186" s="27">
        <f>SUMIFS('Wkpr-Stdy Bal (ex. trnsptn)'!$T$9:$T$512,'Wkpr-Stdy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Summary'!$T$9:$T$238,'Wkpr-201612 TTP Adj Summary'!$B$9:$B$238,'Att B1 123116 Depr_Chg-ex trans'!$B186,'Wkpr-201612 TTP Adj Summary'!$C$9:$C$238,'Att B1 123116 Depr_Chg-ex trans'!$C186,'Wkpr-201612 TTP Adj Summary'!$D$9:$D$238,'Att B1 123116 Depr_Chg-ex trans'!$D186)</f>
        <v>0</v>
      </c>
      <c r="U186" s="27">
        <f>SUMIFS('Wkpr-Stdy Bal (ex. trnsptn)'!$U$9:$U$512,'Wkpr-Stdy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Summary'!$U$9:$U$238,'Wkpr-201612 TTP Adj Summary'!$B$9:$B$238,'Att B1 123116 Depr_Chg-ex trans'!$B186,'Wkpr-201612 TTP Adj Summary'!$C$9:$C$238,'Att B1 123116 Depr_Chg-ex trans'!$C186,'Wkpr-201612 TTP Adj Summary'!$D$9:$D$238,'Att B1 123116 Depr_Chg-ex trans'!$D186)</f>
        <v>0</v>
      </c>
    </row>
    <row r="187" spans="2:21" x14ac:dyDescent="0.2">
      <c r="B187" s="26" t="s">
        <v>30</v>
      </c>
      <c r="C187" s="26" t="s">
        <v>135</v>
      </c>
      <c r="D187" s="26">
        <f t="shared" si="76"/>
        <v>345000</v>
      </c>
      <c r="E187" s="36">
        <v>345</v>
      </c>
      <c r="F187" s="26" t="s">
        <v>36</v>
      </c>
      <c r="G187" s="27">
        <f>SUMIFS('Wkpr-Stdy Bal (ex. trnsptn)'!$G$9:$G$512,'Wkpr-Stdy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Summary'!$G$9:$G$238,'Wkpr-201612 TTP Adj Summary'!$B$9:$B$238,'Att B1 123116 Depr_Chg-ex trans'!$B187,'Wkpr-201612 TTP Adj Summary'!$C$9:$C$238,'Att B1 123116 Depr_Chg-ex trans'!$C187,'Wkpr-201612 TTP Adj Summary'!$D$9:$D$238,'Att B1 123116 Depr_Chg-ex trans'!$D187)</f>
        <v>13382.11</v>
      </c>
      <c r="I187" s="37">
        <f>'Wkpr-Stdy Bal (ex. trnsptn)'!I187</f>
        <v>6.6799999999999998E-2</v>
      </c>
      <c r="J187" s="28">
        <f t="shared" si="77"/>
        <v>893.92494799999997</v>
      </c>
      <c r="L187" s="37">
        <f>'Wkpr-Stdy Bal (ex. trnsptn)'!L187</f>
        <v>0.08</v>
      </c>
      <c r="N187" s="28">
        <f t="shared" si="78"/>
        <v>1070.5688</v>
      </c>
      <c r="O187" s="28">
        <f t="shared" si="79"/>
        <v>176.64385200000004</v>
      </c>
      <c r="Q187" s="27">
        <f>SUMIFS('Wkpr-Stdy Bal (ex. trnsptn)'!$Q$9:$Q$512,'Wkpr-Stdy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Summary'!$Q$9:$Q$238,'Wkpr-201612 TTP Adj Summary'!$B$9:$B$238,'Att B1 123116 Depr_Chg-ex trans'!$B187,'Wkpr-201612 TTP Adj Summary'!$C$9:$C$238,'Att B1 123116 Depr_Chg-ex trans'!$C187,'Wkpr-201612 TTP Adj Summary'!$D$9:$D$238,'Att B1 123116 Depr_Chg-ex trans'!$D187)</f>
        <v>116.10800391960004</v>
      </c>
      <c r="R187" s="27">
        <f>SUMIFS('Wkpr-Stdy Bal (ex. trnsptn)'!$R$9:$R$512,'Wkpr-Stdy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Summary'!$R$9:$R$238,'Wkpr-201612 TTP Adj Summary'!$B$9:$B$238,'Att B1 123116 Depr_Chg-ex trans'!$B187,'Wkpr-201612 TTP Adj Summary'!$C$9:$C$238,'Att B1 123116 Depr_Chg-ex trans'!$C187,'Wkpr-201612 TTP Adj Summary'!$D$9:$D$238,'Att B1 123116 Depr_Chg-ex trans'!$D187)</f>
        <v>60.535848080400001</v>
      </c>
      <c r="S187" s="27">
        <f>SUMIFS('Wkpr-Stdy Bal (ex. trnsptn)'!$S$9:$S$512,'Wkpr-Stdy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Summary'!$S$9:$S$238,'Wkpr-201612 TTP Adj Summary'!$B$9:$B$238,'Att B1 123116 Depr_Chg-ex trans'!$B187,'Wkpr-201612 TTP Adj Summary'!$C$9:$C$238,'Att B1 123116 Depr_Chg-ex trans'!$C187,'Wkpr-201612 TTP Adj Summary'!$D$9:$D$238,'Att B1 123116 Depr_Chg-ex trans'!$D187)</f>
        <v>0</v>
      </c>
      <c r="T187" s="27">
        <f>SUMIFS('Wkpr-Stdy Bal (ex. trnsptn)'!$T$9:$T$512,'Wkpr-Stdy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Summary'!$T$9:$T$238,'Wkpr-201612 TTP Adj Summary'!$B$9:$B$238,'Att B1 123116 Depr_Chg-ex trans'!$B187,'Wkpr-201612 TTP Adj Summary'!$C$9:$C$238,'Att B1 123116 Depr_Chg-ex trans'!$C187,'Wkpr-201612 TTP Adj Summary'!$D$9:$D$238,'Att B1 123116 Depr_Chg-ex trans'!$D187)</f>
        <v>0</v>
      </c>
      <c r="U187" s="27">
        <f>SUMIFS('Wkpr-Stdy Bal (ex. trnsptn)'!$U$9:$U$512,'Wkpr-Stdy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Summary'!$U$9:$U$238,'Wkpr-201612 TTP Adj Summary'!$B$9:$B$238,'Att B1 123116 Depr_Chg-ex trans'!$B187,'Wkpr-201612 TTP Adj Summary'!$C$9:$C$238,'Att B1 123116 Depr_Chg-ex trans'!$C187,'Wkpr-201612 TTP Adj Summary'!$D$9:$D$238,'Att B1 123116 Depr_Chg-ex trans'!$D187)</f>
        <v>0</v>
      </c>
    </row>
    <row r="188" spans="2:21" x14ac:dyDescent="0.2">
      <c r="F188" s="26" t="s">
        <v>39</v>
      </c>
      <c r="G188" s="40">
        <f>SUM(G184:G187)</f>
        <v>9177825.9000000004</v>
      </c>
      <c r="J188" s="40">
        <f>SUM(J184:J187)</f>
        <v>298228.28381200001</v>
      </c>
      <c r="N188" s="40">
        <f t="shared" ref="N188:O188" si="80">SUM(N184:N187)</f>
        <v>317161.34117900004</v>
      </c>
      <c r="O188" s="40">
        <f t="shared" si="80"/>
        <v>18933.057367000049</v>
      </c>
      <c r="Q188" s="40">
        <f t="shared" ref="Q188:U188" si="81">SUM(Q184:Q187)</f>
        <v>12444.698607329125</v>
      </c>
      <c r="R188" s="40">
        <f t="shared" si="81"/>
        <v>6488.3587596709231</v>
      </c>
      <c r="S188" s="40">
        <f t="shared" si="81"/>
        <v>0</v>
      </c>
      <c r="T188" s="40">
        <f t="shared" si="81"/>
        <v>0</v>
      </c>
      <c r="U188" s="40">
        <f t="shared" si="81"/>
        <v>0</v>
      </c>
    </row>
    <row r="189" spans="2:21" x14ac:dyDescent="0.2">
      <c r="J189" s="28"/>
      <c r="N189" s="28"/>
      <c r="O189" s="28"/>
      <c r="Q189" s="28"/>
      <c r="R189" s="28"/>
      <c r="S189" s="28"/>
      <c r="T189" s="28"/>
      <c r="U189" s="28"/>
    </row>
    <row r="190" spans="2:21" x14ac:dyDescent="0.2">
      <c r="F190" s="26" t="s">
        <v>166</v>
      </c>
      <c r="J190" s="28"/>
      <c r="N190" s="28"/>
      <c r="O190" s="28"/>
      <c r="Q190" s="28"/>
      <c r="R190" s="28"/>
      <c r="S190" s="28"/>
      <c r="T190" s="28"/>
      <c r="U190" s="28"/>
    </row>
    <row r="191" spans="2:21" x14ac:dyDescent="0.2">
      <c r="B191" s="26" t="s">
        <v>30</v>
      </c>
      <c r="C191" s="26" t="s">
        <v>167</v>
      </c>
      <c r="D191" s="26">
        <f t="shared" ref="D191:D193" si="82">E191*1000</f>
        <v>342000</v>
      </c>
      <c r="E191" s="36">
        <v>342</v>
      </c>
      <c r="F191" s="26" t="s">
        <v>56</v>
      </c>
      <c r="G191" s="27">
        <f>SUMIFS('Wkpr-Stdy Bal (ex. trnsptn)'!$G$9:$G$512,'Wkpr-Stdy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Summary'!$G$9:$G$238,'Wkpr-201612 TTP Adj Summary'!$B$9:$B$238,'Att B1 123116 Depr_Chg-ex trans'!$B191,'Wkpr-201612 TTP Adj Summary'!$C$9:$C$238,'Att B1 123116 Depr_Chg-ex trans'!$C191,'Wkpr-201612 TTP Adj Summary'!$D$9:$D$238,'Att B1 123116 Depr_Chg-ex trans'!$D191)</f>
        <v>91977.919999999998</v>
      </c>
      <c r="I191" s="37">
        <f>'Wkpr-Stdy Bal (ex. trnsptn)'!I191</f>
        <v>3.6699999999999997E-2</v>
      </c>
      <c r="J191" s="28">
        <f t="shared" ref="J191:J193" si="83">G191*I191</f>
        <v>3375.5896639999996</v>
      </c>
      <c r="L191" s="37">
        <f>'Wkpr-Stdy Bal (ex. trnsptn)'!L191</f>
        <v>3.0699999999999998E-2</v>
      </c>
      <c r="N191" s="28">
        <f t="shared" ref="N191:N193" si="84">G191*L191</f>
        <v>2823.7221439999998</v>
      </c>
      <c r="O191" s="28">
        <f t="shared" ref="O191:O193" si="85">N191-J191</f>
        <v>-551.86751999999979</v>
      </c>
      <c r="Q191" s="27">
        <f>SUMIFS('Wkpr-Stdy Bal (ex. trnsptn)'!$Q$9:$Q$512,'Wkpr-Stdy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Summary'!$Q$9:$Q$238,'Wkpr-201612 TTP Adj Summary'!$B$9:$B$238,'Att B1 123116 Depr_Chg-ex trans'!$B191,'Wkpr-201612 TTP Adj Summary'!$C$9:$C$238,'Att B1 123116 Depr_Chg-ex trans'!$C191,'Wkpr-201612 TTP Adj Summary'!$D$9:$D$238,'Att B1 123116 Depr_Chg-ex trans'!$D191)</f>
        <v>-362.74252089599963</v>
      </c>
      <c r="R191" s="27">
        <f>SUMIFS('Wkpr-Stdy Bal (ex. trnsptn)'!$R$9:$R$512,'Wkpr-Stdy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Summary'!$R$9:$R$238,'Wkpr-201612 TTP Adj Summary'!$B$9:$B$238,'Att B1 123116 Depr_Chg-ex trans'!$B191,'Wkpr-201612 TTP Adj Summary'!$C$9:$C$238,'Att B1 123116 Depr_Chg-ex trans'!$C191,'Wkpr-201612 TTP Adj Summary'!$D$9:$D$238,'Att B1 123116 Depr_Chg-ex trans'!$D191)</f>
        <v>-189.12499910399993</v>
      </c>
      <c r="S191" s="27">
        <f>SUMIFS('Wkpr-Stdy Bal (ex. trnsptn)'!$S$9:$S$512,'Wkpr-Stdy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Summary'!$S$9:$S$238,'Wkpr-201612 TTP Adj Summary'!$B$9:$B$238,'Att B1 123116 Depr_Chg-ex trans'!$B191,'Wkpr-201612 TTP Adj Summary'!$C$9:$C$238,'Att B1 123116 Depr_Chg-ex trans'!$C191,'Wkpr-201612 TTP Adj Summary'!$D$9:$D$238,'Att B1 123116 Depr_Chg-ex trans'!$D191)</f>
        <v>0</v>
      </c>
      <c r="T191" s="27">
        <f>SUMIFS('Wkpr-Stdy Bal (ex. trnsptn)'!$T$9:$T$512,'Wkpr-Stdy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Summary'!$T$9:$T$238,'Wkpr-201612 TTP Adj Summary'!$B$9:$B$238,'Att B1 123116 Depr_Chg-ex trans'!$B191,'Wkpr-201612 TTP Adj Summary'!$C$9:$C$238,'Att B1 123116 Depr_Chg-ex trans'!$C191,'Wkpr-201612 TTP Adj Summary'!$D$9:$D$238,'Att B1 123116 Depr_Chg-ex trans'!$D191)</f>
        <v>0</v>
      </c>
      <c r="U191" s="27">
        <f>SUMIFS('Wkpr-Stdy Bal (ex. trnsptn)'!$U$9:$U$512,'Wkpr-Stdy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Summary'!$U$9:$U$238,'Wkpr-201612 TTP Adj Summary'!$B$9:$B$238,'Att B1 123116 Depr_Chg-ex trans'!$B191,'Wkpr-201612 TTP Adj Summary'!$C$9:$C$238,'Att B1 123116 Depr_Chg-ex trans'!$C191,'Wkpr-201612 TTP Adj Summary'!$D$9:$D$238,'Att B1 123116 Depr_Chg-ex trans'!$D191)</f>
        <v>0</v>
      </c>
    </row>
    <row r="192" spans="2:21" x14ac:dyDescent="0.2">
      <c r="B192" s="26" t="s">
        <v>30</v>
      </c>
      <c r="C192" s="26" t="s">
        <v>167</v>
      </c>
      <c r="D192" s="26">
        <f t="shared" si="82"/>
        <v>344000</v>
      </c>
      <c r="E192" s="36">
        <v>344</v>
      </c>
      <c r="F192" s="26" t="s">
        <v>34</v>
      </c>
      <c r="G192" s="27">
        <f>SUMIFS('Wkpr-Stdy Bal (ex. trnsptn)'!$G$9:$G$512,'Wkpr-Stdy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Summary'!$G$9:$G$238,'Wkpr-201612 TTP Adj Summary'!$B$9:$B$238,'Att B1 123116 Depr_Chg-ex trans'!$B192,'Wkpr-201612 TTP Adj Summary'!$C$9:$C$238,'Att B1 123116 Depr_Chg-ex trans'!$C192,'Wkpr-201612 TTP Adj Summary'!$D$9:$D$238,'Att B1 123116 Depr_Chg-ex trans'!$D192)</f>
        <v>208505.82</v>
      </c>
      <c r="I192" s="37">
        <f>'Wkpr-Stdy Bal (ex. trnsptn)'!I192</f>
        <v>3.6999999999999998E-2</v>
      </c>
      <c r="J192" s="28">
        <f t="shared" si="83"/>
        <v>7714.7153399999997</v>
      </c>
      <c r="L192" s="37">
        <f>'Wkpr-Stdy Bal (ex. trnsptn)'!L192</f>
        <v>3.5200000000000002E-2</v>
      </c>
      <c r="N192" s="28">
        <f t="shared" si="84"/>
        <v>7339.404864000001</v>
      </c>
      <c r="O192" s="28">
        <f t="shared" si="85"/>
        <v>-375.31047599999874</v>
      </c>
      <c r="Q192" s="27">
        <f>SUMIFS('Wkpr-Stdy Bal (ex. trnsptn)'!$Q$9:$Q$512,'Wkpr-Stdy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Summary'!$Q$9:$Q$238,'Wkpr-201612 TTP Adj Summary'!$B$9:$B$238,'Att B1 123116 Depr_Chg-ex trans'!$B192,'Wkpr-201612 TTP Adj Summary'!$C$9:$C$238,'Att B1 123116 Depr_Chg-ex trans'!$C192,'Wkpr-201612 TTP Adj Summary'!$D$9:$D$238,'Att B1 123116 Depr_Chg-ex trans'!$D192)</f>
        <v>-246.69157587479913</v>
      </c>
      <c r="R192" s="27">
        <f>SUMIFS('Wkpr-Stdy Bal (ex. trnsptn)'!$R$9:$R$512,'Wkpr-Stdy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Summary'!$R$9:$R$238,'Wkpr-201612 TTP Adj Summary'!$B$9:$B$238,'Att B1 123116 Depr_Chg-ex trans'!$B192,'Wkpr-201612 TTP Adj Summary'!$C$9:$C$238,'Att B1 123116 Depr_Chg-ex trans'!$C192,'Wkpr-201612 TTP Adj Summary'!$D$9:$D$238,'Att B1 123116 Depr_Chg-ex trans'!$D192)</f>
        <v>-128.61890012519962</v>
      </c>
      <c r="S192" s="27">
        <f>SUMIFS('Wkpr-Stdy Bal (ex. trnsptn)'!$S$9:$S$512,'Wkpr-Stdy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Summary'!$S$9:$S$238,'Wkpr-201612 TTP Adj Summary'!$B$9:$B$238,'Att B1 123116 Depr_Chg-ex trans'!$B192,'Wkpr-201612 TTP Adj Summary'!$C$9:$C$238,'Att B1 123116 Depr_Chg-ex trans'!$C192,'Wkpr-201612 TTP Adj Summary'!$D$9:$D$238,'Att B1 123116 Depr_Chg-ex trans'!$D192)</f>
        <v>0</v>
      </c>
      <c r="T192" s="27">
        <f>SUMIFS('Wkpr-Stdy Bal (ex. trnsptn)'!$T$9:$T$512,'Wkpr-Stdy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Summary'!$T$9:$T$238,'Wkpr-201612 TTP Adj Summary'!$B$9:$B$238,'Att B1 123116 Depr_Chg-ex trans'!$B192,'Wkpr-201612 TTP Adj Summary'!$C$9:$C$238,'Att B1 123116 Depr_Chg-ex trans'!$C192,'Wkpr-201612 TTP Adj Summary'!$D$9:$D$238,'Att B1 123116 Depr_Chg-ex trans'!$D192)</f>
        <v>0</v>
      </c>
      <c r="U192" s="27">
        <f>SUMIFS('Wkpr-Stdy Bal (ex. trnsptn)'!$U$9:$U$512,'Wkpr-Stdy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Summary'!$U$9:$U$238,'Wkpr-201612 TTP Adj Summary'!$B$9:$B$238,'Att B1 123116 Depr_Chg-ex trans'!$B192,'Wkpr-201612 TTP Adj Summary'!$C$9:$C$238,'Att B1 123116 Depr_Chg-ex trans'!$C192,'Wkpr-201612 TTP Adj Summary'!$D$9:$D$238,'Att B1 123116 Depr_Chg-ex trans'!$D192)</f>
        <v>0</v>
      </c>
    </row>
    <row r="193" spans="2:21" x14ac:dyDescent="0.2">
      <c r="B193" s="26" t="s">
        <v>30</v>
      </c>
      <c r="C193" s="26" t="s">
        <v>167</v>
      </c>
      <c r="D193" s="26">
        <f t="shared" si="82"/>
        <v>345000</v>
      </c>
      <c r="E193" s="36">
        <v>345</v>
      </c>
      <c r="F193" s="26" t="s">
        <v>36</v>
      </c>
      <c r="G193" s="27">
        <f>SUMIFS('Wkpr-Stdy Bal (ex. trnsptn)'!$G$9:$G$512,'Wkpr-Stdy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Summary'!$G$9:$G$238,'Wkpr-201612 TTP Adj Summary'!$B$9:$B$238,'Att B1 123116 Depr_Chg-ex trans'!$B193,'Wkpr-201612 TTP Adj Summary'!$C$9:$C$238,'Att B1 123116 Depr_Chg-ex trans'!$C193,'Wkpr-201612 TTP Adj Summary'!$D$9:$D$238,'Att B1 123116 Depr_Chg-ex trans'!$D193)</f>
        <v>49439.020000000004</v>
      </c>
      <c r="I193" s="37">
        <f>'Wkpr-Stdy Bal (ex. trnsptn)'!I193</f>
        <v>0.05</v>
      </c>
      <c r="J193" s="28">
        <f t="shared" si="83"/>
        <v>2471.9510000000005</v>
      </c>
      <c r="L193" s="37">
        <f>'Wkpr-Stdy Bal (ex. trnsptn)'!L193</f>
        <v>6.1900000000000004E-2</v>
      </c>
      <c r="N193" s="28">
        <f t="shared" si="84"/>
        <v>3060.2753380000004</v>
      </c>
      <c r="O193" s="28">
        <f t="shared" si="85"/>
        <v>588.3243379999999</v>
      </c>
      <c r="Q193" s="27">
        <f>SUMIFS('Wkpr-Stdy Bal (ex. trnsptn)'!$Q$9:$Q$512,'Wkpr-Stdy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Summary'!$Q$9:$Q$238,'Wkpr-201612 TTP Adj Summary'!$B$9:$B$238,'Att B1 123116 Depr_Chg-ex trans'!$B193,'Wkpr-201612 TTP Adj Summary'!$C$9:$C$238,'Att B1 123116 Depr_Chg-ex trans'!$C193,'Wkpr-201612 TTP Adj Summary'!$D$9:$D$238,'Att B1 123116 Depr_Chg-ex trans'!$D193)</f>
        <v>386.70558736740008</v>
      </c>
      <c r="R193" s="27">
        <f>SUMIFS('Wkpr-Stdy Bal (ex. trnsptn)'!$R$9:$R$512,'Wkpr-Stdy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Summary'!$R$9:$R$238,'Wkpr-201612 TTP Adj Summary'!$B$9:$B$238,'Att B1 123116 Depr_Chg-ex trans'!$B193,'Wkpr-201612 TTP Adj Summary'!$C$9:$C$238,'Att B1 123116 Depr_Chg-ex trans'!$C193,'Wkpr-201612 TTP Adj Summary'!$D$9:$D$238,'Att B1 123116 Depr_Chg-ex trans'!$D193)</f>
        <v>201.61875063259981</v>
      </c>
      <c r="S193" s="27">
        <f>SUMIFS('Wkpr-Stdy Bal (ex. trnsptn)'!$S$9:$S$512,'Wkpr-Stdy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Summary'!$S$9:$S$238,'Wkpr-201612 TTP Adj Summary'!$B$9:$B$238,'Att B1 123116 Depr_Chg-ex trans'!$B193,'Wkpr-201612 TTP Adj Summary'!$C$9:$C$238,'Att B1 123116 Depr_Chg-ex trans'!$C193,'Wkpr-201612 TTP Adj Summary'!$D$9:$D$238,'Att B1 123116 Depr_Chg-ex trans'!$D193)</f>
        <v>0</v>
      </c>
      <c r="T193" s="27">
        <f>SUMIFS('Wkpr-Stdy Bal (ex. trnsptn)'!$T$9:$T$512,'Wkpr-Stdy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Summary'!$T$9:$T$238,'Wkpr-201612 TTP Adj Summary'!$B$9:$B$238,'Att B1 123116 Depr_Chg-ex trans'!$B193,'Wkpr-201612 TTP Adj Summary'!$C$9:$C$238,'Att B1 123116 Depr_Chg-ex trans'!$C193,'Wkpr-201612 TTP Adj Summary'!$D$9:$D$238,'Att B1 123116 Depr_Chg-ex trans'!$D193)</f>
        <v>0</v>
      </c>
      <c r="U193" s="27">
        <f>SUMIFS('Wkpr-Stdy Bal (ex. trnsptn)'!$U$9:$U$512,'Wkpr-Stdy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Summary'!$U$9:$U$238,'Wkpr-201612 TTP Adj Summary'!$B$9:$B$238,'Att B1 123116 Depr_Chg-ex trans'!$B193,'Wkpr-201612 TTP Adj Summary'!$C$9:$C$238,'Att B1 123116 Depr_Chg-ex trans'!$C193,'Wkpr-201612 TTP Adj Summary'!$D$9:$D$238,'Att B1 123116 Depr_Chg-ex trans'!$D193)</f>
        <v>0</v>
      </c>
    </row>
    <row r="194" spans="2:21" x14ac:dyDescent="0.2">
      <c r="F194" s="26" t="s">
        <v>39</v>
      </c>
      <c r="G194" s="40">
        <f>SUM(G191:G193)</f>
        <v>349922.76</v>
      </c>
      <c r="J194" s="40">
        <f>SUM(J191:J193)</f>
        <v>13562.256004000001</v>
      </c>
      <c r="N194" s="40">
        <f t="shared" ref="N194:O194" si="86">SUM(N191:N193)</f>
        <v>13223.402346000003</v>
      </c>
      <c r="O194" s="40">
        <f t="shared" si="86"/>
        <v>-338.85365799999863</v>
      </c>
      <c r="Q194" s="40">
        <f t="shared" ref="Q194:U194" si="87">SUM(Q191:Q193)</f>
        <v>-222.72850940339868</v>
      </c>
      <c r="R194" s="40">
        <f t="shared" si="87"/>
        <v>-116.12514859659973</v>
      </c>
      <c r="S194" s="40">
        <f t="shared" si="87"/>
        <v>0</v>
      </c>
      <c r="T194" s="40">
        <f t="shared" si="87"/>
        <v>0</v>
      </c>
      <c r="U194" s="40">
        <f t="shared" si="87"/>
        <v>0</v>
      </c>
    </row>
    <row r="195" spans="2:21" x14ac:dyDescent="0.2">
      <c r="J195" s="28"/>
      <c r="N195" s="28"/>
      <c r="O195" s="28"/>
      <c r="Q195" s="28"/>
      <c r="R195" s="28"/>
      <c r="S195" s="28"/>
      <c r="T195" s="28"/>
      <c r="U195" s="28"/>
    </row>
    <row r="196" spans="2:21" x14ac:dyDescent="0.2">
      <c r="F196" s="26" t="s">
        <v>168</v>
      </c>
      <c r="J196" s="28"/>
      <c r="N196" s="28"/>
      <c r="O196" s="28"/>
      <c r="Q196" s="28"/>
      <c r="R196" s="28"/>
      <c r="S196" s="28"/>
      <c r="T196" s="28"/>
      <c r="U196" s="28"/>
    </row>
    <row r="197" spans="2:21" x14ac:dyDescent="0.2">
      <c r="B197" s="26" t="s">
        <v>30</v>
      </c>
      <c r="C197" s="26" t="s">
        <v>169</v>
      </c>
      <c r="D197" s="26">
        <f t="shared" ref="D197:D202" si="88">E197*1000</f>
        <v>341000</v>
      </c>
      <c r="E197" s="36">
        <v>341</v>
      </c>
      <c r="F197" s="26" t="s">
        <v>32</v>
      </c>
      <c r="G197" s="27">
        <f>SUMIFS('Wkpr-Stdy Bal (ex. trnsptn)'!$G$9:$G$512,'Wkpr-Stdy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Summary'!$G$9:$G$238,'Wkpr-201612 TTP Adj Summary'!$B$9:$B$238,'Att B1 123116 Depr_Chg-ex trans'!$B197,'Wkpr-201612 TTP Adj Summary'!$C$9:$C$238,'Att B1 123116 Depr_Chg-ex trans'!$C197,'Wkpr-201612 TTP Adj Summary'!$D$9:$D$238,'Att B1 123116 Depr_Chg-ex trans'!$D197)</f>
        <v>751025.35</v>
      </c>
      <c r="I197" s="37">
        <f>'Wkpr-Stdy Bal (ex. trnsptn)'!I197</f>
        <v>1.6400000000000001E-2</v>
      </c>
      <c r="J197" s="28">
        <f t="shared" ref="J197:J202" si="89">G197*I197</f>
        <v>12316.81574</v>
      </c>
      <c r="L197" s="37">
        <f>'Wkpr-Stdy Bal (ex. trnsptn)'!L197</f>
        <v>0.30780000000000002</v>
      </c>
      <c r="N197" s="28">
        <f t="shared" ref="N197:N202" si="90">G197*L197</f>
        <v>231165.60273000001</v>
      </c>
      <c r="O197" s="28">
        <f t="shared" ref="O197:O202" si="91">N197-J197</f>
        <v>218848.78699000002</v>
      </c>
      <c r="Q197" s="27">
        <f>SUMIFS('Wkpr-Stdy Bal (ex. trnsptn)'!$Q$9:$Q$512,'Wkpr-Stdy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Summary'!$Q$9:$Q$238,'Wkpr-201612 TTP Adj Summary'!$B$9:$B$238,'Att B1 123116 Depr_Chg-ex trans'!$B197,'Wkpr-201612 TTP Adj Summary'!$C$9:$C$238,'Att B1 123116 Depr_Chg-ex trans'!$C197,'Wkpr-201612 TTP Adj Summary'!$D$9:$D$238,'Att B1 123116 Depr_Chg-ex trans'!$D197)</f>
        <v>143849.30768852698</v>
      </c>
      <c r="R197" s="27">
        <f>SUMIFS('Wkpr-Stdy Bal (ex. trnsptn)'!$R$9:$R$512,'Wkpr-Stdy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Summary'!$R$9:$R$238,'Wkpr-201612 TTP Adj Summary'!$B$9:$B$238,'Att B1 123116 Depr_Chg-ex trans'!$B197,'Wkpr-201612 TTP Adj Summary'!$C$9:$C$238,'Att B1 123116 Depr_Chg-ex trans'!$C197,'Wkpr-201612 TTP Adj Summary'!$D$9:$D$238,'Att B1 123116 Depr_Chg-ex trans'!$D197)</f>
        <v>74999.479301473009</v>
      </c>
      <c r="S197" s="27">
        <f>SUMIFS('Wkpr-Stdy Bal (ex. trnsptn)'!$S$9:$S$512,'Wkpr-Stdy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Summary'!$S$9:$S$238,'Wkpr-201612 TTP Adj Summary'!$B$9:$B$238,'Att B1 123116 Depr_Chg-ex trans'!$B197,'Wkpr-201612 TTP Adj Summary'!$C$9:$C$238,'Att B1 123116 Depr_Chg-ex trans'!$C197,'Wkpr-201612 TTP Adj Summary'!$D$9:$D$238,'Att B1 123116 Depr_Chg-ex trans'!$D197)</f>
        <v>0</v>
      </c>
      <c r="T197" s="27">
        <f>SUMIFS('Wkpr-Stdy Bal (ex. trnsptn)'!$T$9:$T$512,'Wkpr-Stdy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Summary'!$T$9:$T$238,'Wkpr-201612 TTP Adj Summary'!$B$9:$B$238,'Att B1 123116 Depr_Chg-ex trans'!$B197,'Wkpr-201612 TTP Adj Summary'!$C$9:$C$238,'Att B1 123116 Depr_Chg-ex trans'!$C197,'Wkpr-201612 TTP Adj Summary'!$D$9:$D$238,'Att B1 123116 Depr_Chg-ex trans'!$D197)</f>
        <v>0</v>
      </c>
      <c r="U197" s="27">
        <f>SUMIFS('Wkpr-Stdy Bal (ex. trnsptn)'!$U$9:$U$512,'Wkpr-Stdy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Summary'!$U$9:$U$238,'Wkpr-201612 TTP Adj Summary'!$B$9:$B$238,'Att B1 123116 Depr_Chg-ex trans'!$B197,'Wkpr-201612 TTP Adj Summary'!$C$9:$C$238,'Att B1 123116 Depr_Chg-ex trans'!$C197,'Wkpr-201612 TTP Adj Summary'!$D$9:$D$238,'Att B1 123116 Depr_Chg-ex trans'!$D197)</f>
        <v>0</v>
      </c>
    </row>
    <row r="198" spans="2:21" x14ac:dyDescent="0.2">
      <c r="B198" s="42" t="s">
        <v>30</v>
      </c>
      <c r="C198" s="42" t="s">
        <v>169</v>
      </c>
      <c r="D198" s="42">
        <f t="shared" si="88"/>
        <v>342000</v>
      </c>
      <c r="E198" s="36">
        <v>342</v>
      </c>
      <c r="F198" s="26" t="s">
        <v>56</v>
      </c>
      <c r="G198" s="27">
        <f>SUMIFS('Wkpr-Stdy Bal (ex. trnsptn)'!$G$9:$G$512,'Wkpr-Stdy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Summary'!$G$9:$G$238,'Wkpr-201612 TTP Adj Summary'!$B$9:$B$238,'Att B1 123116 Depr_Chg-ex trans'!$B198,'Wkpr-201612 TTP Adj Summary'!$C$9:$C$238,'Att B1 123116 Depr_Chg-ex trans'!$C198,'Wkpr-201612 TTP Adj Summary'!$D$9:$D$238,'Att B1 123116 Depr_Chg-ex trans'!$D198)</f>
        <v>31460</v>
      </c>
      <c r="I198" s="37">
        <f>'Wkpr-Stdy Bal (ex. trnsptn)'!I198</f>
        <v>2.93E-2</v>
      </c>
      <c r="J198" s="28">
        <v>0</v>
      </c>
      <c r="L198" s="45">
        <f>'Wkpr-Stdy Bal (ex. trnsptn)'!L198</f>
        <v>0</v>
      </c>
      <c r="N198" s="28">
        <f t="shared" si="90"/>
        <v>0</v>
      </c>
      <c r="O198" s="28">
        <f t="shared" si="91"/>
        <v>0</v>
      </c>
      <c r="Q198" s="27">
        <f>SUMIFS('Wkpr-Stdy Bal (ex. trnsptn)'!$Q$9:$Q$512,'Wkpr-Stdy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Summary'!$Q$9:$Q$238,'Wkpr-201612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R198" s="27">
        <f>SUMIFS('Wkpr-Stdy Bal (ex. trnsptn)'!$R$9:$R$512,'Wkpr-Stdy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Summary'!$R$9:$R$238,'Wkpr-201612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S198" s="27">
        <f>SUMIFS('Wkpr-Stdy Bal (ex. trnsptn)'!$S$9:$S$512,'Wkpr-Stdy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Summary'!$S$9:$S$238,'Wkpr-201612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T198" s="27">
        <f>SUMIFS('Wkpr-Stdy Bal (ex. trnsptn)'!$T$9:$T$512,'Wkpr-Stdy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Summary'!$T$9:$T$238,'Wkpr-201612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U198" s="27">
        <f>SUMIFS('Wkpr-Stdy Bal (ex. trnsptn)'!$U$9:$U$512,'Wkpr-Stdy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Summary'!$U$9:$U$238,'Wkpr-201612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</row>
    <row r="199" spans="2:21" x14ac:dyDescent="0.2">
      <c r="B199" s="26" t="s">
        <v>30</v>
      </c>
      <c r="C199" s="26" t="s">
        <v>169</v>
      </c>
      <c r="D199" s="26">
        <f t="shared" si="88"/>
        <v>343000</v>
      </c>
      <c r="E199" s="36">
        <v>343</v>
      </c>
      <c r="F199" s="26" t="s">
        <v>164</v>
      </c>
      <c r="G199" s="27">
        <f>SUMIFS('Wkpr-Stdy Bal (ex. trnsptn)'!$G$9:$G$512,'Wkpr-Stdy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Summary'!$G$9:$G$238,'Wkpr-201612 TTP Adj Summary'!$B$9:$B$238,'Att B1 123116 Depr_Chg-ex trans'!$B199,'Wkpr-201612 TTP Adj Summary'!$C$9:$C$238,'Att B1 123116 Depr_Chg-ex trans'!$C199,'Wkpr-201612 TTP Adj Summary'!$D$9:$D$238,'Att B1 123116 Depr_Chg-ex trans'!$D199)</f>
        <v>9058274.2200000007</v>
      </c>
      <c r="I199" s="37">
        <f>'Wkpr-Stdy Bal (ex. trnsptn)'!I199</f>
        <v>8.0999999999999996E-3</v>
      </c>
      <c r="J199" s="28">
        <f t="shared" si="89"/>
        <v>73372.021181999997</v>
      </c>
      <c r="L199" s="37">
        <f>'Wkpr-Stdy Bal (ex. trnsptn)'!L199</f>
        <v>2.5099999999999997E-2</v>
      </c>
      <c r="N199" s="28">
        <f t="shared" si="90"/>
        <v>227362.68292199998</v>
      </c>
      <c r="O199" s="28">
        <f t="shared" si="91"/>
        <v>153990.66173999998</v>
      </c>
      <c r="Q199" s="27">
        <f>SUMIFS('Wkpr-Stdy Bal (ex. trnsptn)'!$Q$9:$Q$512,'Wkpr-Stdy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Summary'!$Q$9:$Q$238,'Wkpr-201612 TTP Adj Summary'!$B$9:$B$238,'Att B1 123116 Depr_Chg-ex trans'!$B199,'Wkpr-201612 TTP Adj Summary'!$C$9:$C$238,'Att B1 123116 Depr_Chg-ex trans'!$C199,'Wkpr-201612 TTP Adj Summary'!$D$9:$D$238,'Att B1 123116 Depr_Chg-ex trans'!$D199)</f>
        <v>101218.06196170198</v>
      </c>
      <c r="R199" s="27">
        <f>SUMIFS('Wkpr-Stdy Bal (ex. trnsptn)'!$R$9:$R$512,'Wkpr-Stdy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Summary'!$R$9:$R$238,'Wkpr-201612 TTP Adj Summary'!$B$9:$B$238,'Att B1 123116 Depr_Chg-ex trans'!$B199,'Wkpr-201612 TTP Adj Summary'!$C$9:$C$238,'Att B1 123116 Depr_Chg-ex trans'!$C199,'Wkpr-201612 TTP Adj Summary'!$D$9:$D$238,'Att B1 123116 Depr_Chg-ex trans'!$D199)</f>
        <v>52772.599778297983</v>
      </c>
      <c r="S199" s="27">
        <f>SUMIFS('Wkpr-Stdy Bal (ex. trnsptn)'!$S$9:$S$512,'Wkpr-Stdy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Summary'!$S$9:$S$238,'Wkpr-201612 TTP Adj Summary'!$B$9:$B$238,'Att B1 123116 Depr_Chg-ex trans'!$B199,'Wkpr-201612 TTP Adj Summary'!$C$9:$C$238,'Att B1 123116 Depr_Chg-ex trans'!$C199,'Wkpr-201612 TTP Adj Summary'!$D$9:$D$238,'Att B1 123116 Depr_Chg-ex trans'!$D199)</f>
        <v>0</v>
      </c>
      <c r="T199" s="27">
        <f>SUMIFS('Wkpr-Stdy Bal (ex. trnsptn)'!$T$9:$T$512,'Wkpr-Stdy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Summary'!$T$9:$T$238,'Wkpr-201612 TTP Adj Summary'!$B$9:$B$238,'Att B1 123116 Depr_Chg-ex trans'!$B199,'Wkpr-201612 TTP Adj Summary'!$C$9:$C$238,'Att B1 123116 Depr_Chg-ex trans'!$C199,'Wkpr-201612 TTP Adj Summary'!$D$9:$D$238,'Att B1 123116 Depr_Chg-ex trans'!$D199)</f>
        <v>0</v>
      </c>
      <c r="U199" s="27">
        <f>SUMIFS('Wkpr-Stdy Bal (ex. trnsptn)'!$U$9:$U$512,'Wkpr-Stdy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Summary'!$U$9:$U$238,'Wkpr-201612 TTP Adj Summary'!$B$9:$B$238,'Att B1 123116 Depr_Chg-ex trans'!$B199,'Wkpr-201612 TTP Adj Summary'!$C$9:$C$238,'Att B1 123116 Depr_Chg-ex trans'!$C199,'Wkpr-201612 TTP Adj Summary'!$D$9:$D$238,'Att B1 123116 Depr_Chg-ex trans'!$D199)</f>
        <v>0</v>
      </c>
    </row>
    <row r="200" spans="2:21" x14ac:dyDescent="0.2">
      <c r="B200" s="26" t="s">
        <v>30</v>
      </c>
      <c r="C200" s="26" t="s">
        <v>169</v>
      </c>
      <c r="D200" s="26">
        <f t="shared" si="88"/>
        <v>344000</v>
      </c>
      <c r="E200" s="36">
        <v>344</v>
      </c>
      <c r="F200" s="26" t="s">
        <v>34</v>
      </c>
      <c r="G200" s="27">
        <f>SUMIFS('Wkpr-Stdy Bal (ex. trnsptn)'!$G$9:$G$512,'Wkpr-Stdy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Summary'!$G$9:$G$238,'Wkpr-201612 TTP Adj Summary'!$B$9:$B$238,'Att B1 123116 Depr_Chg-ex trans'!$B200,'Wkpr-201612 TTP Adj Summary'!$C$9:$C$238,'Att B1 123116 Depr_Chg-ex trans'!$C200,'Wkpr-201612 TTP Adj Summary'!$D$9:$D$238,'Att B1 123116 Depr_Chg-ex trans'!$D200)</f>
        <v>2603841.2999999998</v>
      </c>
      <c r="I200" s="37">
        <f>'Wkpr-Stdy Bal (ex. trnsptn)'!I200</f>
        <v>2.5000000000000001E-2</v>
      </c>
      <c r="J200" s="28">
        <f t="shared" si="89"/>
        <v>65096.032500000001</v>
      </c>
      <c r="L200" s="37">
        <f>'Wkpr-Stdy Bal (ex. trnsptn)'!L200</f>
        <v>2.5600000000000001E-2</v>
      </c>
      <c r="N200" s="28">
        <f t="shared" si="90"/>
        <v>66658.337279999992</v>
      </c>
      <c r="O200" s="28">
        <f t="shared" si="91"/>
        <v>1562.3047799999913</v>
      </c>
      <c r="Q200" s="27">
        <f>SUMIFS('Wkpr-Stdy Bal (ex. trnsptn)'!$Q$9:$Q$512,'Wkpr-Stdy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Summary'!$Q$9:$Q$238,'Wkpr-201612 TTP Adj Summary'!$B$9:$B$238,'Att B1 123116 Depr_Chg-ex trans'!$B200,'Wkpr-201612 TTP Adj Summary'!$C$9:$C$238,'Att B1 123116 Depr_Chg-ex trans'!$C200,'Wkpr-201612 TTP Adj Summary'!$D$9:$D$238,'Att B1 123116 Depr_Chg-ex trans'!$D200)</f>
        <v>1026.9029318939938</v>
      </c>
      <c r="R200" s="27">
        <f>SUMIFS('Wkpr-Stdy Bal (ex. trnsptn)'!$R$9:$R$512,'Wkpr-Stdy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Summary'!$R$9:$R$238,'Wkpr-201612 TTP Adj Summary'!$B$9:$B$238,'Att B1 123116 Depr_Chg-ex trans'!$B200,'Wkpr-201612 TTP Adj Summary'!$C$9:$C$238,'Att B1 123116 Depr_Chg-ex trans'!$C200,'Wkpr-201612 TTP Adj Summary'!$D$9:$D$238,'Att B1 123116 Depr_Chg-ex trans'!$D200)</f>
        <v>535.40184810599749</v>
      </c>
      <c r="S200" s="27">
        <f>SUMIFS('Wkpr-Stdy Bal (ex. trnsptn)'!$S$9:$S$512,'Wkpr-Stdy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Summary'!$S$9:$S$238,'Wkpr-201612 TTP Adj Summary'!$B$9:$B$238,'Att B1 123116 Depr_Chg-ex trans'!$B200,'Wkpr-201612 TTP Adj Summary'!$C$9:$C$238,'Att B1 123116 Depr_Chg-ex trans'!$C200,'Wkpr-201612 TTP Adj Summary'!$D$9:$D$238,'Att B1 123116 Depr_Chg-ex trans'!$D200)</f>
        <v>0</v>
      </c>
      <c r="T200" s="27">
        <f>SUMIFS('Wkpr-Stdy Bal (ex. trnsptn)'!$T$9:$T$512,'Wkpr-Stdy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Summary'!$T$9:$T$238,'Wkpr-201612 TTP Adj Summary'!$B$9:$B$238,'Att B1 123116 Depr_Chg-ex trans'!$B200,'Wkpr-201612 TTP Adj Summary'!$C$9:$C$238,'Att B1 123116 Depr_Chg-ex trans'!$C200,'Wkpr-201612 TTP Adj Summary'!$D$9:$D$238,'Att B1 123116 Depr_Chg-ex trans'!$D200)</f>
        <v>0</v>
      </c>
      <c r="U200" s="27">
        <f>SUMIFS('Wkpr-Stdy Bal (ex. trnsptn)'!$U$9:$U$512,'Wkpr-Stdy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Summary'!$U$9:$U$238,'Wkpr-201612 TTP Adj Summary'!$B$9:$B$238,'Att B1 123116 Depr_Chg-ex trans'!$B200,'Wkpr-201612 TTP Adj Summary'!$C$9:$C$238,'Att B1 123116 Depr_Chg-ex trans'!$C200,'Wkpr-201612 TTP Adj Summary'!$D$9:$D$238,'Att B1 123116 Depr_Chg-ex trans'!$D200)</f>
        <v>0</v>
      </c>
    </row>
    <row r="201" spans="2:21" x14ac:dyDescent="0.2">
      <c r="B201" s="26" t="s">
        <v>30</v>
      </c>
      <c r="C201" s="26" t="s">
        <v>169</v>
      </c>
      <c r="D201" s="26">
        <f t="shared" si="88"/>
        <v>345000</v>
      </c>
      <c r="E201" s="36">
        <v>345</v>
      </c>
      <c r="F201" s="26" t="s">
        <v>36</v>
      </c>
      <c r="G201" s="27">
        <f>SUMIFS('Wkpr-Stdy Bal (ex. trnsptn)'!$G$9:$G$512,'Wkpr-Stdy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Summary'!$G$9:$G$238,'Wkpr-201612 TTP Adj Summary'!$B$9:$B$238,'Att B1 123116 Depr_Chg-ex trans'!$B201,'Wkpr-201612 TTP Adj Summary'!$C$9:$C$238,'Att B1 123116 Depr_Chg-ex trans'!$C201,'Wkpr-201612 TTP Adj Summary'!$D$9:$D$238,'Att B1 123116 Depr_Chg-ex trans'!$D201)</f>
        <v>1242722.45</v>
      </c>
      <c r="I201" s="37">
        <f>'Wkpr-Stdy Bal (ex. trnsptn)'!I201</f>
        <v>0.1249</v>
      </c>
      <c r="J201" s="28">
        <f t="shared" si="89"/>
        <v>155216.03400499999</v>
      </c>
      <c r="L201" s="37">
        <f>'Wkpr-Stdy Bal (ex. trnsptn)'!L201</f>
        <v>0.16940000000000002</v>
      </c>
      <c r="N201" s="28">
        <f t="shared" si="90"/>
        <v>210517.18303000001</v>
      </c>
      <c r="O201" s="28">
        <f t="shared" si="91"/>
        <v>55301.149025000021</v>
      </c>
      <c r="Q201" s="27">
        <f>SUMIFS('Wkpr-Stdy Bal (ex. trnsptn)'!$Q$9:$Q$512,'Wkpr-Stdy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Summary'!$Q$9:$Q$238,'Wkpr-201612 TTP Adj Summary'!$B$9:$B$238,'Att B1 123116 Depr_Chg-ex trans'!$B201,'Wkpr-201612 TTP Adj Summary'!$C$9:$C$238,'Att B1 123116 Depr_Chg-ex trans'!$C201,'Wkpr-201612 TTP Adj Summary'!$D$9:$D$238,'Att B1 123116 Depr_Chg-ex trans'!$D201)</f>
        <v>36349.445254132501</v>
      </c>
      <c r="R201" s="27">
        <f>SUMIFS('Wkpr-Stdy Bal (ex. trnsptn)'!$R$9:$R$512,'Wkpr-Stdy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Summary'!$R$9:$R$238,'Wkpr-201612 TTP Adj Summary'!$B$9:$B$238,'Att B1 123116 Depr_Chg-ex trans'!$B201,'Wkpr-201612 TTP Adj Summary'!$C$9:$C$238,'Att B1 123116 Depr_Chg-ex trans'!$C201,'Wkpr-201612 TTP Adj Summary'!$D$9:$D$238,'Att B1 123116 Depr_Chg-ex trans'!$D201)</f>
        <v>18951.703770867505</v>
      </c>
      <c r="S201" s="27">
        <f>SUMIFS('Wkpr-Stdy Bal (ex. trnsptn)'!$S$9:$S$512,'Wkpr-Stdy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Summary'!$S$9:$S$238,'Wkpr-201612 TTP Adj Summary'!$B$9:$B$238,'Att B1 123116 Depr_Chg-ex trans'!$B201,'Wkpr-201612 TTP Adj Summary'!$C$9:$C$238,'Att B1 123116 Depr_Chg-ex trans'!$C201,'Wkpr-201612 TTP Adj Summary'!$D$9:$D$238,'Att B1 123116 Depr_Chg-ex trans'!$D201)</f>
        <v>0</v>
      </c>
      <c r="T201" s="27">
        <f>SUMIFS('Wkpr-Stdy Bal (ex. trnsptn)'!$T$9:$T$512,'Wkpr-Stdy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Summary'!$T$9:$T$238,'Wkpr-201612 TTP Adj Summary'!$B$9:$B$238,'Att B1 123116 Depr_Chg-ex trans'!$B201,'Wkpr-201612 TTP Adj Summary'!$C$9:$C$238,'Att B1 123116 Depr_Chg-ex trans'!$C201,'Wkpr-201612 TTP Adj Summary'!$D$9:$D$238,'Att B1 123116 Depr_Chg-ex trans'!$D201)</f>
        <v>0</v>
      </c>
      <c r="U201" s="27">
        <f>SUMIFS('Wkpr-Stdy Bal (ex. trnsptn)'!$U$9:$U$512,'Wkpr-Stdy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Summary'!$U$9:$U$238,'Wkpr-201612 TTP Adj Summary'!$B$9:$B$238,'Att B1 123116 Depr_Chg-ex trans'!$B201,'Wkpr-201612 TTP Adj Summary'!$C$9:$C$238,'Att B1 123116 Depr_Chg-ex trans'!$C201,'Wkpr-201612 TTP Adj Summary'!$D$9:$D$238,'Att B1 123116 Depr_Chg-ex trans'!$D201)</f>
        <v>0</v>
      </c>
    </row>
    <row r="202" spans="2:21" x14ac:dyDescent="0.2">
      <c r="B202" s="26" t="s">
        <v>30</v>
      </c>
      <c r="C202" s="26" t="s">
        <v>169</v>
      </c>
      <c r="D202" s="26">
        <f t="shared" si="88"/>
        <v>346000</v>
      </c>
      <c r="E202" s="36">
        <v>346</v>
      </c>
      <c r="F202" s="26" t="s">
        <v>57</v>
      </c>
      <c r="G202" s="27">
        <f>SUMIFS('Wkpr-Stdy Bal (ex. trnsptn)'!$G$9:$G$512,'Wkpr-Stdy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Summary'!$G$9:$G$238,'Wkpr-201612 TTP Adj Summary'!$B$9:$B$238,'Att B1 123116 Depr_Chg-ex trans'!$B202,'Wkpr-201612 TTP Adj Summary'!$C$9:$C$238,'Att B1 123116 Depr_Chg-ex trans'!$C202,'Wkpr-201612 TTP Adj Summary'!$D$9:$D$238,'Att B1 123116 Depr_Chg-ex trans'!$D202)</f>
        <v>398997.44</v>
      </c>
      <c r="I202" s="37">
        <f>'Wkpr-Stdy Bal (ex. trnsptn)'!I202</f>
        <v>2.5100000000000001E-2</v>
      </c>
      <c r="J202" s="28">
        <f t="shared" si="89"/>
        <v>10014.835744</v>
      </c>
      <c r="L202" s="37">
        <f>'Wkpr-Stdy Bal (ex. trnsptn)'!L202</f>
        <v>0.23280000000000001</v>
      </c>
      <c r="N202" s="28">
        <f t="shared" si="90"/>
        <v>92886.604032000003</v>
      </c>
      <c r="O202" s="28">
        <f t="shared" si="91"/>
        <v>82871.768288000007</v>
      </c>
      <c r="Q202" s="27">
        <f>SUMIFS('Wkpr-Stdy Bal (ex. trnsptn)'!$Q$9:$Q$512,'Wkpr-Stdy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Summary'!$Q$9:$Q$238,'Wkpr-201612 TTP Adj Summary'!$B$9:$B$238,'Att B1 123116 Depr_Chg-ex trans'!$B202,'Wkpr-201612 TTP Adj Summary'!$C$9:$C$238,'Att B1 123116 Depr_Chg-ex trans'!$C202,'Wkpr-201612 TTP Adj Summary'!$D$9:$D$238,'Att B1 123116 Depr_Chg-ex trans'!$D202)</f>
        <v>54471.613295702402</v>
      </c>
      <c r="R202" s="27">
        <f>SUMIFS('Wkpr-Stdy Bal (ex. trnsptn)'!$R$9:$R$512,'Wkpr-Stdy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Summary'!$R$9:$R$238,'Wkpr-201612 TTP Adj Summary'!$B$9:$B$238,'Att B1 123116 Depr_Chg-ex trans'!$B202,'Wkpr-201612 TTP Adj Summary'!$C$9:$C$238,'Att B1 123116 Depr_Chg-ex trans'!$C202,'Wkpr-201612 TTP Adj Summary'!$D$9:$D$238,'Att B1 123116 Depr_Chg-ex trans'!$D202)</f>
        <v>28400.154992297601</v>
      </c>
      <c r="S202" s="27">
        <f>SUMIFS('Wkpr-Stdy Bal (ex. trnsptn)'!$S$9:$S$512,'Wkpr-Stdy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Summary'!$S$9:$S$238,'Wkpr-201612 TTP Adj Summary'!$B$9:$B$238,'Att B1 123116 Depr_Chg-ex trans'!$B202,'Wkpr-201612 TTP Adj Summary'!$C$9:$C$238,'Att B1 123116 Depr_Chg-ex trans'!$C202,'Wkpr-201612 TTP Adj Summary'!$D$9:$D$238,'Att B1 123116 Depr_Chg-ex trans'!$D202)</f>
        <v>0</v>
      </c>
      <c r="T202" s="27">
        <f>SUMIFS('Wkpr-Stdy Bal (ex. trnsptn)'!$T$9:$T$512,'Wkpr-Stdy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Summary'!$T$9:$T$238,'Wkpr-201612 TTP Adj Summary'!$B$9:$B$238,'Att B1 123116 Depr_Chg-ex trans'!$B202,'Wkpr-201612 TTP Adj Summary'!$C$9:$C$238,'Att B1 123116 Depr_Chg-ex trans'!$C202,'Wkpr-201612 TTP Adj Summary'!$D$9:$D$238,'Att B1 123116 Depr_Chg-ex trans'!$D202)</f>
        <v>0</v>
      </c>
      <c r="U202" s="27">
        <f>SUMIFS('Wkpr-Stdy Bal (ex. trnsptn)'!$U$9:$U$512,'Wkpr-Stdy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Summary'!$U$9:$U$238,'Wkpr-201612 TTP Adj Summary'!$B$9:$B$238,'Att B1 123116 Depr_Chg-ex trans'!$B202,'Wkpr-201612 TTP Adj Summary'!$C$9:$C$238,'Att B1 123116 Depr_Chg-ex trans'!$C202,'Wkpr-201612 TTP Adj Summary'!$D$9:$D$238,'Att B1 123116 Depr_Chg-ex trans'!$D202)</f>
        <v>0</v>
      </c>
    </row>
    <row r="203" spans="2:21" x14ac:dyDescent="0.2">
      <c r="F203" s="26" t="s">
        <v>39</v>
      </c>
      <c r="G203" s="40">
        <f>SUM(G197:G202)</f>
        <v>14086320.76</v>
      </c>
      <c r="J203" s="40">
        <f>SUM(J197:J202)</f>
        <v>316015.73917100002</v>
      </c>
      <c r="N203" s="40">
        <f t="shared" ref="N203:O203" si="92">SUM(N197:N202)</f>
        <v>828590.4099940001</v>
      </c>
      <c r="O203" s="40">
        <f t="shared" si="92"/>
        <v>512574.67082300002</v>
      </c>
      <c r="Q203" s="40">
        <f t="shared" ref="Q203:U203" si="93">SUM(Q197:Q202)</f>
        <v>336915.33113195782</v>
      </c>
      <c r="R203" s="40">
        <f t="shared" si="93"/>
        <v>175659.33969104211</v>
      </c>
      <c r="S203" s="40">
        <f t="shared" si="93"/>
        <v>0</v>
      </c>
      <c r="T203" s="40">
        <f t="shared" si="93"/>
        <v>0</v>
      </c>
      <c r="U203" s="40">
        <f t="shared" si="93"/>
        <v>0</v>
      </c>
    </row>
    <row r="204" spans="2:21" x14ac:dyDescent="0.2">
      <c r="J204" s="28"/>
      <c r="N204" s="28"/>
      <c r="O204" s="28"/>
      <c r="Q204" s="28"/>
      <c r="R204" s="28"/>
      <c r="S204" s="28"/>
      <c r="T204" s="28"/>
      <c r="U204" s="28"/>
    </row>
    <row r="205" spans="2:21" x14ac:dyDescent="0.2">
      <c r="F205" s="26" t="s">
        <v>170</v>
      </c>
      <c r="J205" s="28"/>
      <c r="N205" s="28"/>
      <c r="O205" s="28"/>
      <c r="Q205" s="28"/>
      <c r="R205" s="28"/>
      <c r="S205" s="28"/>
      <c r="T205" s="28"/>
      <c r="U205" s="28"/>
    </row>
    <row r="206" spans="2:21" x14ac:dyDescent="0.2">
      <c r="B206" s="26" t="s">
        <v>30</v>
      </c>
      <c r="C206" s="26" t="s">
        <v>171</v>
      </c>
      <c r="D206" s="26">
        <f t="shared" ref="D206:D211" si="94">E206*1000</f>
        <v>341000</v>
      </c>
      <c r="E206" s="36">
        <v>341</v>
      </c>
      <c r="F206" s="26" t="s">
        <v>32</v>
      </c>
      <c r="G206" s="27">
        <f>SUMIFS('Wkpr-Stdy Bal (ex. trnsptn)'!$G$9:$G$512,'Wkpr-Stdy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Summary'!$G$9:$G$238,'Wkpr-201612 TTP Adj Summary'!$B$9:$B$238,'Att B1 123116 Depr_Chg-ex trans'!$B206,'Wkpr-201612 TTP Adj Summary'!$C$9:$C$238,'Att B1 123116 Depr_Chg-ex trans'!$C206,'Wkpr-201612 TTP Adj Summary'!$D$9:$D$238,'Att B1 123116 Depr_Chg-ex trans'!$D206)</f>
        <v>3531837.93</v>
      </c>
      <c r="I206" s="37">
        <f>'Wkpr-Stdy Bal (ex. trnsptn)'!I206</f>
        <v>3.1199999999999999E-2</v>
      </c>
      <c r="J206" s="28">
        <f t="shared" ref="J206:J211" si="95">G206*I206</f>
        <v>110193.343416</v>
      </c>
      <c r="L206" s="37">
        <f>'Wkpr-Stdy Bal (ex. trnsptn)'!L206</f>
        <v>3.7000000000000005E-2</v>
      </c>
      <c r="N206" s="28">
        <f t="shared" ref="N206:N211" si="96">G206*L206</f>
        <v>130678.00341000002</v>
      </c>
      <c r="O206" s="28">
        <f t="shared" ref="O206:O211" si="97">N206-J206</f>
        <v>20484.659994000016</v>
      </c>
      <c r="Q206" s="27">
        <f>SUMIFS('Wkpr-Stdy Bal (ex. trnsptn)'!$Q$9:$Q$512,'Wkpr-Stdy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Summary'!$Q$9:$Q$238,'Wkpr-201612 TTP Adj Summary'!$B$9:$B$238,'Att B1 123116 Depr_Chg-ex trans'!$B206,'Wkpr-201612 TTP Adj Summary'!$C$9:$C$238,'Att B1 123116 Depr_Chg-ex trans'!$C206,'Wkpr-201612 TTP Adj Summary'!$D$9:$D$238,'Att B1 123116 Depr_Chg-ex trans'!$D206)</f>
        <v>13464.5670140562</v>
      </c>
      <c r="R206" s="27">
        <f>SUMIFS('Wkpr-Stdy Bal (ex. trnsptn)'!$R$9:$R$512,'Wkpr-Stdy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Summary'!$R$9:$R$238,'Wkpr-201612 TTP Adj Summary'!$B$9:$B$238,'Att B1 123116 Depr_Chg-ex trans'!$B206,'Wkpr-201612 TTP Adj Summary'!$C$9:$C$238,'Att B1 123116 Depr_Chg-ex trans'!$C206,'Wkpr-201612 TTP Adj Summary'!$D$9:$D$238,'Att B1 123116 Depr_Chg-ex trans'!$D206)</f>
        <v>7020.0929799438018</v>
      </c>
      <c r="S206" s="27">
        <f>SUMIFS('Wkpr-Stdy Bal (ex. trnsptn)'!$S$9:$S$512,'Wkpr-Stdy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Summary'!$S$9:$S$238,'Wkpr-201612 TTP Adj Summary'!$B$9:$B$238,'Att B1 123116 Depr_Chg-ex trans'!$B206,'Wkpr-201612 TTP Adj Summary'!$C$9:$C$238,'Att B1 123116 Depr_Chg-ex trans'!$C206,'Wkpr-201612 TTP Adj Summary'!$D$9:$D$238,'Att B1 123116 Depr_Chg-ex trans'!$D206)</f>
        <v>0</v>
      </c>
      <c r="T206" s="27">
        <f>SUMIFS('Wkpr-Stdy Bal (ex. trnsptn)'!$T$9:$T$512,'Wkpr-Stdy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Summary'!$T$9:$T$238,'Wkpr-201612 TTP Adj Summary'!$B$9:$B$238,'Att B1 123116 Depr_Chg-ex trans'!$B206,'Wkpr-201612 TTP Adj Summary'!$C$9:$C$238,'Att B1 123116 Depr_Chg-ex trans'!$C206,'Wkpr-201612 TTP Adj Summary'!$D$9:$D$238,'Att B1 123116 Depr_Chg-ex trans'!$D206)</f>
        <v>0</v>
      </c>
      <c r="U206" s="27">
        <f>SUMIFS('Wkpr-Stdy Bal (ex. trnsptn)'!$U$9:$U$512,'Wkpr-Stdy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Summary'!$U$9:$U$238,'Wkpr-201612 TTP Adj Summary'!$B$9:$B$238,'Att B1 123116 Depr_Chg-ex trans'!$B206,'Wkpr-201612 TTP Adj Summary'!$C$9:$C$238,'Att B1 123116 Depr_Chg-ex trans'!$C206,'Wkpr-201612 TTP Adj Summary'!$D$9:$D$238,'Att B1 123116 Depr_Chg-ex trans'!$D206)</f>
        <v>0</v>
      </c>
    </row>
    <row r="207" spans="2:21" x14ac:dyDescent="0.2">
      <c r="B207" s="26" t="s">
        <v>30</v>
      </c>
      <c r="C207" s="26" t="s">
        <v>171</v>
      </c>
      <c r="D207" s="26">
        <f t="shared" si="94"/>
        <v>342000</v>
      </c>
      <c r="E207" s="36">
        <v>342</v>
      </c>
      <c r="F207" s="26" t="s">
        <v>56</v>
      </c>
      <c r="G207" s="27">
        <f>SUMIFS('Wkpr-Stdy Bal (ex. trnsptn)'!$G$9:$G$512,'Wkpr-Stdy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Summary'!$G$9:$G$238,'Wkpr-201612 TTP Adj Summary'!$B$9:$B$238,'Att B1 123116 Depr_Chg-ex trans'!$B207,'Wkpr-201612 TTP Adj Summary'!$C$9:$C$238,'Att B1 123116 Depr_Chg-ex trans'!$C207,'Wkpr-201612 TTP Adj Summary'!$D$9:$D$238,'Att B1 123116 Depr_Chg-ex trans'!$D207)</f>
        <v>1695808.4</v>
      </c>
      <c r="I207" s="37">
        <f>'Wkpr-Stdy Bal (ex. trnsptn)'!I207</f>
        <v>3.5699999999999996E-2</v>
      </c>
      <c r="J207" s="28">
        <f t="shared" si="95"/>
        <v>60540.359879999989</v>
      </c>
      <c r="L207" s="37">
        <f>'Wkpr-Stdy Bal (ex. trnsptn)'!L207</f>
        <v>3.56E-2</v>
      </c>
      <c r="N207" s="28">
        <f t="shared" si="96"/>
        <v>60370.779039999994</v>
      </c>
      <c r="O207" s="28">
        <f t="shared" si="97"/>
        <v>-169.58083999999508</v>
      </c>
      <c r="Q207" s="27">
        <f>SUMIFS('Wkpr-Stdy Bal (ex. trnsptn)'!$Q$9:$Q$512,'Wkpr-Stdy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Summary'!$Q$9:$Q$238,'Wkpr-201612 TTP Adj Summary'!$B$9:$B$238,'Att B1 123116 Depr_Chg-ex trans'!$B207,'Wkpr-201612 TTP Adj Summary'!$C$9:$C$238,'Att B1 123116 Depr_Chg-ex trans'!$C207,'Wkpr-201612 TTP Adj Summary'!$D$9:$D$238,'Att B1 123116 Depr_Chg-ex trans'!$D207)</f>
        <v>-111.46548613199411</v>
      </c>
      <c r="R207" s="27">
        <f>SUMIFS('Wkpr-Stdy Bal (ex. trnsptn)'!$R$9:$R$512,'Wkpr-Stdy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Summary'!$R$9:$R$238,'Wkpr-201612 TTP Adj Summary'!$B$9:$B$238,'Att B1 123116 Depr_Chg-ex trans'!$B207,'Wkpr-201612 TTP Adj Summary'!$C$9:$C$238,'Att B1 123116 Depr_Chg-ex trans'!$C207,'Wkpr-201612 TTP Adj Summary'!$D$9:$D$238,'Att B1 123116 Depr_Chg-ex trans'!$D207)</f>
        <v>-58.115353867997328</v>
      </c>
      <c r="S207" s="27">
        <f>SUMIFS('Wkpr-Stdy Bal (ex. trnsptn)'!$S$9:$S$512,'Wkpr-Stdy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Summary'!$S$9:$S$238,'Wkpr-201612 TTP Adj Summary'!$B$9:$B$238,'Att B1 123116 Depr_Chg-ex trans'!$B207,'Wkpr-201612 TTP Adj Summary'!$C$9:$C$238,'Att B1 123116 Depr_Chg-ex trans'!$C207,'Wkpr-201612 TTP Adj Summary'!$D$9:$D$238,'Att B1 123116 Depr_Chg-ex trans'!$D207)</f>
        <v>0</v>
      </c>
      <c r="T207" s="27">
        <f>SUMIFS('Wkpr-Stdy Bal (ex. trnsptn)'!$T$9:$T$512,'Wkpr-Stdy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Summary'!$T$9:$T$238,'Wkpr-201612 TTP Adj Summary'!$B$9:$B$238,'Att B1 123116 Depr_Chg-ex trans'!$B207,'Wkpr-201612 TTP Adj Summary'!$C$9:$C$238,'Att B1 123116 Depr_Chg-ex trans'!$C207,'Wkpr-201612 TTP Adj Summary'!$D$9:$D$238,'Att B1 123116 Depr_Chg-ex trans'!$D207)</f>
        <v>0</v>
      </c>
      <c r="U207" s="27">
        <f>SUMIFS('Wkpr-Stdy Bal (ex. trnsptn)'!$U$9:$U$512,'Wkpr-Stdy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Summary'!$U$9:$U$238,'Wkpr-201612 TTP Adj Summary'!$B$9:$B$238,'Att B1 123116 Depr_Chg-ex trans'!$B207,'Wkpr-201612 TTP Adj Summary'!$C$9:$C$238,'Att B1 123116 Depr_Chg-ex trans'!$C207,'Wkpr-201612 TTP Adj Summary'!$D$9:$D$238,'Att B1 123116 Depr_Chg-ex trans'!$D207)</f>
        <v>0</v>
      </c>
    </row>
    <row r="208" spans="2:21" x14ac:dyDescent="0.2">
      <c r="B208" s="26" t="s">
        <v>30</v>
      </c>
      <c r="C208" s="26" t="s">
        <v>171</v>
      </c>
      <c r="D208" s="26">
        <f t="shared" si="94"/>
        <v>343000</v>
      </c>
      <c r="E208" s="36">
        <v>343</v>
      </c>
      <c r="F208" s="26" t="s">
        <v>164</v>
      </c>
      <c r="G208" s="27">
        <f>SUMIFS('Wkpr-Stdy Bal (ex. trnsptn)'!$G$9:$G$512,'Wkpr-Stdy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Summary'!$G$9:$G$238,'Wkpr-201612 TTP Adj Summary'!$B$9:$B$238,'Att B1 123116 Depr_Chg-ex trans'!$B208,'Wkpr-201612 TTP Adj Summary'!$C$9:$C$238,'Att B1 123116 Depr_Chg-ex trans'!$C208,'Wkpr-201612 TTP Adj Summary'!$D$9:$D$238,'Att B1 123116 Depr_Chg-ex trans'!$D208)</f>
        <v>5722486.0499999998</v>
      </c>
      <c r="I208" s="37">
        <f>'Wkpr-Stdy Bal (ex. trnsptn)'!I208</f>
        <v>2.7699999999999999E-2</v>
      </c>
      <c r="J208" s="28">
        <f t="shared" si="95"/>
        <v>158512.86358499998</v>
      </c>
      <c r="L208" s="37">
        <f>'Wkpr-Stdy Bal (ex. trnsptn)'!L208</f>
        <v>3.7699999999999997E-2</v>
      </c>
      <c r="N208" s="28">
        <f t="shared" si="96"/>
        <v>215737.72408499997</v>
      </c>
      <c r="O208" s="28">
        <f t="shared" si="97"/>
        <v>57224.860499999981</v>
      </c>
      <c r="Q208" s="27">
        <f>SUMIFS('Wkpr-Stdy Bal (ex. trnsptn)'!$Q$9:$Q$512,'Wkpr-Stdy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Summary'!$Q$9:$Q$238,'Wkpr-201612 TTP Adj Summary'!$B$9:$B$238,'Att B1 123116 Depr_Chg-ex trans'!$B208,'Wkpr-201612 TTP Adj Summary'!$C$9:$C$238,'Att B1 123116 Depr_Chg-ex trans'!$C208,'Wkpr-201612 TTP Adj Summary'!$D$9:$D$238,'Att B1 123116 Depr_Chg-ex trans'!$D208)</f>
        <v>37613.900806649981</v>
      </c>
      <c r="R208" s="27">
        <f>SUMIFS('Wkpr-Stdy Bal (ex. trnsptn)'!$R$9:$R$512,'Wkpr-Stdy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Summary'!$R$9:$R$238,'Wkpr-201612 TTP Adj Summary'!$B$9:$B$238,'Att B1 123116 Depr_Chg-ex trans'!$B208,'Wkpr-201612 TTP Adj Summary'!$C$9:$C$238,'Att B1 123116 Depr_Chg-ex trans'!$C208,'Wkpr-201612 TTP Adj Summary'!$D$9:$D$238,'Att B1 123116 Depr_Chg-ex trans'!$D208)</f>
        <v>19610.95969335</v>
      </c>
      <c r="S208" s="27">
        <f>SUMIFS('Wkpr-Stdy Bal (ex. trnsptn)'!$S$9:$S$512,'Wkpr-Stdy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Summary'!$S$9:$S$238,'Wkpr-201612 TTP Adj Summary'!$B$9:$B$238,'Att B1 123116 Depr_Chg-ex trans'!$B208,'Wkpr-201612 TTP Adj Summary'!$C$9:$C$238,'Att B1 123116 Depr_Chg-ex trans'!$C208,'Wkpr-201612 TTP Adj Summary'!$D$9:$D$238,'Att B1 123116 Depr_Chg-ex trans'!$D208)</f>
        <v>0</v>
      </c>
      <c r="T208" s="27">
        <f>SUMIFS('Wkpr-Stdy Bal (ex. trnsptn)'!$T$9:$T$512,'Wkpr-Stdy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Summary'!$T$9:$T$238,'Wkpr-201612 TTP Adj Summary'!$B$9:$B$238,'Att B1 123116 Depr_Chg-ex trans'!$B208,'Wkpr-201612 TTP Adj Summary'!$C$9:$C$238,'Att B1 123116 Depr_Chg-ex trans'!$C208,'Wkpr-201612 TTP Adj Summary'!$D$9:$D$238,'Att B1 123116 Depr_Chg-ex trans'!$D208)</f>
        <v>0</v>
      </c>
      <c r="U208" s="27">
        <f>SUMIFS('Wkpr-Stdy Bal (ex. trnsptn)'!$U$9:$U$512,'Wkpr-Stdy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Summary'!$U$9:$U$238,'Wkpr-201612 TTP Adj Summary'!$B$9:$B$238,'Att B1 123116 Depr_Chg-ex trans'!$B208,'Wkpr-201612 TTP Adj Summary'!$C$9:$C$238,'Att B1 123116 Depr_Chg-ex trans'!$C208,'Wkpr-201612 TTP Adj Summary'!$D$9:$D$238,'Att B1 123116 Depr_Chg-ex trans'!$D208)</f>
        <v>0</v>
      </c>
    </row>
    <row r="209" spans="1:21" x14ac:dyDescent="0.2">
      <c r="B209" s="26" t="s">
        <v>30</v>
      </c>
      <c r="C209" s="26" t="s">
        <v>171</v>
      </c>
      <c r="D209" s="26">
        <f t="shared" si="94"/>
        <v>344000</v>
      </c>
      <c r="E209" s="36">
        <v>344</v>
      </c>
      <c r="F209" s="26" t="s">
        <v>34</v>
      </c>
      <c r="G209" s="27">
        <f>SUMIFS('Wkpr-Stdy Bal (ex. trnsptn)'!$G$9:$G$512,'Wkpr-Stdy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Summary'!$G$9:$G$238,'Wkpr-201612 TTP Adj Summary'!$B$9:$B$238,'Att B1 123116 Depr_Chg-ex trans'!$B209,'Wkpr-201612 TTP Adj Summary'!$C$9:$C$238,'Att B1 123116 Depr_Chg-ex trans'!$C209,'Wkpr-201612 TTP Adj Summary'!$D$9:$D$238,'Att B1 123116 Depr_Chg-ex trans'!$D209)</f>
        <v>49617979.310000002</v>
      </c>
      <c r="I209" s="37">
        <f>'Wkpr-Stdy Bal (ex. trnsptn)'!I209</f>
        <v>3.7699999999999997E-2</v>
      </c>
      <c r="J209" s="28">
        <f t="shared" si="95"/>
        <v>1870597.819987</v>
      </c>
      <c r="L209" s="37">
        <f>'Wkpr-Stdy Bal (ex. trnsptn)'!L209</f>
        <v>3.9399999999999998E-2</v>
      </c>
      <c r="N209" s="28">
        <f t="shared" si="96"/>
        <v>1954948.384814</v>
      </c>
      <c r="O209" s="28">
        <f t="shared" si="97"/>
        <v>84350.564827000024</v>
      </c>
      <c r="Q209" s="27">
        <f>SUMIFS('Wkpr-Stdy Bal (ex. trnsptn)'!$Q$9:$Q$512,'Wkpr-Stdy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Summary'!$Q$9:$Q$238,'Wkpr-201612 TTP Adj Summary'!$B$9:$B$238,'Att B1 123116 Depr_Chg-ex trans'!$B209,'Wkpr-201612 TTP Adj Summary'!$C$9:$C$238,'Att B1 123116 Depr_Chg-ex trans'!$C209,'Wkpr-201612 TTP Adj Summary'!$D$9:$D$238,'Att B1 123116 Depr_Chg-ex trans'!$D209)</f>
        <v>55443.626260787249</v>
      </c>
      <c r="R209" s="27">
        <f>SUMIFS('Wkpr-Stdy Bal (ex. trnsptn)'!$R$9:$R$512,'Wkpr-Stdy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Summary'!$R$9:$R$238,'Wkpr-201612 TTP Adj Summary'!$B$9:$B$238,'Att B1 123116 Depr_Chg-ex trans'!$B209,'Wkpr-201612 TTP Adj Summary'!$C$9:$C$238,'Att B1 123116 Depr_Chg-ex trans'!$C209,'Wkpr-201612 TTP Adj Summary'!$D$9:$D$238,'Att B1 123116 Depr_Chg-ex trans'!$D209)</f>
        <v>28906.938566213008</v>
      </c>
      <c r="S209" s="27">
        <f>SUMIFS('Wkpr-Stdy Bal (ex. trnsptn)'!$S$9:$S$512,'Wkpr-Stdy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Summary'!$S$9:$S$238,'Wkpr-201612 TTP Adj Summary'!$B$9:$B$238,'Att B1 123116 Depr_Chg-ex trans'!$B209,'Wkpr-201612 TTP Adj Summary'!$C$9:$C$238,'Att B1 123116 Depr_Chg-ex trans'!$C209,'Wkpr-201612 TTP Adj Summary'!$D$9:$D$238,'Att B1 123116 Depr_Chg-ex trans'!$D209)</f>
        <v>0</v>
      </c>
      <c r="T209" s="27">
        <f>SUMIFS('Wkpr-Stdy Bal (ex. trnsptn)'!$T$9:$T$512,'Wkpr-Stdy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Summary'!$T$9:$T$238,'Wkpr-201612 TTP Adj Summary'!$B$9:$B$238,'Att B1 123116 Depr_Chg-ex trans'!$B209,'Wkpr-201612 TTP Adj Summary'!$C$9:$C$238,'Att B1 123116 Depr_Chg-ex trans'!$C209,'Wkpr-201612 TTP Adj Summary'!$D$9:$D$238,'Att B1 123116 Depr_Chg-ex trans'!$D209)</f>
        <v>0</v>
      </c>
      <c r="U209" s="27">
        <f>SUMIFS('Wkpr-Stdy Bal (ex. trnsptn)'!$U$9:$U$512,'Wkpr-Stdy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Summary'!$U$9:$U$238,'Wkpr-201612 TTP Adj Summary'!$B$9:$B$238,'Att B1 123116 Depr_Chg-ex trans'!$B209,'Wkpr-201612 TTP Adj Summary'!$C$9:$C$238,'Att B1 123116 Depr_Chg-ex trans'!$C209,'Wkpr-201612 TTP Adj Summary'!$D$9:$D$238,'Att B1 123116 Depr_Chg-ex trans'!$D209)</f>
        <v>0</v>
      </c>
    </row>
    <row r="210" spans="1:21" x14ac:dyDescent="0.2">
      <c r="B210" s="26" t="s">
        <v>30</v>
      </c>
      <c r="C210" s="26" t="s">
        <v>171</v>
      </c>
      <c r="D210" s="26">
        <f t="shared" si="94"/>
        <v>345000</v>
      </c>
      <c r="E210" s="36">
        <v>345</v>
      </c>
      <c r="F210" s="26" t="s">
        <v>36</v>
      </c>
      <c r="G210" s="27">
        <f>SUMIFS('Wkpr-Stdy Bal (ex. trnsptn)'!$G$9:$G$512,'Wkpr-Stdy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Summary'!$G$9:$G$238,'Wkpr-201612 TTP Adj Summary'!$B$9:$B$238,'Att B1 123116 Depr_Chg-ex trans'!$B210,'Wkpr-201612 TTP Adj Summary'!$C$9:$C$238,'Att B1 123116 Depr_Chg-ex trans'!$C210,'Wkpr-201612 TTP Adj Summary'!$D$9:$D$238,'Att B1 123116 Depr_Chg-ex trans'!$D210)</f>
        <v>2770049.43</v>
      </c>
      <c r="I210" s="37">
        <f>'Wkpr-Stdy Bal (ex. trnsptn)'!I210</f>
        <v>5.8900000000000001E-2</v>
      </c>
      <c r="J210" s="28">
        <f t="shared" si="95"/>
        <v>163155.91142700001</v>
      </c>
      <c r="L210" s="37">
        <f>'Wkpr-Stdy Bal (ex. trnsptn)'!L210</f>
        <v>8.2200000000000009E-2</v>
      </c>
      <c r="N210" s="28">
        <f t="shared" si="96"/>
        <v>227698.06314600003</v>
      </c>
      <c r="O210" s="28">
        <f t="shared" si="97"/>
        <v>64542.151719000016</v>
      </c>
      <c r="Q210" s="27">
        <f>SUMIFS('Wkpr-Stdy Bal (ex. trnsptn)'!$Q$9:$Q$512,'Wkpr-Stdy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Summary'!$Q$9:$Q$238,'Wkpr-201612 TTP Adj Summary'!$B$9:$B$238,'Att B1 123116 Depr_Chg-ex trans'!$B210,'Wkpr-201612 TTP Adj Summary'!$C$9:$C$238,'Att B1 123116 Depr_Chg-ex trans'!$C210,'Wkpr-201612 TTP Adj Summary'!$D$9:$D$238,'Att B1 123116 Depr_Chg-ex trans'!$D210)</f>
        <v>42423.556324898716</v>
      </c>
      <c r="R210" s="27">
        <f>SUMIFS('Wkpr-Stdy Bal (ex. trnsptn)'!$R$9:$R$512,'Wkpr-Stdy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Summary'!$R$9:$R$238,'Wkpr-201612 TTP Adj Summary'!$B$9:$B$238,'Att B1 123116 Depr_Chg-ex trans'!$B210,'Wkpr-201612 TTP Adj Summary'!$C$9:$C$238,'Att B1 123116 Depr_Chg-ex trans'!$C210,'Wkpr-201612 TTP Adj Summary'!$D$9:$D$238,'Att B1 123116 Depr_Chg-ex trans'!$D210)</f>
        <v>22118.595394101307</v>
      </c>
      <c r="S210" s="27">
        <f>SUMIFS('Wkpr-Stdy Bal (ex. trnsptn)'!$S$9:$S$512,'Wkpr-Stdy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Summary'!$S$9:$S$238,'Wkpr-201612 TTP Adj Summary'!$B$9:$B$238,'Att B1 123116 Depr_Chg-ex trans'!$B210,'Wkpr-201612 TTP Adj Summary'!$C$9:$C$238,'Att B1 123116 Depr_Chg-ex trans'!$C210,'Wkpr-201612 TTP Adj Summary'!$D$9:$D$238,'Att B1 123116 Depr_Chg-ex trans'!$D210)</f>
        <v>0</v>
      </c>
      <c r="T210" s="27">
        <f>SUMIFS('Wkpr-Stdy Bal (ex. trnsptn)'!$T$9:$T$512,'Wkpr-Stdy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Summary'!$T$9:$T$238,'Wkpr-201612 TTP Adj Summary'!$B$9:$B$238,'Att B1 123116 Depr_Chg-ex trans'!$B210,'Wkpr-201612 TTP Adj Summary'!$C$9:$C$238,'Att B1 123116 Depr_Chg-ex trans'!$C210,'Wkpr-201612 TTP Adj Summary'!$D$9:$D$238,'Att B1 123116 Depr_Chg-ex trans'!$D210)</f>
        <v>0</v>
      </c>
      <c r="U210" s="27">
        <f>SUMIFS('Wkpr-Stdy Bal (ex. trnsptn)'!$U$9:$U$512,'Wkpr-Stdy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Summary'!$U$9:$U$238,'Wkpr-201612 TTP Adj Summary'!$B$9:$B$238,'Att B1 123116 Depr_Chg-ex trans'!$B210,'Wkpr-201612 TTP Adj Summary'!$C$9:$C$238,'Att B1 123116 Depr_Chg-ex trans'!$C210,'Wkpr-201612 TTP Adj Summary'!$D$9:$D$238,'Att B1 123116 Depr_Chg-ex trans'!$D210)</f>
        <v>0</v>
      </c>
    </row>
    <row r="211" spans="1:21" x14ac:dyDescent="0.2">
      <c r="B211" s="26" t="s">
        <v>30</v>
      </c>
      <c r="C211" s="26" t="s">
        <v>171</v>
      </c>
      <c r="D211" s="26">
        <f t="shared" si="94"/>
        <v>346000</v>
      </c>
      <c r="E211" s="36">
        <v>346</v>
      </c>
      <c r="F211" s="26" t="s">
        <v>57</v>
      </c>
      <c r="G211" s="27">
        <f>SUMIFS('Wkpr-Stdy Bal (ex. trnsptn)'!$G$9:$G$512,'Wkpr-Stdy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Summary'!$G$9:$G$238,'Wkpr-201612 TTP Adj Summary'!$B$9:$B$238,'Att B1 123116 Depr_Chg-ex trans'!$B211,'Wkpr-201612 TTP Adj Summary'!$C$9:$C$238,'Att B1 123116 Depr_Chg-ex trans'!$C211,'Wkpr-201612 TTP Adj Summary'!$D$9:$D$238,'Att B1 123116 Depr_Chg-ex trans'!$D211)</f>
        <v>294929.68</v>
      </c>
      <c r="I211" s="37">
        <f>'Wkpr-Stdy Bal (ex. trnsptn)'!I211</f>
        <v>2.87E-2</v>
      </c>
      <c r="J211" s="28">
        <f t="shared" si="95"/>
        <v>8464.4818159999995</v>
      </c>
      <c r="L211" s="37">
        <f>'Wkpr-Stdy Bal (ex. trnsptn)'!L211</f>
        <v>5.6900000000000006E-2</v>
      </c>
      <c r="N211" s="28">
        <f t="shared" si="96"/>
        <v>16781.498792000002</v>
      </c>
      <c r="O211" s="28">
        <f t="shared" si="97"/>
        <v>8317.0169760000026</v>
      </c>
      <c r="Q211" s="27">
        <f>SUMIFS('Wkpr-Stdy Bal (ex. trnsptn)'!$Q$9:$Q$512,'Wkpr-Stdy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Summary'!$Q$9:$Q$238,'Wkpr-201612 TTP Adj Summary'!$B$9:$B$238,'Att B1 123116 Depr_Chg-ex trans'!$B211,'Wkpr-201612 TTP Adj Summary'!$C$9:$C$238,'Att B1 123116 Depr_Chg-ex trans'!$C211,'Wkpr-201612 TTP Adj Summary'!$D$9:$D$238,'Att B1 123116 Depr_Chg-ex trans'!$D211)</f>
        <v>5466.775258324803</v>
      </c>
      <c r="R211" s="27">
        <f>SUMIFS('Wkpr-Stdy Bal (ex. trnsptn)'!$R$9:$R$512,'Wkpr-Stdy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Summary'!$R$9:$R$238,'Wkpr-201612 TTP Adj Summary'!$B$9:$B$238,'Att B1 123116 Depr_Chg-ex trans'!$B211,'Wkpr-201612 TTP Adj Summary'!$C$9:$C$238,'Att B1 123116 Depr_Chg-ex trans'!$C211,'Wkpr-201612 TTP Adj Summary'!$D$9:$D$238,'Att B1 123116 Depr_Chg-ex trans'!$D211)</f>
        <v>2850.241717675201</v>
      </c>
      <c r="S211" s="27">
        <f>SUMIFS('Wkpr-Stdy Bal (ex. trnsptn)'!$S$9:$S$512,'Wkpr-Stdy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Summary'!$S$9:$S$238,'Wkpr-201612 TTP Adj Summary'!$B$9:$B$238,'Att B1 123116 Depr_Chg-ex trans'!$B211,'Wkpr-201612 TTP Adj Summary'!$C$9:$C$238,'Att B1 123116 Depr_Chg-ex trans'!$C211,'Wkpr-201612 TTP Adj Summary'!$D$9:$D$238,'Att B1 123116 Depr_Chg-ex trans'!$D211)</f>
        <v>0</v>
      </c>
      <c r="T211" s="27">
        <f>SUMIFS('Wkpr-Stdy Bal (ex. trnsptn)'!$T$9:$T$512,'Wkpr-Stdy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Summary'!$T$9:$T$238,'Wkpr-201612 TTP Adj Summary'!$B$9:$B$238,'Att B1 123116 Depr_Chg-ex trans'!$B211,'Wkpr-201612 TTP Adj Summary'!$C$9:$C$238,'Att B1 123116 Depr_Chg-ex trans'!$C211,'Wkpr-201612 TTP Adj Summary'!$D$9:$D$238,'Att B1 123116 Depr_Chg-ex trans'!$D211)</f>
        <v>0</v>
      </c>
      <c r="U211" s="27">
        <f>SUMIFS('Wkpr-Stdy Bal (ex. trnsptn)'!$U$9:$U$512,'Wkpr-Stdy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Summary'!$U$9:$U$238,'Wkpr-201612 TTP Adj Summary'!$B$9:$B$238,'Att B1 123116 Depr_Chg-ex trans'!$B211,'Wkpr-201612 TTP Adj Summary'!$C$9:$C$238,'Att B1 123116 Depr_Chg-ex trans'!$C211,'Wkpr-201612 TTP Adj Summary'!$D$9:$D$238,'Att B1 123116 Depr_Chg-ex trans'!$D211)</f>
        <v>0</v>
      </c>
    </row>
    <row r="212" spans="1:21" x14ac:dyDescent="0.2">
      <c r="F212" s="26" t="s">
        <v>39</v>
      </c>
      <c r="G212" s="40">
        <f>SUM(G206:G211)</f>
        <v>63633090.799999997</v>
      </c>
      <c r="J212" s="40">
        <f>SUM(J206:J211)</f>
        <v>2371464.7801109999</v>
      </c>
      <c r="N212" s="40">
        <f t="shared" ref="N212:O212" si="98">SUM(N206:N211)</f>
        <v>2606214.4532869998</v>
      </c>
      <c r="O212" s="40">
        <f t="shared" si="98"/>
        <v>234749.67317600004</v>
      </c>
      <c r="Q212" s="40">
        <f t="shared" ref="Q212:U212" si="99">SUM(Q206:Q211)</f>
        <v>154300.96017858497</v>
      </c>
      <c r="R212" s="40">
        <f t="shared" si="99"/>
        <v>80448.712997415336</v>
      </c>
      <c r="S212" s="40">
        <f t="shared" si="99"/>
        <v>0</v>
      </c>
      <c r="T212" s="40">
        <f t="shared" si="99"/>
        <v>0</v>
      </c>
      <c r="U212" s="40">
        <f t="shared" si="99"/>
        <v>0</v>
      </c>
    </row>
    <row r="213" spans="1:21" x14ac:dyDescent="0.2">
      <c r="J213" s="28"/>
      <c r="N213" s="28"/>
      <c r="O213" s="28"/>
      <c r="Q213" s="28"/>
      <c r="R213" s="28"/>
      <c r="S213" s="28"/>
      <c r="T213" s="28"/>
      <c r="U213" s="28"/>
    </row>
    <row r="214" spans="1:21" x14ac:dyDescent="0.2">
      <c r="F214" s="26" t="s">
        <v>172</v>
      </c>
      <c r="J214" s="28"/>
      <c r="N214" s="28"/>
      <c r="O214" s="28"/>
      <c r="Q214" s="28"/>
      <c r="R214" s="28"/>
      <c r="S214" s="28"/>
      <c r="T214" s="28"/>
      <c r="U214" s="28"/>
    </row>
    <row r="215" spans="1:21" x14ac:dyDescent="0.2">
      <c r="B215" s="26" t="s">
        <v>30</v>
      </c>
      <c r="C215" s="26" t="s">
        <v>173</v>
      </c>
      <c r="D215" s="26">
        <f t="shared" ref="D215:D217" si="100">E215*1000</f>
        <v>344010</v>
      </c>
      <c r="E215" s="42">
        <v>344.01</v>
      </c>
      <c r="F215" s="26" t="s">
        <v>34</v>
      </c>
      <c r="G215" s="27">
        <f>SUMIFS('Wkpr-Stdy Bal (ex. trnsptn)'!$G$9:$G$512,'Wkpr-Stdy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Summary'!$G$9:$G$238,'Wkpr-201612 TTP Adj Summary'!$B$9:$B$238,'Att B1 123116 Depr_Chg-ex trans'!$B215,'Wkpr-201612 TTP Adj Summary'!$C$9:$C$238,'Att B1 123116 Depr_Chg-ex trans'!$C215,'Wkpr-201612 TTP Adj Summary'!$D$9:$D$238,'Att B1 123116 Depr_Chg-ex trans'!$D215)</f>
        <v>149669.82</v>
      </c>
      <c r="I215" s="37">
        <f>'Wkpr-Stdy Bal (ex. trnsptn)'!I215</f>
        <v>5.2999999999999999E-2</v>
      </c>
      <c r="J215" s="28">
        <f t="shared" ref="J215:J217" si="101">G215*I215</f>
        <v>7932.5004600000002</v>
      </c>
      <c r="L215" s="37">
        <f>'Wkpr-Stdy Bal (ex. trnsptn)'!L215</f>
        <v>6.6900000000000001E-2</v>
      </c>
      <c r="N215" s="28">
        <f t="shared" ref="N215:N217" si="102">G215*L215</f>
        <v>10012.910958</v>
      </c>
      <c r="O215" s="28">
        <f t="shared" ref="O215:O217" si="103">N215-J215</f>
        <v>2080.4104980000002</v>
      </c>
      <c r="Q215" s="27">
        <f>SUMIFS('Wkpr-Stdy Bal (ex. trnsptn)'!$Q$9:$Q$512,'Wkpr-Stdy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Summary'!$Q$9:$Q$238,'Wkpr-201612 TTP Adj Summary'!$B$9:$B$238,'Att B1 123116 Depr_Chg-ex trans'!$B215,'Wkpr-201612 TTP Adj Summary'!$C$9:$C$238,'Att B1 123116 Depr_Chg-ex trans'!$C215,'Wkpr-201612 TTP Adj Summary'!$D$9:$D$238,'Att B1 123116 Depr_Chg-ex trans'!$D215)</f>
        <v>1367.4538203353995</v>
      </c>
      <c r="R215" s="27">
        <f>SUMIFS('Wkpr-Stdy Bal (ex. trnsptn)'!$R$9:$R$512,'Wkpr-Stdy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Summary'!$R$9:$R$238,'Wkpr-201612 TTP Adj Summary'!$B$9:$B$238,'Att B1 123116 Depr_Chg-ex trans'!$B215,'Wkpr-201612 TTP Adj Summary'!$C$9:$C$238,'Att B1 123116 Depr_Chg-ex trans'!$C215,'Wkpr-201612 TTP Adj Summary'!$D$9:$D$238,'Att B1 123116 Depr_Chg-ex trans'!$D215)</f>
        <v>712.95667766459974</v>
      </c>
      <c r="S215" s="27">
        <f>SUMIFS('Wkpr-Stdy Bal (ex. trnsptn)'!$S$9:$S$512,'Wkpr-Stdy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Summary'!$S$9:$S$238,'Wkpr-201612 TTP Adj Summary'!$B$9:$B$238,'Att B1 123116 Depr_Chg-ex trans'!$B215,'Wkpr-201612 TTP Adj Summary'!$C$9:$C$238,'Att B1 123116 Depr_Chg-ex trans'!$C215,'Wkpr-201612 TTP Adj Summary'!$D$9:$D$238,'Att B1 123116 Depr_Chg-ex trans'!$D215)</f>
        <v>0</v>
      </c>
      <c r="T215" s="27">
        <f>SUMIFS('Wkpr-Stdy Bal (ex. trnsptn)'!$T$9:$T$512,'Wkpr-Stdy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Summary'!$T$9:$T$238,'Wkpr-201612 TTP Adj Summary'!$B$9:$B$238,'Att B1 123116 Depr_Chg-ex trans'!$B215,'Wkpr-201612 TTP Adj Summary'!$C$9:$C$238,'Att B1 123116 Depr_Chg-ex trans'!$C215,'Wkpr-201612 TTP Adj Summary'!$D$9:$D$238,'Att B1 123116 Depr_Chg-ex trans'!$D215)</f>
        <v>0</v>
      </c>
      <c r="U215" s="27">
        <f>SUMIFS('Wkpr-Stdy Bal (ex. trnsptn)'!$U$9:$U$512,'Wkpr-Stdy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Summary'!$U$9:$U$238,'Wkpr-201612 TTP Adj Summary'!$B$9:$B$238,'Att B1 123116 Depr_Chg-ex trans'!$B215,'Wkpr-201612 TTP Adj Summary'!$C$9:$C$238,'Att B1 123116 Depr_Chg-ex trans'!$C215,'Wkpr-201612 TTP Adj Summary'!$D$9:$D$238,'Att B1 123116 Depr_Chg-ex trans'!$D215)</f>
        <v>0</v>
      </c>
    </row>
    <row r="216" spans="1:21" x14ac:dyDescent="0.2">
      <c r="B216" s="26" t="s">
        <v>30</v>
      </c>
      <c r="C216" s="26" t="s">
        <v>83</v>
      </c>
      <c r="D216" s="26">
        <f t="shared" si="100"/>
        <v>344010</v>
      </c>
      <c r="E216" s="42">
        <v>344.01</v>
      </c>
      <c r="F216" s="26" t="s">
        <v>174</v>
      </c>
      <c r="G216" s="27">
        <f>SUMIFS('Wkpr-Stdy Bal (ex. trnsptn)'!$G$9:$G$512,'Wkpr-Stdy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Summary'!$G$9:$G$238,'Wkpr-201612 TTP Adj Summary'!$B$9:$B$238,'Att B1 123116 Depr_Chg-ex trans'!$B216,'Wkpr-201612 TTP Adj Summary'!$C$9:$C$238,'Att B1 123116 Depr_Chg-ex trans'!$C216,'Wkpr-201612 TTP Adj Summary'!$D$9:$D$238,'Att B1 123116 Depr_Chg-ex trans'!$D216)</f>
        <v>299355.72000000003</v>
      </c>
      <c r="I216" s="37">
        <f>'Wkpr-Stdy Bal (ex. trnsptn)'!I216</f>
        <v>0.05</v>
      </c>
      <c r="J216" s="28">
        <f t="shared" si="101"/>
        <v>14967.786000000002</v>
      </c>
      <c r="L216" s="37">
        <f>'Wkpr-Stdy Bal (ex. trnsptn)'!L216</f>
        <v>6.6900000000000001E-2</v>
      </c>
      <c r="N216" s="28">
        <f t="shared" si="102"/>
        <v>20026.897668000001</v>
      </c>
      <c r="O216" s="28">
        <f t="shared" si="103"/>
        <v>5059.1116679999996</v>
      </c>
      <c r="Q216" s="27">
        <f>SUMIFS('Wkpr-Stdy Bal (ex. trnsptn)'!$Q$9:$Q$512,'Wkpr-Stdy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Summary'!$Q$9:$Q$238,'Wkpr-201612 TTP Adj Summary'!$B$9:$B$238,'Att B1 123116 Depr_Chg-ex trans'!$B216,'Wkpr-201612 TTP Adj Summary'!$C$9:$C$238,'Att B1 123116 Depr_Chg-ex trans'!$C216,'Wkpr-201612 TTP Adj Summary'!$D$9:$D$238,'Att B1 123116 Depr_Chg-ex trans'!$D216)</f>
        <v>3325.3540993764</v>
      </c>
      <c r="R216" s="27">
        <f>SUMIFS('Wkpr-Stdy Bal (ex. trnsptn)'!$R$9:$R$512,'Wkpr-Stdy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Summary'!$R$9:$R$238,'Wkpr-201612 TTP Adj Summary'!$B$9:$B$238,'Att B1 123116 Depr_Chg-ex trans'!$B216,'Wkpr-201612 TTP Adj Summary'!$C$9:$C$238,'Att B1 123116 Depr_Chg-ex trans'!$C216,'Wkpr-201612 TTP Adj Summary'!$D$9:$D$238,'Att B1 123116 Depr_Chg-ex trans'!$D216)</f>
        <v>1733.7575686235996</v>
      </c>
      <c r="S216" s="27">
        <f>SUMIFS('Wkpr-Stdy Bal (ex. trnsptn)'!$S$9:$S$512,'Wkpr-Stdy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Summary'!$S$9:$S$238,'Wkpr-201612 TTP Adj Summary'!$B$9:$B$238,'Att B1 123116 Depr_Chg-ex trans'!$B216,'Wkpr-201612 TTP Adj Summary'!$C$9:$C$238,'Att B1 123116 Depr_Chg-ex trans'!$C216,'Wkpr-201612 TTP Adj Summary'!$D$9:$D$238,'Att B1 123116 Depr_Chg-ex trans'!$D216)</f>
        <v>0</v>
      </c>
      <c r="T216" s="27">
        <f>SUMIFS('Wkpr-Stdy Bal (ex. trnsptn)'!$T$9:$T$512,'Wkpr-Stdy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Summary'!$T$9:$T$238,'Wkpr-201612 TTP Adj Summary'!$B$9:$B$238,'Att B1 123116 Depr_Chg-ex trans'!$B216,'Wkpr-201612 TTP Adj Summary'!$C$9:$C$238,'Att B1 123116 Depr_Chg-ex trans'!$C216,'Wkpr-201612 TTP Adj Summary'!$D$9:$D$238,'Att B1 123116 Depr_Chg-ex trans'!$D216)</f>
        <v>0</v>
      </c>
      <c r="U216" s="27">
        <f>SUMIFS('Wkpr-Stdy Bal (ex. trnsptn)'!$U$9:$U$512,'Wkpr-Stdy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Summary'!$U$9:$U$238,'Wkpr-201612 TTP Adj Summary'!$B$9:$B$238,'Att B1 123116 Depr_Chg-ex trans'!$B216,'Wkpr-201612 TTP Adj Summary'!$C$9:$C$238,'Att B1 123116 Depr_Chg-ex trans'!$C216,'Wkpr-201612 TTP Adj Summary'!$D$9:$D$238,'Att B1 123116 Depr_Chg-ex trans'!$D216)</f>
        <v>0</v>
      </c>
    </row>
    <row r="217" spans="1:21" x14ac:dyDescent="0.2">
      <c r="B217" s="26" t="s">
        <v>30</v>
      </c>
      <c r="C217" s="26" t="s">
        <v>173</v>
      </c>
      <c r="D217" s="26">
        <f t="shared" si="100"/>
        <v>345010</v>
      </c>
      <c r="E217" s="26">
        <v>345.01</v>
      </c>
      <c r="F217" s="26" t="s">
        <v>36</v>
      </c>
      <c r="G217" s="27">
        <f>SUMIFS('Wkpr-Stdy Bal (ex. trnsptn)'!$G$9:$G$512,'Wkpr-Stdy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Summary'!$G$9:$G$238,'Wkpr-201612 TTP Adj Summary'!$B$9:$B$238,'Att B1 123116 Depr_Chg-ex trans'!$B217,'Wkpr-201612 TTP Adj Summary'!$C$9:$C$238,'Att B1 123116 Depr_Chg-ex trans'!$C217,'Wkpr-201612 TTP Adj Summary'!$D$9:$D$238,'Att B1 123116 Depr_Chg-ex trans'!$D217)</f>
        <v>33209.410000000003</v>
      </c>
      <c r="I217" s="37">
        <f>'Wkpr-Stdy Bal (ex. trnsptn)'!I217</f>
        <v>2.9700000000000001E-2</v>
      </c>
      <c r="J217" s="28">
        <f t="shared" si="101"/>
        <v>986.31947700000012</v>
      </c>
      <c r="L217" s="37">
        <f>'Wkpr-Stdy Bal (ex. trnsptn)'!L217</f>
        <v>8.2200000000000009E-2</v>
      </c>
      <c r="N217" s="28">
        <f t="shared" si="102"/>
        <v>2729.8135020000004</v>
      </c>
      <c r="O217" s="28">
        <f t="shared" si="103"/>
        <v>1743.4940250000004</v>
      </c>
      <c r="Q217" s="27">
        <f>SUMIFS('Wkpr-Stdy Bal (ex. trnsptn)'!$Q$9:$Q$512,'Wkpr-Stdy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Summary'!$Q$9:$Q$238,'Wkpr-201612 TTP Adj Summary'!$B$9:$B$238,'Att B1 123116 Depr_Chg-ex trans'!$B217,'Wkpr-201612 TTP Adj Summary'!$C$9:$C$238,'Att B1 123116 Depr_Chg-ex trans'!$C217,'Wkpr-201612 TTP Adj Summary'!$D$9:$D$238,'Att B1 123116 Depr_Chg-ex trans'!$D217)</f>
        <v>1145.9986226325004</v>
      </c>
      <c r="R217" s="27">
        <f>SUMIFS('Wkpr-Stdy Bal (ex. trnsptn)'!$R$9:$R$512,'Wkpr-Stdy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Summary'!$R$9:$R$238,'Wkpr-201612 TTP Adj Summary'!$B$9:$B$238,'Att B1 123116 Depr_Chg-ex trans'!$B217,'Wkpr-201612 TTP Adj Summary'!$C$9:$C$238,'Att B1 123116 Depr_Chg-ex trans'!$C217,'Wkpr-201612 TTP Adj Summary'!$D$9:$D$238,'Att B1 123116 Depr_Chg-ex trans'!$D217)</f>
        <v>597.49540236750022</v>
      </c>
      <c r="S217" s="27">
        <f>SUMIFS('Wkpr-Stdy Bal (ex. trnsptn)'!$S$9:$S$512,'Wkpr-Stdy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Summary'!$S$9:$S$238,'Wkpr-201612 TTP Adj Summary'!$B$9:$B$238,'Att B1 123116 Depr_Chg-ex trans'!$B217,'Wkpr-201612 TTP Adj Summary'!$C$9:$C$238,'Att B1 123116 Depr_Chg-ex trans'!$C217,'Wkpr-201612 TTP Adj Summary'!$D$9:$D$238,'Att B1 123116 Depr_Chg-ex trans'!$D217)</f>
        <v>0</v>
      </c>
      <c r="T217" s="27">
        <f>SUMIFS('Wkpr-Stdy Bal (ex. trnsptn)'!$T$9:$T$512,'Wkpr-Stdy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Summary'!$T$9:$T$238,'Wkpr-201612 TTP Adj Summary'!$B$9:$B$238,'Att B1 123116 Depr_Chg-ex trans'!$B217,'Wkpr-201612 TTP Adj Summary'!$C$9:$C$238,'Att B1 123116 Depr_Chg-ex trans'!$C217,'Wkpr-201612 TTP Adj Summary'!$D$9:$D$238,'Att B1 123116 Depr_Chg-ex trans'!$D217)</f>
        <v>0</v>
      </c>
      <c r="U217" s="27">
        <f>SUMIFS('Wkpr-Stdy Bal (ex. trnsptn)'!$U$9:$U$512,'Wkpr-Stdy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Summary'!$U$9:$U$238,'Wkpr-201612 TTP Adj Summary'!$B$9:$B$238,'Att B1 123116 Depr_Chg-ex trans'!$B217,'Wkpr-201612 TTP Adj Summary'!$C$9:$C$238,'Att B1 123116 Depr_Chg-ex trans'!$C217,'Wkpr-201612 TTP Adj Summary'!$D$9:$D$238,'Att B1 123116 Depr_Chg-ex trans'!$D217)</f>
        <v>0</v>
      </c>
    </row>
    <row r="218" spans="1:21" x14ac:dyDescent="0.2">
      <c r="F218" s="26" t="s">
        <v>39</v>
      </c>
      <c r="G218" s="40">
        <f>SUM(G215:G217)</f>
        <v>482234.95000000007</v>
      </c>
      <c r="J218" s="40">
        <f>SUM(J215:J217)</f>
        <v>23886.605937000004</v>
      </c>
      <c r="N218" s="40">
        <f>SUM(N215:N217)</f>
        <v>32769.622128000003</v>
      </c>
      <c r="O218" s="40">
        <f>SUM(O215:O217)</f>
        <v>8883.0161910000006</v>
      </c>
      <c r="Q218" s="40">
        <f t="shared" ref="Q218:U218" si="104">SUM(Q215:Q217)</f>
        <v>5838.8065423443004</v>
      </c>
      <c r="R218" s="40">
        <f t="shared" si="104"/>
        <v>3044.2096486556993</v>
      </c>
      <c r="S218" s="40">
        <f t="shared" si="104"/>
        <v>0</v>
      </c>
      <c r="T218" s="40">
        <f t="shared" si="104"/>
        <v>0</v>
      </c>
      <c r="U218" s="40">
        <f t="shared" si="104"/>
        <v>0</v>
      </c>
    </row>
    <row r="219" spans="1:21" x14ac:dyDescent="0.2">
      <c r="J219" s="28"/>
      <c r="N219" s="28"/>
      <c r="O219" s="28"/>
      <c r="Q219" s="28"/>
      <c r="R219" s="28"/>
      <c r="S219" s="28"/>
      <c r="T219" s="28"/>
      <c r="U219" s="28"/>
    </row>
    <row r="220" spans="1:21" x14ac:dyDescent="0.2">
      <c r="F220" s="26" t="s">
        <v>175</v>
      </c>
      <c r="G220" s="40">
        <f>SUM(G173,G181,G188,G194,G203,G212,G218)</f>
        <v>303390016.94999999</v>
      </c>
      <c r="I220" s="77">
        <f>J220/G220</f>
        <v>3.2483890773420523E-2</v>
      </c>
      <c r="J220" s="40">
        <f>SUM(J173,J181,J188,J194,J203,J212,J218)</f>
        <v>9855288.1723500006</v>
      </c>
      <c r="L220" s="77">
        <f>N220/G220</f>
        <v>3.5553479506059936E-2</v>
      </c>
      <c r="N220" s="40">
        <f t="shared" ref="N220:O220" si="105">SUM(N173,N181,N188,N194,N203,N212,N218)</f>
        <v>10786570.749975001</v>
      </c>
      <c r="O220" s="40">
        <f t="shared" si="105"/>
        <v>931282.57762500038</v>
      </c>
      <c r="Q220" s="40">
        <f t="shared" ref="Q220:U220" si="106">SUM(Q173,Q181,Q188,Q194,Q203,Q212,Q218)</f>
        <v>612132.03827291226</v>
      </c>
      <c r="R220" s="40">
        <f t="shared" si="106"/>
        <v>319150.53935208742</v>
      </c>
      <c r="S220" s="40">
        <f t="shared" si="106"/>
        <v>0</v>
      </c>
      <c r="T220" s="40">
        <f t="shared" si="106"/>
        <v>0</v>
      </c>
      <c r="U220" s="40">
        <f t="shared" si="106"/>
        <v>0</v>
      </c>
    </row>
    <row r="222" spans="1:21" x14ac:dyDescent="0.2">
      <c r="F222" s="26" t="s">
        <v>176</v>
      </c>
      <c r="G222" s="40">
        <f>SUM(G40,G163,G220)</f>
        <v>1310219768.3</v>
      </c>
      <c r="J222" s="40">
        <f>SUM(J40,J163,J220)</f>
        <v>29186491.279727347</v>
      </c>
      <c r="N222" s="40">
        <f>SUM(N40,N163,N220)</f>
        <v>35094567.962441005</v>
      </c>
      <c r="O222" s="40">
        <f>SUM(O40,O163,O220)</f>
        <v>5908076.6827136558</v>
      </c>
      <c r="Q222" s="40">
        <f>SUM(Q40,Q163,Q220)</f>
        <v>3883367.0593229313</v>
      </c>
      <c r="R222" s="40">
        <f>SUM(R40,R163,R220)</f>
        <v>2024691.7560169916</v>
      </c>
      <c r="S222" s="40">
        <f>SUM(S40,S163,S220)</f>
        <v>0</v>
      </c>
      <c r="T222" s="40">
        <f>SUM(T40,T163,T220)</f>
        <v>0</v>
      </c>
      <c r="U222" s="40">
        <f>SUM(U40,U163,U220)</f>
        <v>0</v>
      </c>
    </row>
    <row r="223" spans="1:21" x14ac:dyDescent="0.2">
      <c r="J223" s="28"/>
      <c r="N223" s="28"/>
      <c r="O223" s="28"/>
      <c r="Q223" s="28"/>
      <c r="R223" s="28"/>
      <c r="S223" s="28"/>
      <c r="T223" s="28"/>
      <c r="U223" s="28"/>
    </row>
    <row r="224" spans="1:21" x14ac:dyDescent="0.2">
      <c r="A224" s="26" t="s">
        <v>58</v>
      </c>
      <c r="J224" s="28"/>
      <c r="N224" s="28"/>
      <c r="O224" s="28"/>
      <c r="Q224" s="28"/>
      <c r="R224" s="28"/>
      <c r="S224" s="28"/>
      <c r="T224" s="28"/>
      <c r="U224" s="28"/>
    </row>
    <row r="225" spans="1:21" x14ac:dyDescent="0.2">
      <c r="B225" s="26" t="s">
        <v>30</v>
      </c>
      <c r="C225" s="26" t="s">
        <v>59</v>
      </c>
      <c r="D225" s="26">
        <f t="shared" ref="D225:D234" si="107">E225*1000</f>
        <v>350300</v>
      </c>
      <c r="E225" s="26">
        <v>350.3</v>
      </c>
      <c r="F225" s="26" t="s">
        <v>45</v>
      </c>
      <c r="G225" s="27">
        <f>SUMIFS('Wkpr-Stdy Bal (ex. trnsptn)'!$G$9:$G$512,'Wkpr-Stdy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Summary'!$G$9:$G$238,'Wkpr-201612 TTP Adj Summary'!$B$9:$B$238,'Att B1 123116 Depr_Chg-ex trans'!$B225,'Wkpr-201612 TTP Adj Summary'!$C$9:$C$238,'Att B1 123116 Depr_Chg-ex trans'!$C225,'Wkpr-201612 TTP Adj Summary'!$D$9:$D$238,'Att B1 123116 Depr_Chg-ex trans'!$D225)</f>
        <v>1487565.9100000001</v>
      </c>
      <c r="I225" s="37">
        <f>'Wkpr-Stdy Bal (ex. trnsptn)'!I225</f>
        <v>1.24E-2</v>
      </c>
      <c r="J225" s="28">
        <f t="shared" ref="J225:J234" si="108">G225*I225</f>
        <v>18445.817284000001</v>
      </c>
      <c r="L225" s="37">
        <f>'Wkpr-Stdy Bal (ex. trnsptn)'!L225</f>
        <v>1.0699999999999999E-2</v>
      </c>
      <c r="N225" s="28">
        <f t="shared" ref="N225:N234" si="109">G225*L225</f>
        <v>15916.955237</v>
      </c>
      <c r="O225" s="28">
        <f t="shared" ref="O225:O234" si="110">N225-J225</f>
        <v>-2528.8620470000005</v>
      </c>
      <c r="Q225" s="27">
        <f>SUMIFS('Wkpr-Stdy Bal (ex. trnsptn)'!$Q$9:$Q$512,'Wkpr-Stdy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Summary'!$Q$9:$Q$238,'Wkpr-201612 TTP Adj Summary'!$B$9:$B$238,'Att B1 123116 Depr_Chg-ex trans'!$B225,'Wkpr-201612 TTP Adj Summary'!$C$9:$C$238,'Att B1 123116 Depr_Chg-ex trans'!$C225,'Wkpr-201612 TTP Adj Summary'!$D$9:$D$238,'Att B1 123116 Depr_Chg-ex trans'!$D225)</f>
        <v>-1662.221023493099</v>
      </c>
      <c r="R225" s="27">
        <f>SUMIFS('Wkpr-Stdy Bal (ex. trnsptn)'!$R$9:$R$512,'Wkpr-Stdy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Summary'!$R$9:$R$238,'Wkpr-201612 TTP Adj Summary'!$B$9:$B$238,'Att B1 123116 Depr_Chg-ex trans'!$B225,'Wkpr-201612 TTP Adj Summary'!$C$9:$C$238,'Att B1 123116 Depr_Chg-ex trans'!$C225,'Wkpr-201612 TTP Adj Summary'!$D$9:$D$238,'Att B1 123116 Depr_Chg-ex trans'!$D225)</f>
        <v>-866.64102350689973</v>
      </c>
      <c r="S225" s="27">
        <f>SUMIFS('Wkpr-Stdy Bal (ex. trnsptn)'!$S$9:$S$512,'Wkpr-Stdy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Summary'!$S$9:$S$238,'Wkpr-201612 TTP Adj Summary'!$B$9:$B$238,'Att B1 123116 Depr_Chg-ex trans'!$B225,'Wkpr-201612 TTP Adj Summary'!$C$9:$C$238,'Att B1 123116 Depr_Chg-ex trans'!$C225,'Wkpr-201612 TTP Adj Summary'!$D$9:$D$238,'Att B1 123116 Depr_Chg-ex trans'!$D225)</f>
        <v>0</v>
      </c>
      <c r="T225" s="27">
        <f>SUMIFS('Wkpr-Stdy Bal (ex. trnsptn)'!$T$9:$T$512,'Wkpr-Stdy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Summary'!$T$9:$T$238,'Wkpr-201612 TTP Adj Summary'!$B$9:$B$238,'Att B1 123116 Depr_Chg-ex trans'!$B225,'Wkpr-201612 TTP Adj Summary'!$C$9:$C$238,'Att B1 123116 Depr_Chg-ex trans'!$C225,'Wkpr-201612 TTP Adj Summary'!$D$9:$D$238,'Att B1 123116 Depr_Chg-ex trans'!$D225)</f>
        <v>0</v>
      </c>
      <c r="U225" s="27">
        <f>SUMIFS('Wkpr-Stdy Bal (ex. trnsptn)'!$U$9:$U$512,'Wkpr-Stdy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Summary'!$U$9:$U$238,'Wkpr-201612 TTP Adj Summary'!$B$9:$B$238,'Att B1 123116 Depr_Chg-ex trans'!$B225,'Wkpr-201612 TTP Adj Summary'!$C$9:$C$238,'Att B1 123116 Depr_Chg-ex trans'!$C225,'Wkpr-201612 TTP Adj Summary'!$D$9:$D$238,'Att B1 123116 Depr_Chg-ex trans'!$D225)</f>
        <v>0</v>
      </c>
    </row>
    <row r="226" spans="1:21" x14ac:dyDescent="0.2">
      <c r="B226" s="26" t="s">
        <v>30</v>
      </c>
      <c r="C226" s="26" t="s">
        <v>59</v>
      </c>
      <c r="D226" s="26">
        <f t="shared" si="107"/>
        <v>350400</v>
      </c>
      <c r="E226" s="26">
        <v>350.4</v>
      </c>
      <c r="F226" s="26" t="s">
        <v>60</v>
      </c>
      <c r="G226" s="27">
        <f>SUMIFS('Wkpr-Stdy Bal (ex. trnsptn)'!$G$9:$G$512,'Wkpr-Stdy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Summary'!$G$9:$G$238,'Wkpr-201612 TTP Adj Summary'!$B$9:$B$238,'Att B1 123116 Depr_Chg-ex trans'!$B226,'Wkpr-201612 TTP Adj Summary'!$C$9:$C$238,'Att B1 123116 Depr_Chg-ex trans'!$C226,'Wkpr-201612 TTP Adj Summary'!$D$9:$D$238,'Att B1 123116 Depr_Chg-ex trans'!$D226)</f>
        <v>19802757.379999999</v>
      </c>
      <c r="I226" s="37">
        <f>'Wkpr-Stdy Bal (ex. trnsptn)'!I226</f>
        <v>1.2999999999999999E-2</v>
      </c>
      <c r="J226" s="28">
        <f t="shared" si="108"/>
        <v>257435.84593999997</v>
      </c>
      <c r="L226" s="37">
        <f>'Wkpr-Stdy Bal (ex. trnsptn)'!L226</f>
        <v>1.1900000000000001E-2</v>
      </c>
      <c r="N226" s="28">
        <f t="shared" si="109"/>
        <v>235652.81282200001</v>
      </c>
      <c r="O226" s="28">
        <f t="shared" si="110"/>
        <v>-21783.033117999963</v>
      </c>
      <c r="Q226" s="27">
        <f>SUMIFS('Wkpr-Stdy Bal (ex. trnsptn)'!$Q$9:$Q$512,'Wkpr-Stdy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Summary'!$Q$9:$Q$238,'Wkpr-201612 TTP Adj Summary'!$B$9:$B$238,'Att B1 123116 Depr_Chg-ex trans'!$B226,'Wkpr-201612 TTP Adj Summary'!$C$9:$C$238,'Att B1 123116 Depr_Chg-ex trans'!$C226,'Wkpr-201612 TTP Adj Summary'!$D$9:$D$238,'Att B1 123116 Depr_Chg-ex trans'!$D226)</f>
        <v>-14317.98766846137</v>
      </c>
      <c r="R226" s="27">
        <f>SUMIFS('Wkpr-Stdy Bal (ex. trnsptn)'!$R$9:$R$512,'Wkpr-Stdy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Summary'!$R$9:$R$238,'Wkpr-201612 TTP Adj Summary'!$B$9:$B$238,'Att B1 123116 Depr_Chg-ex trans'!$B226,'Wkpr-201612 TTP Adj Summary'!$C$9:$C$238,'Att B1 123116 Depr_Chg-ex trans'!$C226,'Wkpr-201612 TTP Adj Summary'!$D$9:$D$238,'Att B1 123116 Depr_Chg-ex trans'!$D226)</f>
        <v>-7465.0454495385929</v>
      </c>
      <c r="S226" s="27">
        <f>SUMIFS('Wkpr-Stdy Bal (ex. trnsptn)'!$S$9:$S$512,'Wkpr-Stdy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Summary'!$S$9:$S$238,'Wkpr-201612 TTP Adj Summary'!$B$9:$B$238,'Att B1 123116 Depr_Chg-ex trans'!$B226,'Wkpr-201612 TTP Adj Summary'!$C$9:$C$238,'Att B1 123116 Depr_Chg-ex trans'!$C226,'Wkpr-201612 TTP Adj Summary'!$D$9:$D$238,'Att B1 123116 Depr_Chg-ex trans'!$D226)</f>
        <v>0</v>
      </c>
      <c r="T226" s="27">
        <f>SUMIFS('Wkpr-Stdy Bal (ex. trnsptn)'!$T$9:$T$512,'Wkpr-Stdy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Summary'!$T$9:$T$238,'Wkpr-201612 TTP Adj Summary'!$B$9:$B$238,'Att B1 123116 Depr_Chg-ex trans'!$B226,'Wkpr-201612 TTP Adj Summary'!$C$9:$C$238,'Att B1 123116 Depr_Chg-ex trans'!$C226,'Wkpr-201612 TTP Adj Summary'!$D$9:$D$238,'Att B1 123116 Depr_Chg-ex trans'!$D226)</f>
        <v>0</v>
      </c>
      <c r="U226" s="27">
        <f>SUMIFS('Wkpr-Stdy Bal (ex. trnsptn)'!$U$9:$U$512,'Wkpr-Stdy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Summary'!$U$9:$U$238,'Wkpr-201612 TTP Adj Summary'!$B$9:$B$238,'Att B1 123116 Depr_Chg-ex trans'!$B226,'Wkpr-201612 TTP Adj Summary'!$C$9:$C$238,'Att B1 123116 Depr_Chg-ex trans'!$C226,'Wkpr-201612 TTP Adj Summary'!$D$9:$D$238,'Att B1 123116 Depr_Chg-ex trans'!$D226)</f>
        <v>0</v>
      </c>
    </row>
    <row r="227" spans="1:21" x14ac:dyDescent="0.2">
      <c r="B227" s="26" t="s">
        <v>30</v>
      </c>
      <c r="C227" s="26" t="s">
        <v>59</v>
      </c>
      <c r="D227" s="26">
        <f t="shared" si="107"/>
        <v>352000</v>
      </c>
      <c r="E227" s="36">
        <v>352</v>
      </c>
      <c r="F227" s="26" t="s">
        <v>32</v>
      </c>
      <c r="G227" s="27">
        <f>SUMIFS('Wkpr-Stdy Bal (ex. trnsptn)'!$G$9:$G$512,'Wkpr-Stdy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Summary'!$G$9:$G$238,'Wkpr-201612 TTP Adj Summary'!$B$9:$B$238,'Att B1 123116 Depr_Chg-ex trans'!$B227,'Wkpr-201612 TTP Adj Summary'!$C$9:$C$238,'Att B1 123116 Depr_Chg-ex trans'!$C227,'Wkpr-201612 TTP Adj Summary'!$D$9:$D$238,'Att B1 123116 Depr_Chg-ex trans'!$D227)</f>
        <v>24160731.039999999</v>
      </c>
      <c r="I227" s="37">
        <f>'Wkpr-Stdy Bal (ex. trnsptn)'!I227</f>
        <v>1.6500000000000001E-2</v>
      </c>
      <c r="J227" s="28">
        <f t="shared" si="108"/>
        <v>398652.06216000003</v>
      </c>
      <c r="L227" s="37">
        <f>'Wkpr-Stdy Bal (ex. trnsptn)'!L227</f>
        <v>1.6299999999999999E-2</v>
      </c>
      <c r="N227" s="28">
        <f t="shared" si="109"/>
        <v>393819.91595199995</v>
      </c>
      <c r="O227" s="28">
        <f t="shared" si="110"/>
        <v>-4832.1462080000783</v>
      </c>
      <c r="Q227" s="27">
        <f>SUMIFS('Wkpr-Stdy Bal (ex. trnsptn)'!$Q$9:$Q$512,'Wkpr-Stdy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Summary'!$Q$9:$Q$238,'Wkpr-201612 TTP Adj Summary'!$B$9:$B$238,'Att B1 123116 Depr_Chg-ex trans'!$B227,'Wkpr-201612 TTP Adj Summary'!$C$9:$C$238,'Att B1 123116 Depr_Chg-ex trans'!$C227,'Wkpr-201612 TTP Adj Summary'!$D$9:$D$238,'Att B1 123116 Depr_Chg-ex trans'!$D227)</f>
        <v>-3176.1697025184444</v>
      </c>
      <c r="R227" s="27">
        <f>SUMIFS('Wkpr-Stdy Bal (ex. trnsptn)'!$R$9:$R$512,'Wkpr-Stdy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Summary'!$R$9:$R$238,'Wkpr-201612 TTP Adj Summary'!$B$9:$B$238,'Att B1 123116 Depr_Chg-ex trans'!$B227,'Wkpr-201612 TTP Adj Summary'!$C$9:$C$238,'Att B1 123116 Depr_Chg-ex trans'!$C227,'Wkpr-201612 TTP Adj Summary'!$D$9:$D$238,'Att B1 123116 Depr_Chg-ex trans'!$D227)</f>
        <v>-1655.9765054816305</v>
      </c>
      <c r="S227" s="27">
        <f>SUMIFS('Wkpr-Stdy Bal (ex. trnsptn)'!$S$9:$S$512,'Wkpr-Stdy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Summary'!$S$9:$S$238,'Wkpr-201612 TTP Adj Summary'!$B$9:$B$238,'Att B1 123116 Depr_Chg-ex trans'!$B227,'Wkpr-201612 TTP Adj Summary'!$C$9:$C$238,'Att B1 123116 Depr_Chg-ex trans'!$C227,'Wkpr-201612 TTP Adj Summary'!$D$9:$D$238,'Att B1 123116 Depr_Chg-ex trans'!$D227)</f>
        <v>0</v>
      </c>
      <c r="T227" s="27">
        <f>SUMIFS('Wkpr-Stdy Bal (ex. trnsptn)'!$T$9:$T$512,'Wkpr-Stdy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Summary'!$T$9:$T$238,'Wkpr-201612 TTP Adj Summary'!$B$9:$B$238,'Att B1 123116 Depr_Chg-ex trans'!$B227,'Wkpr-201612 TTP Adj Summary'!$C$9:$C$238,'Att B1 123116 Depr_Chg-ex trans'!$C227,'Wkpr-201612 TTP Adj Summary'!$D$9:$D$238,'Att B1 123116 Depr_Chg-ex trans'!$D227)</f>
        <v>0</v>
      </c>
      <c r="U227" s="27">
        <f>SUMIFS('Wkpr-Stdy Bal (ex. trnsptn)'!$U$9:$U$512,'Wkpr-Stdy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Summary'!$U$9:$U$238,'Wkpr-201612 TTP Adj Summary'!$B$9:$B$238,'Att B1 123116 Depr_Chg-ex trans'!$B227,'Wkpr-201612 TTP Adj Summary'!$C$9:$C$238,'Att B1 123116 Depr_Chg-ex trans'!$C227,'Wkpr-201612 TTP Adj Summary'!$D$9:$D$238,'Att B1 123116 Depr_Chg-ex trans'!$D227)</f>
        <v>0</v>
      </c>
    </row>
    <row r="228" spans="1:21" x14ac:dyDescent="0.2">
      <c r="B228" s="26" t="s">
        <v>30</v>
      </c>
      <c r="C228" s="26" t="s">
        <v>59</v>
      </c>
      <c r="D228" s="26">
        <f t="shared" si="107"/>
        <v>353000</v>
      </c>
      <c r="E228" s="36">
        <v>353</v>
      </c>
      <c r="F228" s="26" t="s">
        <v>61</v>
      </c>
      <c r="G228" s="27">
        <f>SUMIFS('Wkpr-Stdy Bal (ex. trnsptn)'!$G$9:$G$512,'Wkpr-Stdy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Summary'!$G$9:$G$238,'Wkpr-201612 TTP Adj Summary'!$B$9:$B$238,'Att B1 123116 Depr_Chg-ex trans'!$B228,'Wkpr-201612 TTP Adj Summary'!$C$9:$C$238,'Att B1 123116 Depr_Chg-ex trans'!$C228,'Wkpr-201612 TTP Adj Summary'!$D$9:$D$238,'Att B1 123116 Depr_Chg-ex trans'!$D228)</f>
        <v>255414403.87</v>
      </c>
      <c r="I228" s="37">
        <f>'Wkpr-Stdy Bal (ex. trnsptn)'!I228</f>
        <v>2.3299999999999998E-2</v>
      </c>
      <c r="J228" s="28">
        <f t="shared" si="108"/>
        <v>5951155.6101709995</v>
      </c>
      <c r="L228" s="37">
        <f>'Wkpr-Stdy Bal (ex. trnsptn)'!L228</f>
        <v>2.41E-2</v>
      </c>
      <c r="N228" s="28">
        <f t="shared" si="109"/>
        <v>6155487.1332670003</v>
      </c>
      <c r="O228" s="28">
        <f t="shared" si="110"/>
        <v>204331.52309600078</v>
      </c>
      <c r="Q228" s="27">
        <f>SUMIFS('Wkpr-Stdy Bal (ex. trnsptn)'!$Q$9:$Q$512,'Wkpr-Stdy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Summary'!$Q$9:$Q$238,'Wkpr-201612 TTP Adj Summary'!$B$9:$B$238,'Att B1 123116 Depr_Chg-ex trans'!$B228,'Wkpr-201612 TTP Adj Summary'!$C$9:$C$238,'Att B1 123116 Depr_Chg-ex trans'!$C228,'Wkpr-201612 TTP Adj Summary'!$D$9:$D$238,'Att B1 123116 Depr_Chg-ex trans'!$D228)</f>
        <v>134307.11013100171</v>
      </c>
      <c r="R228" s="27">
        <f>SUMIFS('Wkpr-Stdy Bal (ex. trnsptn)'!$R$9:$R$512,'Wkpr-Stdy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Summary'!$R$9:$R$238,'Wkpr-201612 TTP Adj Summary'!$B$9:$B$238,'Att B1 123116 Depr_Chg-ex trans'!$B228,'Wkpr-201612 TTP Adj Summary'!$C$9:$C$238,'Att B1 123116 Depr_Chg-ex trans'!$C228,'Wkpr-201612 TTP Adj Summary'!$D$9:$D$238,'Att B1 123116 Depr_Chg-ex trans'!$D228)</f>
        <v>70024.41296499969</v>
      </c>
      <c r="S228" s="27">
        <f>SUMIFS('Wkpr-Stdy Bal (ex. trnsptn)'!$S$9:$S$512,'Wkpr-Stdy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Summary'!$S$9:$S$238,'Wkpr-201612 TTP Adj Summary'!$B$9:$B$238,'Att B1 123116 Depr_Chg-ex trans'!$B228,'Wkpr-201612 TTP Adj Summary'!$C$9:$C$238,'Att B1 123116 Depr_Chg-ex trans'!$C228,'Wkpr-201612 TTP Adj Summary'!$D$9:$D$238,'Att B1 123116 Depr_Chg-ex trans'!$D228)</f>
        <v>0</v>
      </c>
      <c r="T228" s="27">
        <f>SUMIFS('Wkpr-Stdy Bal (ex. trnsptn)'!$T$9:$T$512,'Wkpr-Stdy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Summary'!$T$9:$T$238,'Wkpr-201612 TTP Adj Summary'!$B$9:$B$238,'Att B1 123116 Depr_Chg-ex trans'!$B228,'Wkpr-201612 TTP Adj Summary'!$C$9:$C$238,'Att B1 123116 Depr_Chg-ex trans'!$C228,'Wkpr-201612 TTP Adj Summary'!$D$9:$D$238,'Att B1 123116 Depr_Chg-ex trans'!$D228)</f>
        <v>0</v>
      </c>
      <c r="U228" s="27">
        <f>SUMIFS('Wkpr-Stdy Bal (ex. trnsptn)'!$U$9:$U$512,'Wkpr-Stdy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Summary'!$U$9:$U$238,'Wkpr-201612 TTP Adj Summary'!$B$9:$B$238,'Att B1 123116 Depr_Chg-ex trans'!$B228,'Wkpr-201612 TTP Adj Summary'!$C$9:$C$238,'Att B1 123116 Depr_Chg-ex trans'!$C228,'Wkpr-201612 TTP Adj Summary'!$D$9:$D$238,'Att B1 123116 Depr_Chg-ex trans'!$D228)</f>
        <v>0</v>
      </c>
    </row>
    <row r="229" spans="1:21" x14ac:dyDescent="0.2">
      <c r="B229" s="26" t="s">
        <v>30</v>
      </c>
      <c r="C229" s="26" t="s">
        <v>59</v>
      </c>
      <c r="D229" s="26">
        <f t="shared" si="107"/>
        <v>354000</v>
      </c>
      <c r="E229" s="36">
        <v>354</v>
      </c>
      <c r="F229" s="26" t="s">
        <v>62</v>
      </c>
      <c r="G229" s="27">
        <f>SUMIFS('Wkpr-Stdy Bal (ex. trnsptn)'!$G$9:$G$512,'Wkpr-Stdy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Summary'!$G$9:$G$238,'Wkpr-201612 TTP Adj Summary'!$B$9:$B$238,'Att B1 123116 Depr_Chg-ex trans'!$B229,'Wkpr-201612 TTP Adj Summary'!$C$9:$C$238,'Att B1 123116 Depr_Chg-ex trans'!$C229,'Wkpr-201612 TTP Adj Summary'!$D$9:$D$238,'Att B1 123116 Depr_Chg-ex trans'!$D229)</f>
        <v>17174300.039999999</v>
      </c>
      <c r="I229" s="37">
        <f>'Wkpr-Stdy Bal (ex. trnsptn)'!I229</f>
        <v>1.7999999999999999E-2</v>
      </c>
      <c r="J229" s="28">
        <f t="shared" si="108"/>
        <v>309137.40071999998</v>
      </c>
      <c r="L229" s="37">
        <f>'Wkpr-Stdy Bal (ex. trnsptn)'!L229</f>
        <v>1.5100000000000001E-2</v>
      </c>
      <c r="N229" s="28">
        <f t="shared" si="109"/>
        <v>259331.93060399999</v>
      </c>
      <c r="O229" s="28">
        <f t="shared" si="110"/>
        <v>-49805.470115999982</v>
      </c>
      <c r="Q229" s="27">
        <f>SUMIFS('Wkpr-Stdy Bal (ex. trnsptn)'!$Q$9:$Q$512,'Wkpr-Stdy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Summary'!$Q$9:$Q$238,'Wkpr-201612 TTP Adj Summary'!$B$9:$B$238,'Att B1 123116 Depr_Chg-ex trans'!$B229,'Wkpr-201612 TTP Adj Summary'!$C$9:$C$238,'Att B1 123116 Depr_Chg-ex trans'!$C229,'Wkpr-201612 TTP Adj Summary'!$D$9:$D$238,'Att B1 123116 Depr_Chg-ex trans'!$D229)</f>
        <v>-32737.135507246778</v>
      </c>
      <c r="R229" s="27">
        <f>SUMIFS('Wkpr-Stdy Bal (ex. trnsptn)'!$R$9:$R$512,'Wkpr-Stdy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Summary'!$R$9:$R$238,'Wkpr-201612 TTP Adj Summary'!$B$9:$B$238,'Att B1 123116 Depr_Chg-ex trans'!$B229,'Wkpr-201612 TTP Adj Summary'!$C$9:$C$238,'Att B1 123116 Depr_Chg-ex trans'!$C229,'Wkpr-201612 TTP Adj Summary'!$D$9:$D$238,'Att B1 123116 Depr_Chg-ex trans'!$D229)</f>
        <v>-17068.334608753201</v>
      </c>
      <c r="S229" s="27">
        <f>SUMIFS('Wkpr-Stdy Bal (ex. trnsptn)'!$S$9:$S$512,'Wkpr-Stdy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Summary'!$S$9:$S$238,'Wkpr-201612 TTP Adj Summary'!$B$9:$B$238,'Att B1 123116 Depr_Chg-ex trans'!$B229,'Wkpr-201612 TTP Adj Summary'!$C$9:$C$238,'Att B1 123116 Depr_Chg-ex trans'!$C229,'Wkpr-201612 TTP Adj Summary'!$D$9:$D$238,'Att B1 123116 Depr_Chg-ex trans'!$D229)</f>
        <v>0</v>
      </c>
      <c r="T229" s="27">
        <f>SUMIFS('Wkpr-Stdy Bal (ex. trnsptn)'!$T$9:$T$512,'Wkpr-Stdy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Summary'!$T$9:$T$238,'Wkpr-201612 TTP Adj Summary'!$B$9:$B$238,'Att B1 123116 Depr_Chg-ex trans'!$B229,'Wkpr-201612 TTP Adj Summary'!$C$9:$C$238,'Att B1 123116 Depr_Chg-ex trans'!$C229,'Wkpr-201612 TTP Adj Summary'!$D$9:$D$238,'Att B1 123116 Depr_Chg-ex trans'!$D229)</f>
        <v>0</v>
      </c>
      <c r="U229" s="27">
        <f>SUMIFS('Wkpr-Stdy Bal (ex. trnsptn)'!$U$9:$U$512,'Wkpr-Stdy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Summary'!$U$9:$U$238,'Wkpr-201612 TTP Adj Summary'!$B$9:$B$238,'Att B1 123116 Depr_Chg-ex trans'!$B229,'Wkpr-201612 TTP Adj Summary'!$C$9:$C$238,'Att B1 123116 Depr_Chg-ex trans'!$C229,'Wkpr-201612 TTP Adj Summary'!$D$9:$D$238,'Att B1 123116 Depr_Chg-ex trans'!$D229)</f>
        <v>0</v>
      </c>
    </row>
    <row r="230" spans="1:21" x14ac:dyDescent="0.2">
      <c r="B230" s="26" t="s">
        <v>30</v>
      </c>
      <c r="C230" s="26" t="s">
        <v>59</v>
      </c>
      <c r="D230" s="26">
        <f t="shared" si="107"/>
        <v>355000</v>
      </c>
      <c r="E230" s="36">
        <v>355</v>
      </c>
      <c r="F230" s="26" t="s">
        <v>63</v>
      </c>
      <c r="G230" s="27">
        <f>SUMIFS('Wkpr-Stdy Bal (ex. trnsptn)'!$G$9:$G$512,'Wkpr-Stdy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Summary'!$G$9:$G$238,'Wkpr-201612 TTP Adj Summary'!$B$9:$B$238,'Att B1 123116 Depr_Chg-ex trans'!$B230,'Wkpr-201612 TTP Adj Summary'!$C$9:$C$238,'Att B1 123116 Depr_Chg-ex trans'!$C230,'Wkpr-201612 TTP Adj Summary'!$D$9:$D$238,'Att B1 123116 Depr_Chg-ex trans'!$D230)</f>
        <v>211960451.56</v>
      </c>
      <c r="I230" s="37">
        <f>'Wkpr-Stdy Bal (ex. trnsptn)'!I230</f>
        <v>1.38E-2</v>
      </c>
      <c r="J230" s="28">
        <f t="shared" si="108"/>
        <v>2925054.231528</v>
      </c>
      <c r="L230" s="37">
        <f>'Wkpr-Stdy Bal (ex. trnsptn)'!L230</f>
        <v>1.9300000000000001E-2</v>
      </c>
      <c r="N230" s="28">
        <f t="shared" si="109"/>
        <v>4090836.7151080002</v>
      </c>
      <c r="O230" s="28">
        <f t="shared" si="110"/>
        <v>1165782.4835800002</v>
      </c>
      <c r="Q230" s="27">
        <f>SUMIFS('Wkpr-Stdy Bal (ex. trnsptn)'!$Q$9:$Q$512,'Wkpr-Stdy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Summary'!$Q$9:$Q$238,'Wkpr-201612 TTP Adj Summary'!$B$9:$B$238,'Att B1 123116 Depr_Chg-ex trans'!$B230,'Wkpr-201612 TTP Adj Summary'!$C$9:$C$238,'Att B1 123116 Depr_Chg-ex trans'!$C230,'Wkpr-201612 TTP Adj Summary'!$D$9:$D$238,'Att B1 123116 Depr_Chg-ex trans'!$D230)</f>
        <v>766268.82645713422</v>
      </c>
      <c r="R230" s="27">
        <f>SUMIFS('Wkpr-Stdy Bal (ex. trnsptn)'!$R$9:$R$512,'Wkpr-Stdy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Summary'!$R$9:$R$238,'Wkpr-201612 TTP Adj Summary'!$B$9:$B$238,'Att B1 123116 Depr_Chg-ex trans'!$B230,'Wkpr-201612 TTP Adj Summary'!$C$9:$C$238,'Att B1 123116 Depr_Chg-ex trans'!$C230,'Wkpr-201612 TTP Adj Summary'!$D$9:$D$238,'Att B1 123116 Depr_Chg-ex trans'!$D230)</f>
        <v>399513.65712286608</v>
      </c>
      <c r="S230" s="27">
        <f>SUMIFS('Wkpr-Stdy Bal (ex. trnsptn)'!$S$9:$S$512,'Wkpr-Stdy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Summary'!$S$9:$S$238,'Wkpr-201612 TTP Adj Summary'!$B$9:$B$238,'Att B1 123116 Depr_Chg-ex trans'!$B230,'Wkpr-201612 TTP Adj Summary'!$C$9:$C$238,'Att B1 123116 Depr_Chg-ex trans'!$C230,'Wkpr-201612 TTP Adj Summary'!$D$9:$D$238,'Att B1 123116 Depr_Chg-ex trans'!$D230)</f>
        <v>0</v>
      </c>
      <c r="T230" s="27">
        <f>SUMIFS('Wkpr-Stdy Bal (ex. trnsptn)'!$T$9:$T$512,'Wkpr-Stdy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Summary'!$T$9:$T$238,'Wkpr-201612 TTP Adj Summary'!$B$9:$B$238,'Att B1 123116 Depr_Chg-ex trans'!$B230,'Wkpr-201612 TTP Adj Summary'!$C$9:$C$238,'Att B1 123116 Depr_Chg-ex trans'!$C230,'Wkpr-201612 TTP Adj Summary'!$D$9:$D$238,'Att B1 123116 Depr_Chg-ex trans'!$D230)</f>
        <v>0</v>
      </c>
      <c r="U230" s="27">
        <f>SUMIFS('Wkpr-Stdy Bal (ex. trnsptn)'!$U$9:$U$512,'Wkpr-Stdy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Summary'!$U$9:$U$238,'Wkpr-201612 TTP Adj Summary'!$B$9:$B$238,'Att B1 123116 Depr_Chg-ex trans'!$B230,'Wkpr-201612 TTP Adj Summary'!$C$9:$C$238,'Att B1 123116 Depr_Chg-ex trans'!$C230,'Wkpr-201612 TTP Adj Summary'!$D$9:$D$238,'Att B1 123116 Depr_Chg-ex trans'!$D230)</f>
        <v>0</v>
      </c>
    </row>
    <row r="231" spans="1:21" x14ac:dyDescent="0.2">
      <c r="B231" s="26" t="s">
        <v>30</v>
      </c>
      <c r="C231" s="26" t="s">
        <v>59</v>
      </c>
      <c r="D231" s="26">
        <f t="shared" si="107"/>
        <v>356000</v>
      </c>
      <c r="E231" s="36">
        <v>356</v>
      </c>
      <c r="F231" s="26" t="s">
        <v>64</v>
      </c>
      <c r="G231" s="27">
        <f>SUMIFS('Wkpr-Stdy Bal (ex. trnsptn)'!$G$9:$G$512,'Wkpr-Stdy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Summary'!$G$9:$G$238,'Wkpr-201612 TTP Adj Summary'!$B$9:$B$238,'Att B1 123116 Depr_Chg-ex trans'!$B231,'Wkpr-201612 TTP Adj Summary'!$C$9:$C$238,'Att B1 123116 Depr_Chg-ex trans'!$C231,'Wkpr-201612 TTP Adj Summary'!$D$9:$D$238,'Att B1 123116 Depr_Chg-ex trans'!$D231)</f>
        <v>137417573.16000003</v>
      </c>
      <c r="I231" s="37">
        <f>'Wkpr-Stdy Bal (ex. trnsptn)'!I231</f>
        <v>1.5900000000000001E-2</v>
      </c>
      <c r="J231" s="28">
        <f t="shared" si="108"/>
        <v>2184939.4132440006</v>
      </c>
      <c r="L231" s="37">
        <f>'Wkpr-Stdy Bal (ex. trnsptn)'!L231</f>
        <v>2.1399999999999999E-2</v>
      </c>
      <c r="N231" s="28">
        <f t="shared" si="109"/>
        <v>2940736.0656240005</v>
      </c>
      <c r="O231" s="28">
        <f t="shared" si="110"/>
        <v>755796.65237999987</v>
      </c>
      <c r="Q231" s="27">
        <f>SUMIFS('Wkpr-Stdy Bal (ex. trnsptn)'!$Q$9:$Q$512,'Wkpr-Stdy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Summary'!$Q$9:$Q$238,'Wkpr-201612 TTP Adj Summary'!$B$9:$B$238,'Att B1 123116 Depr_Chg-ex trans'!$B231,'Wkpr-201612 TTP Adj Summary'!$C$9:$C$238,'Att B1 123116 Depr_Chg-ex trans'!$C231,'Wkpr-201612 TTP Adj Summary'!$D$9:$D$238,'Att B1 123116 Depr_Chg-ex trans'!$D231)</f>
        <v>496785.13960937358</v>
      </c>
      <c r="R231" s="27">
        <f>SUMIFS('Wkpr-Stdy Bal (ex. trnsptn)'!$R$9:$R$512,'Wkpr-Stdy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Summary'!$R$9:$R$238,'Wkpr-201612 TTP Adj Summary'!$B$9:$B$238,'Att B1 123116 Depr_Chg-ex trans'!$B231,'Wkpr-201612 TTP Adj Summary'!$C$9:$C$238,'Att B1 123116 Depr_Chg-ex trans'!$C231,'Wkpr-201612 TTP Adj Summary'!$D$9:$D$238,'Att B1 123116 Depr_Chg-ex trans'!$D231)</f>
        <v>259011.51277062576</v>
      </c>
      <c r="S231" s="27">
        <f>SUMIFS('Wkpr-Stdy Bal (ex. trnsptn)'!$S$9:$S$512,'Wkpr-Stdy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Summary'!$S$9:$S$238,'Wkpr-201612 TTP Adj Summary'!$B$9:$B$238,'Att B1 123116 Depr_Chg-ex trans'!$B231,'Wkpr-201612 TTP Adj Summary'!$C$9:$C$238,'Att B1 123116 Depr_Chg-ex trans'!$C231,'Wkpr-201612 TTP Adj Summary'!$D$9:$D$238,'Att B1 123116 Depr_Chg-ex trans'!$D231)</f>
        <v>0</v>
      </c>
      <c r="T231" s="27">
        <f>SUMIFS('Wkpr-Stdy Bal (ex. trnsptn)'!$T$9:$T$512,'Wkpr-Stdy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Summary'!$T$9:$T$238,'Wkpr-201612 TTP Adj Summary'!$B$9:$B$238,'Att B1 123116 Depr_Chg-ex trans'!$B231,'Wkpr-201612 TTP Adj Summary'!$C$9:$C$238,'Att B1 123116 Depr_Chg-ex trans'!$C231,'Wkpr-201612 TTP Adj Summary'!$D$9:$D$238,'Att B1 123116 Depr_Chg-ex trans'!$D231)</f>
        <v>0</v>
      </c>
      <c r="U231" s="27">
        <f>SUMIFS('Wkpr-Stdy Bal (ex. trnsptn)'!$U$9:$U$512,'Wkpr-Stdy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Summary'!$U$9:$U$238,'Wkpr-201612 TTP Adj Summary'!$B$9:$B$238,'Att B1 123116 Depr_Chg-ex trans'!$B231,'Wkpr-201612 TTP Adj Summary'!$C$9:$C$238,'Att B1 123116 Depr_Chg-ex trans'!$C231,'Wkpr-201612 TTP Adj Summary'!$D$9:$D$238,'Att B1 123116 Depr_Chg-ex trans'!$D231)</f>
        <v>0</v>
      </c>
    </row>
    <row r="232" spans="1:21" x14ac:dyDescent="0.2">
      <c r="B232" s="26" t="s">
        <v>30</v>
      </c>
      <c r="C232" s="26" t="s">
        <v>59</v>
      </c>
      <c r="D232" s="26">
        <f t="shared" si="107"/>
        <v>357000</v>
      </c>
      <c r="E232" s="36">
        <v>357</v>
      </c>
      <c r="F232" s="26" t="s">
        <v>65</v>
      </c>
      <c r="G232" s="27">
        <f>SUMIFS('Wkpr-Stdy Bal (ex. trnsptn)'!$G$9:$G$512,'Wkpr-Stdy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Summary'!$G$9:$G$238,'Wkpr-201612 TTP Adj Summary'!$B$9:$B$238,'Att B1 123116 Depr_Chg-ex trans'!$B232,'Wkpr-201612 TTP Adj Summary'!$C$9:$C$238,'Att B1 123116 Depr_Chg-ex trans'!$C232,'Wkpr-201612 TTP Adj Summary'!$D$9:$D$238,'Att B1 123116 Depr_Chg-ex trans'!$D232)</f>
        <v>2987089.7800000003</v>
      </c>
      <c r="I232" s="37">
        <f>'Wkpr-Stdy Bal (ex. trnsptn)'!I232</f>
        <v>1.6400000000000001E-2</v>
      </c>
      <c r="J232" s="28">
        <f t="shared" si="108"/>
        <v>48988.272392000006</v>
      </c>
      <c r="L232" s="37">
        <f>'Wkpr-Stdy Bal (ex. trnsptn)'!L232</f>
        <v>1.6400000000000001E-2</v>
      </c>
      <c r="N232" s="28">
        <f t="shared" si="109"/>
        <v>48988.272392000006</v>
      </c>
      <c r="O232" s="28">
        <f t="shared" si="110"/>
        <v>0</v>
      </c>
      <c r="Q232" s="27">
        <f>SUMIFS('Wkpr-Stdy Bal (ex. trnsptn)'!$Q$9:$Q$512,'Wkpr-Stdy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Summary'!$Q$9:$Q$238,'Wkpr-201612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R232" s="27">
        <f>SUMIFS('Wkpr-Stdy Bal (ex. trnsptn)'!$R$9:$R$512,'Wkpr-Stdy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Summary'!$R$9:$R$238,'Wkpr-201612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S232" s="27">
        <f>SUMIFS('Wkpr-Stdy Bal (ex. trnsptn)'!$S$9:$S$512,'Wkpr-Stdy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Summary'!$S$9:$S$238,'Wkpr-201612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T232" s="27">
        <f>SUMIFS('Wkpr-Stdy Bal (ex. trnsptn)'!$T$9:$T$512,'Wkpr-Stdy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Summary'!$T$9:$T$238,'Wkpr-201612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U232" s="27">
        <f>SUMIFS('Wkpr-Stdy Bal (ex. trnsptn)'!$U$9:$U$512,'Wkpr-Stdy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Summary'!$U$9:$U$238,'Wkpr-201612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</row>
    <row r="233" spans="1:21" x14ac:dyDescent="0.2">
      <c r="B233" s="26" t="s">
        <v>30</v>
      </c>
      <c r="C233" s="26" t="s">
        <v>59</v>
      </c>
      <c r="D233" s="26">
        <f t="shared" si="107"/>
        <v>358000</v>
      </c>
      <c r="E233" s="36">
        <v>358</v>
      </c>
      <c r="F233" s="26" t="s">
        <v>66</v>
      </c>
      <c r="G233" s="27">
        <f>SUMIFS('Wkpr-Stdy Bal (ex. trnsptn)'!$G$9:$G$512,'Wkpr-Stdy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Summary'!$G$9:$G$238,'Wkpr-201612 TTP Adj Summary'!$B$9:$B$238,'Att B1 123116 Depr_Chg-ex trans'!$B233,'Wkpr-201612 TTP Adj Summary'!$C$9:$C$238,'Att B1 123116 Depr_Chg-ex trans'!$C233,'Wkpr-201612 TTP Adj Summary'!$D$9:$D$238,'Att B1 123116 Depr_Chg-ex trans'!$D233)</f>
        <v>2342956.4700000002</v>
      </c>
      <c r="I233" s="37">
        <f>'Wkpr-Stdy Bal (ex. trnsptn)'!I233</f>
        <v>2.0199999999999999E-2</v>
      </c>
      <c r="J233" s="28">
        <f t="shared" si="108"/>
        <v>47327.720694000003</v>
      </c>
      <c r="L233" s="37">
        <f>'Wkpr-Stdy Bal (ex. trnsptn)'!L233</f>
        <v>2.06E-2</v>
      </c>
      <c r="N233" s="28">
        <f t="shared" si="109"/>
        <v>48264.903282000007</v>
      </c>
      <c r="O233" s="28">
        <f t="shared" si="110"/>
        <v>937.18258800000331</v>
      </c>
      <c r="Q233" s="27">
        <f>SUMIFS('Wkpr-Stdy Bal (ex. trnsptn)'!$Q$9:$Q$512,'Wkpr-Stdy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Summary'!$Q$9:$Q$238,'Wkpr-201612 TTP Adj Summary'!$B$9:$B$238,'Att B1 123116 Depr_Chg-ex trans'!$B233,'Wkpr-201612 TTP Adj Summary'!$C$9:$C$238,'Att B1 123116 Depr_Chg-ex trans'!$C233,'Wkpr-201612 TTP Adj Summary'!$D$9:$D$238,'Att B1 123116 Depr_Chg-ex trans'!$D233)</f>
        <v>616.01011509240197</v>
      </c>
      <c r="R233" s="27">
        <f>SUMIFS('Wkpr-Stdy Bal (ex. trnsptn)'!$R$9:$R$512,'Wkpr-Stdy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Summary'!$R$9:$R$238,'Wkpr-201612 TTP Adj Summary'!$B$9:$B$238,'Att B1 123116 Depr_Chg-ex trans'!$B233,'Wkpr-201612 TTP Adj Summary'!$C$9:$C$238,'Att B1 123116 Depr_Chg-ex trans'!$C233,'Wkpr-201612 TTP Adj Summary'!$D$9:$D$238,'Att B1 123116 Depr_Chg-ex trans'!$D233)</f>
        <v>321.17247290760133</v>
      </c>
      <c r="S233" s="27">
        <f>SUMIFS('Wkpr-Stdy Bal (ex. trnsptn)'!$S$9:$S$512,'Wkpr-Stdy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Summary'!$S$9:$S$238,'Wkpr-201612 TTP Adj Summary'!$B$9:$B$238,'Att B1 123116 Depr_Chg-ex trans'!$B233,'Wkpr-201612 TTP Adj Summary'!$C$9:$C$238,'Att B1 123116 Depr_Chg-ex trans'!$C233,'Wkpr-201612 TTP Adj Summary'!$D$9:$D$238,'Att B1 123116 Depr_Chg-ex trans'!$D233)</f>
        <v>0</v>
      </c>
      <c r="T233" s="27">
        <f>SUMIFS('Wkpr-Stdy Bal (ex. trnsptn)'!$T$9:$T$512,'Wkpr-Stdy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Summary'!$T$9:$T$238,'Wkpr-201612 TTP Adj Summary'!$B$9:$B$238,'Att B1 123116 Depr_Chg-ex trans'!$B233,'Wkpr-201612 TTP Adj Summary'!$C$9:$C$238,'Att B1 123116 Depr_Chg-ex trans'!$C233,'Wkpr-201612 TTP Adj Summary'!$D$9:$D$238,'Att B1 123116 Depr_Chg-ex trans'!$D233)</f>
        <v>0</v>
      </c>
      <c r="U233" s="27">
        <f>SUMIFS('Wkpr-Stdy Bal (ex. trnsptn)'!$U$9:$U$512,'Wkpr-Stdy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Summary'!$U$9:$U$238,'Wkpr-201612 TTP Adj Summary'!$B$9:$B$238,'Att B1 123116 Depr_Chg-ex trans'!$B233,'Wkpr-201612 TTP Adj Summary'!$C$9:$C$238,'Att B1 123116 Depr_Chg-ex trans'!$C233,'Wkpr-201612 TTP Adj Summary'!$D$9:$D$238,'Att B1 123116 Depr_Chg-ex trans'!$D233)</f>
        <v>0</v>
      </c>
    </row>
    <row r="234" spans="1:21" x14ac:dyDescent="0.2">
      <c r="B234" s="26" t="s">
        <v>30</v>
      </c>
      <c r="C234" s="26" t="s">
        <v>59</v>
      </c>
      <c r="D234" s="26">
        <f t="shared" si="107"/>
        <v>359000</v>
      </c>
      <c r="E234" s="36">
        <v>359</v>
      </c>
      <c r="F234" s="26" t="s">
        <v>67</v>
      </c>
      <c r="G234" s="27">
        <f>SUMIFS('Wkpr-Stdy Bal (ex. trnsptn)'!$G$9:$G$512,'Wkpr-Stdy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Summary'!$G$9:$G$238,'Wkpr-201612 TTP Adj Summary'!$B$9:$B$238,'Att B1 123116 Depr_Chg-ex trans'!$B234,'Wkpr-201612 TTP Adj Summary'!$C$9:$C$238,'Att B1 123116 Depr_Chg-ex trans'!$C234,'Wkpr-201612 TTP Adj Summary'!$D$9:$D$238,'Att B1 123116 Depr_Chg-ex trans'!$D234)</f>
        <v>2098308.19</v>
      </c>
      <c r="I234" s="37">
        <f>'Wkpr-Stdy Bal (ex. trnsptn)'!I234</f>
        <v>1.66E-2</v>
      </c>
      <c r="J234" s="28">
        <f t="shared" si="108"/>
        <v>34831.915953999996</v>
      </c>
      <c r="L234" s="37">
        <f>'Wkpr-Stdy Bal (ex. trnsptn)'!L234</f>
        <v>1.41E-2</v>
      </c>
      <c r="N234" s="28">
        <f t="shared" si="109"/>
        <v>29586.145478999999</v>
      </c>
      <c r="O234" s="28">
        <f t="shared" si="110"/>
        <v>-5245.7704749999975</v>
      </c>
      <c r="Q234" s="27">
        <f>SUMIFS('Wkpr-Stdy Bal (ex. trnsptn)'!$Q$9:$Q$512,'Wkpr-Stdy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Summary'!$Q$9:$Q$238,'Wkpr-201612 TTP Adj Summary'!$B$9:$B$238,'Att B1 123116 Depr_Chg-ex trans'!$B234,'Wkpr-201612 TTP Adj Summary'!$C$9:$C$238,'Att B1 123116 Depr_Chg-ex trans'!$C234,'Wkpr-201612 TTP Adj Summary'!$D$9:$D$238,'Att B1 123116 Depr_Chg-ex trans'!$D234)</f>
        <v>-3448.0449332174976</v>
      </c>
      <c r="R234" s="27">
        <f>SUMIFS('Wkpr-Stdy Bal (ex. trnsptn)'!$R$9:$R$512,'Wkpr-Stdy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Summary'!$R$9:$R$238,'Wkpr-201612 TTP Adj Summary'!$B$9:$B$238,'Att B1 123116 Depr_Chg-ex trans'!$B234,'Wkpr-201612 TTP Adj Summary'!$C$9:$C$238,'Att B1 123116 Depr_Chg-ex trans'!$C234,'Wkpr-201612 TTP Adj Summary'!$D$9:$D$238,'Att B1 123116 Depr_Chg-ex trans'!$D234)</f>
        <v>-1797.7255417824981</v>
      </c>
      <c r="S234" s="27">
        <f>SUMIFS('Wkpr-Stdy Bal (ex. trnsptn)'!$S$9:$S$512,'Wkpr-Stdy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Summary'!$S$9:$S$238,'Wkpr-201612 TTP Adj Summary'!$B$9:$B$238,'Att B1 123116 Depr_Chg-ex trans'!$B234,'Wkpr-201612 TTP Adj Summary'!$C$9:$C$238,'Att B1 123116 Depr_Chg-ex trans'!$C234,'Wkpr-201612 TTP Adj Summary'!$D$9:$D$238,'Att B1 123116 Depr_Chg-ex trans'!$D234)</f>
        <v>0</v>
      </c>
      <c r="T234" s="27">
        <f>SUMIFS('Wkpr-Stdy Bal (ex. trnsptn)'!$T$9:$T$512,'Wkpr-Stdy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Summary'!$T$9:$T$238,'Wkpr-201612 TTP Adj Summary'!$B$9:$B$238,'Att B1 123116 Depr_Chg-ex trans'!$B234,'Wkpr-201612 TTP Adj Summary'!$C$9:$C$238,'Att B1 123116 Depr_Chg-ex trans'!$C234,'Wkpr-201612 TTP Adj Summary'!$D$9:$D$238,'Att B1 123116 Depr_Chg-ex trans'!$D234)</f>
        <v>0</v>
      </c>
      <c r="U234" s="27">
        <f>SUMIFS('Wkpr-Stdy Bal (ex. trnsptn)'!$U$9:$U$512,'Wkpr-Stdy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Summary'!$U$9:$U$238,'Wkpr-201612 TTP Adj Summary'!$B$9:$B$238,'Att B1 123116 Depr_Chg-ex trans'!$B234,'Wkpr-201612 TTP Adj Summary'!$C$9:$C$238,'Att B1 123116 Depr_Chg-ex trans'!$C234,'Wkpr-201612 TTP Adj Summary'!$D$9:$D$238,'Att B1 123116 Depr_Chg-ex trans'!$D234)</f>
        <v>0</v>
      </c>
    </row>
    <row r="235" spans="1:21" x14ac:dyDescent="0.2">
      <c r="F235" s="26" t="s">
        <v>39</v>
      </c>
      <c r="G235" s="40">
        <f>SUM(G225:G234)</f>
        <v>674846137.4000001</v>
      </c>
      <c r="I235" s="77">
        <f>J235/G235</f>
        <v>1.8042584250385896E-2</v>
      </c>
      <c r="J235" s="40">
        <f>SUM(J225:J234)</f>
        <v>12175968.290086998</v>
      </c>
      <c r="L235" s="77">
        <f>N235/G235</f>
        <v>2.1069426142894594E-2</v>
      </c>
      <c r="N235" s="40">
        <f t="shared" ref="N235:O235" si="111">SUM(N225:N234)</f>
        <v>14218620.849766999</v>
      </c>
      <c r="O235" s="40">
        <f t="shared" si="111"/>
        <v>2042652.5596800011</v>
      </c>
      <c r="Q235" s="40">
        <f t="shared" ref="Q235:U235" si="112">SUM(Q225:Q234)</f>
        <v>1342635.5274776646</v>
      </c>
      <c r="R235" s="40">
        <f t="shared" si="112"/>
        <v>700017.03220233636</v>
      </c>
      <c r="S235" s="40">
        <f t="shared" si="112"/>
        <v>0</v>
      </c>
      <c r="T235" s="40">
        <f t="shared" si="112"/>
        <v>0</v>
      </c>
      <c r="U235" s="40">
        <f t="shared" si="112"/>
        <v>0</v>
      </c>
    </row>
    <row r="236" spans="1:21" x14ac:dyDescent="0.2">
      <c r="J236" s="28"/>
      <c r="N236" s="28"/>
      <c r="O236" s="28"/>
      <c r="Q236" s="28"/>
      <c r="R236" s="28"/>
      <c r="S236" s="28"/>
      <c r="T236" s="28"/>
      <c r="U236" s="28"/>
    </row>
    <row r="237" spans="1:21" x14ac:dyDescent="0.2">
      <c r="A237" s="26" t="s">
        <v>68</v>
      </c>
      <c r="J237" s="28"/>
      <c r="N237" s="28"/>
      <c r="O237" s="28"/>
      <c r="Q237" s="28"/>
      <c r="R237" s="28"/>
      <c r="S237" s="28"/>
      <c r="T237" s="28"/>
      <c r="U237" s="28"/>
    </row>
    <row r="238" spans="1:21" x14ac:dyDescent="0.2">
      <c r="B238" s="26" t="s">
        <v>30</v>
      </c>
      <c r="C238" s="26" t="s">
        <v>69</v>
      </c>
      <c r="D238" s="26">
        <f t="shared" ref="D238:D254" si="113">E238*1000</f>
        <v>360400</v>
      </c>
      <c r="E238" s="26">
        <v>360.4</v>
      </c>
      <c r="F238" s="26" t="s">
        <v>70</v>
      </c>
      <c r="G238" s="27">
        <f>SUMIFS('Wkpr-Stdy Bal (ex. trnsptn)'!$G$9:$G$512,'Wkpr-Stdy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Summary'!$G$9:$G$238,'Wkpr-201612 TTP Adj Summary'!$B$9:$B$238,'Att B1 123116 Depr_Chg-ex trans'!$B238,'Wkpr-201612 TTP Adj Summary'!$C$9:$C$238,'Att B1 123116 Depr_Chg-ex trans'!$C238,'Wkpr-201612 TTP Adj Summary'!$D$9:$D$238,'Att B1 123116 Depr_Chg-ex trans'!$D238)</f>
        <v>2158368.54</v>
      </c>
      <c r="I238" s="37">
        <f>'Wkpr-Stdy Bal (ex. trnsptn)'!I238</f>
        <v>1.34E-2</v>
      </c>
      <c r="J238" s="28">
        <f t="shared" ref="J238:J254" si="114">G238*I238</f>
        <v>28922.138436000001</v>
      </c>
      <c r="L238" s="37">
        <f>'Wkpr-Stdy Bal (ex. trnsptn)'!L238</f>
        <v>1.34E-2</v>
      </c>
      <c r="N238" s="28">
        <f t="shared" ref="N238:N254" si="115">G238*L238</f>
        <v>28922.138436000001</v>
      </c>
      <c r="O238" s="28">
        <f t="shared" ref="O238:O254" si="116">N238-J238</f>
        <v>0</v>
      </c>
      <c r="Q238" s="27">
        <f>SUMIFS('Wkpr-Stdy Bal (ex. trnsptn)'!$Q$9:$Q$512,'Wkpr-Stdy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Summary'!$Q$9:$Q$238,'Wkpr-201612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R238" s="27">
        <f>SUMIFS('Wkpr-Stdy Bal (ex. trnsptn)'!$R$9:$R$512,'Wkpr-Stdy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Summary'!$R$9:$R$238,'Wkpr-201612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S238" s="27">
        <f>SUMIFS('Wkpr-Stdy Bal (ex. trnsptn)'!$S$9:$S$512,'Wkpr-Stdy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Summary'!$S$9:$S$238,'Wkpr-201612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T238" s="27">
        <f>SUMIFS('Wkpr-Stdy Bal (ex. trnsptn)'!$T$9:$T$512,'Wkpr-Stdy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Summary'!$T$9:$T$238,'Wkpr-201612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U238" s="27">
        <f>SUMIFS('Wkpr-Stdy Bal (ex. trnsptn)'!$U$9:$U$512,'Wkpr-Stdy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Summary'!$U$9:$U$238,'Wkpr-201612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</row>
    <row r="239" spans="1:21" x14ac:dyDescent="0.2">
      <c r="B239" s="26" t="s">
        <v>30</v>
      </c>
      <c r="C239" s="26" t="s">
        <v>69</v>
      </c>
      <c r="D239" s="26">
        <f t="shared" si="113"/>
        <v>361000</v>
      </c>
      <c r="E239" s="36">
        <v>361</v>
      </c>
      <c r="F239" s="26" t="s">
        <v>32</v>
      </c>
      <c r="G239" s="27">
        <f>SUMIFS('Wkpr-Stdy Bal (ex. trnsptn)'!$G$9:$G$512,'Wkpr-Stdy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Summary'!$G$9:$G$238,'Wkpr-201612 TTP Adj Summary'!$B$9:$B$238,'Att B1 123116 Depr_Chg-ex trans'!$B239,'Wkpr-201612 TTP Adj Summary'!$C$9:$C$238,'Att B1 123116 Depr_Chg-ex trans'!$C239,'Wkpr-201612 TTP Adj Summary'!$D$9:$D$238,'Att B1 123116 Depr_Chg-ex trans'!$D239)</f>
        <v>6408199.9900000002</v>
      </c>
      <c r="I239" s="37">
        <f>'Wkpr-Stdy Bal (ex. trnsptn)'!I239</f>
        <v>1.6199999999999999E-2</v>
      </c>
      <c r="J239" s="28">
        <f t="shared" si="114"/>
        <v>103812.839838</v>
      </c>
      <c r="L239" s="37">
        <f>'Wkpr-Stdy Bal (ex. trnsptn)'!L239</f>
        <v>1.72E-2</v>
      </c>
      <c r="N239" s="28">
        <f t="shared" si="115"/>
        <v>110221.03982800001</v>
      </c>
      <c r="O239" s="28">
        <f t="shared" si="116"/>
        <v>6408.1999900000083</v>
      </c>
      <c r="Q239" s="27">
        <f>SUMIFS('Wkpr-Stdy Bal (ex. trnsptn)'!$Q$9:$Q$512,'Wkpr-Stdy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Summary'!$Q$9:$Q$238,'Wkpr-201612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  <c r="R239" s="27">
        <f>SUMIFS('Wkpr-Stdy Bal (ex. trnsptn)'!$R$9:$R$512,'Wkpr-Stdy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Summary'!$R$9:$R$238,'Wkpr-201612 TTP Adj Summary'!$B$9:$B$238,'Att B1 123116 Depr_Chg-ex trans'!$B239,'Wkpr-201612 TTP Adj Summary'!$C$9:$C$238,'Att B1 123116 Depr_Chg-ex trans'!$C239,'Wkpr-201612 TTP Adj Summary'!$D$9:$D$238,'Att B1 123116 Depr_Chg-ex trans'!$D239)</f>
        <v>6408.1999899999992</v>
      </c>
      <c r="S239" s="27">
        <f>SUMIFS('Wkpr-Stdy Bal (ex. trnsptn)'!$S$9:$S$512,'Wkpr-Stdy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Summary'!$S$9:$S$238,'Wkpr-201612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  <c r="T239" s="27">
        <f>SUMIFS('Wkpr-Stdy Bal (ex. trnsptn)'!$T$9:$T$512,'Wkpr-Stdy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Summary'!$T$9:$T$238,'Wkpr-201612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  <c r="U239" s="27">
        <f>SUMIFS('Wkpr-Stdy Bal (ex. trnsptn)'!$U$9:$U$512,'Wkpr-Stdy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Summary'!$U$9:$U$238,'Wkpr-201612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</row>
    <row r="240" spans="1:21" x14ac:dyDescent="0.2">
      <c r="B240" s="26" t="s">
        <v>30</v>
      </c>
      <c r="C240" s="26" t="s">
        <v>69</v>
      </c>
      <c r="D240" s="26">
        <f t="shared" si="113"/>
        <v>362000</v>
      </c>
      <c r="E240" s="36">
        <v>362</v>
      </c>
      <c r="F240" s="26" t="s">
        <v>61</v>
      </c>
      <c r="G240" s="27">
        <f>SUMIFS('Wkpr-Stdy Bal (ex. trnsptn)'!$G$9:$G$512,'Wkpr-Stdy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Summary'!$G$9:$G$238,'Wkpr-201612 TTP Adj Summary'!$B$9:$B$238,'Att B1 123116 Depr_Chg-ex trans'!$B240,'Wkpr-201612 TTP Adj Summary'!$C$9:$C$238,'Att B1 123116 Depr_Chg-ex trans'!$C240,'Wkpr-201612 TTP Adj Summary'!$D$9:$D$238,'Att B1 123116 Depr_Chg-ex trans'!$D240)</f>
        <v>43874532.660000004</v>
      </c>
      <c r="I240" s="37">
        <f>'Wkpr-Stdy Bal (ex. trnsptn)'!I240</f>
        <v>1.9699999999999999E-2</v>
      </c>
      <c r="J240" s="28">
        <f t="shared" si="114"/>
        <v>864328.29340199998</v>
      </c>
      <c r="L240" s="37">
        <f>'Wkpr-Stdy Bal (ex. trnsptn)'!L240</f>
        <v>2.6800000000000001E-2</v>
      </c>
      <c r="N240" s="28">
        <f t="shared" si="115"/>
        <v>1175837.4752880002</v>
      </c>
      <c r="O240" s="28">
        <f t="shared" si="116"/>
        <v>311509.18188600021</v>
      </c>
      <c r="Q240" s="27">
        <f>SUMIFS('Wkpr-Stdy Bal (ex. trnsptn)'!$Q$9:$Q$512,'Wkpr-Stdy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Summary'!$Q$9:$Q$238,'Wkpr-201612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  <c r="R240" s="27">
        <f>SUMIFS('Wkpr-Stdy Bal (ex. trnsptn)'!$R$9:$R$512,'Wkpr-Stdy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Summary'!$R$9:$R$238,'Wkpr-201612 TTP Adj Summary'!$B$9:$B$238,'Att B1 123116 Depr_Chg-ex trans'!$B240,'Wkpr-201612 TTP Adj Summary'!$C$9:$C$238,'Att B1 123116 Depr_Chg-ex trans'!$C240,'Wkpr-201612 TTP Adj Summary'!$D$9:$D$238,'Att B1 123116 Depr_Chg-ex trans'!$D240)</f>
        <v>311509.18188600021</v>
      </c>
      <c r="S240" s="27">
        <f>SUMIFS('Wkpr-Stdy Bal (ex. trnsptn)'!$S$9:$S$512,'Wkpr-Stdy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Summary'!$S$9:$S$238,'Wkpr-201612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  <c r="T240" s="27">
        <f>SUMIFS('Wkpr-Stdy Bal (ex. trnsptn)'!$T$9:$T$512,'Wkpr-Stdy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Summary'!$T$9:$T$238,'Wkpr-201612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  <c r="U240" s="27">
        <f>SUMIFS('Wkpr-Stdy Bal (ex. trnsptn)'!$U$9:$U$512,'Wkpr-Stdy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Summary'!$U$9:$U$238,'Wkpr-201612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</row>
    <row r="241" spans="2:21" x14ac:dyDescent="0.2">
      <c r="B241" s="26" t="s">
        <v>30</v>
      </c>
      <c r="C241" s="26" t="s">
        <v>69</v>
      </c>
      <c r="D241" s="26">
        <f t="shared" si="113"/>
        <v>364000</v>
      </c>
      <c r="E241" s="36">
        <v>364</v>
      </c>
      <c r="F241" s="26" t="s">
        <v>71</v>
      </c>
      <c r="G241" s="27">
        <f>SUMIFS('Wkpr-Stdy Bal (ex. trnsptn)'!$G$9:$G$512,'Wkpr-Stdy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Summary'!$G$9:$G$238,'Wkpr-201612 TTP Adj Summary'!$B$9:$B$238,'Att B1 123116 Depr_Chg-ex trans'!$B241,'Wkpr-201612 TTP Adj Summary'!$C$9:$C$238,'Att B1 123116 Depr_Chg-ex trans'!$C241,'Wkpr-201612 TTP Adj Summary'!$D$9:$D$238,'Att B1 123116 Depr_Chg-ex trans'!$D241)</f>
        <v>129145101.33000001</v>
      </c>
      <c r="I241" s="37">
        <f>'Wkpr-Stdy Bal (ex. trnsptn)'!I241</f>
        <v>2.3099999999999999E-2</v>
      </c>
      <c r="J241" s="28">
        <f t="shared" si="114"/>
        <v>2983251.840723</v>
      </c>
      <c r="L241" s="37">
        <f>'Wkpr-Stdy Bal (ex. trnsptn)'!L241</f>
        <v>2.5700000000000001E-2</v>
      </c>
      <c r="N241" s="28">
        <f t="shared" si="115"/>
        <v>3319029.1041810005</v>
      </c>
      <c r="O241" s="28">
        <f t="shared" si="116"/>
        <v>335777.2634580005</v>
      </c>
      <c r="Q241" s="27">
        <f>SUMIFS('Wkpr-Stdy Bal (ex. trnsptn)'!$Q$9:$Q$512,'Wkpr-Stdy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Summary'!$Q$9:$Q$238,'Wkpr-201612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  <c r="R241" s="27">
        <f>SUMIFS('Wkpr-Stdy Bal (ex. trnsptn)'!$R$9:$R$512,'Wkpr-Stdy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Summary'!$R$9:$R$238,'Wkpr-201612 TTP Adj Summary'!$B$9:$B$238,'Att B1 123116 Depr_Chg-ex trans'!$B241,'Wkpr-201612 TTP Adj Summary'!$C$9:$C$238,'Att B1 123116 Depr_Chg-ex trans'!$C241,'Wkpr-201612 TTP Adj Summary'!$D$9:$D$238,'Att B1 123116 Depr_Chg-ex trans'!$D241)</f>
        <v>335777.26345800038</v>
      </c>
      <c r="S241" s="27">
        <f>SUMIFS('Wkpr-Stdy Bal (ex. trnsptn)'!$S$9:$S$512,'Wkpr-Stdy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Summary'!$S$9:$S$238,'Wkpr-201612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  <c r="T241" s="27">
        <f>SUMIFS('Wkpr-Stdy Bal (ex. trnsptn)'!$T$9:$T$512,'Wkpr-Stdy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Summary'!$T$9:$T$238,'Wkpr-201612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  <c r="U241" s="27">
        <f>SUMIFS('Wkpr-Stdy Bal (ex. trnsptn)'!$U$9:$U$512,'Wkpr-Stdy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Summary'!$U$9:$U$238,'Wkpr-201612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</row>
    <row r="242" spans="2:21" x14ac:dyDescent="0.2">
      <c r="B242" s="26" t="s">
        <v>30</v>
      </c>
      <c r="C242" s="26" t="s">
        <v>69</v>
      </c>
      <c r="D242" s="26">
        <f t="shared" si="113"/>
        <v>365000</v>
      </c>
      <c r="E242" s="36">
        <v>365</v>
      </c>
      <c r="F242" s="26" t="s">
        <v>64</v>
      </c>
      <c r="G242" s="27">
        <f>SUMIFS('Wkpr-Stdy Bal (ex. trnsptn)'!$G$9:$G$512,'Wkpr-Stdy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Summary'!$G$9:$G$238,'Wkpr-201612 TTP Adj Summary'!$B$9:$B$238,'Att B1 123116 Depr_Chg-ex trans'!$B242,'Wkpr-201612 TTP Adj Summary'!$C$9:$C$238,'Att B1 123116 Depr_Chg-ex trans'!$C242,'Wkpr-201612 TTP Adj Summary'!$D$9:$D$238,'Att B1 123116 Depr_Chg-ex trans'!$D242)</f>
        <v>85907076.170000002</v>
      </c>
      <c r="I242" s="37">
        <f>'Wkpr-Stdy Bal (ex. trnsptn)'!I242</f>
        <v>2.8199999999999999E-2</v>
      </c>
      <c r="J242" s="28">
        <f t="shared" si="114"/>
        <v>2422579.5479939999</v>
      </c>
      <c r="L242" s="37">
        <f>'Wkpr-Stdy Bal (ex. trnsptn)'!L242</f>
        <v>2.7099999999999999E-2</v>
      </c>
      <c r="N242" s="28">
        <f t="shared" si="115"/>
        <v>2328081.7642069999</v>
      </c>
      <c r="O242" s="28">
        <f t="shared" si="116"/>
        <v>-94497.783786999993</v>
      </c>
      <c r="Q242" s="27">
        <f>SUMIFS('Wkpr-Stdy Bal (ex. trnsptn)'!$Q$9:$Q$512,'Wkpr-Stdy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Summary'!$Q$9:$Q$238,'Wkpr-201612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  <c r="R242" s="27">
        <f>SUMIFS('Wkpr-Stdy Bal (ex. trnsptn)'!$R$9:$R$512,'Wkpr-Stdy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Summary'!$R$9:$R$238,'Wkpr-201612 TTP Adj Summary'!$B$9:$B$238,'Att B1 123116 Depr_Chg-ex trans'!$B242,'Wkpr-201612 TTP Adj Summary'!$C$9:$C$238,'Att B1 123116 Depr_Chg-ex trans'!$C242,'Wkpr-201612 TTP Adj Summary'!$D$9:$D$238,'Att B1 123116 Depr_Chg-ex trans'!$D242)</f>
        <v>-94497.78378700008</v>
      </c>
      <c r="S242" s="27">
        <f>SUMIFS('Wkpr-Stdy Bal (ex. trnsptn)'!$S$9:$S$512,'Wkpr-Stdy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Summary'!$S$9:$S$238,'Wkpr-201612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  <c r="T242" s="27">
        <f>SUMIFS('Wkpr-Stdy Bal (ex. trnsptn)'!$T$9:$T$512,'Wkpr-Stdy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Summary'!$T$9:$T$238,'Wkpr-201612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  <c r="U242" s="27">
        <f>SUMIFS('Wkpr-Stdy Bal (ex. trnsptn)'!$U$9:$U$512,'Wkpr-Stdy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Summary'!$U$9:$U$238,'Wkpr-201612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</row>
    <row r="243" spans="2:21" x14ac:dyDescent="0.2">
      <c r="B243" s="26" t="s">
        <v>30</v>
      </c>
      <c r="C243" s="26" t="s">
        <v>69</v>
      </c>
      <c r="D243" s="26">
        <f t="shared" si="113"/>
        <v>366000</v>
      </c>
      <c r="E243" s="36">
        <v>366</v>
      </c>
      <c r="F243" s="26" t="s">
        <v>65</v>
      </c>
      <c r="G243" s="27">
        <f>SUMIFS('Wkpr-Stdy Bal (ex. trnsptn)'!$G$9:$G$512,'Wkpr-Stdy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Summary'!$G$9:$G$238,'Wkpr-201612 TTP Adj Summary'!$B$9:$B$238,'Att B1 123116 Depr_Chg-ex trans'!$B243,'Wkpr-201612 TTP Adj Summary'!$C$9:$C$238,'Att B1 123116 Depr_Chg-ex trans'!$C243,'Wkpr-201612 TTP Adj Summary'!$D$9:$D$238,'Att B1 123116 Depr_Chg-ex trans'!$D243)</f>
        <v>37337287.349999994</v>
      </c>
      <c r="I243" s="37">
        <f>'Wkpr-Stdy Bal (ex. trnsptn)'!I243</f>
        <v>2.7099999999999999E-2</v>
      </c>
      <c r="J243" s="28">
        <f t="shared" si="114"/>
        <v>1011840.4871849999</v>
      </c>
      <c r="L243" s="37">
        <f>'Wkpr-Stdy Bal (ex. trnsptn)'!L243</f>
        <v>2.1399999999999999E-2</v>
      </c>
      <c r="N243" s="28">
        <f t="shared" si="115"/>
        <v>799017.94928999979</v>
      </c>
      <c r="O243" s="28">
        <f t="shared" si="116"/>
        <v>-212822.53789500007</v>
      </c>
      <c r="Q243" s="27">
        <f>SUMIFS('Wkpr-Stdy Bal (ex. trnsptn)'!$Q$9:$Q$512,'Wkpr-Stdy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Summary'!$Q$9:$Q$238,'Wkpr-201612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  <c r="R243" s="27">
        <f>SUMIFS('Wkpr-Stdy Bal (ex. trnsptn)'!$R$9:$R$512,'Wkpr-Stdy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Summary'!$R$9:$R$238,'Wkpr-201612 TTP Adj Summary'!$B$9:$B$238,'Att B1 123116 Depr_Chg-ex trans'!$B243,'Wkpr-201612 TTP Adj Summary'!$C$9:$C$238,'Att B1 123116 Depr_Chg-ex trans'!$C243,'Wkpr-201612 TTP Adj Summary'!$D$9:$D$238,'Att B1 123116 Depr_Chg-ex trans'!$D243)</f>
        <v>-212822.53789499999</v>
      </c>
      <c r="S243" s="27">
        <f>SUMIFS('Wkpr-Stdy Bal (ex. trnsptn)'!$S$9:$S$512,'Wkpr-Stdy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Summary'!$S$9:$S$238,'Wkpr-201612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  <c r="T243" s="27">
        <f>SUMIFS('Wkpr-Stdy Bal (ex. trnsptn)'!$T$9:$T$512,'Wkpr-Stdy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Summary'!$T$9:$T$238,'Wkpr-201612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  <c r="U243" s="27">
        <f>SUMIFS('Wkpr-Stdy Bal (ex. trnsptn)'!$U$9:$U$512,'Wkpr-Stdy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Summary'!$U$9:$U$238,'Wkpr-201612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</row>
    <row r="244" spans="2:21" x14ac:dyDescent="0.2">
      <c r="B244" s="26" t="s">
        <v>30</v>
      </c>
      <c r="C244" s="26" t="s">
        <v>69</v>
      </c>
      <c r="D244" s="26">
        <f t="shared" si="113"/>
        <v>367000</v>
      </c>
      <c r="E244" s="36">
        <v>367</v>
      </c>
      <c r="F244" s="26" t="s">
        <v>66</v>
      </c>
      <c r="G244" s="27">
        <f>SUMIFS('Wkpr-Stdy Bal (ex. trnsptn)'!$G$9:$G$512,'Wkpr-Stdy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Summary'!$G$9:$G$238,'Wkpr-201612 TTP Adj Summary'!$B$9:$B$238,'Att B1 123116 Depr_Chg-ex trans'!$B244,'Wkpr-201612 TTP Adj Summary'!$C$9:$C$238,'Att B1 123116 Depr_Chg-ex trans'!$C244,'Wkpr-201612 TTP Adj Summary'!$D$9:$D$238,'Att B1 123116 Depr_Chg-ex trans'!$D244)</f>
        <v>65130689.509999998</v>
      </c>
      <c r="I244" s="37">
        <f>'Wkpr-Stdy Bal (ex. trnsptn)'!I244</f>
        <v>5.8299999999999998E-2</v>
      </c>
      <c r="J244" s="28">
        <f t="shared" si="114"/>
        <v>3797119.1984329997</v>
      </c>
      <c r="L244" s="37">
        <f>'Wkpr-Stdy Bal (ex. trnsptn)'!L244</f>
        <v>3.44E-2</v>
      </c>
      <c r="N244" s="28">
        <f t="shared" si="115"/>
        <v>2240495.7191439997</v>
      </c>
      <c r="O244" s="28">
        <f t="shared" si="116"/>
        <v>-1556623.4792889999</v>
      </c>
      <c r="Q244" s="27">
        <f>SUMIFS('Wkpr-Stdy Bal (ex. trnsptn)'!$Q$9:$Q$512,'Wkpr-Stdy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Summary'!$Q$9:$Q$238,'Wkpr-201612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  <c r="R244" s="27">
        <f>SUMIFS('Wkpr-Stdy Bal (ex. trnsptn)'!$R$9:$R$512,'Wkpr-Stdy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Summary'!$R$9:$R$238,'Wkpr-201612 TTP Adj Summary'!$B$9:$B$238,'Att B1 123116 Depr_Chg-ex trans'!$B244,'Wkpr-201612 TTP Adj Summary'!$C$9:$C$238,'Att B1 123116 Depr_Chg-ex trans'!$C244,'Wkpr-201612 TTP Adj Summary'!$D$9:$D$238,'Att B1 123116 Depr_Chg-ex trans'!$D244)</f>
        <v>-1556623.4792889995</v>
      </c>
      <c r="S244" s="27">
        <f>SUMIFS('Wkpr-Stdy Bal (ex. trnsptn)'!$S$9:$S$512,'Wkpr-Stdy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Summary'!$S$9:$S$238,'Wkpr-201612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  <c r="T244" s="27">
        <f>SUMIFS('Wkpr-Stdy Bal (ex. trnsptn)'!$T$9:$T$512,'Wkpr-Stdy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Summary'!$T$9:$T$238,'Wkpr-201612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  <c r="U244" s="27">
        <f>SUMIFS('Wkpr-Stdy Bal (ex. trnsptn)'!$U$9:$U$512,'Wkpr-Stdy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Summary'!$U$9:$U$238,'Wkpr-201612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</row>
    <row r="245" spans="2:21" x14ac:dyDescent="0.2">
      <c r="B245" s="26" t="s">
        <v>30</v>
      </c>
      <c r="C245" s="26" t="s">
        <v>69</v>
      </c>
      <c r="D245" s="26">
        <f t="shared" si="113"/>
        <v>368000</v>
      </c>
      <c r="E245" s="36">
        <v>368</v>
      </c>
      <c r="F245" s="26" t="s">
        <v>72</v>
      </c>
      <c r="G245" s="27">
        <f>SUMIFS('Wkpr-Stdy Bal (ex. trnsptn)'!$G$9:$G$512,'Wkpr-Stdy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Summary'!$G$9:$G$238,'Wkpr-201612 TTP Adj Summary'!$B$9:$B$238,'Att B1 123116 Depr_Chg-ex trans'!$B245,'Wkpr-201612 TTP Adj Summary'!$C$9:$C$238,'Att B1 123116 Depr_Chg-ex trans'!$C245,'Wkpr-201612 TTP Adj Summary'!$D$9:$D$238,'Att B1 123116 Depr_Chg-ex trans'!$D245)</f>
        <v>76377442.390000001</v>
      </c>
      <c r="I245" s="37">
        <f>'Wkpr-Stdy Bal (ex. trnsptn)'!I245</f>
        <v>2.1100000000000001E-2</v>
      </c>
      <c r="J245" s="28">
        <f t="shared" si="114"/>
        <v>1611564.034429</v>
      </c>
      <c r="L245" s="37">
        <f>'Wkpr-Stdy Bal (ex. trnsptn)'!L245</f>
        <v>2.1600000000000001E-2</v>
      </c>
      <c r="N245" s="28">
        <f t="shared" si="115"/>
        <v>1649752.7556240002</v>
      </c>
      <c r="O245" s="28">
        <f t="shared" si="116"/>
        <v>38188.721195000224</v>
      </c>
      <c r="Q245" s="27">
        <f>SUMIFS('Wkpr-Stdy Bal (ex. trnsptn)'!$Q$9:$Q$512,'Wkpr-Stdy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Summary'!$Q$9:$Q$238,'Wkpr-201612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  <c r="R245" s="27">
        <f>SUMIFS('Wkpr-Stdy Bal (ex. trnsptn)'!$R$9:$R$512,'Wkpr-Stdy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Summary'!$R$9:$R$238,'Wkpr-201612 TTP Adj Summary'!$B$9:$B$238,'Att B1 123116 Depr_Chg-ex trans'!$B245,'Wkpr-201612 TTP Adj Summary'!$C$9:$C$238,'Att B1 123116 Depr_Chg-ex trans'!$C245,'Wkpr-201612 TTP Adj Summary'!$D$9:$D$238,'Att B1 123116 Depr_Chg-ex trans'!$D245)</f>
        <v>38188.721194999867</v>
      </c>
      <c r="S245" s="27">
        <f>SUMIFS('Wkpr-Stdy Bal (ex. trnsptn)'!$S$9:$S$512,'Wkpr-Stdy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Summary'!$S$9:$S$238,'Wkpr-201612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  <c r="T245" s="27">
        <f>SUMIFS('Wkpr-Stdy Bal (ex. trnsptn)'!$T$9:$T$512,'Wkpr-Stdy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Summary'!$T$9:$T$238,'Wkpr-201612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  <c r="U245" s="27">
        <f>SUMIFS('Wkpr-Stdy Bal (ex. trnsptn)'!$U$9:$U$512,'Wkpr-Stdy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Summary'!$U$9:$U$238,'Wkpr-201612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</row>
    <row r="246" spans="2:21" x14ac:dyDescent="0.2">
      <c r="B246" s="26" t="s">
        <v>30</v>
      </c>
      <c r="C246" s="26" t="s">
        <v>69</v>
      </c>
      <c r="D246" s="26">
        <f t="shared" si="113"/>
        <v>369100</v>
      </c>
      <c r="E246" s="26">
        <v>369.1</v>
      </c>
      <c r="F246" s="26" t="s">
        <v>73</v>
      </c>
      <c r="G246" s="27">
        <f>SUMIFS('Wkpr-Stdy Bal (ex. trnsptn)'!$G$9:$G$512,'Wkpr-Stdy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Summary'!$G$9:$G$238,'Wkpr-201612 TTP Adj Summary'!$B$9:$B$238,'Att B1 123116 Depr_Chg-ex trans'!$B246,'Wkpr-201612 TTP Adj Summary'!$C$9:$C$238,'Att B1 123116 Depr_Chg-ex trans'!$C246,'Wkpr-201612 TTP Adj Summary'!$D$9:$D$238,'Att B1 123116 Depr_Chg-ex trans'!$D246)</f>
        <v>18841724.099999998</v>
      </c>
      <c r="I246" s="37">
        <f>'Wkpr-Stdy Bal (ex. trnsptn)'!I246</f>
        <v>2.92E-2</v>
      </c>
      <c r="J246" s="28">
        <f t="shared" si="114"/>
        <v>550178.34371999989</v>
      </c>
      <c r="L246" s="37">
        <f>'Wkpr-Stdy Bal (ex. trnsptn)'!L246</f>
        <v>2.0799999999999999E-2</v>
      </c>
      <c r="N246" s="28">
        <f t="shared" si="115"/>
        <v>391907.86127999995</v>
      </c>
      <c r="O246" s="28">
        <f t="shared" si="116"/>
        <v>-158270.48243999993</v>
      </c>
      <c r="Q246" s="27">
        <f>SUMIFS('Wkpr-Stdy Bal (ex. trnsptn)'!$Q$9:$Q$512,'Wkpr-Stdy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Summary'!$Q$9:$Q$238,'Wkpr-201612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  <c r="R246" s="27">
        <f>SUMIFS('Wkpr-Stdy Bal (ex. trnsptn)'!$R$9:$R$512,'Wkpr-Stdy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Summary'!$R$9:$R$238,'Wkpr-201612 TTP Adj Summary'!$B$9:$B$238,'Att B1 123116 Depr_Chg-ex trans'!$B246,'Wkpr-201612 TTP Adj Summary'!$C$9:$C$238,'Att B1 123116 Depr_Chg-ex trans'!$C246,'Wkpr-201612 TTP Adj Summary'!$D$9:$D$238,'Att B1 123116 Depr_Chg-ex trans'!$D246)</f>
        <v>-158270.4870356</v>
      </c>
      <c r="S246" s="27">
        <f>SUMIFS('Wkpr-Stdy Bal (ex. trnsptn)'!$S$9:$S$512,'Wkpr-Stdy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Summary'!$S$9:$S$238,'Wkpr-201612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  <c r="T246" s="27">
        <f>SUMIFS('Wkpr-Stdy Bal (ex. trnsptn)'!$T$9:$T$512,'Wkpr-Stdy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Summary'!$T$9:$T$238,'Wkpr-201612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  <c r="U246" s="27">
        <f>SUMIFS('Wkpr-Stdy Bal (ex. trnsptn)'!$U$9:$U$512,'Wkpr-Stdy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Summary'!$U$9:$U$238,'Wkpr-201612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</row>
    <row r="247" spans="2:21" x14ac:dyDescent="0.2">
      <c r="B247" s="26" t="s">
        <v>30</v>
      </c>
      <c r="C247" s="26" t="s">
        <v>69</v>
      </c>
      <c r="D247" s="26">
        <f t="shared" si="113"/>
        <v>369200</v>
      </c>
      <c r="E247" s="26">
        <v>369.2</v>
      </c>
      <c r="F247" s="26" t="s">
        <v>74</v>
      </c>
      <c r="G247" s="27">
        <f>SUMIFS('Wkpr-Stdy Bal (ex. trnsptn)'!$G$9:$G$512,'Wkpr-Stdy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Summary'!$G$9:$G$238,'Wkpr-201612 TTP Adj Summary'!$B$9:$B$238,'Att B1 123116 Depr_Chg-ex trans'!$B247,'Wkpr-201612 TTP Adj Summary'!$C$9:$C$238,'Att B1 123116 Depr_Chg-ex trans'!$C247,'Wkpr-201612 TTP Adj Summary'!$D$9:$D$238,'Att B1 123116 Depr_Chg-ex trans'!$D247)</f>
        <v>2336.4900000000002</v>
      </c>
      <c r="I247" s="37">
        <f>'Wkpr-Stdy Bal (ex. trnsptn)'!I247</f>
        <v>2.7299999999999998E-2</v>
      </c>
      <c r="J247" s="28">
        <f t="shared" si="114"/>
        <v>63.786177000000002</v>
      </c>
      <c r="L247" s="37">
        <f>'Wkpr-Stdy Bal (ex. trnsptn)'!L247</f>
        <v>2.1600000000000001E-2</v>
      </c>
      <c r="N247" s="28">
        <f t="shared" si="115"/>
        <v>50.468184000000008</v>
      </c>
      <c r="O247" s="28">
        <f t="shared" si="116"/>
        <v>-13.317992999999994</v>
      </c>
      <c r="Q247" s="27">
        <f>SUMIFS('Wkpr-Stdy Bal (ex. trnsptn)'!$Q$9:$Q$512,'Wkpr-Stdy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Summary'!$Q$9:$Q$238,'Wkpr-201612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  <c r="R247" s="27">
        <f>SUMIFS('Wkpr-Stdy Bal (ex. trnsptn)'!$R$9:$R$512,'Wkpr-Stdy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Summary'!$R$9:$R$238,'Wkpr-201612 TTP Adj Summary'!$B$9:$B$238,'Att B1 123116 Depr_Chg-ex trans'!$B247,'Wkpr-201612 TTP Adj Summary'!$C$9:$C$238,'Att B1 123116 Depr_Chg-ex trans'!$C247,'Wkpr-201612 TTP Adj Summary'!$D$9:$D$238,'Att B1 123116 Depr_Chg-ex trans'!$D247)</f>
        <v>-13.317992999999994</v>
      </c>
      <c r="S247" s="27">
        <f>SUMIFS('Wkpr-Stdy Bal (ex. trnsptn)'!$S$9:$S$512,'Wkpr-Stdy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Summary'!$S$9:$S$238,'Wkpr-201612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  <c r="T247" s="27">
        <f>SUMIFS('Wkpr-Stdy Bal (ex. trnsptn)'!$T$9:$T$512,'Wkpr-Stdy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Summary'!$T$9:$T$238,'Wkpr-201612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  <c r="U247" s="27">
        <f>SUMIFS('Wkpr-Stdy Bal (ex. trnsptn)'!$U$9:$U$512,'Wkpr-Stdy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Summary'!$U$9:$U$238,'Wkpr-201612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</row>
    <row r="248" spans="2:21" x14ac:dyDescent="0.2">
      <c r="B248" s="26" t="s">
        <v>30</v>
      </c>
      <c r="C248" s="26" t="s">
        <v>69</v>
      </c>
      <c r="D248" s="26">
        <f t="shared" si="113"/>
        <v>369300</v>
      </c>
      <c r="E248" s="26">
        <v>369.3</v>
      </c>
      <c r="F248" s="26" t="s">
        <v>75</v>
      </c>
      <c r="G248" s="27">
        <f>SUMIFS('Wkpr-Stdy Bal (ex. trnsptn)'!$G$9:$G$512,'Wkpr-Stdy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Summary'!$G$9:$G$238,'Wkpr-201612 TTP Adj Summary'!$B$9:$B$238,'Att B1 123116 Depr_Chg-ex trans'!$B248,'Wkpr-201612 TTP Adj Summary'!$C$9:$C$238,'Att B1 123116 Depr_Chg-ex trans'!$C248,'Wkpr-201612 TTP Adj Summary'!$D$9:$D$238,'Att B1 123116 Depr_Chg-ex trans'!$D248)</f>
        <v>35869832.079999998</v>
      </c>
      <c r="I248" s="37">
        <f>'Wkpr-Stdy Bal (ex. trnsptn)'!I248</f>
        <v>2.5700000000000001E-2</v>
      </c>
      <c r="J248" s="28">
        <f t="shared" si="114"/>
        <v>921854.68445599999</v>
      </c>
      <c r="L248" s="37">
        <f>'Wkpr-Stdy Bal (ex. trnsptn)'!L248</f>
        <v>2.06E-2</v>
      </c>
      <c r="N248" s="28">
        <f t="shared" si="115"/>
        <v>738918.54084799998</v>
      </c>
      <c r="O248" s="28">
        <f t="shared" si="116"/>
        <v>-182936.14360800001</v>
      </c>
      <c r="Q248" s="27">
        <f>SUMIFS('Wkpr-Stdy Bal (ex. trnsptn)'!$Q$9:$Q$512,'Wkpr-Stdy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Summary'!$Q$9:$Q$238,'Wkpr-201612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  <c r="R248" s="27">
        <f>SUMIFS('Wkpr-Stdy Bal (ex. trnsptn)'!$R$9:$R$512,'Wkpr-Stdy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Summary'!$R$9:$R$238,'Wkpr-201612 TTP Adj Summary'!$B$9:$B$238,'Att B1 123116 Depr_Chg-ex trans'!$B248,'Wkpr-201612 TTP Adj Summary'!$C$9:$C$238,'Att B1 123116 Depr_Chg-ex trans'!$C248,'Wkpr-201612 TTP Adj Summary'!$D$9:$D$238,'Att B1 123116 Depr_Chg-ex trans'!$D248)</f>
        <v>-182936.14360799995</v>
      </c>
      <c r="S248" s="27">
        <f>SUMIFS('Wkpr-Stdy Bal (ex. trnsptn)'!$S$9:$S$512,'Wkpr-Stdy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Summary'!$S$9:$S$238,'Wkpr-201612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  <c r="T248" s="27">
        <f>SUMIFS('Wkpr-Stdy Bal (ex. trnsptn)'!$T$9:$T$512,'Wkpr-Stdy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Summary'!$T$9:$T$238,'Wkpr-201612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  <c r="U248" s="27">
        <f>SUMIFS('Wkpr-Stdy Bal (ex. trnsptn)'!$U$9:$U$512,'Wkpr-Stdy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Summary'!$U$9:$U$238,'Wkpr-201612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</row>
    <row r="249" spans="2:21" x14ac:dyDescent="0.2">
      <c r="B249" s="26" t="s">
        <v>30</v>
      </c>
      <c r="C249" s="26" t="s">
        <v>69</v>
      </c>
      <c r="D249" s="26">
        <f t="shared" si="113"/>
        <v>370000</v>
      </c>
      <c r="E249" s="36">
        <v>370</v>
      </c>
      <c r="F249" s="26" t="s">
        <v>76</v>
      </c>
      <c r="G249" s="27">
        <f>SUMIFS('Wkpr-Stdy Bal (ex. trnsptn)'!$G$9:$G$512,'Wkpr-Stdy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Summary'!$G$9:$G$238,'Wkpr-201612 TTP Adj Summary'!$B$9:$B$238,'Att B1 123116 Depr_Chg-ex trans'!$B249,'Wkpr-201612 TTP Adj Summary'!$C$9:$C$238,'Att B1 123116 Depr_Chg-ex trans'!$C249,'Wkpr-201612 TTP Adj Summary'!$D$9:$D$238,'Att B1 123116 Depr_Chg-ex trans'!$D249)</f>
        <v>22587193.550000001</v>
      </c>
      <c r="I249" s="37">
        <f>'Wkpr-Stdy Bal (ex. trnsptn)'!I249</f>
        <v>7.6499999999999999E-2</v>
      </c>
      <c r="J249" s="28">
        <f t="shared" si="114"/>
        <v>1727920.3065750001</v>
      </c>
      <c r="L249" s="37">
        <f>'Wkpr-Stdy Bal (ex. trnsptn)'!L249</f>
        <v>9.06E-2</v>
      </c>
      <c r="N249" s="28">
        <f t="shared" si="115"/>
        <v>2046399.73563</v>
      </c>
      <c r="O249" s="28">
        <f t="shared" si="116"/>
        <v>318479.42905499996</v>
      </c>
      <c r="Q249" s="27">
        <f>SUMIFS('Wkpr-Stdy Bal (ex. trnsptn)'!$Q$9:$Q$512,'Wkpr-Stdy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Summary'!$Q$9:$Q$238,'Wkpr-201612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  <c r="R249" s="27">
        <f>SUMIFS('Wkpr-Stdy Bal (ex. trnsptn)'!$R$9:$R$512,'Wkpr-Stdy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Summary'!$R$9:$R$238,'Wkpr-201612 TTP Adj Summary'!$B$9:$B$238,'Att B1 123116 Depr_Chg-ex trans'!$B249,'Wkpr-201612 TTP Adj Summary'!$C$9:$C$238,'Att B1 123116 Depr_Chg-ex trans'!$C249,'Wkpr-201612 TTP Adj Summary'!$D$9:$D$238,'Att B1 123116 Depr_Chg-ex trans'!$D249)</f>
        <v>318480.18562500004</v>
      </c>
      <c r="S249" s="27">
        <f>SUMIFS('Wkpr-Stdy Bal (ex. trnsptn)'!$S$9:$S$512,'Wkpr-Stdy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Summary'!$S$9:$S$238,'Wkpr-201612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  <c r="T249" s="27">
        <f>SUMIFS('Wkpr-Stdy Bal (ex. trnsptn)'!$T$9:$T$512,'Wkpr-Stdy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Summary'!$T$9:$T$238,'Wkpr-201612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  <c r="U249" s="27">
        <f>SUMIFS('Wkpr-Stdy Bal (ex. trnsptn)'!$U$9:$U$512,'Wkpr-Stdy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Summary'!$U$9:$U$238,'Wkpr-201612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</row>
    <row r="250" spans="2:21" x14ac:dyDescent="0.2">
      <c r="B250" s="26" t="s">
        <v>30</v>
      </c>
      <c r="C250" s="26" t="s">
        <v>69</v>
      </c>
      <c r="D250" s="26">
        <f t="shared" si="113"/>
        <v>373100</v>
      </c>
      <c r="E250" s="26">
        <v>373.1</v>
      </c>
      <c r="F250" s="26" t="s">
        <v>77</v>
      </c>
      <c r="G250" s="27">
        <f>SUMIFS('Wkpr-Stdy Bal (ex. trnsptn)'!$G$9:$G$512,'Wkpr-Stdy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Summary'!$G$9:$G$238,'Wkpr-201612 TTP Adj Summary'!$B$9:$B$238,'Att B1 123116 Depr_Chg-ex trans'!$B250,'Wkpr-201612 TTP Adj Summary'!$C$9:$C$238,'Att B1 123116 Depr_Chg-ex trans'!$C250,'Wkpr-201612 TTP Adj Summary'!$D$9:$D$238,'Att B1 123116 Depr_Chg-ex trans'!$D250)</f>
        <v>1651247.9100000001</v>
      </c>
      <c r="I250" s="37">
        <f>'Wkpr-Stdy Bal (ex. trnsptn)'!I250</f>
        <v>1.3600000000000001E-2</v>
      </c>
      <c r="J250" s="28">
        <f t="shared" si="114"/>
        <v>22456.971576000004</v>
      </c>
      <c r="L250" s="37">
        <f>'Wkpr-Stdy Bal (ex. trnsptn)'!L250</f>
        <v>9.9000000000000008E-3</v>
      </c>
      <c r="N250" s="28">
        <f t="shared" si="115"/>
        <v>16347.354309000002</v>
      </c>
      <c r="O250" s="28">
        <f t="shared" si="116"/>
        <v>-6109.6172670000014</v>
      </c>
      <c r="Q250" s="27">
        <f>SUMIFS('Wkpr-Stdy Bal (ex. trnsptn)'!$Q$9:$Q$512,'Wkpr-Stdy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Summary'!$Q$9:$Q$238,'Wkpr-201612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  <c r="R250" s="27">
        <f>SUMIFS('Wkpr-Stdy Bal (ex. trnsptn)'!$R$9:$R$512,'Wkpr-Stdy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Summary'!$R$9:$R$238,'Wkpr-201612 TTP Adj Summary'!$B$9:$B$238,'Att B1 123116 Depr_Chg-ex trans'!$B250,'Wkpr-201612 TTP Adj Summary'!$C$9:$C$238,'Att B1 123116 Depr_Chg-ex trans'!$C250,'Wkpr-201612 TTP Adj Summary'!$D$9:$D$238,'Att B1 123116 Depr_Chg-ex trans'!$D250)</f>
        <v>-6109.6172670000014</v>
      </c>
      <c r="S250" s="27">
        <f>SUMIFS('Wkpr-Stdy Bal (ex. trnsptn)'!$S$9:$S$512,'Wkpr-Stdy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Summary'!$S$9:$S$238,'Wkpr-201612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  <c r="T250" s="27">
        <f>SUMIFS('Wkpr-Stdy Bal (ex. trnsptn)'!$T$9:$T$512,'Wkpr-Stdy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Summary'!$T$9:$T$238,'Wkpr-201612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  <c r="U250" s="27">
        <f>SUMIFS('Wkpr-Stdy Bal (ex. trnsptn)'!$U$9:$U$512,'Wkpr-Stdy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Summary'!$U$9:$U$238,'Wkpr-201612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</row>
    <row r="251" spans="2:21" x14ac:dyDescent="0.2">
      <c r="B251" s="26" t="s">
        <v>30</v>
      </c>
      <c r="C251" s="26" t="s">
        <v>69</v>
      </c>
      <c r="D251" s="26">
        <f t="shared" si="113"/>
        <v>373200</v>
      </c>
      <c r="E251" s="26">
        <v>373.2</v>
      </c>
      <c r="F251" s="26" t="s">
        <v>78</v>
      </c>
      <c r="G251" s="27">
        <f>SUMIFS('Wkpr-Stdy Bal (ex. trnsptn)'!$G$9:$G$512,'Wkpr-Stdy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Summary'!$G$9:$G$238,'Wkpr-201612 TTP Adj Summary'!$B$9:$B$238,'Att B1 123116 Depr_Chg-ex trans'!$B251,'Wkpr-201612 TTP Adj Summary'!$C$9:$C$238,'Att B1 123116 Depr_Chg-ex trans'!$C251,'Wkpr-201612 TTP Adj Summary'!$D$9:$D$238,'Att B1 123116 Depr_Chg-ex trans'!$D251)</f>
        <v>1859726.47</v>
      </c>
      <c r="I251" s="37">
        <f>'Wkpr-Stdy Bal (ex. trnsptn)'!I251</f>
        <v>1.9099999999999999E-2</v>
      </c>
      <c r="J251" s="28">
        <f t="shared" si="114"/>
        <v>35520.775577</v>
      </c>
      <c r="L251" s="37">
        <f>'Wkpr-Stdy Bal (ex. trnsptn)'!L251</f>
        <v>2.01E-2</v>
      </c>
      <c r="N251" s="28">
        <f t="shared" si="115"/>
        <v>37380.502047000002</v>
      </c>
      <c r="O251" s="28">
        <f t="shared" si="116"/>
        <v>1859.7264700000014</v>
      </c>
      <c r="Q251" s="27">
        <f>SUMIFS('Wkpr-Stdy Bal (ex. trnsptn)'!$Q$9:$Q$512,'Wkpr-Stdy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Summary'!$Q$9:$Q$238,'Wkpr-201612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  <c r="R251" s="27">
        <f>SUMIFS('Wkpr-Stdy Bal (ex. trnsptn)'!$R$9:$R$512,'Wkpr-Stdy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Summary'!$R$9:$R$238,'Wkpr-201612 TTP Adj Summary'!$B$9:$B$238,'Att B1 123116 Depr_Chg-ex trans'!$B251,'Wkpr-201612 TTP Adj Summary'!$C$9:$C$238,'Att B1 123116 Depr_Chg-ex trans'!$C251,'Wkpr-201612 TTP Adj Summary'!$D$9:$D$238,'Att B1 123116 Depr_Chg-ex trans'!$D251)</f>
        <v>1859.7264699999957</v>
      </c>
      <c r="S251" s="27">
        <f>SUMIFS('Wkpr-Stdy Bal (ex. trnsptn)'!$S$9:$S$512,'Wkpr-Stdy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Summary'!$S$9:$S$238,'Wkpr-201612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  <c r="T251" s="27">
        <f>SUMIFS('Wkpr-Stdy Bal (ex. trnsptn)'!$T$9:$T$512,'Wkpr-Stdy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Summary'!$T$9:$T$238,'Wkpr-201612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  <c r="U251" s="27">
        <f>SUMIFS('Wkpr-Stdy Bal (ex. trnsptn)'!$U$9:$U$512,'Wkpr-Stdy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Summary'!$U$9:$U$238,'Wkpr-201612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</row>
    <row r="252" spans="2:21" x14ac:dyDescent="0.2">
      <c r="B252" s="26" t="s">
        <v>30</v>
      </c>
      <c r="C252" s="26" t="s">
        <v>69</v>
      </c>
      <c r="D252" s="26">
        <f t="shared" si="113"/>
        <v>373300</v>
      </c>
      <c r="E252" s="26">
        <v>373.3</v>
      </c>
      <c r="F252" s="26" t="s">
        <v>79</v>
      </c>
      <c r="G252" s="27">
        <f>SUMIFS('Wkpr-Stdy Bal (ex. trnsptn)'!$G$9:$G$512,'Wkpr-Stdy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Summary'!$G$9:$G$238,'Wkpr-201612 TTP Adj Summary'!$B$9:$B$238,'Att B1 123116 Depr_Chg-ex trans'!$B252,'Wkpr-201612 TTP Adj Summary'!$C$9:$C$238,'Att B1 123116 Depr_Chg-ex trans'!$C252,'Wkpr-201612 TTP Adj Summary'!$D$9:$D$238,'Att B1 123116 Depr_Chg-ex trans'!$D252)</f>
        <v>4766953.2500000009</v>
      </c>
      <c r="I252" s="37">
        <f>'Wkpr-Stdy Bal (ex. trnsptn)'!I252</f>
        <v>2.4500000000000001E-2</v>
      </c>
      <c r="J252" s="28">
        <f t="shared" si="114"/>
        <v>116790.35462500002</v>
      </c>
      <c r="L252" s="37">
        <f>'Wkpr-Stdy Bal (ex. trnsptn)'!L252</f>
        <v>2.6100000000000002E-2</v>
      </c>
      <c r="N252" s="28">
        <f t="shared" si="115"/>
        <v>124417.47982500003</v>
      </c>
      <c r="O252" s="28">
        <f t="shared" si="116"/>
        <v>7627.1252000000095</v>
      </c>
      <c r="Q252" s="27">
        <f>SUMIFS('Wkpr-Stdy Bal (ex. trnsptn)'!$Q$9:$Q$512,'Wkpr-Stdy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Summary'!$Q$9:$Q$238,'Wkpr-201612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  <c r="R252" s="27">
        <f>SUMIFS('Wkpr-Stdy Bal (ex. trnsptn)'!$R$9:$R$512,'Wkpr-Stdy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Summary'!$R$9:$R$238,'Wkpr-201612 TTP Adj Summary'!$B$9:$B$238,'Att B1 123116 Depr_Chg-ex trans'!$B252,'Wkpr-201612 TTP Adj Summary'!$C$9:$C$238,'Att B1 123116 Depr_Chg-ex trans'!$C252,'Wkpr-201612 TTP Adj Summary'!$D$9:$D$238,'Att B1 123116 Depr_Chg-ex trans'!$D252)</f>
        <v>7627.1252000000104</v>
      </c>
      <c r="S252" s="27">
        <f>SUMIFS('Wkpr-Stdy Bal (ex. trnsptn)'!$S$9:$S$512,'Wkpr-Stdy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Summary'!$S$9:$S$238,'Wkpr-201612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  <c r="T252" s="27">
        <f>SUMIFS('Wkpr-Stdy Bal (ex. trnsptn)'!$T$9:$T$512,'Wkpr-Stdy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Summary'!$T$9:$T$238,'Wkpr-201612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  <c r="U252" s="27">
        <f>SUMIFS('Wkpr-Stdy Bal (ex. trnsptn)'!$U$9:$U$512,'Wkpr-Stdy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Summary'!$U$9:$U$238,'Wkpr-201612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</row>
    <row r="253" spans="2:21" x14ac:dyDescent="0.2">
      <c r="B253" s="26" t="s">
        <v>30</v>
      </c>
      <c r="C253" s="26" t="s">
        <v>69</v>
      </c>
      <c r="D253" s="26">
        <f t="shared" si="113"/>
        <v>373400</v>
      </c>
      <c r="E253" s="26">
        <v>373.4</v>
      </c>
      <c r="F253" s="26" t="s">
        <v>80</v>
      </c>
      <c r="G253" s="27">
        <f>SUMIFS('Wkpr-Stdy Bal (ex. trnsptn)'!$G$9:$G$512,'Wkpr-Stdy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Summary'!$G$9:$G$238,'Wkpr-201612 TTP Adj Summary'!$B$9:$B$238,'Att B1 123116 Depr_Chg-ex trans'!$B253,'Wkpr-201612 TTP Adj Summary'!$C$9:$C$238,'Att B1 123116 Depr_Chg-ex trans'!$C253,'Wkpr-201612 TTP Adj Summary'!$D$9:$D$238,'Att B1 123116 Depr_Chg-ex trans'!$D253)</f>
        <v>9004618.3699999992</v>
      </c>
      <c r="I253" s="37">
        <f>'Wkpr-Stdy Bal (ex. trnsptn)'!I253</f>
        <v>3.4799999999999998E-2</v>
      </c>
      <c r="J253" s="28">
        <f t="shared" si="114"/>
        <v>313360.71927599993</v>
      </c>
      <c r="L253" s="37">
        <f>'Wkpr-Stdy Bal (ex. trnsptn)'!L253</f>
        <v>3.04E-2</v>
      </c>
      <c r="N253" s="28">
        <f t="shared" si="115"/>
        <v>273740.39844799996</v>
      </c>
      <c r="O253" s="28">
        <f t="shared" si="116"/>
        <v>-39620.320827999967</v>
      </c>
      <c r="Q253" s="27">
        <f>SUMIFS('Wkpr-Stdy Bal (ex. trnsptn)'!$Q$9:$Q$512,'Wkpr-Stdy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Summary'!$Q$9:$Q$238,'Wkpr-201612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  <c r="R253" s="27">
        <f>SUMIFS('Wkpr-Stdy Bal (ex. trnsptn)'!$R$9:$R$512,'Wkpr-Stdy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Summary'!$R$9:$R$238,'Wkpr-201612 TTP Adj Summary'!$B$9:$B$238,'Att B1 123116 Depr_Chg-ex trans'!$B253,'Wkpr-201612 TTP Adj Summary'!$C$9:$C$238,'Att B1 123116 Depr_Chg-ex trans'!$C253,'Wkpr-201612 TTP Adj Summary'!$D$9:$D$238,'Att B1 123116 Depr_Chg-ex trans'!$D253)</f>
        <v>-39620.320837330553</v>
      </c>
      <c r="S253" s="27">
        <f>SUMIFS('Wkpr-Stdy Bal (ex. trnsptn)'!$S$9:$S$512,'Wkpr-Stdy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Summary'!$S$9:$S$238,'Wkpr-201612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  <c r="T253" s="27">
        <f>SUMIFS('Wkpr-Stdy Bal (ex. trnsptn)'!$T$9:$T$512,'Wkpr-Stdy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Summary'!$T$9:$T$238,'Wkpr-201612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  <c r="U253" s="27">
        <f>SUMIFS('Wkpr-Stdy Bal (ex. trnsptn)'!$U$9:$U$512,'Wkpr-Stdy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Summary'!$U$9:$U$238,'Wkpr-201612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</row>
    <row r="254" spans="2:21" x14ac:dyDescent="0.2">
      <c r="B254" s="26" t="s">
        <v>30</v>
      </c>
      <c r="C254" s="26" t="s">
        <v>69</v>
      </c>
      <c r="D254" s="26">
        <f t="shared" si="113"/>
        <v>373500</v>
      </c>
      <c r="E254" s="26">
        <v>373.5</v>
      </c>
      <c r="F254" s="26" t="s">
        <v>81</v>
      </c>
      <c r="G254" s="27">
        <f>SUMIFS('Wkpr-Stdy Bal (ex. trnsptn)'!$G$9:$G$512,'Wkpr-Stdy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Summary'!$G$9:$G$238,'Wkpr-201612 TTP Adj Summary'!$B$9:$B$238,'Att B1 123116 Depr_Chg-ex trans'!$B254,'Wkpr-201612 TTP Adj Summary'!$C$9:$C$238,'Att B1 123116 Depr_Chg-ex trans'!$C254,'Wkpr-201612 TTP Adj Summary'!$D$9:$D$238,'Att B1 123116 Depr_Chg-ex trans'!$D254)</f>
        <v>1358624.71</v>
      </c>
      <c r="I254" s="37">
        <f>'Wkpr-Stdy Bal (ex. trnsptn)'!I254</f>
        <v>6.6600000000000006E-2</v>
      </c>
      <c r="J254" s="28">
        <f t="shared" si="114"/>
        <v>90484.405686000013</v>
      </c>
      <c r="L254" s="37">
        <f>'Wkpr-Stdy Bal (ex. trnsptn)'!L254</f>
        <v>3.1699999999999999E-2</v>
      </c>
      <c r="N254" s="28">
        <f t="shared" si="115"/>
        <v>43068.403307</v>
      </c>
      <c r="O254" s="28">
        <f t="shared" si="116"/>
        <v>-47416.002379000012</v>
      </c>
      <c r="Q254" s="27">
        <f>SUMIFS('Wkpr-Stdy Bal (ex. trnsptn)'!$Q$9:$Q$512,'Wkpr-Stdy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Summary'!$Q$9:$Q$238,'Wkpr-201612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  <c r="R254" s="27">
        <f>SUMIFS('Wkpr-Stdy Bal (ex. trnsptn)'!$R$9:$R$512,'Wkpr-Stdy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Summary'!$R$9:$R$238,'Wkpr-201612 TTP Adj Summary'!$B$9:$B$238,'Att B1 123116 Depr_Chg-ex trans'!$B254,'Wkpr-201612 TTP Adj Summary'!$C$9:$C$238,'Att B1 123116 Depr_Chg-ex trans'!$C254,'Wkpr-201612 TTP Adj Summary'!$D$9:$D$238,'Att B1 123116 Depr_Chg-ex trans'!$D254)</f>
        <v>-47416.002379000012</v>
      </c>
      <c r="S254" s="27">
        <f>SUMIFS('Wkpr-Stdy Bal (ex. trnsptn)'!$S$9:$S$512,'Wkpr-Stdy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Summary'!$S$9:$S$238,'Wkpr-201612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  <c r="T254" s="27">
        <f>SUMIFS('Wkpr-Stdy Bal (ex. trnsptn)'!$T$9:$T$512,'Wkpr-Stdy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Summary'!$T$9:$T$238,'Wkpr-201612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  <c r="U254" s="27">
        <f>SUMIFS('Wkpr-Stdy Bal (ex. trnsptn)'!$U$9:$U$512,'Wkpr-Stdy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Summary'!$U$9:$U$238,'Wkpr-201612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</row>
    <row r="255" spans="2:21" x14ac:dyDescent="0.2">
      <c r="F255" s="26" t="s">
        <v>39</v>
      </c>
      <c r="G255" s="40">
        <f>SUM(G238:G254)</f>
        <v>542280954.87</v>
      </c>
      <c r="I255" s="77">
        <f>J255/G255</f>
        <v>3.0615216298879564E-2</v>
      </c>
      <c r="J255" s="40">
        <f>SUM(J238:J254)</f>
        <v>16602048.728107998</v>
      </c>
      <c r="L255" s="77">
        <f>N255/G255</f>
        <v>2.8257656021774716E-2</v>
      </c>
      <c r="N255" s="40">
        <f t="shared" ref="N255:O255" si="117">SUM(N238:N254)</f>
        <v>15323588.689875999</v>
      </c>
      <c r="O255" s="40">
        <f t="shared" si="117"/>
        <v>-1278460.0382319989</v>
      </c>
      <c r="Q255" s="40">
        <f t="shared" ref="Q255:U255" si="118">SUM(Q238:Q254)</f>
        <v>0</v>
      </c>
      <c r="R255" s="40">
        <f t="shared" si="118"/>
        <v>-1278459.2862669292</v>
      </c>
      <c r="S255" s="40">
        <f t="shared" si="118"/>
        <v>0</v>
      </c>
      <c r="T255" s="40">
        <f t="shared" si="118"/>
        <v>0</v>
      </c>
      <c r="U255" s="40">
        <f t="shared" si="118"/>
        <v>0</v>
      </c>
    </row>
    <row r="256" spans="2:21" x14ac:dyDescent="0.2">
      <c r="J256" s="28"/>
      <c r="N256" s="28"/>
      <c r="O256" s="28"/>
      <c r="Q256" s="28"/>
      <c r="R256" s="28"/>
      <c r="S256" s="28"/>
      <c r="T256" s="28"/>
      <c r="U256" s="28"/>
    </row>
    <row r="257" spans="1:21" x14ac:dyDescent="0.2">
      <c r="A257" s="26" t="s">
        <v>82</v>
      </c>
      <c r="J257" s="28"/>
      <c r="N257" s="28"/>
      <c r="O257" s="28"/>
      <c r="Q257" s="28"/>
      <c r="R257" s="28"/>
      <c r="S257" s="28"/>
      <c r="T257" s="28"/>
      <c r="U257" s="28"/>
    </row>
    <row r="258" spans="1:21" x14ac:dyDescent="0.2">
      <c r="B258" s="26" t="s">
        <v>30</v>
      </c>
      <c r="C258" s="26" t="s">
        <v>83</v>
      </c>
      <c r="D258" s="26">
        <f t="shared" ref="D258:D277" si="119">E258*1000</f>
        <v>360400</v>
      </c>
      <c r="E258" s="26">
        <v>360.4</v>
      </c>
      <c r="F258" s="26" t="s">
        <v>70</v>
      </c>
      <c r="G258" s="27">
        <f>SUMIFS('Wkpr-Stdy Bal (ex. trnsptn)'!$G$9:$G$512,'Wkpr-Stdy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Summary'!$G$9:$G$238,'Wkpr-201612 TTP Adj Summary'!$B$9:$B$238,'Att B1 123116 Depr_Chg-ex trans'!$B258,'Wkpr-201612 TTP Adj Summary'!$C$9:$C$238,'Att B1 123116 Depr_Chg-ex trans'!$C258,'Wkpr-201612 TTP Adj Summary'!$D$9:$D$238,'Att B1 123116 Depr_Chg-ex trans'!$D258)</f>
        <v>338259.32</v>
      </c>
      <c r="I258" s="37">
        <f>'Wkpr-Stdy Bal (ex. trnsptn)'!I258</f>
        <v>1.34E-2</v>
      </c>
      <c r="J258" s="28">
        <f t="shared" ref="J258:J277" si="120">G258*I258</f>
        <v>4532.6748880000005</v>
      </c>
      <c r="L258" s="37">
        <f>'Wkpr-Stdy Bal (ex. trnsptn)'!L258</f>
        <v>1.34E-2</v>
      </c>
      <c r="N258" s="28">
        <f t="shared" ref="N258:N277" si="121">G258*L258</f>
        <v>4532.6748880000005</v>
      </c>
      <c r="O258" s="28">
        <f t="shared" ref="O258:O277" si="122">N258-J258</f>
        <v>0</v>
      </c>
      <c r="Q258" s="27">
        <f>SUMIFS('Wkpr-Stdy Bal (ex. trnsptn)'!$Q$9:$Q$512,'Wkpr-Stdy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Summary'!$Q$9:$Q$238,'Wkpr-201612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R258" s="27">
        <f>SUMIFS('Wkpr-Stdy Bal (ex. trnsptn)'!$R$9:$R$512,'Wkpr-Stdy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Summary'!$R$9:$R$238,'Wkpr-201612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S258" s="27">
        <f>SUMIFS('Wkpr-Stdy Bal (ex. trnsptn)'!$S$9:$S$512,'Wkpr-Stdy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Summary'!$S$9:$S$238,'Wkpr-201612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T258" s="27">
        <f>SUMIFS('Wkpr-Stdy Bal (ex. trnsptn)'!$T$9:$T$512,'Wkpr-Stdy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Summary'!$T$9:$T$238,'Wkpr-201612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U258" s="27">
        <f>SUMIFS('Wkpr-Stdy Bal (ex. trnsptn)'!$U$9:$U$512,'Wkpr-Stdy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Summary'!$U$9:$U$238,'Wkpr-201612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</row>
    <row r="259" spans="1:21" x14ac:dyDescent="0.2">
      <c r="B259" s="26" t="s">
        <v>30</v>
      </c>
      <c r="C259" s="26" t="s">
        <v>83</v>
      </c>
      <c r="D259" s="26">
        <f t="shared" si="119"/>
        <v>361000</v>
      </c>
      <c r="E259" s="36">
        <v>361</v>
      </c>
      <c r="F259" s="26" t="s">
        <v>32</v>
      </c>
      <c r="G259" s="27">
        <f>SUMIFS('Wkpr-Stdy Bal (ex. trnsptn)'!$G$9:$G$512,'Wkpr-Stdy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Summary'!$G$9:$G$238,'Wkpr-201612 TTP Adj Summary'!$B$9:$B$238,'Att B1 123116 Depr_Chg-ex trans'!$B259,'Wkpr-201612 TTP Adj Summary'!$C$9:$C$238,'Att B1 123116 Depr_Chg-ex trans'!$C259,'Wkpr-201612 TTP Adj Summary'!$D$9:$D$238,'Att B1 123116 Depr_Chg-ex trans'!$D259)</f>
        <v>14662847.939999999</v>
      </c>
      <c r="I259" s="37">
        <f>'Wkpr-Stdy Bal (ex. trnsptn)'!I259</f>
        <v>1.6199999999999999E-2</v>
      </c>
      <c r="J259" s="28">
        <f t="shared" si="120"/>
        <v>237538.13662799998</v>
      </c>
      <c r="L259" s="37">
        <f>'Wkpr-Stdy Bal (ex. trnsptn)'!L259</f>
        <v>1.72E-2</v>
      </c>
      <c r="N259" s="28">
        <f t="shared" si="121"/>
        <v>252200.98456799999</v>
      </c>
      <c r="O259" s="28">
        <f t="shared" si="122"/>
        <v>14662.847940000007</v>
      </c>
      <c r="Q259" s="27">
        <f>SUMIFS('Wkpr-Stdy Bal (ex. trnsptn)'!$Q$9:$Q$512,'Wkpr-Stdy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Summary'!$Q$9:$Q$238,'Wkpr-201612 TTP Adj Summary'!$B$9:$B$238,'Att B1 123116 Depr_Chg-ex trans'!$B259,'Wkpr-201612 TTP Adj Summary'!$C$9:$C$238,'Att B1 123116 Depr_Chg-ex trans'!$C259,'Wkpr-201612 TTP Adj Summary'!$D$9:$D$238,'Att B1 123116 Depr_Chg-ex trans'!$D259)</f>
        <v>14662.847940000007</v>
      </c>
      <c r="R259" s="27">
        <f>SUMIFS('Wkpr-Stdy Bal (ex. trnsptn)'!$R$9:$R$512,'Wkpr-Stdy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Summary'!$R$9:$R$238,'Wkpr-201612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  <c r="S259" s="27">
        <f>SUMIFS('Wkpr-Stdy Bal (ex. trnsptn)'!$S$9:$S$512,'Wkpr-Stdy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Summary'!$S$9:$S$238,'Wkpr-201612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  <c r="T259" s="27">
        <f>SUMIFS('Wkpr-Stdy Bal (ex. trnsptn)'!$T$9:$T$512,'Wkpr-Stdy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Summary'!$T$9:$T$238,'Wkpr-201612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  <c r="U259" s="27">
        <f>SUMIFS('Wkpr-Stdy Bal (ex. trnsptn)'!$U$9:$U$512,'Wkpr-Stdy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Summary'!$U$9:$U$238,'Wkpr-201612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</row>
    <row r="260" spans="1:21" x14ac:dyDescent="0.2">
      <c r="B260" s="26" t="s">
        <v>30</v>
      </c>
      <c r="C260" s="26" t="s">
        <v>83</v>
      </c>
      <c r="D260" s="26">
        <f t="shared" si="119"/>
        <v>362000</v>
      </c>
      <c r="E260" s="36">
        <v>362</v>
      </c>
      <c r="F260" s="26" t="s">
        <v>61</v>
      </c>
      <c r="G260" s="27">
        <f>SUMIFS('Wkpr-Stdy Bal (ex. trnsptn)'!$G$9:$G$512,'Wkpr-Stdy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Summary'!$G$9:$G$238,'Wkpr-201612 TTP Adj Summary'!$B$9:$B$238,'Att B1 123116 Depr_Chg-ex trans'!$B260,'Wkpr-201612 TTP Adj Summary'!$C$9:$C$238,'Att B1 123116 Depr_Chg-ex trans'!$C260,'Wkpr-201612 TTP Adj Summary'!$D$9:$D$238,'Att B1 123116 Depr_Chg-ex trans'!$D260)</f>
        <v>80639683.189999998</v>
      </c>
      <c r="I260" s="37">
        <f>'Wkpr-Stdy Bal (ex. trnsptn)'!I260</f>
        <v>1.9699999999999999E-2</v>
      </c>
      <c r="J260" s="28">
        <f t="shared" si="120"/>
        <v>1588601.7588429998</v>
      </c>
      <c r="L260" s="37">
        <f>'Wkpr-Stdy Bal (ex. trnsptn)'!L260</f>
        <v>2.6800000000000001E-2</v>
      </c>
      <c r="N260" s="28">
        <f t="shared" si="121"/>
        <v>2161143.5094920001</v>
      </c>
      <c r="O260" s="28">
        <f t="shared" si="122"/>
        <v>572541.75064900029</v>
      </c>
      <c r="Q260" s="27">
        <f>SUMIFS('Wkpr-Stdy Bal (ex. trnsptn)'!$Q$9:$Q$512,'Wkpr-Stdy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Summary'!$Q$9:$Q$238,'Wkpr-201612 TTP Adj Summary'!$B$9:$B$238,'Att B1 123116 Depr_Chg-ex trans'!$B260,'Wkpr-201612 TTP Adj Summary'!$C$9:$C$238,'Att B1 123116 Depr_Chg-ex trans'!$C260,'Wkpr-201612 TTP Adj Summary'!$D$9:$D$238,'Att B1 123116 Depr_Chg-ex trans'!$D260)</f>
        <v>572541.75064900017</v>
      </c>
      <c r="R260" s="27">
        <f>SUMIFS('Wkpr-Stdy Bal (ex. trnsptn)'!$R$9:$R$512,'Wkpr-Stdy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Summary'!$R$9:$R$238,'Wkpr-201612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  <c r="S260" s="27">
        <f>SUMIFS('Wkpr-Stdy Bal (ex. trnsptn)'!$S$9:$S$512,'Wkpr-Stdy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Summary'!$S$9:$S$238,'Wkpr-201612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  <c r="T260" s="27">
        <f>SUMIFS('Wkpr-Stdy Bal (ex. trnsptn)'!$T$9:$T$512,'Wkpr-Stdy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Summary'!$T$9:$T$238,'Wkpr-201612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  <c r="U260" s="27">
        <f>SUMIFS('Wkpr-Stdy Bal (ex. trnsptn)'!$U$9:$U$512,'Wkpr-Stdy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Summary'!$U$9:$U$238,'Wkpr-201612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</row>
    <row r="261" spans="1:21" x14ac:dyDescent="0.2">
      <c r="B261" s="26" t="s">
        <v>30</v>
      </c>
      <c r="C261" s="26" t="s">
        <v>83</v>
      </c>
      <c r="D261" s="26">
        <f t="shared" si="119"/>
        <v>363000</v>
      </c>
      <c r="E261" s="36">
        <v>363</v>
      </c>
      <c r="F261" s="26" t="s">
        <v>84</v>
      </c>
      <c r="G261" s="27">
        <f>SUMIFS('Wkpr-Stdy Bal (ex. trnsptn)'!$G$9:$G$512,'Wkpr-Stdy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Summary'!$G$9:$G$238,'Wkpr-201612 TTP Adj Summary'!$B$9:$B$238,'Att B1 123116 Depr_Chg-ex trans'!$B261,'Wkpr-201612 TTP Adj Summary'!$C$9:$C$238,'Att B1 123116 Depr_Chg-ex trans'!$C261,'Wkpr-201612 TTP Adj Summary'!$D$9:$D$238,'Att B1 123116 Depr_Chg-ex trans'!$D261)</f>
        <v>2597845.27</v>
      </c>
      <c r="I261" s="37">
        <f>'Wkpr-Stdy Bal (ex. trnsptn)'!I261</f>
        <v>0.05</v>
      </c>
      <c r="J261" s="28">
        <f t="shared" si="120"/>
        <v>129892.2635</v>
      </c>
      <c r="L261" s="37">
        <f>'Wkpr-Stdy Bal (ex. trnsptn)'!L261</f>
        <v>6.8000000000000005E-2</v>
      </c>
      <c r="N261" s="28">
        <f t="shared" si="121"/>
        <v>176653.47836000001</v>
      </c>
      <c r="O261" s="28">
        <f t="shared" si="122"/>
        <v>46761.214860000007</v>
      </c>
      <c r="Q261" s="27">
        <f>SUMIFS('Wkpr-Stdy Bal (ex. trnsptn)'!$Q$9:$Q$512,'Wkpr-Stdy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Summary'!$Q$9:$Q$238,'Wkpr-201612 TTP Adj Summary'!$B$9:$B$238,'Att B1 123116 Depr_Chg-ex trans'!$B261,'Wkpr-201612 TTP Adj Summary'!$C$9:$C$238,'Att B1 123116 Depr_Chg-ex trans'!$C261,'Wkpr-201612 TTP Adj Summary'!$D$9:$D$238,'Att B1 123116 Depr_Chg-ex trans'!$D261)</f>
        <v>46761.214860000007</v>
      </c>
      <c r="R261" s="27">
        <f>SUMIFS('Wkpr-Stdy Bal (ex. trnsptn)'!$R$9:$R$512,'Wkpr-Stdy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Summary'!$R$9:$R$238,'Wkpr-201612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  <c r="S261" s="27">
        <f>SUMIFS('Wkpr-Stdy Bal (ex. trnsptn)'!$S$9:$S$512,'Wkpr-Stdy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Summary'!$S$9:$S$238,'Wkpr-201612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  <c r="T261" s="27">
        <f>SUMIFS('Wkpr-Stdy Bal (ex. trnsptn)'!$T$9:$T$512,'Wkpr-Stdy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Summary'!$T$9:$T$238,'Wkpr-201612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  <c r="U261" s="27">
        <f>SUMIFS('Wkpr-Stdy Bal (ex. trnsptn)'!$U$9:$U$512,'Wkpr-Stdy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Summary'!$U$9:$U$238,'Wkpr-201612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</row>
    <row r="262" spans="1:21" x14ac:dyDescent="0.2">
      <c r="B262" s="26" t="s">
        <v>30</v>
      </c>
      <c r="C262" s="26" t="s">
        <v>83</v>
      </c>
      <c r="D262" s="26">
        <f t="shared" si="119"/>
        <v>364000</v>
      </c>
      <c r="E262" s="36">
        <v>364</v>
      </c>
      <c r="F262" s="26" t="s">
        <v>71</v>
      </c>
      <c r="G262" s="27">
        <f>SUMIFS('Wkpr-Stdy Bal (ex. trnsptn)'!$G$9:$G$512,'Wkpr-Stdy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Summary'!$G$9:$G$238,'Wkpr-201612 TTP Adj Summary'!$B$9:$B$238,'Att B1 123116 Depr_Chg-ex trans'!$B262,'Wkpr-201612 TTP Adj Summary'!$C$9:$C$238,'Att B1 123116 Depr_Chg-ex trans'!$C262,'Wkpr-201612 TTP Adj Summary'!$D$9:$D$238,'Att B1 123116 Depr_Chg-ex trans'!$D262)</f>
        <v>230687712.05000001</v>
      </c>
      <c r="I262" s="37">
        <f>'Wkpr-Stdy Bal (ex. trnsptn)'!I262</f>
        <v>2.3099999999999999E-2</v>
      </c>
      <c r="J262" s="28">
        <f t="shared" si="120"/>
        <v>5328886.1483549997</v>
      </c>
      <c r="L262" s="37">
        <f>'Wkpr-Stdy Bal (ex. trnsptn)'!L262</f>
        <v>2.5699999999999997E-2</v>
      </c>
      <c r="N262" s="28">
        <f t="shared" si="121"/>
        <v>5928674.1996849999</v>
      </c>
      <c r="O262" s="28">
        <f t="shared" si="122"/>
        <v>599788.05133000016</v>
      </c>
      <c r="Q262" s="27">
        <f>SUMIFS('Wkpr-Stdy Bal (ex. trnsptn)'!$Q$9:$Q$512,'Wkpr-Stdy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Summary'!$Q$9:$Q$238,'Wkpr-201612 TTP Adj Summary'!$B$9:$B$238,'Att B1 123116 Depr_Chg-ex trans'!$B262,'Wkpr-201612 TTP Adj Summary'!$C$9:$C$238,'Att B1 123116 Depr_Chg-ex trans'!$C262,'Wkpr-201612 TTP Adj Summary'!$D$9:$D$238,'Att B1 123116 Depr_Chg-ex trans'!$D262)</f>
        <v>599788.05132999946</v>
      </c>
      <c r="R262" s="27">
        <f>SUMIFS('Wkpr-Stdy Bal (ex. trnsptn)'!$R$9:$R$512,'Wkpr-Stdy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Summary'!$R$9:$R$238,'Wkpr-201612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  <c r="S262" s="27">
        <f>SUMIFS('Wkpr-Stdy Bal (ex. trnsptn)'!$S$9:$S$512,'Wkpr-Stdy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Summary'!$S$9:$S$238,'Wkpr-201612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  <c r="T262" s="27">
        <f>SUMIFS('Wkpr-Stdy Bal (ex. trnsptn)'!$T$9:$T$512,'Wkpr-Stdy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Summary'!$T$9:$T$238,'Wkpr-201612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  <c r="U262" s="27">
        <f>SUMIFS('Wkpr-Stdy Bal (ex. trnsptn)'!$U$9:$U$512,'Wkpr-Stdy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Summary'!$U$9:$U$238,'Wkpr-201612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</row>
    <row r="263" spans="1:21" x14ac:dyDescent="0.2">
      <c r="B263" s="26" t="s">
        <v>30</v>
      </c>
      <c r="C263" s="26" t="s">
        <v>83</v>
      </c>
      <c r="D263" s="26">
        <f t="shared" si="119"/>
        <v>365000</v>
      </c>
      <c r="E263" s="36">
        <v>365</v>
      </c>
      <c r="F263" s="26" t="s">
        <v>64</v>
      </c>
      <c r="G263" s="27">
        <f>SUMIFS('Wkpr-Stdy Bal (ex. trnsptn)'!$G$9:$G$512,'Wkpr-Stdy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Summary'!$G$9:$G$238,'Wkpr-201612 TTP Adj Summary'!$B$9:$B$238,'Att B1 123116 Depr_Chg-ex trans'!$B263,'Wkpr-201612 TTP Adj Summary'!$C$9:$C$238,'Att B1 123116 Depr_Chg-ex trans'!$C263,'Wkpr-201612 TTP Adj Summary'!$D$9:$D$238,'Att B1 123116 Depr_Chg-ex trans'!$D263)</f>
        <v>146287539.18000001</v>
      </c>
      <c r="I263" s="37">
        <f>'Wkpr-Stdy Bal (ex. trnsptn)'!I263</f>
        <v>2.8199999999999999E-2</v>
      </c>
      <c r="J263" s="28">
        <f t="shared" si="120"/>
        <v>4125308.604876</v>
      </c>
      <c r="L263" s="37">
        <f>'Wkpr-Stdy Bal (ex. trnsptn)'!L263</f>
        <v>2.7099999999999999E-2</v>
      </c>
      <c r="N263" s="28">
        <f t="shared" si="121"/>
        <v>3964392.3117780001</v>
      </c>
      <c r="O263" s="28">
        <f t="shared" si="122"/>
        <v>-160916.29309799988</v>
      </c>
      <c r="Q263" s="27">
        <f>SUMIFS('Wkpr-Stdy Bal (ex. trnsptn)'!$Q$9:$Q$512,'Wkpr-Stdy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Summary'!$Q$9:$Q$238,'Wkpr-201612 TTP Adj Summary'!$B$9:$B$238,'Att B1 123116 Depr_Chg-ex trans'!$B263,'Wkpr-201612 TTP Adj Summary'!$C$9:$C$238,'Att B1 123116 Depr_Chg-ex trans'!$C263,'Wkpr-201612 TTP Adj Summary'!$D$9:$D$238,'Att B1 123116 Depr_Chg-ex trans'!$D263)</f>
        <v>-160916.29309799997</v>
      </c>
      <c r="R263" s="27">
        <f>SUMIFS('Wkpr-Stdy Bal (ex. trnsptn)'!$R$9:$R$512,'Wkpr-Stdy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Summary'!$R$9:$R$238,'Wkpr-201612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  <c r="S263" s="27">
        <f>SUMIFS('Wkpr-Stdy Bal (ex. trnsptn)'!$S$9:$S$512,'Wkpr-Stdy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Summary'!$S$9:$S$238,'Wkpr-201612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  <c r="T263" s="27">
        <f>SUMIFS('Wkpr-Stdy Bal (ex. trnsptn)'!$T$9:$T$512,'Wkpr-Stdy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Summary'!$T$9:$T$238,'Wkpr-201612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  <c r="U263" s="27">
        <f>SUMIFS('Wkpr-Stdy Bal (ex. trnsptn)'!$U$9:$U$512,'Wkpr-Stdy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Summary'!$U$9:$U$238,'Wkpr-201612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</row>
    <row r="264" spans="1:21" x14ac:dyDescent="0.2">
      <c r="B264" s="26" t="s">
        <v>30</v>
      </c>
      <c r="C264" s="26" t="s">
        <v>83</v>
      </c>
      <c r="D264" s="26">
        <f t="shared" si="119"/>
        <v>366000</v>
      </c>
      <c r="E264" s="36">
        <v>366</v>
      </c>
      <c r="F264" s="26" t="s">
        <v>65</v>
      </c>
      <c r="G264" s="27">
        <f>SUMIFS('Wkpr-Stdy Bal (ex. trnsptn)'!$G$9:$G$512,'Wkpr-Stdy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Summary'!$G$9:$G$238,'Wkpr-201612 TTP Adj Summary'!$B$9:$B$238,'Att B1 123116 Depr_Chg-ex trans'!$B264,'Wkpr-201612 TTP Adj Summary'!$C$9:$C$238,'Att B1 123116 Depr_Chg-ex trans'!$C264,'Wkpr-201612 TTP Adj Summary'!$D$9:$D$238,'Att B1 123116 Depr_Chg-ex trans'!$D264)</f>
        <v>66772621.019999996</v>
      </c>
      <c r="I264" s="37">
        <f>'Wkpr-Stdy Bal (ex. trnsptn)'!I264</f>
        <v>2.7099999999999999E-2</v>
      </c>
      <c r="J264" s="28">
        <f t="shared" si="120"/>
        <v>1809538.0296419999</v>
      </c>
      <c r="L264" s="37">
        <f>'Wkpr-Stdy Bal (ex. trnsptn)'!L264</f>
        <v>2.1400000000000002E-2</v>
      </c>
      <c r="N264" s="28">
        <f t="shared" si="121"/>
        <v>1428934.0898280002</v>
      </c>
      <c r="O264" s="28">
        <f t="shared" si="122"/>
        <v>-380603.93981399969</v>
      </c>
      <c r="Q264" s="27">
        <f>SUMIFS('Wkpr-Stdy Bal (ex. trnsptn)'!$Q$9:$Q$512,'Wkpr-Stdy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Summary'!$Q$9:$Q$238,'Wkpr-201612 TTP Adj Summary'!$B$9:$B$238,'Att B1 123116 Depr_Chg-ex trans'!$B264,'Wkpr-201612 TTP Adj Summary'!$C$9:$C$238,'Att B1 123116 Depr_Chg-ex trans'!$C264,'Wkpr-201612 TTP Adj Summary'!$D$9:$D$238,'Att B1 123116 Depr_Chg-ex trans'!$D264)</f>
        <v>-380603.93981399963</v>
      </c>
      <c r="R264" s="27">
        <f>SUMIFS('Wkpr-Stdy Bal (ex. trnsptn)'!$R$9:$R$512,'Wkpr-Stdy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Summary'!$R$9:$R$238,'Wkpr-201612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  <c r="S264" s="27">
        <f>SUMIFS('Wkpr-Stdy Bal (ex. trnsptn)'!$S$9:$S$512,'Wkpr-Stdy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Summary'!$S$9:$S$238,'Wkpr-201612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  <c r="T264" s="27">
        <f>SUMIFS('Wkpr-Stdy Bal (ex. trnsptn)'!$T$9:$T$512,'Wkpr-Stdy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Summary'!$T$9:$T$238,'Wkpr-201612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  <c r="U264" s="27">
        <f>SUMIFS('Wkpr-Stdy Bal (ex. trnsptn)'!$U$9:$U$512,'Wkpr-Stdy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Summary'!$U$9:$U$238,'Wkpr-201612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</row>
    <row r="265" spans="1:21" x14ac:dyDescent="0.2">
      <c r="B265" s="26" t="s">
        <v>30</v>
      </c>
      <c r="C265" s="26" t="s">
        <v>83</v>
      </c>
      <c r="D265" s="26">
        <f t="shared" si="119"/>
        <v>367000</v>
      </c>
      <c r="E265" s="36">
        <v>367</v>
      </c>
      <c r="F265" s="26" t="s">
        <v>66</v>
      </c>
      <c r="G265" s="27">
        <f>SUMIFS('Wkpr-Stdy Bal (ex. trnsptn)'!$G$9:$G$512,'Wkpr-Stdy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Summary'!$G$9:$G$238,'Wkpr-201612 TTP Adj Summary'!$B$9:$B$238,'Att B1 123116 Depr_Chg-ex trans'!$B265,'Wkpr-201612 TTP Adj Summary'!$C$9:$C$238,'Att B1 123116 Depr_Chg-ex trans'!$C265,'Wkpr-201612 TTP Adj Summary'!$D$9:$D$238,'Att B1 123116 Depr_Chg-ex trans'!$D265)</f>
        <v>120619582.68000001</v>
      </c>
      <c r="I265" s="37">
        <f>'Wkpr-Stdy Bal (ex. trnsptn)'!I265</f>
        <v>5.8299999999999998E-2</v>
      </c>
      <c r="J265" s="28">
        <f t="shared" si="120"/>
        <v>7032121.6702439999</v>
      </c>
      <c r="L265" s="37">
        <f>'Wkpr-Stdy Bal (ex. trnsptn)'!L265</f>
        <v>3.44E-2</v>
      </c>
      <c r="N265" s="28">
        <f t="shared" si="121"/>
        <v>4149313.6441920004</v>
      </c>
      <c r="O265" s="28">
        <f t="shared" si="122"/>
        <v>-2882808.0260519995</v>
      </c>
      <c r="Q265" s="27">
        <f>SUMIFS('Wkpr-Stdy Bal (ex. trnsptn)'!$Q$9:$Q$512,'Wkpr-Stdy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Summary'!$Q$9:$Q$238,'Wkpr-201612 TTP Adj Summary'!$B$9:$B$238,'Att B1 123116 Depr_Chg-ex trans'!$B265,'Wkpr-201612 TTP Adj Summary'!$C$9:$C$238,'Att B1 123116 Depr_Chg-ex trans'!$C265,'Wkpr-201612 TTP Adj Summary'!$D$9:$D$238,'Att B1 123116 Depr_Chg-ex trans'!$D265)</f>
        <v>-2882808.026052</v>
      </c>
      <c r="R265" s="27">
        <f>SUMIFS('Wkpr-Stdy Bal (ex. trnsptn)'!$R$9:$R$512,'Wkpr-Stdy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Summary'!$R$9:$R$238,'Wkpr-201612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  <c r="S265" s="27">
        <f>SUMIFS('Wkpr-Stdy Bal (ex. trnsptn)'!$S$9:$S$512,'Wkpr-Stdy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Summary'!$S$9:$S$238,'Wkpr-201612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  <c r="T265" s="27">
        <f>SUMIFS('Wkpr-Stdy Bal (ex. trnsptn)'!$T$9:$T$512,'Wkpr-Stdy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Summary'!$T$9:$T$238,'Wkpr-201612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  <c r="U265" s="27">
        <f>SUMIFS('Wkpr-Stdy Bal (ex. trnsptn)'!$U$9:$U$512,'Wkpr-Stdy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Summary'!$U$9:$U$238,'Wkpr-201612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</row>
    <row r="266" spans="1:21" x14ac:dyDescent="0.2">
      <c r="B266" s="26" t="s">
        <v>30</v>
      </c>
      <c r="C266" s="26" t="s">
        <v>83</v>
      </c>
      <c r="D266" s="26">
        <f t="shared" si="119"/>
        <v>368000</v>
      </c>
      <c r="E266" s="36">
        <v>368</v>
      </c>
      <c r="F266" s="26" t="s">
        <v>72</v>
      </c>
      <c r="G266" s="27">
        <f>SUMIFS('Wkpr-Stdy Bal (ex. trnsptn)'!$G$9:$G$512,'Wkpr-Stdy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Summary'!$G$9:$G$238,'Wkpr-201612 TTP Adj Summary'!$B$9:$B$238,'Att B1 123116 Depr_Chg-ex trans'!$B266,'Wkpr-201612 TTP Adj Summary'!$C$9:$C$238,'Att B1 123116 Depr_Chg-ex trans'!$C266,'Wkpr-201612 TTP Adj Summary'!$D$9:$D$238,'Att B1 123116 Depr_Chg-ex trans'!$D266)</f>
        <v>166582553.09999999</v>
      </c>
      <c r="I266" s="37">
        <f>'Wkpr-Stdy Bal (ex. trnsptn)'!I266</f>
        <v>2.1099999999999997E-2</v>
      </c>
      <c r="J266" s="28">
        <f t="shared" si="120"/>
        <v>3514891.8704099995</v>
      </c>
      <c r="L266" s="37">
        <f>'Wkpr-Stdy Bal (ex. trnsptn)'!L266</f>
        <v>2.1600000000000001E-2</v>
      </c>
      <c r="N266" s="28">
        <f t="shared" si="121"/>
        <v>3598183.14696</v>
      </c>
      <c r="O266" s="28">
        <f t="shared" si="122"/>
        <v>83291.276550000533</v>
      </c>
      <c r="Q266" s="27">
        <f>SUMIFS('Wkpr-Stdy Bal (ex. trnsptn)'!$Q$9:$Q$512,'Wkpr-Stdy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Summary'!$Q$9:$Q$238,'Wkpr-201612 TTP Adj Summary'!$B$9:$B$238,'Att B1 123116 Depr_Chg-ex trans'!$B266,'Wkpr-201612 TTP Adj Summary'!$C$9:$C$238,'Att B1 123116 Depr_Chg-ex trans'!$C266,'Wkpr-201612 TTP Adj Summary'!$D$9:$D$238,'Att B1 123116 Depr_Chg-ex trans'!$D266)</f>
        <v>83291.276550000999</v>
      </c>
      <c r="R266" s="27">
        <f>SUMIFS('Wkpr-Stdy Bal (ex. trnsptn)'!$R$9:$R$512,'Wkpr-Stdy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Summary'!$R$9:$R$238,'Wkpr-201612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  <c r="S266" s="27">
        <f>SUMIFS('Wkpr-Stdy Bal (ex. trnsptn)'!$S$9:$S$512,'Wkpr-Stdy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Summary'!$S$9:$S$238,'Wkpr-201612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  <c r="T266" s="27">
        <f>SUMIFS('Wkpr-Stdy Bal (ex. trnsptn)'!$T$9:$T$512,'Wkpr-Stdy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Summary'!$T$9:$T$238,'Wkpr-201612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  <c r="U266" s="27">
        <f>SUMIFS('Wkpr-Stdy Bal (ex. trnsptn)'!$U$9:$U$512,'Wkpr-Stdy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Summary'!$U$9:$U$238,'Wkpr-201612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</row>
    <row r="267" spans="1:21" x14ac:dyDescent="0.2">
      <c r="B267" s="26" t="s">
        <v>30</v>
      </c>
      <c r="C267" s="26" t="s">
        <v>83</v>
      </c>
      <c r="D267" s="26">
        <f t="shared" si="119"/>
        <v>369100</v>
      </c>
      <c r="E267" s="26">
        <v>369.1</v>
      </c>
      <c r="F267" s="26" t="s">
        <v>73</v>
      </c>
      <c r="G267" s="27">
        <f>SUMIFS('Wkpr-Stdy Bal (ex. trnsptn)'!$G$9:$G$512,'Wkpr-Stdy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Summary'!$G$9:$G$238,'Wkpr-201612 TTP Adj Summary'!$B$9:$B$238,'Att B1 123116 Depr_Chg-ex trans'!$B267,'Wkpr-201612 TTP Adj Summary'!$C$9:$C$238,'Att B1 123116 Depr_Chg-ex trans'!$C267,'Wkpr-201612 TTP Adj Summary'!$D$9:$D$238,'Att B1 123116 Depr_Chg-ex trans'!$D267)</f>
        <v>37869758.640000001</v>
      </c>
      <c r="I267" s="37">
        <f>'Wkpr-Stdy Bal (ex. trnsptn)'!I267</f>
        <v>2.92E-2</v>
      </c>
      <c r="J267" s="28">
        <f t="shared" si="120"/>
        <v>1105796.9522879999</v>
      </c>
      <c r="L267" s="37">
        <f>'Wkpr-Stdy Bal (ex. trnsptn)'!L267</f>
        <v>2.0799999999999999E-2</v>
      </c>
      <c r="N267" s="28">
        <f t="shared" si="121"/>
        <v>787690.979712</v>
      </c>
      <c r="O267" s="28">
        <f t="shared" si="122"/>
        <v>-318105.97257599991</v>
      </c>
      <c r="Q267" s="27">
        <f>SUMIFS('Wkpr-Stdy Bal (ex. trnsptn)'!$Q$9:$Q$512,'Wkpr-Stdy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Summary'!$Q$9:$Q$238,'Wkpr-201612 TTP Adj Summary'!$B$9:$B$238,'Att B1 123116 Depr_Chg-ex trans'!$B267,'Wkpr-201612 TTP Adj Summary'!$C$9:$C$238,'Att B1 123116 Depr_Chg-ex trans'!$C267,'Wkpr-201612 TTP Adj Summary'!$D$9:$D$238,'Att B1 123116 Depr_Chg-ex trans'!$D267)</f>
        <v>-318105.97257599997</v>
      </c>
      <c r="R267" s="27">
        <f>SUMIFS('Wkpr-Stdy Bal (ex. trnsptn)'!$R$9:$R$512,'Wkpr-Stdy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Summary'!$R$9:$R$238,'Wkpr-201612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  <c r="S267" s="27">
        <f>SUMIFS('Wkpr-Stdy Bal (ex. trnsptn)'!$S$9:$S$512,'Wkpr-Stdy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Summary'!$S$9:$S$238,'Wkpr-201612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  <c r="T267" s="27">
        <f>SUMIFS('Wkpr-Stdy Bal (ex. trnsptn)'!$T$9:$T$512,'Wkpr-Stdy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Summary'!$T$9:$T$238,'Wkpr-201612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  <c r="U267" s="27">
        <f>SUMIFS('Wkpr-Stdy Bal (ex. trnsptn)'!$U$9:$U$512,'Wkpr-Stdy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Summary'!$U$9:$U$238,'Wkpr-201612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</row>
    <row r="268" spans="1:21" x14ac:dyDescent="0.2">
      <c r="B268" s="26" t="s">
        <v>30</v>
      </c>
      <c r="C268" s="26" t="s">
        <v>83</v>
      </c>
      <c r="D268" s="26">
        <f t="shared" si="119"/>
        <v>369200</v>
      </c>
      <c r="E268" s="26">
        <v>369.2</v>
      </c>
      <c r="F268" s="26" t="s">
        <v>74</v>
      </c>
      <c r="G268" s="27">
        <f>SUMIFS('Wkpr-Stdy Bal (ex. trnsptn)'!$G$9:$G$512,'Wkpr-Stdy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Summary'!$G$9:$G$238,'Wkpr-201612 TTP Adj Summary'!$B$9:$B$238,'Att B1 123116 Depr_Chg-ex trans'!$B268,'Wkpr-201612 TTP Adj Summary'!$C$9:$C$238,'Att B1 123116 Depr_Chg-ex trans'!$C268,'Wkpr-201612 TTP Adj Summary'!$D$9:$D$238,'Att B1 123116 Depr_Chg-ex trans'!$D268)</f>
        <v>4333535.4499999993</v>
      </c>
      <c r="I268" s="37">
        <f>'Wkpr-Stdy Bal (ex. trnsptn)'!I268</f>
        <v>2.7299999999999998E-2</v>
      </c>
      <c r="J268" s="28">
        <f t="shared" si="120"/>
        <v>118305.51778499997</v>
      </c>
      <c r="L268" s="37">
        <f>'Wkpr-Stdy Bal (ex. trnsptn)'!L268</f>
        <v>2.1600000000000001E-2</v>
      </c>
      <c r="N268" s="28">
        <f t="shared" si="121"/>
        <v>93604.365719999987</v>
      </c>
      <c r="O268" s="28">
        <f t="shared" si="122"/>
        <v>-24701.152064999987</v>
      </c>
      <c r="Q268" s="27">
        <f>SUMIFS('Wkpr-Stdy Bal (ex. trnsptn)'!$Q$9:$Q$512,'Wkpr-Stdy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Summary'!$Q$9:$Q$238,'Wkpr-201612 TTP Adj Summary'!$B$9:$B$238,'Att B1 123116 Depr_Chg-ex trans'!$B268,'Wkpr-201612 TTP Adj Summary'!$C$9:$C$238,'Att B1 123116 Depr_Chg-ex trans'!$C268,'Wkpr-201612 TTP Adj Summary'!$D$9:$D$238,'Att B1 123116 Depr_Chg-ex trans'!$D268)</f>
        <v>-24701.152064999977</v>
      </c>
      <c r="R268" s="27">
        <f>SUMIFS('Wkpr-Stdy Bal (ex. trnsptn)'!$R$9:$R$512,'Wkpr-Stdy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Summary'!$R$9:$R$238,'Wkpr-201612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  <c r="S268" s="27">
        <f>SUMIFS('Wkpr-Stdy Bal (ex. trnsptn)'!$S$9:$S$512,'Wkpr-Stdy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Summary'!$S$9:$S$238,'Wkpr-201612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  <c r="T268" s="27">
        <f>SUMIFS('Wkpr-Stdy Bal (ex. trnsptn)'!$T$9:$T$512,'Wkpr-Stdy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Summary'!$T$9:$T$238,'Wkpr-201612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  <c r="U268" s="27">
        <f>SUMIFS('Wkpr-Stdy Bal (ex. trnsptn)'!$U$9:$U$512,'Wkpr-Stdy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Summary'!$U$9:$U$238,'Wkpr-201612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</row>
    <row r="269" spans="1:21" x14ac:dyDescent="0.2">
      <c r="B269" s="26" t="s">
        <v>30</v>
      </c>
      <c r="C269" s="26" t="s">
        <v>83</v>
      </c>
      <c r="D269" s="26">
        <f t="shared" si="119"/>
        <v>369300</v>
      </c>
      <c r="E269" s="26">
        <v>369.3</v>
      </c>
      <c r="F269" s="26" t="s">
        <v>75</v>
      </c>
      <c r="G269" s="27">
        <f>SUMIFS('Wkpr-Stdy Bal (ex. trnsptn)'!$G$9:$G$512,'Wkpr-Stdy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Summary'!$G$9:$G$238,'Wkpr-201612 TTP Adj Summary'!$B$9:$B$238,'Att B1 123116 Depr_Chg-ex trans'!$B269,'Wkpr-201612 TTP Adj Summary'!$C$9:$C$238,'Att B1 123116 Depr_Chg-ex trans'!$C269,'Wkpr-201612 TTP Adj Summary'!$D$9:$D$238,'Att B1 123116 Depr_Chg-ex trans'!$D269)</f>
        <v>61444847.589999996</v>
      </c>
      <c r="I269" s="37">
        <f>'Wkpr-Stdy Bal (ex. trnsptn)'!I269</f>
        <v>2.5700000000000001E-2</v>
      </c>
      <c r="J269" s="28">
        <f t="shared" si="120"/>
        <v>1579132.5830629999</v>
      </c>
      <c r="L269" s="37">
        <f>'Wkpr-Stdy Bal (ex. trnsptn)'!L269</f>
        <v>2.06E-2</v>
      </c>
      <c r="N269" s="28">
        <f t="shared" si="121"/>
        <v>1265763.860354</v>
      </c>
      <c r="O269" s="28">
        <f t="shared" si="122"/>
        <v>-313368.72270899988</v>
      </c>
      <c r="Q269" s="27">
        <f>SUMIFS('Wkpr-Stdy Bal (ex. trnsptn)'!$Q$9:$Q$512,'Wkpr-Stdy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Summary'!$Q$9:$Q$238,'Wkpr-201612 TTP Adj Summary'!$B$9:$B$238,'Att B1 123116 Depr_Chg-ex trans'!$B269,'Wkpr-201612 TTP Adj Summary'!$C$9:$C$238,'Att B1 123116 Depr_Chg-ex trans'!$C269,'Wkpr-201612 TTP Adj Summary'!$D$9:$D$238,'Att B1 123116 Depr_Chg-ex trans'!$D269)</f>
        <v>-313368.72270899982</v>
      </c>
      <c r="R269" s="27">
        <f>SUMIFS('Wkpr-Stdy Bal (ex. trnsptn)'!$R$9:$R$512,'Wkpr-Stdy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Summary'!$R$9:$R$238,'Wkpr-201612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  <c r="S269" s="27">
        <f>SUMIFS('Wkpr-Stdy Bal (ex. trnsptn)'!$S$9:$S$512,'Wkpr-Stdy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Summary'!$S$9:$S$238,'Wkpr-201612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  <c r="T269" s="27">
        <f>SUMIFS('Wkpr-Stdy Bal (ex. trnsptn)'!$T$9:$T$512,'Wkpr-Stdy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Summary'!$T$9:$T$238,'Wkpr-201612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  <c r="U269" s="27">
        <f>SUMIFS('Wkpr-Stdy Bal (ex. trnsptn)'!$U$9:$U$512,'Wkpr-Stdy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Summary'!$U$9:$U$238,'Wkpr-201612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</row>
    <row r="270" spans="1:21" x14ac:dyDescent="0.2">
      <c r="B270" s="26" t="s">
        <v>30</v>
      </c>
      <c r="C270" s="26" t="s">
        <v>83</v>
      </c>
      <c r="D270" s="26">
        <f t="shared" si="119"/>
        <v>370000</v>
      </c>
      <c r="E270" s="36">
        <v>370</v>
      </c>
      <c r="F270" s="26" t="s">
        <v>76</v>
      </c>
      <c r="G270" s="27">
        <f>SUMIFS('Wkpr-Stdy Bal (ex. trnsptn)'!$G$9:$G$512,'Wkpr-Stdy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Summary'!$G$9:$G$238,'Wkpr-201612 TTP Adj Summary'!$B$9:$B$238,'Att B1 123116 Depr_Chg-ex trans'!$B270,'Wkpr-201612 TTP Adj Summary'!$C$9:$C$238,'Att B1 123116 Depr_Chg-ex trans'!$C270,'Wkpr-201612 TTP Adj Summary'!$D$9:$D$238,'Att B1 123116 Depr_Chg-ex trans'!$D270)</f>
        <v>28022763.940000001</v>
      </c>
      <c r="I270" s="37">
        <f>'Wkpr-Stdy Bal (ex. trnsptn)'!I270</f>
        <v>3.39E-2</v>
      </c>
      <c r="J270" s="28">
        <f t="shared" si="120"/>
        <v>949971.69756600005</v>
      </c>
      <c r="L270" s="37">
        <f>'Wkpr-Stdy Bal (ex. trnsptn)'!L270</f>
        <v>2.8900000000000002E-2</v>
      </c>
      <c r="N270" s="28">
        <f t="shared" si="121"/>
        <v>809857.87786600005</v>
      </c>
      <c r="O270" s="28">
        <f t="shared" si="122"/>
        <v>-140113.81969999999</v>
      </c>
      <c r="Q270" s="27">
        <f>SUMIFS('Wkpr-Stdy Bal (ex. trnsptn)'!$Q$9:$Q$512,'Wkpr-Stdy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Summary'!$Q$9:$Q$238,'Wkpr-201612 TTP Adj Summary'!$B$9:$B$238,'Att B1 123116 Depr_Chg-ex trans'!$B270,'Wkpr-201612 TTP Adj Summary'!$C$9:$C$238,'Att B1 123116 Depr_Chg-ex trans'!$C270,'Wkpr-201612 TTP Adj Summary'!$D$9:$D$238,'Att B1 123116 Depr_Chg-ex trans'!$D270)</f>
        <v>-140113.81969999993</v>
      </c>
      <c r="R270" s="27">
        <f>SUMIFS('Wkpr-Stdy Bal (ex. trnsptn)'!$R$9:$R$512,'Wkpr-Stdy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Summary'!$R$9:$R$238,'Wkpr-201612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  <c r="S270" s="27">
        <f>SUMIFS('Wkpr-Stdy Bal (ex. trnsptn)'!$S$9:$S$512,'Wkpr-Stdy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Summary'!$S$9:$S$238,'Wkpr-201612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  <c r="T270" s="27">
        <f>SUMIFS('Wkpr-Stdy Bal (ex. trnsptn)'!$T$9:$T$512,'Wkpr-Stdy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Summary'!$T$9:$T$238,'Wkpr-201612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  <c r="U270" s="27">
        <f>SUMIFS('Wkpr-Stdy Bal (ex. trnsptn)'!$U$9:$U$512,'Wkpr-Stdy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Summary'!$U$9:$U$238,'Wkpr-201612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</row>
    <row r="271" spans="1:21" x14ac:dyDescent="0.2">
      <c r="B271" s="26" t="s">
        <v>30</v>
      </c>
      <c r="C271" s="26" t="s">
        <v>83</v>
      </c>
      <c r="D271" s="26">
        <f t="shared" si="119"/>
        <v>371010</v>
      </c>
      <c r="E271" s="26">
        <v>371.01</v>
      </c>
      <c r="F271" s="26" t="s">
        <v>85</v>
      </c>
      <c r="G271" s="27">
        <f>SUMIFS('Wkpr-Stdy Bal (ex. trnsptn)'!$G$9:$G$512,'Wkpr-Stdy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Summary'!$G$9:$G$238,'Wkpr-201612 TTP Adj Summary'!$B$9:$B$238,'Att B1 123116 Depr_Chg-ex trans'!$B271,'Wkpr-201612 TTP Adj Summary'!$C$9:$C$238,'Att B1 123116 Depr_Chg-ex trans'!$C271,'Wkpr-201612 TTP Adj Summary'!$D$9:$D$238,'Att B1 123116 Depr_Chg-ex trans'!$D271)</f>
        <v>128020.13</v>
      </c>
      <c r="I271" s="37">
        <f>'Wkpr-Stdy Bal (ex. trnsptn)'!I271</f>
        <v>0.1</v>
      </c>
      <c r="J271" s="28">
        <f t="shared" si="120"/>
        <v>12802.013000000001</v>
      </c>
      <c r="L271" s="37">
        <f>'Wkpr-Stdy Bal (ex. trnsptn)'!L271</f>
        <v>0.1036</v>
      </c>
      <c r="N271" s="28">
        <f t="shared" si="121"/>
        <v>13262.885468</v>
      </c>
      <c r="O271" s="28">
        <f t="shared" si="122"/>
        <v>460.87246799999957</v>
      </c>
      <c r="Q271" s="27">
        <f>SUMIFS('Wkpr-Stdy Bal (ex. trnsptn)'!$Q$9:$Q$512,'Wkpr-Stdy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Summary'!$Q$9:$Q$238,'Wkpr-201612 TTP Adj Summary'!$B$9:$B$238,'Att B1 123116 Depr_Chg-ex trans'!$B271,'Wkpr-201612 TTP Adj Summary'!$C$9:$C$238,'Att B1 123116 Depr_Chg-ex trans'!$C271,'Wkpr-201612 TTP Adj Summary'!$D$9:$D$238,'Att B1 123116 Depr_Chg-ex trans'!$D271)</f>
        <v>460.87246799999957</v>
      </c>
      <c r="R271" s="27">
        <f>SUMIFS('Wkpr-Stdy Bal (ex. trnsptn)'!$R$9:$R$512,'Wkpr-Stdy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Summary'!$R$9:$R$238,'Wkpr-201612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  <c r="S271" s="27">
        <f>SUMIFS('Wkpr-Stdy Bal (ex. trnsptn)'!$S$9:$S$512,'Wkpr-Stdy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Summary'!$S$9:$S$238,'Wkpr-201612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  <c r="T271" s="27">
        <f>SUMIFS('Wkpr-Stdy Bal (ex. trnsptn)'!$T$9:$T$512,'Wkpr-Stdy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Summary'!$T$9:$T$238,'Wkpr-201612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  <c r="U271" s="27">
        <f>SUMIFS('Wkpr-Stdy Bal (ex. trnsptn)'!$U$9:$U$512,'Wkpr-Stdy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Summary'!$U$9:$U$238,'Wkpr-201612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</row>
    <row r="272" spans="1:21" x14ac:dyDescent="0.2">
      <c r="B272" s="26" t="s">
        <v>30</v>
      </c>
      <c r="C272" s="26" t="s">
        <v>83</v>
      </c>
      <c r="D272" s="26">
        <f t="shared" si="119"/>
        <v>371020</v>
      </c>
      <c r="E272" s="26">
        <v>371.02</v>
      </c>
      <c r="F272" s="26" t="s">
        <v>86</v>
      </c>
      <c r="G272" s="27">
        <f>SUMIFS('Wkpr-Stdy Bal (ex. trnsptn)'!$G$9:$G$512,'Wkpr-Stdy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Summary'!$G$9:$G$238,'Wkpr-201612 TTP Adj Summary'!$B$9:$B$238,'Att B1 123116 Depr_Chg-ex trans'!$B272,'Wkpr-201612 TTP Adj Summary'!$C$9:$C$238,'Att B1 123116 Depr_Chg-ex trans'!$C272,'Wkpr-201612 TTP Adj Summary'!$D$9:$D$238,'Att B1 123116 Depr_Chg-ex trans'!$D272)</f>
        <v>91097.62</v>
      </c>
      <c r="I272" s="37">
        <f>'Wkpr-Stdy Bal (ex. trnsptn)'!I272</f>
        <v>0.1</v>
      </c>
      <c r="J272" s="28">
        <f t="shared" si="120"/>
        <v>9109.7620000000006</v>
      </c>
      <c r="L272" s="37">
        <f>'Wkpr-Stdy Bal (ex. trnsptn)'!L272</f>
        <v>0.10349999999999999</v>
      </c>
      <c r="N272" s="28">
        <f t="shared" si="121"/>
        <v>9428.6036699999986</v>
      </c>
      <c r="O272" s="28">
        <f t="shared" si="122"/>
        <v>318.84166999999798</v>
      </c>
      <c r="Q272" s="27">
        <f>SUMIFS('Wkpr-Stdy Bal (ex. trnsptn)'!$Q$9:$Q$512,'Wkpr-Stdy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Summary'!$Q$9:$Q$238,'Wkpr-201612 TTP Adj Summary'!$B$9:$B$238,'Att B1 123116 Depr_Chg-ex trans'!$B272,'Wkpr-201612 TTP Adj Summary'!$C$9:$C$238,'Att B1 123116 Depr_Chg-ex trans'!$C272,'Wkpr-201612 TTP Adj Summary'!$D$9:$D$238,'Att B1 123116 Depr_Chg-ex trans'!$D272)</f>
        <v>318.84166999999798</v>
      </c>
      <c r="R272" s="27">
        <f>SUMIFS('Wkpr-Stdy Bal (ex. trnsptn)'!$R$9:$R$512,'Wkpr-Stdy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Summary'!$R$9:$R$238,'Wkpr-201612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  <c r="S272" s="27">
        <f>SUMIFS('Wkpr-Stdy Bal (ex. trnsptn)'!$S$9:$S$512,'Wkpr-Stdy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Summary'!$S$9:$S$238,'Wkpr-201612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  <c r="T272" s="27">
        <f>SUMIFS('Wkpr-Stdy Bal (ex. trnsptn)'!$T$9:$T$512,'Wkpr-Stdy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Summary'!$T$9:$T$238,'Wkpr-201612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  <c r="U272" s="27">
        <f>SUMIFS('Wkpr-Stdy Bal (ex. trnsptn)'!$U$9:$U$512,'Wkpr-Stdy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Summary'!$U$9:$U$238,'Wkpr-201612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</row>
    <row r="273" spans="1:21" x14ac:dyDescent="0.2">
      <c r="B273" s="26" t="s">
        <v>30</v>
      </c>
      <c r="C273" s="26" t="s">
        <v>83</v>
      </c>
      <c r="D273" s="26">
        <f t="shared" si="119"/>
        <v>373100</v>
      </c>
      <c r="E273" s="26">
        <v>373.1</v>
      </c>
      <c r="F273" s="26" t="s">
        <v>77</v>
      </c>
      <c r="G273" s="27">
        <f>SUMIFS('Wkpr-Stdy Bal (ex. trnsptn)'!$G$9:$G$512,'Wkpr-Stdy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Summary'!$G$9:$G$238,'Wkpr-201612 TTP Adj Summary'!$B$9:$B$238,'Att B1 123116 Depr_Chg-ex trans'!$B273,'Wkpr-201612 TTP Adj Summary'!$C$9:$C$238,'Att B1 123116 Depr_Chg-ex trans'!$C273,'Wkpr-201612 TTP Adj Summary'!$D$9:$D$238,'Att B1 123116 Depr_Chg-ex trans'!$D273)</f>
        <v>2928933.7800000003</v>
      </c>
      <c r="I273" s="37">
        <f>'Wkpr-Stdy Bal (ex. trnsptn)'!I273</f>
        <v>1.3600000000000001E-2</v>
      </c>
      <c r="J273" s="28">
        <f t="shared" si="120"/>
        <v>39833.499408000003</v>
      </c>
      <c r="L273" s="37">
        <f>'Wkpr-Stdy Bal (ex. trnsptn)'!L273</f>
        <v>9.9000000000000008E-3</v>
      </c>
      <c r="N273" s="28">
        <f t="shared" si="121"/>
        <v>28996.444422000004</v>
      </c>
      <c r="O273" s="28">
        <f t="shared" si="122"/>
        <v>-10837.054985999999</v>
      </c>
      <c r="Q273" s="27">
        <f>SUMIFS('Wkpr-Stdy Bal (ex. trnsptn)'!$Q$9:$Q$512,'Wkpr-Stdy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Summary'!$Q$9:$Q$238,'Wkpr-201612 TTP Adj Summary'!$B$9:$B$238,'Att B1 123116 Depr_Chg-ex trans'!$B273,'Wkpr-201612 TTP Adj Summary'!$C$9:$C$238,'Att B1 123116 Depr_Chg-ex trans'!$C273,'Wkpr-201612 TTP Adj Summary'!$D$9:$D$238,'Att B1 123116 Depr_Chg-ex trans'!$D273)</f>
        <v>-10837.054985999999</v>
      </c>
      <c r="R273" s="27">
        <f>SUMIFS('Wkpr-Stdy Bal (ex. trnsptn)'!$R$9:$R$512,'Wkpr-Stdy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Summary'!$R$9:$R$238,'Wkpr-201612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  <c r="S273" s="27">
        <f>SUMIFS('Wkpr-Stdy Bal (ex. trnsptn)'!$S$9:$S$512,'Wkpr-Stdy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Summary'!$S$9:$S$238,'Wkpr-201612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  <c r="T273" s="27">
        <f>SUMIFS('Wkpr-Stdy Bal (ex. trnsptn)'!$T$9:$T$512,'Wkpr-Stdy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Summary'!$T$9:$T$238,'Wkpr-201612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  <c r="U273" s="27">
        <f>SUMIFS('Wkpr-Stdy Bal (ex. trnsptn)'!$U$9:$U$512,'Wkpr-Stdy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Summary'!$U$9:$U$238,'Wkpr-201612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</row>
    <row r="274" spans="1:21" x14ac:dyDescent="0.2">
      <c r="B274" s="26" t="s">
        <v>30</v>
      </c>
      <c r="C274" s="26" t="s">
        <v>83</v>
      </c>
      <c r="D274" s="26">
        <f t="shared" si="119"/>
        <v>373200</v>
      </c>
      <c r="E274" s="26">
        <v>373.2</v>
      </c>
      <c r="F274" s="26" t="s">
        <v>78</v>
      </c>
      <c r="G274" s="27">
        <f>SUMIFS('Wkpr-Stdy Bal (ex. trnsptn)'!$G$9:$G$512,'Wkpr-Stdy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Summary'!$G$9:$G$238,'Wkpr-201612 TTP Adj Summary'!$B$9:$B$238,'Att B1 123116 Depr_Chg-ex trans'!$B274,'Wkpr-201612 TTP Adj Summary'!$C$9:$C$238,'Att B1 123116 Depr_Chg-ex trans'!$C274,'Wkpr-201612 TTP Adj Summary'!$D$9:$D$238,'Att B1 123116 Depr_Chg-ex trans'!$D274)</f>
        <v>2093922.8699999999</v>
      </c>
      <c r="I274" s="37">
        <f>'Wkpr-Stdy Bal (ex. trnsptn)'!I274</f>
        <v>1.9099999999999999E-2</v>
      </c>
      <c r="J274" s="28">
        <f t="shared" si="120"/>
        <v>39993.926816999992</v>
      </c>
      <c r="L274" s="37">
        <f>'Wkpr-Stdy Bal (ex. trnsptn)'!L274</f>
        <v>2.0099999999999996E-2</v>
      </c>
      <c r="N274" s="28">
        <f t="shared" si="121"/>
        <v>42087.849686999987</v>
      </c>
      <c r="O274" s="28">
        <f t="shared" si="122"/>
        <v>2093.9228699999949</v>
      </c>
      <c r="Q274" s="27">
        <f>SUMIFS('Wkpr-Stdy Bal (ex. trnsptn)'!$Q$9:$Q$512,'Wkpr-Stdy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Summary'!$Q$9:$Q$238,'Wkpr-201612 TTP Adj Summary'!$B$9:$B$238,'Att B1 123116 Depr_Chg-ex trans'!$B274,'Wkpr-201612 TTP Adj Summary'!$C$9:$C$238,'Att B1 123116 Depr_Chg-ex trans'!$C274,'Wkpr-201612 TTP Adj Summary'!$D$9:$D$238,'Att B1 123116 Depr_Chg-ex trans'!$D274)</f>
        <v>2093.9228699999985</v>
      </c>
      <c r="R274" s="27">
        <f>SUMIFS('Wkpr-Stdy Bal (ex. trnsptn)'!$R$9:$R$512,'Wkpr-Stdy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Summary'!$R$9:$R$238,'Wkpr-201612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  <c r="S274" s="27">
        <f>SUMIFS('Wkpr-Stdy Bal (ex. trnsptn)'!$S$9:$S$512,'Wkpr-Stdy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Summary'!$S$9:$S$238,'Wkpr-201612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  <c r="T274" s="27">
        <f>SUMIFS('Wkpr-Stdy Bal (ex. trnsptn)'!$T$9:$T$512,'Wkpr-Stdy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Summary'!$T$9:$T$238,'Wkpr-201612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  <c r="U274" s="27">
        <f>SUMIFS('Wkpr-Stdy Bal (ex. trnsptn)'!$U$9:$U$512,'Wkpr-Stdy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Summary'!$U$9:$U$238,'Wkpr-201612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</row>
    <row r="275" spans="1:21" x14ac:dyDescent="0.2">
      <c r="B275" s="26" t="s">
        <v>30</v>
      </c>
      <c r="C275" s="26" t="s">
        <v>83</v>
      </c>
      <c r="D275" s="26">
        <f t="shared" si="119"/>
        <v>373300</v>
      </c>
      <c r="E275" s="26">
        <v>373.3</v>
      </c>
      <c r="F275" s="26" t="s">
        <v>79</v>
      </c>
      <c r="G275" s="27">
        <f>SUMIFS('Wkpr-Stdy Bal (ex. trnsptn)'!$G$9:$G$512,'Wkpr-Stdy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Summary'!$G$9:$G$238,'Wkpr-201612 TTP Adj Summary'!$B$9:$B$238,'Att B1 123116 Depr_Chg-ex trans'!$B275,'Wkpr-201612 TTP Adj Summary'!$C$9:$C$238,'Att B1 123116 Depr_Chg-ex trans'!$C275,'Wkpr-201612 TTP Adj Summary'!$D$9:$D$238,'Att B1 123116 Depr_Chg-ex trans'!$D275)</f>
        <v>6563743.2300000004</v>
      </c>
      <c r="I275" s="37">
        <f>'Wkpr-Stdy Bal (ex. trnsptn)'!I275</f>
        <v>2.4500000000000001E-2</v>
      </c>
      <c r="J275" s="28">
        <f t="shared" si="120"/>
        <v>160811.70913500001</v>
      </c>
      <c r="L275" s="37">
        <f>'Wkpr-Stdy Bal (ex. trnsptn)'!L275</f>
        <v>2.6099999999999998E-2</v>
      </c>
      <c r="N275" s="28">
        <f t="shared" si="121"/>
        <v>171313.69830300001</v>
      </c>
      <c r="O275" s="28">
        <f t="shared" si="122"/>
        <v>10501.989168</v>
      </c>
      <c r="Q275" s="27">
        <f>SUMIFS('Wkpr-Stdy Bal (ex. trnsptn)'!$Q$9:$Q$512,'Wkpr-Stdy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Summary'!$Q$9:$Q$238,'Wkpr-201612 TTP Adj Summary'!$B$9:$B$238,'Att B1 123116 Depr_Chg-ex trans'!$B275,'Wkpr-201612 TTP Adj Summary'!$C$9:$C$238,'Att B1 123116 Depr_Chg-ex trans'!$C275,'Wkpr-201612 TTP Adj Summary'!$D$9:$D$238,'Att B1 123116 Depr_Chg-ex trans'!$D275)</f>
        <v>10501.989167999982</v>
      </c>
      <c r="R275" s="27">
        <f>SUMIFS('Wkpr-Stdy Bal (ex. trnsptn)'!$R$9:$R$512,'Wkpr-Stdy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Summary'!$R$9:$R$238,'Wkpr-201612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  <c r="S275" s="27">
        <f>SUMIFS('Wkpr-Stdy Bal (ex. trnsptn)'!$S$9:$S$512,'Wkpr-Stdy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Summary'!$S$9:$S$238,'Wkpr-201612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  <c r="T275" s="27">
        <f>SUMIFS('Wkpr-Stdy Bal (ex. trnsptn)'!$T$9:$T$512,'Wkpr-Stdy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Summary'!$T$9:$T$238,'Wkpr-201612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  <c r="U275" s="27">
        <f>SUMIFS('Wkpr-Stdy Bal (ex. trnsptn)'!$U$9:$U$512,'Wkpr-Stdy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Summary'!$U$9:$U$238,'Wkpr-201612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</row>
    <row r="276" spans="1:21" x14ac:dyDescent="0.2">
      <c r="B276" s="26" t="s">
        <v>30</v>
      </c>
      <c r="C276" s="26" t="s">
        <v>83</v>
      </c>
      <c r="D276" s="26">
        <f t="shared" si="119"/>
        <v>373400</v>
      </c>
      <c r="E276" s="26">
        <v>373.4</v>
      </c>
      <c r="F276" s="26" t="s">
        <v>80</v>
      </c>
      <c r="G276" s="27">
        <f>SUMIFS('Wkpr-Stdy Bal (ex. trnsptn)'!$G$9:$G$512,'Wkpr-Stdy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Summary'!$G$9:$G$238,'Wkpr-201612 TTP Adj Summary'!$B$9:$B$238,'Att B1 123116 Depr_Chg-ex trans'!$B276,'Wkpr-201612 TTP Adj Summary'!$C$9:$C$238,'Att B1 123116 Depr_Chg-ex trans'!$C276,'Wkpr-201612 TTP Adj Summary'!$D$9:$D$238,'Att B1 123116 Depr_Chg-ex trans'!$D276)</f>
        <v>18499323.440000001</v>
      </c>
      <c r="I276" s="37">
        <f>'Wkpr-Stdy Bal (ex. trnsptn)'!I276</f>
        <v>3.4799999999999998E-2</v>
      </c>
      <c r="J276" s="28">
        <f t="shared" si="120"/>
        <v>643776.45571200002</v>
      </c>
      <c r="L276" s="37">
        <f>'Wkpr-Stdy Bal (ex. trnsptn)'!L276</f>
        <v>3.04E-2</v>
      </c>
      <c r="N276" s="28">
        <f t="shared" si="121"/>
        <v>562379.43257599999</v>
      </c>
      <c r="O276" s="28">
        <f t="shared" si="122"/>
        <v>-81397.023136000033</v>
      </c>
      <c r="Q276" s="27">
        <f>SUMIFS('Wkpr-Stdy Bal (ex. trnsptn)'!$Q$9:$Q$512,'Wkpr-Stdy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Summary'!$Q$9:$Q$238,'Wkpr-201612 TTP Adj Summary'!$B$9:$B$238,'Att B1 123116 Depr_Chg-ex trans'!$B276,'Wkpr-201612 TTP Adj Summary'!$C$9:$C$238,'Att B1 123116 Depr_Chg-ex trans'!$C276,'Wkpr-201612 TTP Adj Summary'!$D$9:$D$238,'Att B1 123116 Depr_Chg-ex trans'!$D276)</f>
        <v>-81397.023135999974</v>
      </c>
      <c r="R276" s="27">
        <f>SUMIFS('Wkpr-Stdy Bal (ex. trnsptn)'!$R$9:$R$512,'Wkpr-Stdy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Summary'!$R$9:$R$238,'Wkpr-201612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  <c r="S276" s="27">
        <f>SUMIFS('Wkpr-Stdy Bal (ex. trnsptn)'!$S$9:$S$512,'Wkpr-Stdy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Summary'!$S$9:$S$238,'Wkpr-201612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  <c r="T276" s="27">
        <f>SUMIFS('Wkpr-Stdy Bal (ex. trnsptn)'!$T$9:$T$512,'Wkpr-Stdy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Summary'!$T$9:$T$238,'Wkpr-201612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  <c r="U276" s="27">
        <f>SUMIFS('Wkpr-Stdy Bal (ex. trnsptn)'!$U$9:$U$512,'Wkpr-Stdy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Summary'!$U$9:$U$238,'Wkpr-201612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</row>
    <row r="277" spans="1:21" x14ac:dyDescent="0.2">
      <c r="B277" s="26" t="s">
        <v>30</v>
      </c>
      <c r="C277" s="26" t="s">
        <v>83</v>
      </c>
      <c r="D277" s="26">
        <f t="shared" si="119"/>
        <v>373500</v>
      </c>
      <c r="E277" s="26">
        <v>373.5</v>
      </c>
      <c r="F277" s="26" t="s">
        <v>81</v>
      </c>
      <c r="G277" s="27">
        <f>SUMIFS('Wkpr-Stdy Bal (ex. trnsptn)'!$G$9:$G$512,'Wkpr-Stdy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Summary'!$G$9:$G$238,'Wkpr-201612 TTP Adj Summary'!$B$9:$B$238,'Att B1 123116 Depr_Chg-ex trans'!$B277,'Wkpr-201612 TTP Adj Summary'!$C$9:$C$238,'Att B1 123116 Depr_Chg-ex trans'!$C277,'Wkpr-201612 TTP Adj Summary'!$D$9:$D$238,'Att B1 123116 Depr_Chg-ex trans'!$D277)</f>
        <v>8836761.5999999996</v>
      </c>
      <c r="I277" s="37">
        <f>'Wkpr-Stdy Bal (ex. trnsptn)'!I277</f>
        <v>6.6600000000000006E-2</v>
      </c>
      <c r="J277" s="28">
        <f t="shared" si="120"/>
        <v>588528.32256</v>
      </c>
      <c r="L277" s="37">
        <f>'Wkpr-Stdy Bal (ex. trnsptn)'!L277</f>
        <v>3.1699999999999999E-2</v>
      </c>
      <c r="N277" s="28">
        <f t="shared" si="121"/>
        <v>280125.34271999996</v>
      </c>
      <c r="O277" s="28">
        <f t="shared" si="122"/>
        <v>-308402.97984000004</v>
      </c>
      <c r="Q277" s="27">
        <f>SUMIFS('Wkpr-Stdy Bal (ex. trnsptn)'!$Q$9:$Q$512,'Wkpr-Stdy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Summary'!$Q$9:$Q$238,'Wkpr-201612 TTP Adj Summary'!$B$9:$B$238,'Att B1 123116 Depr_Chg-ex trans'!$B277,'Wkpr-201612 TTP Adj Summary'!$C$9:$C$238,'Att B1 123116 Depr_Chg-ex trans'!$C277,'Wkpr-201612 TTP Adj Summary'!$D$9:$D$238,'Att B1 123116 Depr_Chg-ex trans'!$D277)</f>
        <v>-308402.9798400001</v>
      </c>
      <c r="R277" s="27">
        <f>SUMIFS('Wkpr-Stdy Bal (ex. trnsptn)'!$R$9:$R$512,'Wkpr-Stdy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Summary'!$R$9:$R$238,'Wkpr-201612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  <c r="S277" s="27">
        <f>SUMIFS('Wkpr-Stdy Bal (ex. trnsptn)'!$S$9:$S$512,'Wkpr-Stdy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Summary'!$S$9:$S$238,'Wkpr-201612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  <c r="T277" s="27">
        <f>SUMIFS('Wkpr-Stdy Bal (ex. trnsptn)'!$T$9:$T$512,'Wkpr-Stdy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Summary'!$T$9:$T$238,'Wkpr-201612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  <c r="U277" s="27">
        <f>SUMIFS('Wkpr-Stdy Bal (ex. trnsptn)'!$U$9:$U$512,'Wkpr-Stdy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Summary'!$U$9:$U$238,'Wkpr-201612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</row>
    <row r="278" spans="1:21" x14ac:dyDescent="0.2">
      <c r="F278" s="26" t="s">
        <v>39</v>
      </c>
      <c r="G278" s="40">
        <f>SUM(G258:G277)</f>
        <v>1000001352.0400003</v>
      </c>
      <c r="I278" s="77">
        <f>J278/G278</f>
        <v>2.9019334361419159E-2</v>
      </c>
      <c r="J278" s="40">
        <f>SUM(J258:J277)</f>
        <v>29019373.596719999</v>
      </c>
      <c r="L278" s="77">
        <f>N278/G278</f>
        <v>2.5728504594281634E-2</v>
      </c>
      <c r="N278" s="40">
        <f t="shared" ref="N278:O278" si="123">SUM(N258:N277)</f>
        <v>25728539.380248994</v>
      </c>
      <c r="O278" s="40">
        <f t="shared" si="123"/>
        <v>-3290834.2164709987</v>
      </c>
      <c r="Q278" s="40">
        <f t="shared" ref="Q278:U278" si="124">SUM(Q258:Q277)</f>
        <v>-3290834.2164709992</v>
      </c>
      <c r="R278" s="40">
        <f t="shared" si="124"/>
        <v>0</v>
      </c>
      <c r="S278" s="40">
        <f t="shared" si="124"/>
        <v>0</v>
      </c>
      <c r="T278" s="40">
        <f t="shared" si="124"/>
        <v>0</v>
      </c>
      <c r="U278" s="40">
        <f t="shared" si="124"/>
        <v>0</v>
      </c>
    </row>
    <row r="279" spans="1:21" x14ac:dyDescent="0.2">
      <c r="J279" s="28"/>
      <c r="N279" s="28"/>
      <c r="O279" s="28"/>
      <c r="Q279" s="28"/>
      <c r="R279" s="28"/>
      <c r="S279" s="28"/>
      <c r="T279" s="28"/>
      <c r="U279" s="28"/>
    </row>
    <row r="280" spans="1:21" x14ac:dyDescent="0.2">
      <c r="A280" s="26" t="s">
        <v>177</v>
      </c>
      <c r="J280" s="28"/>
      <c r="N280" s="28"/>
      <c r="O280" s="28"/>
      <c r="Q280" s="28"/>
      <c r="R280" s="28"/>
      <c r="S280" s="28"/>
      <c r="T280" s="28"/>
      <c r="U280" s="28"/>
    </row>
    <row r="281" spans="1:21" x14ac:dyDescent="0.2">
      <c r="B281" s="26" t="s">
        <v>30</v>
      </c>
      <c r="C281" s="26" t="s">
        <v>59</v>
      </c>
      <c r="D281" s="26">
        <f t="shared" ref="D281:D282" si="125">E281*1000</f>
        <v>362000</v>
      </c>
      <c r="E281" s="36">
        <v>362</v>
      </c>
      <c r="F281" s="26" t="s">
        <v>61</v>
      </c>
      <c r="G281" s="27">
        <f>SUMIFS('Wkpr-Stdy Bal (ex. trnsptn)'!$G$9:$G$512,'Wkpr-Stdy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Summary'!$G$9:$G$238,'Wkpr-201612 TTP Adj Summary'!$B$9:$B$238,'Att B1 123116 Depr_Chg-ex trans'!$B281,'Wkpr-201612 TTP Adj Summary'!$C$9:$C$238,'Att B1 123116 Depr_Chg-ex trans'!$C281,'Wkpr-201612 TTP Adj Summary'!$D$9:$D$238,'Att B1 123116 Depr_Chg-ex trans'!$D281)</f>
        <v>2127322.14</v>
      </c>
      <c r="I281" s="37">
        <f>'Wkpr-Stdy Bal (ex. trnsptn)'!I281</f>
        <v>1.9699999999999999E-2</v>
      </c>
      <c r="J281" s="28">
        <f t="shared" ref="J281:J282" si="126">G281*I281</f>
        <v>41908.246158000002</v>
      </c>
      <c r="L281" s="37">
        <f>'Wkpr-Stdy Bal (ex. trnsptn)'!L281</f>
        <v>2.6800000000000001E-2</v>
      </c>
      <c r="N281" s="28">
        <f t="shared" ref="N281:N282" si="127">G281*L281</f>
        <v>57012.233352000003</v>
      </c>
      <c r="O281" s="28">
        <f t="shared" ref="O281:O282" si="128">N281-J281</f>
        <v>15103.987194000001</v>
      </c>
      <c r="Q281" s="27">
        <f>SUMIFS('Wkpr-Stdy Bal (ex. trnsptn)'!$Q$9:$Q$512,'Wkpr-Stdy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Summary'!$Q$9:$Q$238,'Wkpr-201612 TTP Adj Summary'!$B$9:$B$238,'Att B1 123116 Depr_Chg-ex trans'!$B281,'Wkpr-201612 TTP Adj Summary'!$C$9:$C$238,'Att B1 123116 Depr_Chg-ex trans'!$C281,'Wkpr-201612 TTP Adj Summary'!$D$9:$D$238,'Att B1 123116 Depr_Chg-ex trans'!$D281)</f>
        <v>10311.492057343796</v>
      </c>
      <c r="R281" s="27">
        <f>SUMIFS('Wkpr-Stdy Bal (ex. trnsptn)'!$R$9:$R$512,'Wkpr-Stdy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Summary'!$R$9:$R$238,'Wkpr-201612 TTP Adj Summary'!$B$9:$B$238,'Att B1 123116 Depr_Chg-ex trans'!$B281,'Wkpr-201612 TTP Adj Summary'!$C$9:$C$238,'Att B1 123116 Depr_Chg-ex trans'!$C281,'Wkpr-201612 TTP Adj Summary'!$D$9:$D$238,'Att B1 123116 Depr_Chg-ex trans'!$D281)</f>
        <v>4792.4951366562</v>
      </c>
      <c r="S281" s="27">
        <f>SUMIFS('Wkpr-Stdy Bal (ex. trnsptn)'!$S$9:$S$512,'Wkpr-Stdy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Summary'!$S$9:$S$238,'Wkpr-201612 TTP Adj Summary'!$B$9:$B$238,'Att B1 123116 Depr_Chg-ex trans'!$B281,'Wkpr-201612 TTP Adj Summary'!$C$9:$C$238,'Att B1 123116 Depr_Chg-ex trans'!$C281,'Wkpr-201612 TTP Adj Summary'!$D$9:$D$238,'Att B1 123116 Depr_Chg-ex trans'!$D281)</f>
        <v>0</v>
      </c>
      <c r="T281" s="27">
        <f>SUMIFS('Wkpr-Stdy Bal (ex. trnsptn)'!$T$9:$T$512,'Wkpr-Stdy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Summary'!$T$9:$T$238,'Wkpr-201612 TTP Adj Summary'!$B$9:$B$238,'Att B1 123116 Depr_Chg-ex trans'!$B281,'Wkpr-201612 TTP Adj Summary'!$C$9:$C$238,'Att B1 123116 Depr_Chg-ex trans'!$C281,'Wkpr-201612 TTP Adj Summary'!$D$9:$D$238,'Att B1 123116 Depr_Chg-ex trans'!$D281)</f>
        <v>0</v>
      </c>
      <c r="U281" s="27">
        <f>SUMIFS('Wkpr-Stdy Bal (ex. trnsptn)'!$U$9:$U$512,'Wkpr-Stdy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Summary'!$U$9:$U$238,'Wkpr-201612 TTP Adj Summary'!$B$9:$B$238,'Att B1 123116 Depr_Chg-ex trans'!$B281,'Wkpr-201612 TTP Adj Summary'!$C$9:$C$238,'Att B1 123116 Depr_Chg-ex trans'!$C281,'Wkpr-201612 TTP Adj Summary'!$D$9:$D$238,'Att B1 123116 Depr_Chg-ex trans'!$D281)</f>
        <v>0</v>
      </c>
    </row>
    <row r="282" spans="1:21" x14ac:dyDescent="0.2">
      <c r="B282" s="26" t="s">
        <v>30</v>
      </c>
      <c r="C282" s="26" t="s">
        <v>59</v>
      </c>
      <c r="D282" s="26">
        <f t="shared" si="125"/>
        <v>370000</v>
      </c>
      <c r="E282" s="36">
        <v>370</v>
      </c>
      <c r="F282" s="26" t="s">
        <v>76</v>
      </c>
      <c r="G282" s="27">
        <f>SUMIFS('Wkpr-Stdy Bal (ex. trnsptn)'!$G$9:$G$512,'Wkpr-Stdy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Summary'!$G$9:$G$238,'Wkpr-201612 TTP Adj Summary'!$B$9:$B$238,'Att B1 123116 Depr_Chg-ex trans'!$B282,'Wkpr-201612 TTP Adj Summary'!$C$9:$C$238,'Att B1 123116 Depr_Chg-ex trans'!$C282,'Wkpr-201612 TTP Adj Summary'!$D$9:$D$238,'Att B1 123116 Depr_Chg-ex trans'!$D282)</f>
        <v>157018.04</v>
      </c>
      <c r="I282" s="37">
        <f>'Wkpr-Stdy Bal (ex. trnsptn)'!I282</f>
        <v>3.39E-2</v>
      </c>
      <c r="J282" s="28">
        <f t="shared" si="126"/>
        <v>5322.911556</v>
      </c>
      <c r="L282" s="37">
        <f>'Wkpr-Stdy Bal (ex. trnsptn)'!L282</f>
        <v>2.8899999999999999E-2</v>
      </c>
      <c r="N282" s="28">
        <f t="shared" si="127"/>
        <v>4537.8213560000004</v>
      </c>
      <c r="O282" s="28">
        <f t="shared" si="128"/>
        <v>-785.09019999999964</v>
      </c>
      <c r="Q282" s="27">
        <f>SUMIFS('Wkpr-Stdy Bal (ex. trnsptn)'!$Q$9:$Q$512,'Wkpr-Stdy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Summary'!$Q$9:$Q$238,'Wkpr-201612 TTP Adj Summary'!$B$9:$B$238,'Att B1 123116 Depr_Chg-ex trans'!$B282,'Wkpr-201612 TTP Adj Summary'!$C$9:$C$238,'Att B1 123116 Depr_Chg-ex trans'!$C282,'Wkpr-201612 TTP Adj Summary'!$D$9:$D$238,'Att B1 123116 Depr_Chg-ex trans'!$D282)</f>
        <v>-535.98107953999988</v>
      </c>
      <c r="R282" s="27">
        <f>SUMIFS('Wkpr-Stdy Bal (ex. trnsptn)'!$R$9:$R$512,'Wkpr-Stdy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Summary'!$R$9:$R$238,'Wkpr-201612 TTP Adj Summary'!$B$9:$B$238,'Att B1 123116 Depr_Chg-ex trans'!$B282,'Wkpr-201612 TTP Adj Summary'!$C$9:$C$238,'Att B1 123116 Depr_Chg-ex trans'!$C282,'Wkpr-201612 TTP Adj Summary'!$D$9:$D$238,'Att B1 123116 Depr_Chg-ex trans'!$D282)</f>
        <v>-249.10912045999976</v>
      </c>
      <c r="S282" s="27">
        <f>SUMIFS('Wkpr-Stdy Bal (ex. trnsptn)'!$S$9:$S$512,'Wkpr-Stdy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Summary'!$S$9:$S$238,'Wkpr-201612 TTP Adj Summary'!$B$9:$B$238,'Att B1 123116 Depr_Chg-ex trans'!$B282,'Wkpr-201612 TTP Adj Summary'!$C$9:$C$238,'Att B1 123116 Depr_Chg-ex trans'!$C282,'Wkpr-201612 TTP Adj Summary'!$D$9:$D$238,'Att B1 123116 Depr_Chg-ex trans'!$D282)</f>
        <v>0</v>
      </c>
      <c r="T282" s="27">
        <f>SUMIFS('Wkpr-Stdy Bal (ex. trnsptn)'!$T$9:$T$512,'Wkpr-Stdy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Summary'!$T$9:$T$238,'Wkpr-201612 TTP Adj Summary'!$B$9:$B$238,'Att B1 123116 Depr_Chg-ex trans'!$B282,'Wkpr-201612 TTP Adj Summary'!$C$9:$C$238,'Att B1 123116 Depr_Chg-ex trans'!$C282,'Wkpr-201612 TTP Adj Summary'!$D$9:$D$238,'Att B1 123116 Depr_Chg-ex trans'!$D282)</f>
        <v>0</v>
      </c>
      <c r="U282" s="27">
        <f>SUMIFS('Wkpr-Stdy Bal (ex. trnsptn)'!$U$9:$U$512,'Wkpr-Stdy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Summary'!$U$9:$U$238,'Wkpr-201612 TTP Adj Summary'!$B$9:$B$238,'Att B1 123116 Depr_Chg-ex trans'!$B282,'Wkpr-201612 TTP Adj Summary'!$C$9:$C$238,'Att B1 123116 Depr_Chg-ex trans'!$C282,'Wkpr-201612 TTP Adj Summary'!$D$9:$D$238,'Att B1 123116 Depr_Chg-ex trans'!$D282)</f>
        <v>0</v>
      </c>
    </row>
    <row r="283" spans="1:21" x14ac:dyDescent="0.2">
      <c r="F283" s="26" t="s">
        <v>39</v>
      </c>
      <c r="G283" s="40">
        <f>SUM(G281:G282)</f>
        <v>2284340.1800000002</v>
      </c>
      <c r="I283" s="77">
        <f>J283/G283</f>
        <v>2.0676061353523973E-2</v>
      </c>
      <c r="J283" s="40">
        <f>SUM(J281:J282)</f>
        <v>47231.157714000001</v>
      </c>
      <c r="L283" s="77">
        <f>N283/G283</f>
        <v>2.694434710157749E-2</v>
      </c>
      <c r="N283" s="40">
        <f t="shared" ref="N283:O283" si="129">SUM(N281:N282)</f>
        <v>61550.054708000003</v>
      </c>
      <c r="O283" s="40">
        <f t="shared" si="129"/>
        <v>14318.896994000002</v>
      </c>
      <c r="Q283" s="40">
        <f t="shared" ref="Q283:U283" si="130">SUM(Q281:Q282)</f>
        <v>9775.510977803795</v>
      </c>
      <c r="R283" s="40">
        <f t="shared" si="130"/>
        <v>4543.3860161962002</v>
      </c>
      <c r="S283" s="40">
        <f t="shared" si="130"/>
        <v>0</v>
      </c>
      <c r="T283" s="40">
        <f t="shared" si="130"/>
        <v>0</v>
      </c>
      <c r="U283" s="40">
        <f t="shared" si="130"/>
        <v>0</v>
      </c>
    </row>
    <row r="284" spans="1:21" x14ac:dyDescent="0.2">
      <c r="J284" s="28"/>
      <c r="N284" s="28"/>
      <c r="O284" s="28"/>
      <c r="Q284" s="28"/>
      <c r="R284" s="28"/>
      <c r="S284" s="28"/>
      <c r="T284" s="28"/>
      <c r="U284" s="28"/>
    </row>
    <row r="285" spans="1:21" x14ac:dyDescent="0.2">
      <c r="A285" s="26" t="s">
        <v>87</v>
      </c>
      <c r="J285" s="28"/>
      <c r="N285" s="28"/>
      <c r="O285" s="28"/>
      <c r="Q285" s="28"/>
      <c r="R285" s="28"/>
      <c r="S285" s="28"/>
      <c r="T285" s="28"/>
      <c r="U285" s="28"/>
    </row>
    <row r="286" spans="1:21" x14ac:dyDescent="0.2">
      <c r="B286" s="26" t="s">
        <v>30</v>
      </c>
      <c r="C286" s="26" t="s">
        <v>59</v>
      </c>
      <c r="D286" s="26">
        <f t="shared" ref="D286:D297" si="131">E286*1000</f>
        <v>390100</v>
      </c>
      <c r="E286" s="36">
        <v>390.1</v>
      </c>
      <c r="F286" s="26" t="s">
        <v>32</v>
      </c>
      <c r="G286" s="27">
        <f>SUMIFS('Wkpr-Stdy Bal (ex. trnsptn)'!$G$9:$G$512,'Wkpr-Stdy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Summary'!$G$9:$G$238,'Wkpr-201612 TTP Adj Summary'!$B$9:$B$238,'Att B1 123116 Depr_Chg-ex trans'!$B286,'Wkpr-201612 TTP Adj Summary'!$C$9:$C$238,'Att B1 123116 Depr_Chg-ex trans'!$C286,'Wkpr-201612 TTP Adj Summary'!$D$9:$D$238,'Att B1 123116 Depr_Chg-ex trans'!$D286)</f>
        <v>4323042.26</v>
      </c>
      <c r="I286" s="37">
        <f>'Wkpr-Stdy Bal (ex. trnsptn)'!I286</f>
        <v>1.67E-2</v>
      </c>
      <c r="J286" s="28">
        <f t="shared" ref="J286:J297" si="132">G286*I286</f>
        <v>72194.805741999997</v>
      </c>
      <c r="L286" s="37">
        <f>'Wkpr-Stdy Bal (ex. trnsptn)'!L286</f>
        <v>1.9E-2</v>
      </c>
      <c r="N286" s="28">
        <f t="shared" ref="N286:N297" si="133">G286*L286</f>
        <v>82137.802939999994</v>
      </c>
      <c r="O286" s="28">
        <f t="shared" ref="O286:O297" si="134">N286-J286</f>
        <v>9942.9971979999973</v>
      </c>
      <c r="Q286" s="27">
        <f>SUMIFS('Wkpr-Stdy Bal (ex. trnsptn)'!$Q$9:$Q$512,'Wkpr-Stdy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Summary'!$Q$9:$Q$238,'Wkpr-201612 TTP Adj Summary'!$B$9:$B$238,'Att B1 123116 Depr_Chg-ex trans'!$B286,'Wkpr-201612 TTP Adj Summary'!$C$9:$C$238,'Att B1 123116 Depr_Chg-ex trans'!$C286,'Wkpr-201612 TTP Adj Summary'!$D$9:$D$238,'Att B1 123116 Depr_Chg-ex trans'!$D286)</f>
        <v>6788.0841870745935</v>
      </c>
      <c r="R286" s="27">
        <f>SUMIFS('Wkpr-Stdy Bal (ex. trnsptn)'!$R$9:$R$512,'Wkpr-Stdy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Summary'!$R$9:$R$238,'Wkpr-201612 TTP Adj Summary'!$B$9:$B$238,'Att B1 123116 Depr_Chg-ex trans'!$B286,'Wkpr-201612 TTP Adj Summary'!$C$9:$C$238,'Att B1 123116 Depr_Chg-ex trans'!$C286,'Wkpr-201612 TTP Adj Summary'!$D$9:$D$238,'Att B1 123116 Depr_Chg-ex trans'!$D286)</f>
        <v>3154.9130109254002</v>
      </c>
      <c r="S286" s="27">
        <f>SUMIFS('Wkpr-Stdy Bal (ex. trnsptn)'!$S$9:$S$512,'Wkpr-Stdy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Summary'!$S$9:$S$238,'Wkpr-201612 TTP Adj Summary'!$B$9:$B$238,'Att B1 123116 Depr_Chg-ex trans'!$B286,'Wkpr-201612 TTP Adj Summary'!$C$9:$C$238,'Att B1 123116 Depr_Chg-ex trans'!$C286,'Wkpr-201612 TTP Adj Summary'!$D$9:$D$238,'Att B1 123116 Depr_Chg-ex trans'!$D286)</f>
        <v>0</v>
      </c>
      <c r="T286" s="27">
        <f>SUMIFS('Wkpr-Stdy Bal (ex. trnsptn)'!$T$9:$T$512,'Wkpr-Stdy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Summary'!$T$9:$T$238,'Wkpr-201612 TTP Adj Summary'!$B$9:$B$238,'Att B1 123116 Depr_Chg-ex trans'!$B286,'Wkpr-201612 TTP Adj Summary'!$C$9:$C$238,'Att B1 123116 Depr_Chg-ex trans'!$C286,'Wkpr-201612 TTP Adj Summary'!$D$9:$D$238,'Att B1 123116 Depr_Chg-ex trans'!$D286)</f>
        <v>0</v>
      </c>
      <c r="U286" s="27">
        <f>SUMIFS('Wkpr-Stdy Bal (ex. trnsptn)'!$U$9:$U$512,'Wkpr-Stdy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Summary'!$U$9:$U$238,'Wkpr-201612 TTP Adj Summary'!$B$9:$B$238,'Att B1 123116 Depr_Chg-ex trans'!$B286,'Wkpr-201612 TTP Adj Summary'!$C$9:$C$238,'Att B1 123116 Depr_Chg-ex trans'!$C286,'Wkpr-201612 TTP Adj Summary'!$D$9:$D$238,'Att B1 123116 Depr_Chg-ex trans'!$D286)</f>
        <v>0</v>
      </c>
    </row>
    <row r="287" spans="1:21" x14ac:dyDescent="0.2">
      <c r="B287" s="26" t="s">
        <v>30</v>
      </c>
      <c r="C287" s="26" t="s">
        <v>59</v>
      </c>
      <c r="D287" s="26">
        <f t="shared" si="131"/>
        <v>391100</v>
      </c>
      <c r="E287" s="36">
        <v>391.1</v>
      </c>
      <c r="F287" s="26" t="s">
        <v>88</v>
      </c>
      <c r="G287" s="27">
        <f>SUMIFS('Wkpr-Stdy Bal (ex. trnsptn)'!$G$9:$G$512,'Wkpr-Stdy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Summary'!$G$9:$G$238,'Wkpr-201612 TTP Adj Summary'!$B$9:$B$238,'Att B1 123116 Depr_Chg-ex trans'!$B287,'Wkpr-201612 TTP Adj Summary'!$C$9:$C$238,'Att B1 123116 Depr_Chg-ex trans'!$C287,'Wkpr-201612 TTP Adj Summary'!$D$9:$D$238,'Att B1 123116 Depr_Chg-ex trans'!$D287)</f>
        <v>5726013.5999999996</v>
      </c>
      <c r="I287" s="37">
        <f>'Wkpr-Stdy Bal (ex. trnsptn)'!I287</f>
        <v>0.21279999999999999</v>
      </c>
      <c r="J287" s="28">
        <f t="shared" si="132"/>
        <v>1218495.6940799998</v>
      </c>
      <c r="L287" s="37">
        <f>'Wkpr-Stdy Bal (ex. trnsptn)'!L287</f>
        <v>0.2</v>
      </c>
      <c r="N287" s="28">
        <f t="shared" si="133"/>
        <v>1145202.72</v>
      </c>
      <c r="O287" s="28">
        <f t="shared" si="134"/>
        <v>-73292.97407999984</v>
      </c>
      <c r="Q287" s="27">
        <f>SUMIFS('Wkpr-Stdy Bal (ex. trnsptn)'!$Q$9:$Q$512,'Wkpr-Stdy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Summary'!$Q$9:$Q$238,'Wkpr-201612 TTP Adj Summary'!$B$9:$B$238,'Att B1 123116 Depr_Chg-ex trans'!$B287,'Wkpr-201612 TTP Adj Summary'!$C$9:$C$238,'Att B1 123116 Depr_Chg-ex trans'!$C287,'Wkpr-201612 TTP Adj Summary'!$D$9:$D$238,'Att B1 123116 Depr_Chg-ex trans'!$D287)</f>
        <v>-50037.113404415897</v>
      </c>
      <c r="R287" s="27">
        <f>SUMIFS('Wkpr-Stdy Bal (ex. trnsptn)'!$R$9:$R$512,'Wkpr-Stdy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Summary'!$R$9:$R$238,'Wkpr-201612 TTP Adj Summary'!$B$9:$B$238,'Att B1 123116 Depr_Chg-ex trans'!$B287,'Wkpr-201612 TTP Adj Summary'!$C$9:$C$238,'Att B1 123116 Depr_Chg-ex trans'!$C287,'Wkpr-201612 TTP Adj Summary'!$D$9:$D$238,'Att B1 123116 Depr_Chg-ex trans'!$D287)</f>
        <v>-23255.860675584001</v>
      </c>
      <c r="S287" s="27">
        <f>SUMIFS('Wkpr-Stdy Bal (ex. trnsptn)'!$S$9:$S$512,'Wkpr-Stdy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Summary'!$S$9:$S$238,'Wkpr-201612 TTP Adj Summary'!$B$9:$B$238,'Att B1 123116 Depr_Chg-ex trans'!$B287,'Wkpr-201612 TTP Adj Summary'!$C$9:$C$238,'Att B1 123116 Depr_Chg-ex trans'!$C287,'Wkpr-201612 TTP Adj Summary'!$D$9:$D$238,'Att B1 123116 Depr_Chg-ex trans'!$D287)</f>
        <v>0</v>
      </c>
      <c r="T287" s="27">
        <f>SUMIFS('Wkpr-Stdy Bal (ex. trnsptn)'!$T$9:$T$512,'Wkpr-Stdy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Summary'!$T$9:$T$238,'Wkpr-201612 TTP Adj Summary'!$B$9:$B$238,'Att B1 123116 Depr_Chg-ex trans'!$B287,'Wkpr-201612 TTP Adj Summary'!$C$9:$C$238,'Att B1 123116 Depr_Chg-ex trans'!$C287,'Wkpr-201612 TTP Adj Summary'!$D$9:$D$238,'Att B1 123116 Depr_Chg-ex trans'!$D287)</f>
        <v>0</v>
      </c>
      <c r="U287" s="27">
        <f>SUMIFS('Wkpr-Stdy Bal (ex. trnsptn)'!$U$9:$U$512,'Wkpr-Stdy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Summary'!$U$9:$U$238,'Wkpr-201612 TTP Adj Summary'!$B$9:$B$238,'Att B1 123116 Depr_Chg-ex trans'!$B287,'Wkpr-201612 TTP Adj Summary'!$C$9:$C$238,'Att B1 123116 Depr_Chg-ex trans'!$C287,'Wkpr-201612 TTP Adj Summary'!$D$9:$D$238,'Att B1 123116 Depr_Chg-ex trans'!$D287)</f>
        <v>0</v>
      </c>
    </row>
    <row r="288" spans="1:21" x14ac:dyDescent="0.2">
      <c r="B288" s="26" t="s">
        <v>30</v>
      </c>
      <c r="C288" s="26" t="s">
        <v>59</v>
      </c>
      <c r="D288" s="26">
        <f t="shared" si="131"/>
        <v>393000</v>
      </c>
      <c r="E288" s="36">
        <v>393</v>
      </c>
      <c r="F288" s="26" t="s">
        <v>89</v>
      </c>
      <c r="G288" s="27">
        <f>SUMIFS('Wkpr-Stdy Bal (ex. trnsptn)'!$G$9:$G$512,'Wkpr-Stdy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Summary'!$G$9:$G$238,'Wkpr-201612 TTP Adj Summary'!$B$9:$B$238,'Att B1 123116 Depr_Chg-ex trans'!$B288,'Wkpr-201612 TTP Adj Summary'!$C$9:$C$238,'Att B1 123116 Depr_Chg-ex trans'!$C288,'Wkpr-201612 TTP Adj Summary'!$D$9:$D$238,'Att B1 123116 Depr_Chg-ex trans'!$D288)</f>
        <v>375022.48</v>
      </c>
      <c r="I288" s="37">
        <f>'Wkpr-Stdy Bal (ex. trnsptn)'!I288</f>
        <v>4.58E-2</v>
      </c>
      <c r="J288" s="28">
        <f t="shared" si="132"/>
        <v>17176.029584</v>
      </c>
      <c r="L288" s="37">
        <f>'Wkpr-Stdy Bal (ex. trnsptn)'!L288</f>
        <v>0.04</v>
      </c>
      <c r="N288" s="28">
        <f t="shared" si="133"/>
        <v>15000.8992</v>
      </c>
      <c r="O288" s="28">
        <f t="shared" si="134"/>
        <v>-2175.130384</v>
      </c>
      <c r="Q288" s="27">
        <f>SUMIFS('Wkpr-Stdy Bal (ex. trnsptn)'!$Q$9:$Q$512,'Wkpr-Stdy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Summary'!$Q$9:$Q$238,'Wkpr-201612 TTP Adj Summary'!$B$9:$B$238,'Att B1 123116 Depr_Chg-ex trans'!$B288,'Wkpr-201612 TTP Adj Summary'!$C$9:$C$238,'Att B1 123116 Depr_Chg-ex trans'!$C288,'Wkpr-201612 TTP Adj Summary'!$D$9:$D$238,'Att B1 123116 Depr_Chg-ex trans'!$D288)</f>
        <v>-1484.9615131567989</v>
      </c>
      <c r="R288" s="27">
        <f>SUMIFS('Wkpr-Stdy Bal (ex. trnsptn)'!$R$9:$R$512,'Wkpr-Stdy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Summary'!$R$9:$R$238,'Wkpr-201612 TTP Adj Summary'!$B$9:$B$238,'Att B1 123116 Depr_Chg-ex trans'!$B288,'Wkpr-201612 TTP Adj Summary'!$C$9:$C$238,'Att B1 123116 Depr_Chg-ex trans'!$C288,'Wkpr-201612 TTP Adj Summary'!$D$9:$D$238,'Att B1 123116 Depr_Chg-ex trans'!$D288)</f>
        <v>-690.16887084320024</v>
      </c>
      <c r="S288" s="27">
        <f>SUMIFS('Wkpr-Stdy Bal (ex. trnsptn)'!$S$9:$S$512,'Wkpr-Stdy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Summary'!$S$9:$S$238,'Wkpr-201612 TTP Adj Summary'!$B$9:$B$238,'Att B1 123116 Depr_Chg-ex trans'!$B288,'Wkpr-201612 TTP Adj Summary'!$C$9:$C$238,'Att B1 123116 Depr_Chg-ex trans'!$C288,'Wkpr-201612 TTP Adj Summary'!$D$9:$D$238,'Att B1 123116 Depr_Chg-ex trans'!$D288)</f>
        <v>0</v>
      </c>
      <c r="T288" s="27">
        <f>SUMIFS('Wkpr-Stdy Bal (ex. trnsptn)'!$T$9:$T$512,'Wkpr-Stdy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Summary'!$T$9:$T$238,'Wkpr-201612 TTP Adj Summary'!$B$9:$B$238,'Att B1 123116 Depr_Chg-ex trans'!$B288,'Wkpr-201612 TTP Adj Summary'!$C$9:$C$238,'Att B1 123116 Depr_Chg-ex trans'!$C288,'Wkpr-201612 TTP Adj Summary'!$D$9:$D$238,'Att B1 123116 Depr_Chg-ex trans'!$D288)</f>
        <v>0</v>
      </c>
      <c r="U288" s="27">
        <f>SUMIFS('Wkpr-Stdy Bal (ex. trnsptn)'!$U$9:$U$512,'Wkpr-Stdy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Summary'!$U$9:$U$238,'Wkpr-201612 TTP Adj Summary'!$B$9:$B$238,'Att B1 123116 Depr_Chg-ex trans'!$B288,'Wkpr-201612 TTP Adj Summary'!$C$9:$C$238,'Att B1 123116 Depr_Chg-ex trans'!$C288,'Wkpr-201612 TTP Adj Summary'!$D$9:$D$238,'Att B1 123116 Depr_Chg-ex trans'!$D288)</f>
        <v>0</v>
      </c>
    </row>
    <row r="289" spans="1:21" x14ac:dyDescent="0.2">
      <c r="B289" s="26" t="s">
        <v>30</v>
      </c>
      <c r="C289" s="26" t="s">
        <v>59</v>
      </c>
      <c r="D289" s="26">
        <f t="shared" si="131"/>
        <v>394000</v>
      </c>
      <c r="E289" s="36">
        <v>394</v>
      </c>
      <c r="F289" s="26" t="s">
        <v>90</v>
      </c>
      <c r="G289" s="27">
        <f>SUMIFS('Wkpr-Stdy Bal (ex. trnsptn)'!$G$9:$G$512,'Wkpr-Stdy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Summary'!$G$9:$G$238,'Wkpr-201612 TTP Adj Summary'!$B$9:$B$238,'Att B1 123116 Depr_Chg-ex trans'!$B289,'Wkpr-201612 TTP Adj Summary'!$C$9:$C$238,'Att B1 123116 Depr_Chg-ex trans'!$C289,'Wkpr-201612 TTP Adj Summary'!$D$9:$D$238,'Att B1 123116 Depr_Chg-ex trans'!$D289)</f>
        <v>2850939.9400000004</v>
      </c>
      <c r="I289" s="37">
        <f>'Wkpr-Stdy Bal (ex. trnsptn)'!I289</f>
        <v>4.7800000000000002E-2</v>
      </c>
      <c r="J289" s="28">
        <f t="shared" si="132"/>
        <v>136274.92913200002</v>
      </c>
      <c r="L289" s="37">
        <f>'Wkpr-Stdy Bal (ex. trnsptn)'!L289</f>
        <v>0.05</v>
      </c>
      <c r="N289" s="28">
        <f t="shared" si="133"/>
        <v>142546.99700000003</v>
      </c>
      <c r="O289" s="28">
        <f t="shared" si="134"/>
        <v>6272.0678680000128</v>
      </c>
      <c r="Q289" s="27">
        <f>SUMIFS('Wkpr-Stdy Bal (ex. trnsptn)'!$Q$9:$Q$512,'Wkpr-Stdy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Summary'!$Q$9:$Q$238,'Wkpr-201612 TTP Adj Summary'!$B$9:$B$238,'Att B1 123116 Depr_Chg-ex trans'!$B289,'Wkpr-201612 TTP Adj Summary'!$C$9:$C$238,'Att B1 123116 Depr_Chg-ex trans'!$C289,'Wkpr-201612 TTP Adj Summary'!$D$9:$D$238,'Att B1 123116 Depr_Chg-ex trans'!$D289)</f>
        <v>4281.9407334836105</v>
      </c>
      <c r="R289" s="27">
        <f>SUMIFS('Wkpr-Stdy Bal (ex. trnsptn)'!$R$9:$R$512,'Wkpr-Stdy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Summary'!$R$9:$R$238,'Wkpr-201612 TTP Adj Summary'!$B$9:$B$238,'Att B1 123116 Depr_Chg-ex trans'!$B289,'Wkpr-201612 TTP Adj Summary'!$C$9:$C$238,'Att B1 123116 Depr_Chg-ex trans'!$C289,'Wkpr-201612 TTP Adj Summary'!$D$9:$D$238,'Att B1 123116 Depr_Chg-ex trans'!$D289)</f>
        <v>1990.1271345164014</v>
      </c>
      <c r="S289" s="27">
        <f>SUMIFS('Wkpr-Stdy Bal (ex. trnsptn)'!$S$9:$S$512,'Wkpr-Stdy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Summary'!$S$9:$S$238,'Wkpr-201612 TTP Adj Summary'!$B$9:$B$238,'Att B1 123116 Depr_Chg-ex trans'!$B289,'Wkpr-201612 TTP Adj Summary'!$C$9:$C$238,'Att B1 123116 Depr_Chg-ex trans'!$C289,'Wkpr-201612 TTP Adj Summary'!$D$9:$D$238,'Att B1 123116 Depr_Chg-ex trans'!$D289)</f>
        <v>0</v>
      </c>
      <c r="T289" s="27">
        <f>SUMIFS('Wkpr-Stdy Bal (ex. trnsptn)'!$T$9:$T$512,'Wkpr-Stdy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Summary'!$T$9:$T$238,'Wkpr-201612 TTP Adj Summary'!$B$9:$B$238,'Att B1 123116 Depr_Chg-ex trans'!$B289,'Wkpr-201612 TTP Adj Summary'!$C$9:$C$238,'Att B1 123116 Depr_Chg-ex trans'!$C289,'Wkpr-201612 TTP Adj Summary'!$D$9:$D$238,'Att B1 123116 Depr_Chg-ex trans'!$D289)</f>
        <v>0</v>
      </c>
      <c r="U289" s="27">
        <f>SUMIFS('Wkpr-Stdy Bal (ex. trnsptn)'!$U$9:$U$512,'Wkpr-Stdy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Summary'!$U$9:$U$238,'Wkpr-201612 TTP Adj Summary'!$B$9:$B$238,'Att B1 123116 Depr_Chg-ex trans'!$B289,'Wkpr-201612 TTP Adj Summary'!$C$9:$C$238,'Att B1 123116 Depr_Chg-ex trans'!$C289,'Wkpr-201612 TTP Adj Summary'!$D$9:$D$238,'Att B1 123116 Depr_Chg-ex trans'!$D289)</f>
        <v>0</v>
      </c>
    </row>
    <row r="290" spans="1:21" x14ac:dyDescent="0.2">
      <c r="B290" s="26" t="s">
        <v>30</v>
      </c>
      <c r="C290" s="26" t="s">
        <v>59</v>
      </c>
      <c r="D290" s="26">
        <f t="shared" si="131"/>
        <v>394100</v>
      </c>
      <c r="E290" s="36">
        <v>394.1</v>
      </c>
      <c r="F290" s="26" t="s">
        <v>91</v>
      </c>
      <c r="G290" s="27">
        <f>SUMIFS('Wkpr-Stdy Bal (ex. trnsptn)'!$G$9:$G$512,'Wkpr-Stdy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Summary'!$G$9:$G$238,'Wkpr-201612 TTP Adj Summary'!$B$9:$B$238,'Att B1 123116 Depr_Chg-ex trans'!$B290,'Wkpr-201612 TTP Adj Summary'!$C$9:$C$238,'Att B1 123116 Depr_Chg-ex trans'!$C290,'Wkpr-201612 TTP Adj Summary'!$D$9:$D$238,'Att B1 123116 Depr_Chg-ex trans'!$D290)</f>
        <v>51258.01</v>
      </c>
      <c r="I290" s="37">
        <f>'Wkpr-Stdy Bal (ex. trnsptn)'!I290</f>
        <v>0.1</v>
      </c>
      <c r="J290" s="28">
        <f t="shared" si="132"/>
        <v>5125.8010000000004</v>
      </c>
      <c r="L290" s="37">
        <f>'Wkpr-Stdy Bal (ex. trnsptn)'!L290</f>
        <v>0.10539999999999999</v>
      </c>
      <c r="N290" s="28">
        <f t="shared" si="133"/>
        <v>5402.5942539999996</v>
      </c>
      <c r="O290" s="28">
        <f t="shared" si="134"/>
        <v>276.79325399999925</v>
      </c>
      <c r="Q290" s="27">
        <f>SUMIFS('Wkpr-Stdy Bal (ex. trnsptn)'!$Q$9:$Q$512,'Wkpr-Stdy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Summary'!$Q$9:$Q$238,'Wkpr-201612 TTP Adj Summary'!$B$9:$B$238,'Att B1 123116 Depr_Chg-ex trans'!$B290,'Wkpr-201612 TTP Adj Summary'!$C$9:$C$238,'Att B1 123116 Depr_Chg-ex trans'!$C290,'Wkpr-201612 TTP Adj Summary'!$D$9:$D$238,'Att B1 123116 Depr_Chg-ex trans'!$D290)</f>
        <v>188.9667545057996</v>
      </c>
      <c r="R290" s="27">
        <f>SUMIFS('Wkpr-Stdy Bal (ex. trnsptn)'!$R$9:$R$512,'Wkpr-Stdy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Summary'!$R$9:$R$238,'Wkpr-201612 TTP Adj Summary'!$B$9:$B$238,'Att B1 123116 Depr_Chg-ex trans'!$B290,'Wkpr-201612 TTP Adj Summary'!$C$9:$C$238,'Att B1 123116 Depr_Chg-ex trans'!$C290,'Wkpr-201612 TTP Adj Summary'!$D$9:$D$238,'Att B1 123116 Depr_Chg-ex trans'!$D290)</f>
        <v>87.826499494199879</v>
      </c>
      <c r="S290" s="27">
        <f>SUMIFS('Wkpr-Stdy Bal (ex. trnsptn)'!$S$9:$S$512,'Wkpr-Stdy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Summary'!$S$9:$S$238,'Wkpr-201612 TTP Adj Summary'!$B$9:$B$238,'Att B1 123116 Depr_Chg-ex trans'!$B290,'Wkpr-201612 TTP Adj Summary'!$C$9:$C$238,'Att B1 123116 Depr_Chg-ex trans'!$C290,'Wkpr-201612 TTP Adj Summary'!$D$9:$D$238,'Att B1 123116 Depr_Chg-ex trans'!$D290)</f>
        <v>0</v>
      </c>
      <c r="T290" s="27">
        <f>SUMIFS('Wkpr-Stdy Bal (ex. trnsptn)'!$T$9:$T$512,'Wkpr-Stdy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Summary'!$T$9:$T$238,'Wkpr-201612 TTP Adj Summary'!$B$9:$B$238,'Att B1 123116 Depr_Chg-ex trans'!$B290,'Wkpr-201612 TTP Adj Summary'!$C$9:$C$238,'Att B1 123116 Depr_Chg-ex trans'!$C290,'Wkpr-201612 TTP Adj Summary'!$D$9:$D$238,'Att B1 123116 Depr_Chg-ex trans'!$D290)</f>
        <v>0</v>
      </c>
      <c r="U290" s="27">
        <f>SUMIFS('Wkpr-Stdy Bal (ex. trnsptn)'!$U$9:$U$512,'Wkpr-Stdy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Summary'!$U$9:$U$238,'Wkpr-201612 TTP Adj Summary'!$B$9:$B$238,'Att B1 123116 Depr_Chg-ex trans'!$B290,'Wkpr-201612 TTP Adj Summary'!$C$9:$C$238,'Att B1 123116 Depr_Chg-ex trans'!$C290,'Wkpr-201612 TTP Adj Summary'!$D$9:$D$238,'Att B1 123116 Depr_Chg-ex trans'!$D290)</f>
        <v>0</v>
      </c>
    </row>
    <row r="291" spans="1:21" x14ac:dyDescent="0.2">
      <c r="B291" s="26" t="s">
        <v>30</v>
      </c>
      <c r="C291" s="26" t="s">
        <v>59</v>
      </c>
      <c r="D291" s="26">
        <f t="shared" si="131"/>
        <v>395000</v>
      </c>
      <c r="E291" s="36">
        <v>395</v>
      </c>
      <c r="F291" s="26" t="s">
        <v>92</v>
      </c>
      <c r="G291" s="27">
        <f>SUMIFS('Wkpr-Stdy Bal (ex. trnsptn)'!$G$9:$G$512,'Wkpr-Stdy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Summary'!$G$9:$G$238,'Wkpr-201612 TTP Adj Summary'!$B$9:$B$238,'Att B1 123116 Depr_Chg-ex trans'!$B291,'Wkpr-201612 TTP Adj Summary'!$C$9:$C$238,'Att B1 123116 Depr_Chg-ex trans'!$C291,'Wkpr-201612 TTP Adj Summary'!$D$9:$D$238,'Att B1 123116 Depr_Chg-ex trans'!$D291)</f>
        <v>678436.56</v>
      </c>
      <c r="I291" s="37">
        <f>'Wkpr-Stdy Bal (ex. trnsptn)'!I291</f>
        <v>0.13730000000000001</v>
      </c>
      <c r="J291" s="28">
        <f t="shared" si="132"/>
        <v>93149.339688000007</v>
      </c>
      <c r="L291" s="37">
        <f>'Wkpr-Stdy Bal (ex. trnsptn)'!L291</f>
        <v>6.6699999999999995E-2</v>
      </c>
      <c r="N291" s="28">
        <f t="shared" si="133"/>
        <v>45251.718551999998</v>
      </c>
      <c r="O291" s="28">
        <f t="shared" si="134"/>
        <v>-47897.621136000009</v>
      </c>
      <c r="Q291" s="27">
        <f>SUMIFS('Wkpr-Stdy Bal (ex. trnsptn)'!$Q$9:$Q$512,'Wkpr-Stdy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Summary'!$Q$9:$Q$238,'Wkpr-201612 TTP Adj Summary'!$B$9:$B$238,'Att B1 123116 Depr_Chg-ex trans'!$B291,'Wkpr-201612 TTP Adj Summary'!$C$9:$C$238,'Att B1 123116 Depr_Chg-ex trans'!$C291,'Wkpr-201612 TTP Adj Summary'!$D$9:$D$238,'Att B1 123116 Depr_Chg-ex trans'!$D291)</f>
        <v>-32699.705949547202</v>
      </c>
      <c r="R291" s="27">
        <f>SUMIFS('Wkpr-Stdy Bal (ex. trnsptn)'!$R$9:$R$512,'Wkpr-Stdy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Summary'!$R$9:$R$238,'Wkpr-201612 TTP Adj Summary'!$B$9:$B$238,'Att B1 123116 Depr_Chg-ex trans'!$B291,'Wkpr-201612 TTP Adj Summary'!$C$9:$C$238,'Att B1 123116 Depr_Chg-ex trans'!$C291,'Wkpr-201612 TTP Adj Summary'!$D$9:$D$238,'Att B1 123116 Depr_Chg-ex trans'!$D291)</f>
        <v>-15197.915186452799</v>
      </c>
      <c r="S291" s="27">
        <f>SUMIFS('Wkpr-Stdy Bal (ex. trnsptn)'!$S$9:$S$512,'Wkpr-Stdy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Summary'!$S$9:$S$238,'Wkpr-201612 TTP Adj Summary'!$B$9:$B$238,'Att B1 123116 Depr_Chg-ex trans'!$B291,'Wkpr-201612 TTP Adj Summary'!$C$9:$C$238,'Att B1 123116 Depr_Chg-ex trans'!$C291,'Wkpr-201612 TTP Adj Summary'!$D$9:$D$238,'Att B1 123116 Depr_Chg-ex trans'!$D291)</f>
        <v>0</v>
      </c>
      <c r="T291" s="27">
        <f>SUMIFS('Wkpr-Stdy Bal (ex. trnsptn)'!$T$9:$T$512,'Wkpr-Stdy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Summary'!$T$9:$T$238,'Wkpr-201612 TTP Adj Summary'!$B$9:$B$238,'Att B1 123116 Depr_Chg-ex trans'!$B291,'Wkpr-201612 TTP Adj Summary'!$C$9:$C$238,'Att B1 123116 Depr_Chg-ex trans'!$C291,'Wkpr-201612 TTP Adj Summary'!$D$9:$D$238,'Att B1 123116 Depr_Chg-ex trans'!$D291)</f>
        <v>0</v>
      </c>
      <c r="U291" s="27">
        <f>SUMIFS('Wkpr-Stdy Bal (ex. trnsptn)'!$U$9:$U$512,'Wkpr-Stdy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Summary'!$U$9:$U$238,'Wkpr-201612 TTP Adj Summary'!$B$9:$B$238,'Att B1 123116 Depr_Chg-ex trans'!$B291,'Wkpr-201612 TTP Adj Summary'!$C$9:$C$238,'Att B1 123116 Depr_Chg-ex trans'!$C291,'Wkpr-201612 TTP Adj Summary'!$D$9:$D$238,'Att B1 123116 Depr_Chg-ex trans'!$D291)</f>
        <v>0</v>
      </c>
    </row>
    <row r="292" spans="1:21" x14ac:dyDescent="0.2">
      <c r="E292" s="36"/>
      <c r="G292" s="27"/>
      <c r="I292" s="37"/>
      <c r="J292" s="28"/>
      <c r="L292" s="37"/>
      <c r="N292" s="28"/>
      <c r="O292" s="28"/>
      <c r="Q292" s="27"/>
      <c r="R292" s="27"/>
      <c r="S292" s="27"/>
      <c r="T292" s="27"/>
      <c r="U292" s="27"/>
    </row>
    <row r="293" spans="1:21" x14ac:dyDescent="0.2">
      <c r="B293" s="26" t="s">
        <v>30</v>
      </c>
      <c r="C293" s="26" t="s">
        <v>59</v>
      </c>
      <c r="D293" s="26">
        <f t="shared" si="131"/>
        <v>397000</v>
      </c>
      <c r="E293" s="36">
        <v>397</v>
      </c>
      <c r="F293" s="26" t="s">
        <v>93</v>
      </c>
      <c r="G293" s="27">
        <f>SUMIFS('Wkpr-Stdy Bal (ex. trnsptn)'!$G$9:$G$512,'Wkpr-Stdy Bal (ex. trnsptn)'!$B$9:$B$512,'Att B1 123116 Depr_Chg-ex trans'!$B293,'Wkpr-Stdy Bal (ex. trnsptn)'!$C$9:$C$512,'Att B1 123116 Depr_Chg-ex trans'!$C293,'Wkpr-Stdy Bal (ex. trnsptn)'!$D$9:$D$512,'Att B1 123116 Depr_Chg-ex trans'!$D293)+SUMIFS('Wkpr-201612 TTP Adj Summary'!$G$9:$G$238,'Wkpr-201612 TTP Adj Summary'!$B$9:$B$238,'Att B1 123116 Depr_Chg-ex trans'!$B293,'Wkpr-201612 TTP Adj Summary'!$C$9:$C$238,'Att B1 123116 Depr_Chg-ex trans'!$C293,'Wkpr-201612 TTP Adj Summary'!$D$9:$D$238,'Att B1 123116 Depr_Chg-ex trans'!$D293)</f>
        <v>44931191.600000001</v>
      </c>
      <c r="I293" s="37">
        <f>'Wkpr-Stdy Bal (ex. trnsptn)'!I293</f>
        <v>2.81E-2</v>
      </c>
      <c r="J293" s="28"/>
      <c r="L293" s="37">
        <f>'Wkpr-Stdy Bal (ex. trnsptn)'!L293</f>
        <v>6.6699999999999995E-2</v>
      </c>
      <c r="N293" s="28"/>
      <c r="O293" s="28"/>
      <c r="Q293" s="27"/>
      <c r="R293" s="27"/>
      <c r="S293" s="27"/>
      <c r="T293" s="27"/>
      <c r="U293" s="27"/>
    </row>
    <row r="294" spans="1:21" x14ac:dyDescent="0.2">
      <c r="E294" s="36"/>
      <c r="F294" s="26" t="s">
        <v>261</v>
      </c>
      <c r="G294" s="27">
        <f>'Wkpr-Stdy Bal (ex. trnsptn)'!G294</f>
        <v>11925277.85</v>
      </c>
      <c r="I294" s="37">
        <f>'Wkpr-Stdy Bal (ex. trnsptn)'!I294</f>
        <v>2.81E-2</v>
      </c>
      <c r="J294" s="28">
        <f t="shared" si="132"/>
        <v>335100.307585</v>
      </c>
      <c r="L294" s="45">
        <f>'Wkpr-Stdy Bal (ex. trnsptn)'!L294</f>
        <v>0</v>
      </c>
      <c r="N294" s="28">
        <f t="shared" ref="N294:N295" si="135">G294*L294</f>
        <v>0</v>
      </c>
      <c r="O294" s="28">
        <f t="shared" ref="O294:O295" si="136">N294-J294</f>
        <v>-335100.307585</v>
      </c>
      <c r="Q294" s="27">
        <f>'Wkpr-Stdy Bal (ex. trnsptn)'!Q294</f>
        <v>-228772.97998827949</v>
      </c>
      <c r="R294" s="27">
        <f>'Wkpr-Stdy Bal (ex. trnsptn)'!R294</f>
        <v>-106327.32759672051</v>
      </c>
      <c r="S294" s="27">
        <f>'Wkpr-Stdy Bal (ex. trnsptn)'!S294</f>
        <v>0</v>
      </c>
      <c r="T294" s="27">
        <f>'Wkpr-Stdy Bal (ex. trnsptn)'!T294</f>
        <v>0</v>
      </c>
      <c r="U294" s="27">
        <f>'Wkpr-Stdy Bal (ex. trnsptn)'!U294</f>
        <v>0</v>
      </c>
    </row>
    <row r="295" spans="1:21" x14ac:dyDescent="0.2">
      <c r="E295" s="36"/>
      <c r="F295" s="26" t="s">
        <v>262</v>
      </c>
      <c r="G295" s="27">
        <f>G293-G294</f>
        <v>33005913.75</v>
      </c>
      <c r="I295" s="37">
        <f>'Wkpr-Stdy Bal (ex. trnsptn)'!I295</f>
        <v>2.81E-2</v>
      </c>
      <c r="J295" s="28">
        <f t="shared" si="132"/>
        <v>927466.17637500004</v>
      </c>
      <c r="L295" s="37">
        <f>'Wkpr-Stdy Bal (ex. trnsptn)'!L295</f>
        <v>6.6699999999999995E-2</v>
      </c>
      <c r="N295" s="28">
        <f t="shared" si="135"/>
        <v>2201494.4471249999</v>
      </c>
      <c r="O295" s="28">
        <f t="shared" si="136"/>
        <v>1274028.2707499999</v>
      </c>
      <c r="Q295" s="27">
        <f>'Wkpr-Stdy Bal (ex. trnsptn)'!Q295+SUMIFS('Wkpr-201612 TTP Adj Summary'!Q$9:Q$238,'Wkpr-201612 TTP Adj Summary'!$B$9:$B$238,'Att B1 123116 Depr_Chg-ex trans'!$B293,'Wkpr-201612 TTP Adj Summary'!$C$9:$C$238,'Att B1 123116 Depr_Chg-ex trans'!$C293,'Wkpr-201612 TTP Adj Summary'!$D$9:$D$238,'Att B1 123116 Depr_Chg-ex trans'!$D293)</f>
        <v>869779.10044102464</v>
      </c>
      <c r="R295" s="27">
        <f>'Wkpr-Stdy Bal (ex. trnsptn)'!R295+SUMIFS('Wkpr-201612 TTP Adj Summary'!R$9:R$238,'Wkpr-201612 TTP Adj Summary'!$B$9:$B$238,'Att B1 123116 Depr_Chg-ex trans'!$B293,'Wkpr-201612 TTP Adj Summary'!$C$9:$C$238,'Att B1 123116 Depr_Chg-ex trans'!$C293,'Wkpr-201612 TTP Adj Summary'!$D$9:$D$238,'Att B1 123116 Depr_Chg-ex trans'!$D293)</f>
        <v>404249.17030897486</v>
      </c>
      <c r="S295" s="27">
        <f>'Wkpr-Stdy Bal (ex. trnsptn)'!S295+SUMIFS('Wkpr-201612 TTP Adj Summary'!S$9:S$238,'Wkpr-201612 TTP Adj Summary'!$B$9:$B$238,'Att B1 123116 Depr_Chg-ex trans'!$B293,'Wkpr-201612 TTP Adj Summary'!$C$9:$C$238,'Att B1 123116 Depr_Chg-ex trans'!$C293,'Wkpr-201612 TTP Adj Summary'!$D$9:$D$238,'Att B1 123116 Depr_Chg-ex trans'!$D293)</f>
        <v>0</v>
      </c>
      <c r="T295" s="27">
        <f>'Wkpr-Stdy Bal (ex. trnsptn)'!T295+SUMIFS('Wkpr-201612 TTP Adj Summary'!T$9:T$238,'Wkpr-201612 TTP Adj Summary'!$B$9:$B$238,'Att B1 123116 Depr_Chg-ex trans'!$B293,'Wkpr-201612 TTP Adj Summary'!$C$9:$C$238,'Att B1 123116 Depr_Chg-ex trans'!$C293,'Wkpr-201612 TTP Adj Summary'!$D$9:$D$238,'Att B1 123116 Depr_Chg-ex trans'!$D293)</f>
        <v>0</v>
      </c>
      <c r="U295" s="27">
        <f>'Wkpr-Stdy Bal (ex. trnsptn)'!U295+SUMIFS('Wkpr-201612 TTP Adj Summary'!U$9:U$238,'Wkpr-201612 TTP Adj Summary'!$B$9:$B$238,'Att B1 123116 Depr_Chg-ex trans'!$B293,'Wkpr-201612 TTP Adj Summary'!$C$9:$C$238,'Att B1 123116 Depr_Chg-ex trans'!$C293,'Wkpr-201612 TTP Adj Summary'!$D$9:$D$238,'Att B1 123116 Depr_Chg-ex trans'!$D293)</f>
        <v>0</v>
      </c>
    </row>
    <row r="296" spans="1:21" x14ac:dyDescent="0.2">
      <c r="E296" s="36"/>
      <c r="G296" s="27"/>
      <c r="I296" s="37"/>
      <c r="J296" s="28"/>
      <c r="L296" s="37"/>
      <c r="N296" s="28"/>
      <c r="O296" s="28"/>
      <c r="Q296" s="27"/>
      <c r="R296" s="27"/>
      <c r="S296" s="27"/>
      <c r="T296" s="27"/>
      <c r="U296" s="27"/>
    </row>
    <row r="297" spans="1:21" x14ac:dyDescent="0.2">
      <c r="B297" s="26" t="s">
        <v>30</v>
      </c>
      <c r="C297" s="26" t="s">
        <v>59</v>
      </c>
      <c r="D297" s="26">
        <f t="shared" si="131"/>
        <v>398000</v>
      </c>
      <c r="E297" s="36">
        <v>398</v>
      </c>
      <c r="F297" s="26" t="s">
        <v>57</v>
      </c>
      <c r="G297" s="27">
        <f>SUMIFS('Wkpr-Stdy Bal (ex. trnsptn)'!$G$9:$G$512,'Wkpr-Stdy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Summary'!$G$9:$G$238,'Wkpr-201612 TTP Adj Summary'!$B$9:$B$238,'Att B1 123116 Depr_Chg-ex trans'!$B297,'Wkpr-201612 TTP Adj Summary'!$C$9:$C$238,'Att B1 123116 Depr_Chg-ex trans'!$C297,'Wkpr-201612 TTP Adj Summary'!$D$9:$D$238,'Att B1 123116 Depr_Chg-ex trans'!$D297)</f>
        <v>141144.81</v>
      </c>
      <c r="I297" s="37">
        <f>'Wkpr-Stdy Bal (ex. trnsptn)'!I297</f>
        <v>0.1331</v>
      </c>
      <c r="J297" s="28">
        <f t="shared" si="132"/>
        <v>18786.374210999998</v>
      </c>
      <c r="L297" s="37">
        <f>'Wkpr-Stdy Bal (ex. trnsptn)'!L297</f>
        <v>0.1</v>
      </c>
      <c r="N297" s="28">
        <f t="shared" si="133"/>
        <v>14114.481</v>
      </c>
      <c r="O297" s="28">
        <f t="shared" si="134"/>
        <v>-4671.8932109999987</v>
      </c>
      <c r="Q297" s="27">
        <f>SUMIFS('Wkpr-Stdy Bal (ex. trnsptn)'!$Q$9:$Q$512,'Wkpr-Stdy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Summary'!$Q$9:$Q$238,'Wkpr-201612 TTP Adj Summary'!$B$9:$B$238,'Att B1 123116 Depr_Chg-ex trans'!$B297,'Wkpr-201612 TTP Adj Summary'!$C$9:$C$238,'Att B1 123116 Depr_Chg-ex trans'!$C297,'Wkpr-201612 TTP Adj Summary'!$D$9:$D$238,'Att B1 123116 Depr_Chg-ex trans'!$D297)</f>
        <v>-3189.5014951496978</v>
      </c>
      <c r="R297" s="27">
        <f>SUMIFS('Wkpr-Stdy Bal (ex. trnsptn)'!$R$9:$R$512,'Wkpr-Stdy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Summary'!$R$9:$R$238,'Wkpr-201612 TTP Adj Summary'!$B$9:$B$238,'Att B1 123116 Depr_Chg-ex trans'!$B297,'Wkpr-201612 TTP Adj Summary'!$C$9:$C$238,'Att B1 123116 Depr_Chg-ex trans'!$C297,'Wkpr-201612 TTP Adj Summary'!$D$9:$D$238,'Att B1 123116 Depr_Chg-ex trans'!$D297)</f>
        <v>-1482.3917158503</v>
      </c>
      <c r="S297" s="27">
        <f>SUMIFS('Wkpr-Stdy Bal (ex. trnsptn)'!$S$9:$S$512,'Wkpr-Stdy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Summary'!$S$9:$S$238,'Wkpr-201612 TTP Adj Summary'!$B$9:$B$238,'Att B1 123116 Depr_Chg-ex trans'!$B297,'Wkpr-201612 TTP Adj Summary'!$C$9:$C$238,'Att B1 123116 Depr_Chg-ex trans'!$C297,'Wkpr-201612 TTP Adj Summary'!$D$9:$D$238,'Att B1 123116 Depr_Chg-ex trans'!$D297)</f>
        <v>0</v>
      </c>
      <c r="T297" s="27">
        <f>SUMIFS('Wkpr-Stdy Bal (ex. trnsptn)'!$T$9:$T$512,'Wkpr-Stdy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Summary'!$T$9:$T$238,'Wkpr-201612 TTP Adj Summary'!$B$9:$B$238,'Att B1 123116 Depr_Chg-ex trans'!$B297,'Wkpr-201612 TTP Adj Summary'!$C$9:$C$238,'Att B1 123116 Depr_Chg-ex trans'!$C297,'Wkpr-201612 TTP Adj Summary'!$D$9:$D$238,'Att B1 123116 Depr_Chg-ex trans'!$D297)</f>
        <v>0</v>
      </c>
      <c r="U297" s="27">
        <f>SUMIFS('Wkpr-Stdy Bal (ex. trnsptn)'!$U$9:$U$512,'Wkpr-Stdy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Summary'!$U$9:$U$238,'Wkpr-201612 TTP Adj Summary'!$B$9:$B$238,'Att B1 123116 Depr_Chg-ex trans'!$B297,'Wkpr-201612 TTP Adj Summary'!$C$9:$C$238,'Att B1 123116 Depr_Chg-ex trans'!$C297,'Wkpr-201612 TTP Adj Summary'!$D$9:$D$238,'Att B1 123116 Depr_Chg-ex trans'!$D297)</f>
        <v>0</v>
      </c>
    </row>
    <row r="298" spans="1:21" x14ac:dyDescent="0.2">
      <c r="F298" s="26" t="s">
        <v>39</v>
      </c>
      <c r="G298" s="40">
        <f>SUM(G286:G291,G294:G295,G297)</f>
        <v>59077049.260000005</v>
      </c>
      <c r="I298" s="77">
        <f>J298/G298</f>
        <v>4.7798078827016199E-2</v>
      </c>
      <c r="J298" s="40">
        <f>SUM(J286:J291,J294:J295,J297)</f>
        <v>2823769.4573969995</v>
      </c>
      <c r="L298" s="77">
        <f>N298/G298</f>
        <v>6.1803216406462066E-2</v>
      </c>
      <c r="N298" s="40">
        <f t="shared" ref="N298:O298" si="137">SUM(N286:N291,N294:N295,N297)</f>
        <v>3651151.660071</v>
      </c>
      <c r="O298" s="40">
        <f t="shared" si="137"/>
        <v>827382.20267400006</v>
      </c>
      <c r="Q298" s="40">
        <f t="shared" ref="Q298:U298" si="138">SUM(Q286:Q291,Q294:Q295,Q297)</f>
        <v>564853.82976553962</v>
      </c>
      <c r="R298" s="40">
        <f t="shared" si="138"/>
        <v>262528.37290846009</v>
      </c>
      <c r="S298" s="40">
        <f t="shared" si="138"/>
        <v>0</v>
      </c>
      <c r="T298" s="40">
        <f t="shared" si="138"/>
        <v>0</v>
      </c>
      <c r="U298" s="40">
        <f t="shared" si="138"/>
        <v>0</v>
      </c>
    </row>
    <row r="299" spans="1:21" x14ac:dyDescent="0.2">
      <c r="J299" s="28"/>
      <c r="N299" s="28"/>
      <c r="O299" s="28"/>
      <c r="Q299" s="28"/>
      <c r="R299" s="28"/>
      <c r="S299" s="28"/>
      <c r="T299" s="28"/>
      <c r="U299" s="28"/>
    </row>
    <row r="300" spans="1:21" x14ac:dyDescent="0.2">
      <c r="A300" s="26" t="s">
        <v>178</v>
      </c>
      <c r="J300" s="28"/>
      <c r="N300" s="28"/>
      <c r="O300" s="28"/>
      <c r="Q300" s="28"/>
      <c r="R300" s="28"/>
      <c r="S300" s="28"/>
      <c r="T300" s="28"/>
      <c r="U300" s="28"/>
    </row>
    <row r="301" spans="1:21" x14ac:dyDescent="0.2">
      <c r="B301" s="26" t="s">
        <v>30</v>
      </c>
      <c r="C301" s="26" t="s">
        <v>69</v>
      </c>
      <c r="D301" s="26">
        <f t="shared" ref="D301:D311" si="139">E301*1000</f>
        <v>390100</v>
      </c>
      <c r="E301" s="36">
        <v>390.1</v>
      </c>
      <c r="F301" s="26" t="s">
        <v>32</v>
      </c>
      <c r="G301" s="27">
        <f>SUMIFS('Wkpr-Stdy Bal (ex. trnsptn)'!$G$9:$G$512,'Wkpr-Stdy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Summary'!$G$9:$G$238,'Wkpr-201612 TTP Adj Summary'!$B$9:$B$238,'Att B1 123116 Depr_Chg-ex trans'!$B301,'Wkpr-201612 TTP Adj Summary'!$C$9:$C$238,'Att B1 123116 Depr_Chg-ex trans'!$C301,'Wkpr-201612 TTP Adj Summary'!$D$9:$D$238,'Att B1 123116 Depr_Chg-ex trans'!$D301)</f>
        <v>2416083.21</v>
      </c>
      <c r="I301" s="37">
        <f>'Wkpr-Stdy Bal (ex. trnsptn)'!I301</f>
        <v>1.67E-2</v>
      </c>
      <c r="J301" s="28">
        <f t="shared" ref="J301:J311" si="140">G301*I301</f>
        <v>40348.589607000002</v>
      </c>
      <c r="L301" s="37">
        <f>'Wkpr-Stdy Bal (ex. trnsptn)'!L301</f>
        <v>1.9E-2</v>
      </c>
      <c r="N301" s="28">
        <f t="shared" ref="N301:N311" si="141">G301*L301</f>
        <v>45905.580989999995</v>
      </c>
      <c r="O301" s="28">
        <f t="shared" ref="O301:O311" si="142">N301-J301</f>
        <v>5556.9913829999932</v>
      </c>
      <c r="Q301" s="27">
        <f>SUMIFS('Wkpr-Stdy Bal (ex. trnsptn)'!$Q$9:$Q$512,'Wkpr-Stdy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Summary'!$Q$9:$Q$238,'Wkpr-201612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  <c r="R301" s="27">
        <f>SUMIFS('Wkpr-Stdy Bal (ex. trnsptn)'!$R$9:$R$512,'Wkpr-Stdy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Summary'!$R$9:$R$238,'Wkpr-201612 TTP Adj Summary'!$B$9:$B$238,'Att B1 123116 Depr_Chg-ex trans'!$B301,'Wkpr-201612 TTP Adj Summary'!$C$9:$C$238,'Att B1 123116 Depr_Chg-ex trans'!$C301,'Wkpr-201612 TTP Adj Summary'!$D$9:$D$238,'Att B1 123116 Depr_Chg-ex trans'!$D301)</f>
        <v>5556.9913829999932</v>
      </c>
      <c r="S301" s="27">
        <f>SUMIFS('Wkpr-Stdy Bal (ex. trnsptn)'!$S$9:$S$512,'Wkpr-Stdy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Summary'!$S$9:$S$238,'Wkpr-201612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  <c r="T301" s="27">
        <f>SUMIFS('Wkpr-Stdy Bal (ex. trnsptn)'!$T$9:$T$512,'Wkpr-Stdy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Summary'!$T$9:$T$238,'Wkpr-201612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  <c r="U301" s="27">
        <f>SUMIFS('Wkpr-Stdy Bal (ex. trnsptn)'!$U$9:$U$512,'Wkpr-Stdy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Summary'!$U$9:$U$238,'Wkpr-201612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</row>
    <row r="302" spans="1:21" x14ac:dyDescent="0.2">
      <c r="B302" s="26" t="s">
        <v>30</v>
      </c>
      <c r="C302" s="26" t="s">
        <v>69</v>
      </c>
      <c r="D302" s="26">
        <f t="shared" si="139"/>
        <v>391100</v>
      </c>
      <c r="E302" s="36">
        <v>391.1</v>
      </c>
      <c r="F302" s="26" t="s">
        <v>88</v>
      </c>
      <c r="G302" s="27">
        <f>SUMIFS('Wkpr-Stdy Bal (ex. trnsptn)'!$G$9:$G$512,'Wkpr-Stdy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Summary'!$G$9:$G$238,'Wkpr-201612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I302" s="37">
        <f>'Wkpr-Stdy Bal (ex. trnsptn)'!I302</f>
        <v>0.21279999999999999</v>
      </c>
      <c r="J302" s="28">
        <f t="shared" si="140"/>
        <v>0</v>
      </c>
      <c r="L302" s="37">
        <f>'Wkpr-Stdy Bal (ex. trnsptn)'!L302</f>
        <v>0.2</v>
      </c>
      <c r="N302" s="28">
        <f t="shared" si="141"/>
        <v>0</v>
      </c>
      <c r="O302" s="28">
        <f t="shared" si="142"/>
        <v>0</v>
      </c>
      <c r="Q302" s="27">
        <f>SUMIFS('Wkpr-Stdy Bal (ex. trnsptn)'!$Q$9:$Q$512,'Wkpr-Stdy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Summary'!$Q$9:$Q$238,'Wkpr-201612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R302" s="27">
        <f>SUMIFS('Wkpr-Stdy Bal (ex. trnsptn)'!$R$9:$R$512,'Wkpr-Stdy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Summary'!$R$9:$R$238,'Wkpr-201612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S302" s="27">
        <f>SUMIFS('Wkpr-Stdy Bal (ex. trnsptn)'!$S$9:$S$512,'Wkpr-Stdy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Summary'!$S$9:$S$238,'Wkpr-201612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T302" s="27">
        <f>SUMIFS('Wkpr-Stdy Bal (ex. trnsptn)'!$T$9:$T$512,'Wkpr-Stdy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Summary'!$T$9:$T$238,'Wkpr-201612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U302" s="27">
        <f>SUMIFS('Wkpr-Stdy Bal (ex. trnsptn)'!$U$9:$U$512,'Wkpr-Stdy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Summary'!$U$9:$U$238,'Wkpr-201612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</row>
    <row r="303" spans="1:21" x14ac:dyDescent="0.2">
      <c r="B303" s="26" t="s">
        <v>30</v>
      </c>
      <c r="C303" s="26" t="s">
        <v>69</v>
      </c>
      <c r="D303" s="26">
        <f t="shared" si="139"/>
        <v>393000</v>
      </c>
      <c r="E303" s="36">
        <v>393</v>
      </c>
      <c r="F303" s="26" t="s">
        <v>89</v>
      </c>
      <c r="G303" s="27">
        <f>SUMIFS('Wkpr-Stdy Bal (ex. trnsptn)'!$G$9:$G$512,'Wkpr-Stdy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Summary'!$G$9:$G$238,'Wkpr-201612 TTP Adj Summary'!$B$9:$B$238,'Att B1 123116 Depr_Chg-ex trans'!$B303,'Wkpr-201612 TTP Adj Summary'!$C$9:$C$238,'Att B1 123116 Depr_Chg-ex trans'!$C303,'Wkpr-201612 TTP Adj Summary'!$D$9:$D$238,'Att B1 123116 Depr_Chg-ex trans'!$D303)</f>
        <v>14744.52</v>
      </c>
      <c r="I303" s="37">
        <f>'Wkpr-Stdy Bal (ex. trnsptn)'!I303</f>
        <v>4.58E-2</v>
      </c>
      <c r="J303" s="28">
        <f t="shared" si="140"/>
        <v>675.29901600000005</v>
      </c>
      <c r="L303" s="37">
        <f>'Wkpr-Stdy Bal (ex. trnsptn)'!L303</f>
        <v>0.04</v>
      </c>
      <c r="N303" s="28">
        <f t="shared" si="141"/>
        <v>589.7808</v>
      </c>
      <c r="O303" s="28">
        <f t="shared" si="142"/>
        <v>-85.518216000000052</v>
      </c>
      <c r="Q303" s="27">
        <f>SUMIFS('Wkpr-Stdy Bal (ex. trnsptn)'!$Q$9:$Q$512,'Wkpr-Stdy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Summary'!$Q$9:$Q$238,'Wkpr-201612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  <c r="R303" s="27">
        <f>SUMIFS('Wkpr-Stdy Bal (ex. trnsptn)'!$R$9:$R$512,'Wkpr-Stdy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Summary'!$R$9:$R$238,'Wkpr-201612 TTP Adj Summary'!$B$9:$B$238,'Att B1 123116 Depr_Chg-ex trans'!$B303,'Wkpr-201612 TTP Adj Summary'!$C$9:$C$238,'Att B1 123116 Depr_Chg-ex trans'!$C303,'Wkpr-201612 TTP Adj Summary'!$D$9:$D$238,'Att B1 123116 Depr_Chg-ex trans'!$D303)</f>
        <v>-85.518216000000052</v>
      </c>
      <c r="S303" s="27">
        <f>SUMIFS('Wkpr-Stdy Bal (ex. trnsptn)'!$S$9:$S$512,'Wkpr-Stdy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Summary'!$S$9:$S$238,'Wkpr-201612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  <c r="T303" s="27">
        <f>SUMIFS('Wkpr-Stdy Bal (ex. trnsptn)'!$T$9:$T$512,'Wkpr-Stdy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Summary'!$T$9:$T$238,'Wkpr-201612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  <c r="U303" s="27">
        <f>SUMIFS('Wkpr-Stdy Bal (ex. trnsptn)'!$U$9:$U$512,'Wkpr-Stdy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Summary'!$U$9:$U$238,'Wkpr-201612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</row>
    <row r="304" spans="1:21" x14ac:dyDescent="0.2">
      <c r="B304" s="26" t="s">
        <v>30</v>
      </c>
      <c r="C304" s="26" t="s">
        <v>69</v>
      </c>
      <c r="D304" s="26">
        <f t="shared" si="139"/>
        <v>394000</v>
      </c>
      <c r="E304" s="36">
        <v>394</v>
      </c>
      <c r="F304" s="26" t="s">
        <v>90</v>
      </c>
      <c r="G304" s="27">
        <f>SUMIFS('Wkpr-Stdy Bal (ex. trnsptn)'!$G$9:$G$512,'Wkpr-Stdy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Summary'!$G$9:$G$238,'Wkpr-201612 TTP Adj Summary'!$B$9:$B$238,'Att B1 123116 Depr_Chg-ex trans'!$B304,'Wkpr-201612 TTP Adj Summary'!$C$9:$C$238,'Att B1 123116 Depr_Chg-ex trans'!$C304,'Wkpr-201612 TTP Adj Summary'!$D$9:$D$238,'Att B1 123116 Depr_Chg-ex trans'!$D304)</f>
        <v>265743.34000000003</v>
      </c>
      <c r="I304" s="37">
        <f>'Wkpr-Stdy Bal (ex. trnsptn)'!I304</f>
        <v>4.7800000000000002E-2</v>
      </c>
      <c r="J304" s="28">
        <f t="shared" si="140"/>
        <v>12702.531652000001</v>
      </c>
      <c r="L304" s="37">
        <f>'Wkpr-Stdy Bal (ex. trnsptn)'!L304</f>
        <v>0.05</v>
      </c>
      <c r="N304" s="28">
        <f t="shared" si="141"/>
        <v>13287.167000000001</v>
      </c>
      <c r="O304" s="28">
        <f t="shared" si="142"/>
        <v>584.63534799999979</v>
      </c>
      <c r="Q304" s="27">
        <f>SUMIFS('Wkpr-Stdy Bal (ex. trnsptn)'!$Q$9:$Q$512,'Wkpr-Stdy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Summary'!$Q$9:$Q$238,'Wkpr-201612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  <c r="R304" s="27">
        <f>SUMIFS('Wkpr-Stdy Bal (ex. trnsptn)'!$R$9:$R$512,'Wkpr-Stdy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Summary'!$R$9:$R$238,'Wkpr-201612 TTP Adj Summary'!$B$9:$B$238,'Att B1 123116 Depr_Chg-ex trans'!$B304,'Wkpr-201612 TTP Adj Summary'!$C$9:$C$238,'Att B1 123116 Depr_Chg-ex trans'!$C304,'Wkpr-201612 TTP Adj Summary'!$D$9:$D$238,'Att B1 123116 Depr_Chg-ex trans'!$D304)</f>
        <v>584.63534799999979</v>
      </c>
      <c r="S304" s="27">
        <f>SUMIFS('Wkpr-Stdy Bal (ex. trnsptn)'!$S$9:$S$512,'Wkpr-Stdy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Summary'!$S$9:$S$238,'Wkpr-201612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  <c r="T304" s="27">
        <f>SUMIFS('Wkpr-Stdy Bal (ex. trnsptn)'!$T$9:$T$512,'Wkpr-Stdy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Summary'!$T$9:$T$238,'Wkpr-201612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  <c r="U304" s="27">
        <f>SUMIFS('Wkpr-Stdy Bal (ex. trnsptn)'!$U$9:$U$512,'Wkpr-Stdy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Summary'!$U$9:$U$238,'Wkpr-201612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</row>
    <row r="305" spans="1:21" x14ac:dyDescent="0.2">
      <c r="B305" s="26" t="s">
        <v>30</v>
      </c>
      <c r="C305" s="26" t="s">
        <v>69</v>
      </c>
      <c r="D305" s="26">
        <f t="shared" si="139"/>
        <v>395000</v>
      </c>
      <c r="E305" s="36">
        <v>395</v>
      </c>
      <c r="F305" s="26" t="s">
        <v>92</v>
      </c>
      <c r="G305" s="27">
        <f>SUMIFS('Wkpr-Stdy Bal (ex. trnsptn)'!$G$9:$G$512,'Wkpr-Stdy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Summary'!$G$9:$G$238,'Wkpr-201612 TTP Adj Summary'!$B$9:$B$238,'Att B1 123116 Depr_Chg-ex trans'!$B305,'Wkpr-201612 TTP Adj Summary'!$C$9:$C$238,'Att B1 123116 Depr_Chg-ex trans'!$C305,'Wkpr-201612 TTP Adj Summary'!$D$9:$D$238,'Att B1 123116 Depr_Chg-ex trans'!$D305)</f>
        <v>26663.14</v>
      </c>
      <c r="I305" s="37">
        <f>'Wkpr-Stdy Bal (ex. trnsptn)'!I305</f>
        <v>0.13730000000000001</v>
      </c>
      <c r="J305" s="28">
        <f t="shared" si="140"/>
        <v>3660.8491220000001</v>
      </c>
      <c r="L305" s="37">
        <f>'Wkpr-Stdy Bal (ex. trnsptn)'!L305</f>
        <v>6.6699999999999995E-2</v>
      </c>
      <c r="N305" s="28">
        <f t="shared" si="141"/>
        <v>1778.4314379999998</v>
      </c>
      <c r="O305" s="28">
        <f t="shared" si="142"/>
        <v>-1882.4176840000002</v>
      </c>
      <c r="Q305" s="27">
        <f>SUMIFS('Wkpr-Stdy Bal (ex. trnsptn)'!$Q$9:$Q$512,'Wkpr-Stdy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Summary'!$Q$9:$Q$238,'Wkpr-201612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  <c r="R305" s="27">
        <f>SUMIFS('Wkpr-Stdy Bal (ex. trnsptn)'!$R$9:$R$512,'Wkpr-Stdy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Summary'!$R$9:$R$238,'Wkpr-201612 TTP Adj Summary'!$B$9:$B$238,'Att B1 123116 Depr_Chg-ex trans'!$B305,'Wkpr-201612 TTP Adj Summary'!$C$9:$C$238,'Att B1 123116 Depr_Chg-ex trans'!$C305,'Wkpr-201612 TTP Adj Summary'!$D$9:$D$238,'Att B1 123116 Depr_Chg-ex trans'!$D305)</f>
        <v>-1882.4176840000002</v>
      </c>
      <c r="S305" s="27">
        <f>SUMIFS('Wkpr-Stdy Bal (ex. trnsptn)'!$S$9:$S$512,'Wkpr-Stdy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Summary'!$S$9:$S$238,'Wkpr-201612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  <c r="T305" s="27">
        <f>SUMIFS('Wkpr-Stdy Bal (ex. trnsptn)'!$T$9:$T$512,'Wkpr-Stdy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Summary'!$T$9:$T$238,'Wkpr-201612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  <c r="U305" s="27">
        <f>SUMIFS('Wkpr-Stdy Bal (ex. trnsptn)'!$U$9:$U$512,'Wkpr-Stdy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Summary'!$U$9:$U$238,'Wkpr-201612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</row>
    <row r="306" spans="1:21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</row>
    <row r="307" spans="1:21" x14ac:dyDescent="0.2">
      <c r="B307" s="26" t="s">
        <v>30</v>
      </c>
      <c r="C307" s="26" t="s">
        <v>69</v>
      </c>
      <c r="D307" s="26">
        <f t="shared" si="139"/>
        <v>397000</v>
      </c>
      <c r="E307" s="36">
        <v>397</v>
      </c>
      <c r="F307" s="26" t="s">
        <v>93</v>
      </c>
      <c r="G307" s="27">
        <f>SUMIFS('Wkpr-Stdy Bal (ex. trnsptn)'!$G$9:$G$512,'Wkpr-Stdy Bal (ex. trnsptn)'!$B$9:$B$512,'Att B1 123116 Depr_Chg-ex trans'!$B307,'Wkpr-Stdy Bal (ex. trnsptn)'!$C$9:$C$512,'Att B1 123116 Depr_Chg-ex trans'!$C307,'Wkpr-Stdy Bal (ex. trnsptn)'!$D$9:$D$512,'Att B1 123116 Depr_Chg-ex trans'!$D307)+SUMIFS('Wkpr-201612 TTP Adj Summary'!$G$9:$G$238,'Wkpr-201612 TTP Adj Summary'!$B$9:$B$238,'Att B1 123116 Depr_Chg-ex trans'!$B307,'Wkpr-201612 TTP Adj Summary'!$C$9:$C$238,'Att B1 123116 Depr_Chg-ex trans'!$C307,'Wkpr-201612 TTP Adj Summary'!$D$9:$D$238,'Att B1 123116 Depr_Chg-ex trans'!$D307)</f>
        <v>6177253.3599999994</v>
      </c>
      <c r="I307" s="37">
        <f>'Wkpr-Stdy Bal (ex. trnsptn)'!I307</f>
        <v>2.81E-2</v>
      </c>
      <c r="J307" s="28"/>
      <c r="L307" s="37">
        <f>'Wkpr-Stdy Bal (ex. trnsptn)'!L307</f>
        <v>6.6699999999999995E-2</v>
      </c>
      <c r="N307" s="28"/>
      <c r="O307" s="28"/>
      <c r="Q307" s="27"/>
      <c r="R307" s="27"/>
      <c r="S307" s="27"/>
      <c r="T307" s="27"/>
      <c r="U307" s="27"/>
    </row>
    <row r="308" spans="1:21" x14ac:dyDescent="0.2">
      <c r="E308" s="36"/>
      <c r="F308" s="26" t="s">
        <v>261</v>
      </c>
      <c r="G308" s="27">
        <f>'Wkpr-Stdy Bal (ex. trnsptn)'!G308</f>
        <v>783683.05</v>
      </c>
      <c r="I308" s="37">
        <f>'Wkpr-Stdy Bal (ex. trnsptn)'!I308</f>
        <v>2.81E-2</v>
      </c>
      <c r="J308" s="28">
        <f t="shared" ref="J308:J309" si="143">G308*I308</f>
        <v>22021.493705000001</v>
      </c>
      <c r="L308" s="45">
        <f>'Wkpr-Stdy Bal (ex. trnsptn)'!L308</f>
        <v>0</v>
      </c>
      <c r="N308" s="28">
        <f t="shared" ref="N308:N309" si="144">G308*L308</f>
        <v>0</v>
      </c>
      <c r="O308" s="28">
        <f t="shared" ref="O308:O309" si="145">N308-J308</f>
        <v>-22021.493705000001</v>
      </c>
      <c r="Q308" s="27">
        <f>'Wkpr-Stdy Bal (ex. trnsptn)'!Q308</f>
        <v>0</v>
      </c>
      <c r="R308" s="27">
        <f>'Wkpr-Stdy Bal (ex. trnsptn)'!R308</f>
        <v>-22021.493705000001</v>
      </c>
      <c r="S308" s="27">
        <f>'Wkpr-Stdy Bal (ex. trnsptn)'!S308</f>
        <v>0</v>
      </c>
      <c r="T308" s="27">
        <f>'Wkpr-Stdy Bal (ex. trnsptn)'!T308</f>
        <v>0</v>
      </c>
      <c r="U308" s="27">
        <f>'Wkpr-Stdy Bal (ex. trnsptn)'!U308</f>
        <v>0</v>
      </c>
    </row>
    <row r="309" spans="1:21" x14ac:dyDescent="0.2">
      <c r="E309" s="36"/>
      <c r="F309" s="26" t="s">
        <v>262</v>
      </c>
      <c r="G309" s="27">
        <f>G307-G308</f>
        <v>5393570.3099999996</v>
      </c>
      <c r="I309" s="37">
        <f>'Wkpr-Stdy Bal (ex. trnsptn)'!I309</f>
        <v>2.81E-2</v>
      </c>
      <c r="J309" s="28">
        <f t="shared" si="143"/>
        <v>151559.32571099998</v>
      </c>
      <c r="L309" s="37">
        <f>'Wkpr-Stdy Bal (ex. trnsptn)'!L309</f>
        <v>6.6699999999999995E-2</v>
      </c>
      <c r="N309" s="28">
        <f t="shared" si="144"/>
        <v>359751.13967699994</v>
      </c>
      <c r="O309" s="28">
        <f t="shared" si="145"/>
        <v>208191.81396599996</v>
      </c>
      <c r="Q309" s="27">
        <f>'Wkpr-Stdy Bal (ex. trnsptn)'!Q309+SUMIFS('Wkpr-201612 TTP Adj Summary'!Q$9:Q$238,'Wkpr-201612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  <c r="R309" s="27">
        <f>'Wkpr-Stdy Bal (ex. trnsptn)'!R309+SUMIFS('Wkpr-201612 TTP Adj Summary'!R$9:R$238,'Wkpr-201612 TTP Adj Summary'!$B$9:$B$238,'Att B1 123116 Depr_Chg-ex trans'!$B307,'Wkpr-201612 TTP Adj Summary'!$C$9:$C$238,'Att B1 123116 Depr_Chg-ex trans'!$C307,'Wkpr-201612 TTP Adj Summary'!$D$9:$D$238,'Att B1 123116 Depr_Chg-ex trans'!$D307)</f>
        <v>208191.81396599996</v>
      </c>
      <c r="S309" s="27">
        <f>'Wkpr-Stdy Bal (ex. trnsptn)'!S309+SUMIFS('Wkpr-201612 TTP Adj Summary'!S$9:S$238,'Wkpr-201612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  <c r="T309" s="27">
        <f>'Wkpr-Stdy Bal (ex. trnsptn)'!T309+SUMIFS('Wkpr-201612 TTP Adj Summary'!T$9:T$238,'Wkpr-201612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  <c r="U309" s="27">
        <f>'Wkpr-Stdy Bal (ex. trnsptn)'!U309+SUMIFS('Wkpr-201612 TTP Adj Summary'!U$9:U$238,'Wkpr-201612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</row>
    <row r="310" spans="1:21" x14ac:dyDescent="0.2">
      <c r="E310" s="36"/>
      <c r="G310" s="27"/>
      <c r="I310" s="37"/>
      <c r="J310" s="28"/>
      <c r="L310" s="37"/>
      <c r="N310" s="28"/>
      <c r="O310" s="28"/>
      <c r="Q310" s="27"/>
      <c r="R310" s="27"/>
      <c r="S310" s="27"/>
      <c r="T310" s="27"/>
      <c r="U310" s="27"/>
    </row>
    <row r="311" spans="1:21" x14ac:dyDescent="0.2">
      <c r="B311" s="26" t="s">
        <v>30</v>
      </c>
      <c r="C311" s="26" t="s">
        <v>69</v>
      </c>
      <c r="D311" s="26">
        <f t="shared" si="139"/>
        <v>398000</v>
      </c>
      <c r="E311" s="36">
        <v>398</v>
      </c>
      <c r="F311" s="26" t="s">
        <v>57</v>
      </c>
      <c r="G311" s="27">
        <f>SUMIFS('Wkpr-Stdy Bal (ex. trnsptn)'!$G$9:$G$512,'Wkpr-Stdy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Summary'!$G$9:$G$238,'Wkpr-201612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I311" s="37">
        <f>'Wkpr-Stdy Bal (ex. trnsptn)'!I311</f>
        <v>0.1331</v>
      </c>
      <c r="J311" s="28">
        <f t="shared" si="140"/>
        <v>0</v>
      </c>
      <c r="L311" s="37">
        <f>'Wkpr-Stdy Bal (ex. trnsptn)'!L311</f>
        <v>0.1</v>
      </c>
      <c r="N311" s="28">
        <f t="shared" si="141"/>
        <v>0</v>
      </c>
      <c r="O311" s="28">
        <f t="shared" si="142"/>
        <v>0</v>
      </c>
      <c r="Q311" s="27">
        <f>SUMIFS('Wkpr-Stdy Bal (ex. trnsptn)'!$Q$9:$Q$512,'Wkpr-Stdy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Summary'!$Q$9:$Q$238,'Wkpr-201612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R311" s="27">
        <f>SUMIFS('Wkpr-Stdy Bal (ex. trnsptn)'!$R$9:$R$512,'Wkpr-Stdy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Summary'!$R$9:$R$238,'Wkpr-201612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S311" s="27">
        <f>SUMIFS('Wkpr-Stdy Bal (ex. trnsptn)'!$S$9:$S$512,'Wkpr-Stdy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Summary'!$S$9:$S$238,'Wkpr-201612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T311" s="27">
        <f>SUMIFS('Wkpr-Stdy Bal (ex. trnsptn)'!$T$9:$T$512,'Wkpr-Stdy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Summary'!$T$9:$T$238,'Wkpr-201612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U311" s="27">
        <f>SUMIFS('Wkpr-Stdy Bal (ex. trnsptn)'!$U$9:$U$512,'Wkpr-Stdy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Summary'!$U$9:$U$238,'Wkpr-201612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</row>
    <row r="312" spans="1:21" x14ac:dyDescent="0.2">
      <c r="F312" s="26" t="s">
        <v>39</v>
      </c>
      <c r="G312" s="40">
        <f>SUM(G301:G305,G308:G309,G311)</f>
        <v>8900487.5700000003</v>
      </c>
      <c r="I312" s="77">
        <f>J312/G312</f>
        <v>2.5950049027819718E-2</v>
      </c>
      <c r="J312" s="40">
        <f>SUM(J301:J305,J308:J309,J311)</f>
        <v>230968.08881299998</v>
      </c>
      <c r="L312" s="77">
        <f>N312/G312</f>
        <v>4.7335844985062984E-2</v>
      </c>
      <c r="N312" s="40">
        <f t="shared" ref="N312:O312" si="146">SUM(N301:N305,N308:N309,N311)</f>
        <v>421312.09990499995</v>
      </c>
      <c r="O312" s="40">
        <f t="shared" si="146"/>
        <v>190344.01109199994</v>
      </c>
      <c r="Q312" s="40">
        <f t="shared" ref="Q312:U312" si="147">SUM(Q301:Q305,Q308:Q309,Q311)</f>
        <v>0</v>
      </c>
      <c r="R312" s="40">
        <f t="shared" si="147"/>
        <v>190344.01109199994</v>
      </c>
      <c r="S312" s="40">
        <f t="shared" si="147"/>
        <v>0</v>
      </c>
      <c r="T312" s="40">
        <f t="shared" si="147"/>
        <v>0</v>
      </c>
      <c r="U312" s="40">
        <f t="shared" si="147"/>
        <v>0</v>
      </c>
    </row>
    <row r="313" spans="1:21" x14ac:dyDescent="0.2">
      <c r="J313" s="28"/>
      <c r="N313" s="28"/>
      <c r="O313" s="28"/>
      <c r="Q313" s="28"/>
      <c r="R313" s="28"/>
      <c r="S313" s="28"/>
      <c r="T313" s="28"/>
      <c r="U313" s="28"/>
    </row>
    <row r="314" spans="1:21" x14ac:dyDescent="0.2">
      <c r="A314" s="26" t="s">
        <v>179</v>
      </c>
      <c r="J314" s="28"/>
      <c r="N314" s="28"/>
      <c r="O314" s="28"/>
      <c r="Q314" s="28"/>
      <c r="R314" s="28"/>
      <c r="S314" s="28"/>
      <c r="T314" s="28"/>
      <c r="U314" s="28"/>
    </row>
    <row r="315" spans="1:21" x14ac:dyDescent="0.2">
      <c r="B315" s="26" t="s">
        <v>30</v>
      </c>
      <c r="C315" s="26" t="s">
        <v>83</v>
      </c>
      <c r="D315" s="26">
        <f t="shared" ref="D315:D321" si="148">E315*1000</f>
        <v>390100</v>
      </c>
      <c r="E315" s="26">
        <v>390.1</v>
      </c>
      <c r="F315" s="26" t="s">
        <v>32</v>
      </c>
      <c r="G315" s="27">
        <f>SUMIFS('Wkpr-Stdy Bal (ex. trnsptn)'!$G$9:$G$512,'Wkpr-Stdy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Summary'!$G$9:$G$238,'Wkpr-201612 TTP Adj Summary'!$B$9:$B$238,'Att B1 123116 Depr_Chg-ex trans'!$B315,'Wkpr-201612 TTP Adj Summary'!$C$9:$C$238,'Att B1 123116 Depr_Chg-ex trans'!$C315,'Wkpr-201612 TTP Adj Summary'!$D$9:$D$238,'Att B1 123116 Depr_Chg-ex trans'!$D315)</f>
        <v>1052423.3700000001</v>
      </c>
      <c r="I315" s="37">
        <f>'Wkpr-Stdy Bal (ex. trnsptn)'!I315</f>
        <v>1.67E-2</v>
      </c>
      <c r="J315" s="28">
        <f t="shared" ref="J315:J319" si="149">G315*I315</f>
        <v>17575.470279000001</v>
      </c>
      <c r="L315" s="37">
        <f>'Wkpr-Stdy Bal (ex. trnsptn)'!L315</f>
        <v>1.9E-2</v>
      </c>
      <c r="N315" s="28">
        <f t="shared" ref="N315:N319" si="150">G315*L315</f>
        <v>19996.044030000001</v>
      </c>
      <c r="O315" s="28">
        <f t="shared" ref="O315:O319" si="151">N315-J315</f>
        <v>2420.5737509999999</v>
      </c>
      <c r="Q315" s="27">
        <f>SUMIFS('Wkpr-Stdy Bal (ex. trnsptn)'!$Q$9:$Q$512,'Wkpr-Stdy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Summary'!$Q$9:$Q$238,'Wkpr-201612 TTP Adj Summary'!$B$9:$B$238,'Att B1 123116 Depr_Chg-ex trans'!$B315,'Wkpr-201612 TTP Adj Summary'!$C$9:$C$238,'Att B1 123116 Depr_Chg-ex trans'!$C315,'Wkpr-201612 TTP Adj Summary'!$D$9:$D$238,'Att B1 123116 Depr_Chg-ex trans'!$D315)</f>
        <v>2420.5737509999999</v>
      </c>
      <c r="R315" s="27">
        <f>SUMIFS('Wkpr-Stdy Bal (ex. trnsptn)'!$R$9:$R$512,'Wkpr-Stdy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Summary'!$R$9:$R$238,'Wkpr-201612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  <c r="S315" s="27">
        <f>SUMIFS('Wkpr-Stdy Bal (ex. trnsptn)'!$S$9:$S$512,'Wkpr-Stdy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Summary'!$S$9:$S$238,'Wkpr-201612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  <c r="T315" s="27">
        <f>SUMIFS('Wkpr-Stdy Bal (ex. trnsptn)'!$T$9:$T$512,'Wkpr-Stdy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Summary'!$T$9:$T$238,'Wkpr-201612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  <c r="U315" s="27">
        <f>SUMIFS('Wkpr-Stdy Bal (ex. trnsptn)'!$U$9:$U$512,'Wkpr-Stdy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Summary'!$U$9:$U$238,'Wkpr-201612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</row>
    <row r="316" spans="1:21" x14ac:dyDescent="0.2">
      <c r="B316" s="26" t="s">
        <v>30</v>
      </c>
      <c r="C316" s="26" t="s">
        <v>83</v>
      </c>
      <c r="D316" s="26">
        <f t="shared" si="148"/>
        <v>391100</v>
      </c>
      <c r="E316" s="26">
        <v>391.1</v>
      </c>
      <c r="F316" s="26" t="s">
        <v>88</v>
      </c>
      <c r="G316" s="27">
        <f>SUMIFS('Wkpr-Stdy Bal (ex. trnsptn)'!$G$9:$G$512,'Wkpr-Stdy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Summary'!$G$9:$G$238,'Wkpr-201612 TTP Adj Summary'!$B$9:$B$238,'Att B1 123116 Depr_Chg-ex trans'!$B316,'Wkpr-201612 TTP Adj Summary'!$C$9:$C$238,'Att B1 123116 Depr_Chg-ex trans'!$C316,'Wkpr-201612 TTP Adj Summary'!$D$9:$D$238,'Att B1 123116 Depr_Chg-ex trans'!$D316)</f>
        <v>2656451.5099999998</v>
      </c>
      <c r="I316" s="37">
        <f>'Wkpr-Stdy Bal (ex. trnsptn)'!I316</f>
        <v>0.21279999999999999</v>
      </c>
      <c r="J316" s="28">
        <f t="shared" si="149"/>
        <v>565292.88132799987</v>
      </c>
      <c r="L316" s="37">
        <f>'Wkpr-Stdy Bal (ex. trnsptn)'!L316</f>
        <v>0.2</v>
      </c>
      <c r="N316" s="28">
        <f t="shared" si="150"/>
        <v>531290.30200000003</v>
      </c>
      <c r="O316" s="28">
        <f t="shared" si="151"/>
        <v>-34002.579327999847</v>
      </c>
      <c r="Q316" s="27">
        <f>SUMIFS('Wkpr-Stdy Bal (ex. trnsptn)'!$Q$9:$Q$512,'Wkpr-Stdy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Summary'!$Q$9:$Q$238,'Wkpr-201612 TTP Adj Summary'!$B$9:$B$238,'Att B1 123116 Depr_Chg-ex trans'!$B316,'Wkpr-201612 TTP Adj Summary'!$C$9:$C$238,'Att B1 123116 Depr_Chg-ex trans'!$C316,'Wkpr-201612 TTP Adj Summary'!$D$9:$D$238,'Att B1 123116 Depr_Chg-ex trans'!$D316)</f>
        <v>-34002.579327999847</v>
      </c>
      <c r="R316" s="27">
        <f>SUMIFS('Wkpr-Stdy Bal (ex. trnsptn)'!$R$9:$R$512,'Wkpr-Stdy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Summary'!$R$9:$R$238,'Wkpr-201612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  <c r="S316" s="27">
        <f>SUMIFS('Wkpr-Stdy Bal (ex. trnsptn)'!$S$9:$S$512,'Wkpr-Stdy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Summary'!$S$9:$S$238,'Wkpr-201612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  <c r="T316" s="27">
        <f>SUMIFS('Wkpr-Stdy Bal (ex. trnsptn)'!$T$9:$T$512,'Wkpr-Stdy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Summary'!$T$9:$T$238,'Wkpr-201612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  <c r="U316" s="27">
        <f>SUMIFS('Wkpr-Stdy Bal (ex. trnsptn)'!$U$9:$U$512,'Wkpr-Stdy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Summary'!$U$9:$U$238,'Wkpr-201612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</row>
    <row r="317" spans="1:21" x14ac:dyDescent="0.2">
      <c r="B317" s="26" t="s">
        <v>30</v>
      </c>
      <c r="C317" s="26" t="s">
        <v>83</v>
      </c>
      <c r="D317" s="26">
        <f t="shared" si="148"/>
        <v>393000</v>
      </c>
      <c r="E317" s="36">
        <v>393</v>
      </c>
      <c r="F317" s="26" t="s">
        <v>89</v>
      </c>
      <c r="G317" s="27">
        <f>SUMIFS('Wkpr-Stdy Bal (ex. trnsptn)'!$G$9:$G$512,'Wkpr-Stdy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Summary'!$G$9:$G$238,'Wkpr-201612 TTP Adj Summary'!$B$9:$B$238,'Att B1 123116 Depr_Chg-ex trans'!$B317,'Wkpr-201612 TTP Adj Summary'!$C$9:$C$238,'Att B1 123116 Depr_Chg-ex trans'!$C317,'Wkpr-201612 TTP Adj Summary'!$D$9:$D$238,'Att B1 123116 Depr_Chg-ex trans'!$D317)</f>
        <v>10739.45</v>
      </c>
      <c r="I317" s="37">
        <f>'Wkpr-Stdy Bal (ex. trnsptn)'!I317</f>
        <v>4.58E-2</v>
      </c>
      <c r="J317" s="28">
        <f t="shared" si="149"/>
        <v>491.86681000000004</v>
      </c>
      <c r="L317" s="37">
        <f>'Wkpr-Stdy Bal (ex. trnsptn)'!L317</f>
        <v>0.04</v>
      </c>
      <c r="N317" s="28">
        <f t="shared" si="150"/>
        <v>429.57800000000003</v>
      </c>
      <c r="O317" s="28">
        <f t="shared" si="151"/>
        <v>-62.288810000000012</v>
      </c>
      <c r="Q317" s="27">
        <f>SUMIFS('Wkpr-Stdy Bal (ex. trnsptn)'!$Q$9:$Q$512,'Wkpr-Stdy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Summary'!$Q$9:$Q$238,'Wkpr-201612 TTP Adj Summary'!$B$9:$B$238,'Att B1 123116 Depr_Chg-ex trans'!$B317,'Wkpr-201612 TTP Adj Summary'!$C$9:$C$238,'Att B1 123116 Depr_Chg-ex trans'!$C317,'Wkpr-201612 TTP Adj Summary'!$D$9:$D$238,'Att B1 123116 Depr_Chg-ex trans'!$D317)</f>
        <v>-62.288810000000012</v>
      </c>
      <c r="R317" s="27">
        <f>SUMIFS('Wkpr-Stdy Bal (ex. trnsptn)'!$R$9:$R$512,'Wkpr-Stdy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Summary'!$R$9:$R$238,'Wkpr-201612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  <c r="S317" s="27">
        <f>SUMIFS('Wkpr-Stdy Bal (ex. trnsptn)'!$S$9:$S$512,'Wkpr-Stdy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Summary'!$S$9:$S$238,'Wkpr-201612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  <c r="T317" s="27">
        <f>SUMIFS('Wkpr-Stdy Bal (ex. trnsptn)'!$T$9:$T$512,'Wkpr-Stdy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Summary'!$T$9:$T$238,'Wkpr-201612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  <c r="U317" s="27">
        <f>SUMIFS('Wkpr-Stdy Bal (ex. trnsptn)'!$U$9:$U$512,'Wkpr-Stdy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Summary'!$U$9:$U$238,'Wkpr-201612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</row>
    <row r="318" spans="1:21" x14ac:dyDescent="0.2">
      <c r="B318" s="26" t="s">
        <v>30</v>
      </c>
      <c r="C318" s="26" t="s">
        <v>83</v>
      </c>
      <c r="D318" s="26">
        <f t="shared" si="148"/>
        <v>394000</v>
      </c>
      <c r="E318" s="36">
        <v>394</v>
      </c>
      <c r="F318" s="26" t="s">
        <v>90</v>
      </c>
      <c r="G318" s="27">
        <f>SUMIFS('Wkpr-Stdy Bal (ex. trnsptn)'!$G$9:$G$512,'Wkpr-Stdy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Summary'!$G$9:$G$238,'Wkpr-201612 TTP Adj Summary'!$B$9:$B$238,'Att B1 123116 Depr_Chg-ex trans'!$B318,'Wkpr-201612 TTP Adj Summary'!$C$9:$C$238,'Att B1 123116 Depr_Chg-ex trans'!$C318,'Wkpr-201612 TTP Adj Summary'!$D$9:$D$238,'Att B1 123116 Depr_Chg-ex trans'!$D318)</f>
        <v>849600.36</v>
      </c>
      <c r="I318" s="37">
        <f>'Wkpr-Stdy Bal (ex. trnsptn)'!I318</f>
        <v>4.7800000000000002E-2</v>
      </c>
      <c r="J318" s="28">
        <f t="shared" si="149"/>
        <v>40610.897208000002</v>
      </c>
      <c r="L318" s="37">
        <f>'Wkpr-Stdy Bal (ex. trnsptn)'!L318</f>
        <v>0.05</v>
      </c>
      <c r="N318" s="28">
        <f t="shared" si="150"/>
        <v>42480.018000000004</v>
      </c>
      <c r="O318" s="28">
        <f t="shared" si="151"/>
        <v>1869.1207920000015</v>
      </c>
      <c r="Q318" s="27">
        <f>SUMIFS('Wkpr-Stdy Bal (ex. trnsptn)'!$Q$9:$Q$512,'Wkpr-Stdy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Summary'!$Q$9:$Q$238,'Wkpr-201612 TTP Adj Summary'!$B$9:$B$238,'Att B1 123116 Depr_Chg-ex trans'!$B318,'Wkpr-201612 TTP Adj Summary'!$C$9:$C$238,'Att B1 123116 Depr_Chg-ex trans'!$C318,'Wkpr-201612 TTP Adj Summary'!$D$9:$D$238,'Att B1 123116 Depr_Chg-ex trans'!$D318)</f>
        <v>1869.1207920000015</v>
      </c>
      <c r="R318" s="27">
        <f>SUMIFS('Wkpr-Stdy Bal (ex. trnsptn)'!$R$9:$R$512,'Wkpr-Stdy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Summary'!$R$9:$R$238,'Wkpr-201612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  <c r="S318" s="27">
        <f>SUMIFS('Wkpr-Stdy Bal (ex. trnsptn)'!$S$9:$S$512,'Wkpr-Stdy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Summary'!$S$9:$S$238,'Wkpr-201612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  <c r="T318" s="27">
        <f>SUMIFS('Wkpr-Stdy Bal (ex. trnsptn)'!$T$9:$T$512,'Wkpr-Stdy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Summary'!$T$9:$T$238,'Wkpr-201612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  <c r="U318" s="27">
        <f>SUMIFS('Wkpr-Stdy Bal (ex. trnsptn)'!$U$9:$U$512,'Wkpr-Stdy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Summary'!$U$9:$U$238,'Wkpr-201612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</row>
    <row r="319" spans="1:21" x14ac:dyDescent="0.2">
      <c r="B319" s="26" t="s">
        <v>30</v>
      </c>
      <c r="C319" s="26" t="s">
        <v>83</v>
      </c>
      <c r="D319" s="26">
        <f t="shared" si="148"/>
        <v>395000</v>
      </c>
      <c r="E319" s="36">
        <v>395</v>
      </c>
      <c r="F319" s="26" t="s">
        <v>92</v>
      </c>
      <c r="G319" s="27">
        <f>SUMIFS('Wkpr-Stdy Bal (ex. trnsptn)'!$G$9:$G$512,'Wkpr-Stdy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Summary'!$G$9:$G$238,'Wkpr-201612 TTP Adj Summary'!$B$9:$B$238,'Att B1 123116 Depr_Chg-ex trans'!$B319,'Wkpr-201612 TTP Adj Summary'!$C$9:$C$238,'Att B1 123116 Depr_Chg-ex trans'!$C319,'Wkpr-201612 TTP Adj Summary'!$D$9:$D$238,'Att B1 123116 Depr_Chg-ex trans'!$D319)</f>
        <v>210611.39</v>
      </c>
      <c r="I319" s="37">
        <f>'Wkpr-Stdy Bal (ex. trnsptn)'!I319</f>
        <v>0.13730000000000001</v>
      </c>
      <c r="J319" s="28">
        <f t="shared" si="149"/>
        <v>28916.943847000002</v>
      </c>
      <c r="L319" s="37">
        <f>'Wkpr-Stdy Bal (ex. trnsptn)'!L319</f>
        <v>6.6699999999999995E-2</v>
      </c>
      <c r="N319" s="28">
        <f t="shared" si="150"/>
        <v>14047.779713</v>
      </c>
      <c r="O319" s="28">
        <f t="shared" si="151"/>
        <v>-14869.164134000002</v>
      </c>
      <c r="Q319" s="27">
        <f>SUMIFS('Wkpr-Stdy Bal (ex. trnsptn)'!$Q$9:$Q$512,'Wkpr-Stdy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Summary'!$Q$9:$Q$238,'Wkpr-201612 TTP Adj Summary'!$B$9:$B$238,'Att B1 123116 Depr_Chg-ex trans'!$B319,'Wkpr-201612 TTP Adj Summary'!$C$9:$C$238,'Att B1 123116 Depr_Chg-ex trans'!$C319,'Wkpr-201612 TTP Adj Summary'!$D$9:$D$238,'Att B1 123116 Depr_Chg-ex trans'!$D319)</f>
        <v>-14869.164134000002</v>
      </c>
      <c r="R319" s="27">
        <f>SUMIFS('Wkpr-Stdy Bal (ex. trnsptn)'!$R$9:$R$512,'Wkpr-Stdy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Summary'!$R$9:$R$238,'Wkpr-201612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  <c r="S319" s="27">
        <f>SUMIFS('Wkpr-Stdy Bal (ex. trnsptn)'!$S$9:$S$512,'Wkpr-Stdy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Summary'!$S$9:$S$238,'Wkpr-201612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  <c r="T319" s="27">
        <f>SUMIFS('Wkpr-Stdy Bal (ex. trnsptn)'!$T$9:$T$512,'Wkpr-Stdy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Summary'!$T$9:$T$238,'Wkpr-201612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  <c r="U319" s="27">
        <f>SUMIFS('Wkpr-Stdy Bal (ex. trnsptn)'!$U$9:$U$512,'Wkpr-Stdy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Summary'!$U$9:$U$238,'Wkpr-201612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</row>
    <row r="320" spans="1:21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</row>
    <row r="321" spans="1:21" x14ac:dyDescent="0.2">
      <c r="B321" s="26" t="s">
        <v>30</v>
      </c>
      <c r="C321" s="26" t="s">
        <v>83</v>
      </c>
      <c r="D321" s="26">
        <f t="shared" si="148"/>
        <v>397000</v>
      </c>
      <c r="E321" s="36">
        <v>397</v>
      </c>
      <c r="F321" s="26" t="s">
        <v>93</v>
      </c>
      <c r="G321" s="27">
        <f>SUMIFS('Wkpr-Stdy Bal (ex. trnsptn)'!$G$9:$G$512,'Wkpr-Stdy Bal (ex. trnsptn)'!$B$9:$B$512,'Att B1 123116 Depr_Chg-ex trans'!$B321,'Wkpr-Stdy Bal (ex. trnsptn)'!$C$9:$C$512,'Att B1 123116 Depr_Chg-ex trans'!$C321,'Wkpr-Stdy Bal (ex. trnsptn)'!$D$9:$D$512,'Att B1 123116 Depr_Chg-ex trans'!$D321)+SUMIFS('Wkpr-201612 TTP Adj Summary'!$G$9:$G$238,'Wkpr-201612 TTP Adj Summary'!$B$9:$B$238,'Att B1 123116 Depr_Chg-ex trans'!$B321,'Wkpr-201612 TTP Adj Summary'!$C$9:$C$238,'Att B1 123116 Depr_Chg-ex trans'!$C321,'Wkpr-201612 TTP Adj Summary'!$D$9:$D$238,'Att B1 123116 Depr_Chg-ex trans'!$D321)</f>
        <v>12650489.029999999</v>
      </c>
      <c r="I321" s="37">
        <f>'Wkpr-Stdy Bal (ex. trnsptn)'!I321</f>
        <v>2.81E-2</v>
      </c>
      <c r="J321" s="28"/>
      <c r="L321" s="37">
        <f>'Wkpr-Stdy Bal (ex. trnsptn)'!L321</f>
        <v>6.6699999999999995E-2</v>
      </c>
      <c r="N321" s="28"/>
      <c r="O321" s="28"/>
      <c r="Q321" s="27"/>
      <c r="R321" s="27"/>
      <c r="S321" s="27"/>
      <c r="T321" s="27"/>
      <c r="U321" s="27"/>
    </row>
    <row r="322" spans="1:21" x14ac:dyDescent="0.2">
      <c r="E322" s="36"/>
      <c r="F322" s="26" t="s">
        <v>261</v>
      </c>
      <c r="G322" s="27">
        <f>'Wkpr-Stdy Bal (ex. trnsptn)'!G322</f>
        <v>2229269.6</v>
      </c>
      <c r="I322" s="37">
        <f>'Wkpr-Stdy Bal (ex. trnsptn)'!I322</f>
        <v>2.81E-2</v>
      </c>
      <c r="J322" s="28">
        <f t="shared" ref="J322:J323" si="152">G322*I322</f>
        <v>62642.475760000001</v>
      </c>
      <c r="L322" s="45">
        <f>'Wkpr-Stdy Bal (ex. trnsptn)'!L322</f>
        <v>0</v>
      </c>
      <c r="N322" s="28">
        <f t="shared" ref="N322:N323" si="153">G322*L322</f>
        <v>0</v>
      </c>
      <c r="O322" s="28">
        <f t="shared" ref="O322:O323" si="154">N322-J322</f>
        <v>-62642.475760000001</v>
      </c>
      <c r="Q322" s="27">
        <f>'Wkpr-Stdy Bal (ex. trnsptn)'!Q322+SUMIFS('Wkpr-201612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-62642.475760000001</v>
      </c>
      <c r="R322" s="27">
        <f>'Wkpr-Stdy Bal (ex. trnsptn)'!R322+SUMIFS('Wkpr-201612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  <c r="S322" s="27">
        <f>'Wkpr-Stdy Bal (ex. trnsptn)'!S322+SUMIFS('Wkpr-201612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  <c r="T322" s="27">
        <f>'Wkpr-Stdy Bal (ex. trnsptn)'!T322+SUMIFS('Wkpr-201612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  <c r="U322" s="27">
        <f>'Wkpr-Stdy Bal (ex. trnsptn)'!U322+SUMIFS('Wkpr-201612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</row>
    <row r="323" spans="1:21" x14ac:dyDescent="0.2">
      <c r="E323" s="36"/>
      <c r="F323" s="26" t="s">
        <v>262</v>
      </c>
      <c r="G323" s="27">
        <f>G321-G322</f>
        <v>10421219.43</v>
      </c>
      <c r="I323" s="37">
        <f>'Wkpr-Stdy Bal (ex. trnsptn)'!I323</f>
        <v>2.81E-2</v>
      </c>
      <c r="J323" s="28">
        <f t="shared" si="152"/>
        <v>292836.26598299999</v>
      </c>
      <c r="L323" s="37">
        <f>'Wkpr-Stdy Bal (ex. trnsptn)'!L323</f>
        <v>6.6699999999999995E-2</v>
      </c>
      <c r="N323" s="28">
        <f t="shared" si="153"/>
        <v>695095.33598099998</v>
      </c>
      <c r="O323" s="28">
        <f t="shared" si="154"/>
        <v>402259.06999799999</v>
      </c>
      <c r="Q323" s="27">
        <f>'Wkpr-Stdy Bal (ex. trnsptn)'!Q323+SUMIFS('Wkpr-201612 TTP Adj Summary'!Q$9:Q$238,'Wkpr-201612 TTP Adj Summary'!$B$9:$B$238,'Att B1 123116 Depr_Chg-ex trans'!$B321,'Wkpr-201612 TTP Adj Summary'!$C$9:$C$238,'Att B1 123116 Depr_Chg-ex trans'!$C321,'Wkpr-201612 TTP Adj Summary'!$D$9:$D$238,'Att B1 123116 Depr_Chg-ex trans'!$D321)</f>
        <v>402259.06999799999</v>
      </c>
      <c r="R323" s="27">
        <f>'Wkpr-Stdy Bal (ex. trnsptn)'!R323+SUMIFS('Wkpr-201612 TTP Adj Summary'!R$9:R$238,'Wkpr-201612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  <c r="S323" s="27">
        <f>'Wkpr-Stdy Bal (ex. trnsptn)'!S323+SUMIFS('Wkpr-201612 TTP Adj Summary'!S$9:S$238,'Wkpr-201612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  <c r="T323" s="27">
        <f>'Wkpr-Stdy Bal (ex. trnsptn)'!T323+SUMIFS('Wkpr-201612 TTP Adj Summary'!T$9:T$238,'Wkpr-201612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  <c r="U323" s="27">
        <f>'Wkpr-Stdy Bal (ex. trnsptn)'!U323+SUMIFS('Wkpr-201612 TTP Adj Summary'!U$9:U$238,'Wkpr-201612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</row>
    <row r="324" spans="1:21" x14ac:dyDescent="0.2">
      <c r="E324" s="36"/>
      <c r="G324" s="27"/>
      <c r="I324" s="37"/>
      <c r="J324" s="28"/>
      <c r="L324" s="37"/>
      <c r="N324" s="28"/>
      <c r="O324" s="28"/>
      <c r="Q324" s="27"/>
      <c r="R324" s="27"/>
      <c r="S324" s="27"/>
      <c r="T324" s="27"/>
      <c r="U324" s="27"/>
    </row>
    <row r="325" spans="1:21" x14ac:dyDescent="0.2">
      <c r="F325" s="26" t="s">
        <v>39</v>
      </c>
      <c r="G325" s="40">
        <f>SUM(G315:G319,G322:G323)</f>
        <v>17430315.109999999</v>
      </c>
      <c r="I325" s="77">
        <f>J325/G325</f>
        <v>5.7851323676672173E-2</v>
      </c>
      <c r="J325" s="40">
        <f>SUM(J315:J319,J322:J323)</f>
        <v>1008366.8012149998</v>
      </c>
      <c r="L325" s="77">
        <f>N325/G325</f>
        <v>7.4774268250391948E-2</v>
      </c>
      <c r="N325" s="40">
        <f t="shared" ref="N325:O325" si="155">SUM(N315:N319,N322:N323)</f>
        <v>1303339.057724</v>
      </c>
      <c r="O325" s="40">
        <f t="shared" si="155"/>
        <v>294972.25650900014</v>
      </c>
      <c r="Q325" s="40">
        <f>SUM(Q315:Q319,Q322:Q323)</f>
        <v>294972.25650900014</v>
      </c>
      <c r="R325" s="40">
        <f t="shared" ref="R325:U325" si="156">SUM(R315:R319,R322:R323)</f>
        <v>0</v>
      </c>
      <c r="S325" s="40">
        <f t="shared" si="156"/>
        <v>0</v>
      </c>
      <c r="T325" s="40">
        <f t="shared" si="156"/>
        <v>0</v>
      </c>
      <c r="U325" s="40">
        <f t="shared" si="156"/>
        <v>0</v>
      </c>
    </row>
    <row r="326" spans="1:21" x14ac:dyDescent="0.2">
      <c r="G326" s="48"/>
      <c r="J326" s="48"/>
      <c r="N326" s="48"/>
      <c r="O326" s="48"/>
      <c r="Q326" s="48"/>
      <c r="R326" s="48"/>
      <c r="S326" s="48"/>
      <c r="T326" s="48"/>
      <c r="U326" s="48"/>
    </row>
    <row r="327" spans="1:21" x14ac:dyDescent="0.2">
      <c r="F327" s="26" t="s">
        <v>197</v>
      </c>
      <c r="G327" s="40">
        <f>SUM(G222,G235,G255,G278,G283,G298,G312,G325)</f>
        <v>3615040404.730001</v>
      </c>
      <c r="I327" s="77">
        <f>J327/G327</f>
        <v>2.5198671992874986E-2</v>
      </c>
      <c r="J327" s="40">
        <f>SUM(J222,J235,J255,J278,J283,J298,J312,J325)</f>
        <v>91094217.399781331</v>
      </c>
      <c r="L327" s="77">
        <f>N327/G327</f>
        <v>2.6501133882041984E-2</v>
      </c>
      <c r="N327" s="40">
        <f t="shared" ref="N327:O327" si="157">SUM(N222,N235,N255,N278,N283,N298,N312,N325)</f>
        <v>95802669.754740998</v>
      </c>
      <c r="O327" s="40">
        <f t="shared" si="157"/>
        <v>4708452.3549596593</v>
      </c>
      <c r="Q327" s="40">
        <f t="shared" ref="Q327:U327" si="158">SUM(Q222,Q235,Q255,Q278,Q283,Q298,Q312,Q325)</f>
        <v>2804769.9675819399</v>
      </c>
      <c r="R327" s="40">
        <f t="shared" si="158"/>
        <v>1903665.2719690551</v>
      </c>
      <c r="S327" s="40">
        <f t="shared" si="158"/>
        <v>0</v>
      </c>
      <c r="T327" s="40">
        <f t="shared" si="158"/>
        <v>0</v>
      </c>
      <c r="U327" s="40">
        <f t="shared" si="158"/>
        <v>0</v>
      </c>
    </row>
    <row r="328" spans="1:21" x14ac:dyDescent="0.2">
      <c r="J328" s="28"/>
      <c r="N328" s="28"/>
      <c r="O328" s="28"/>
      <c r="Q328" s="28"/>
      <c r="R328" s="28"/>
      <c r="S328" s="28"/>
      <c r="T328" s="28"/>
      <c r="U328" s="28"/>
    </row>
    <row r="329" spans="1:21" x14ac:dyDescent="0.2">
      <c r="A329" s="26" t="s">
        <v>94</v>
      </c>
      <c r="J329" s="28"/>
      <c r="N329" s="28"/>
      <c r="O329" s="28"/>
      <c r="Q329" s="28"/>
      <c r="R329" s="28"/>
      <c r="S329" s="28"/>
      <c r="T329" s="28"/>
      <c r="U329" s="28"/>
    </row>
    <row r="330" spans="1:21" x14ac:dyDescent="0.2">
      <c r="E330" s="26" t="s">
        <v>95</v>
      </c>
      <c r="J330" s="28"/>
      <c r="N330" s="28"/>
      <c r="O330" s="28"/>
      <c r="Q330" s="28"/>
      <c r="R330" s="28"/>
      <c r="S330" s="28"/>
      <c r="T330" s="28"/>
      <c r="U330" s="28"/>
    </row>
    <row r="331" spans="1:21" x14ac:dyDescent="0.2">
      <c r="B331" s="26" t="s">
        <v>96</v>
      </c>
      <c r="C331" s="26" t="s">
        <v>97</v>
      </c>
      <c r="D331" s="26">
        <f t="shared" ref="D331:D344" si="159">E331*1000</f>
        <v>389300</v>
      </c>
      <c r="E331" s="36">
        <v>389.3</v>
      </c>
      <c r="F331" s="26" t="s">
        <v>45</v>
      </c>
      <c r="G331" s="27">
        <f>SUMIFS('Wkpr-Stdy Bal (ex. trnsptn)'!$G$9:$G$512,'Wkpr-Stdy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Summary'!$G$9:$G$238,'Wkpr-201612 TTP Adj Summary'!$B$9:$B$238,'Att B1 123116 Depr_Chg-ex trans'!$B331,'Wkpr-201612 TTP Adj Summary'!$C$9:$C$238,'Att B1 123116 Depr_Chg-ex trans'!$C331,'Wkpr-201612 TTP Adj Summary'!$D$9:$D$238,'Att B1 123116 Depr_Chg-ex trans'!$D331)</f>
        <v>1709412.03</v>
      </c>
      <c r="I331" s="37">
        <f>'Wkpr-Stdy Bal (ex. trnsptn)'!I329</f>
        <v>1.5599999999999999E-2</v>
      </c>
      <c r="J331" s="28">
        <f t="shared" ref="J331:J344" si="160">G331*I331</f>
        <v>26666.827667999998</v>
      </c>
      <c r="L331" s="37">
        <f>'Wkpr-Stdy Bal (ex. trnsptn)'!L329</f>
        <v>1.77E-2</v>
      </c>
      <c r="N331" s="28">
        <f t="shared" ref="N331:N344" si="161">G331*L331</f>
        <v>30256.592931000003</v>
      </c>
      <c r="O331" s="28">
        <f t="shared" ref="O331:O344" si="162">N331-J331</f>
        <v>3589.7652630000048</v>
      </c>
      <c r="Q331" s="27">
        <f>SUMIFS('Wkpr-Stdy Bal (ex. trnsptn)'!$Q$9:$Q$512,'Wkpr-Stdy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Summary'!$Q$9:$Q$238,'Wkpr-201612 TTP Adj Summary'!$B$9:$B$238,'Att B1 123116 Depr_Chg-ex trans'!$B331,'Wkpr-201612 TTP Adj Summary'!$C$9:$C$238,'Att B1 123116 Depr_Chg-ex trans'!$C331,'Wkpr-201612 TTP Adj Summary'!$D$9:$D$238,'Att B1 123116 Depr_Chg-ex trans'!$D331)</f>
        <v>1723.5513249388368</v>
      </c>
      <c r="R331" s="27">
        <f>SUMIFS('Wkpr-Stdy Bal (ex. trnsptn)'!$R$9:$R$512,'Wkpr-Stdy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Summary'!$R$9:$R$238,'Wkpr-201612 TTP Adj Summary'!$B$9:$B$238,'Att B1 123116 Depr_Chg-ex trans'!$B331,'Wkpr-201612 TTP Adj Summary'!$C$9:$C$238,'Att B1 123116 Depr_Chg-ex trans'!$C331,'Wkpr-201612 TTP Adj Summary'!$D$9:$D$238,'Att B1 123116 Depr_Chg-ex trans'!$D331)</f>
        <v>801.05878922380634</v>
      </c>
      <c r="S331" s="27">
        <f>SUMIFS('Wkpr-Stdy Bal (ex. trnsptn)'!$S$9:$S$512,'Wkpr-Stdy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Summary'!$S$9:$S$238,'Wkpr-201612 TTP Adj Summary'!$B$9:$B$238,'Att B1 123116 Depr_Chg-ex trans'!$B331,'Wkpr-201612 TTP Adj Summary'!$C$9:$C$238,'Att B1 123116 Depr_Chg-ex trans'!$C331,'Wkpr-201612 TTP Adj Summary'!$D$9:$D$238,'Att B1 123116 Depr_Chg-ex trans'!$D331)</f>
        <v>515.85562756226454</v>
      </c>
      <c r="T331" s="27">
        <f>SUMIFS('Wkpr-Stdy Bal (ex. trnsptn)'!$T$9:$T$512,'Wkpr-Stdy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Summary'!$T$9:$T$238,'Wkpr-201612 TTP Adj Summary'!$B$9:$B$238,'Att B1 123116 Depr_Chg-ex trans'!$B331,'Wkpr-201612 TTP Adj Summary'!$C$9:$C$238,'Att B1 123116 Depr_Chg-ex trans'!$C331,'Wkpr-201612 TTP Adj Summary'!$D$9:$D$238,'Att B1 123116 Depr_Chg-ex trans'!$D331)</f>
        <v>218.07188045808698</v>
      </c>
      <c r="U331" s="27">
        <f>SUMIFS('Wkpr-Stdy Bal (ex. trnsptn)'!$U$9:$U$512,'Wkpr-Stdy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Summary'!$U$9:$U$238,'Wkpr-201612 TTP Adj Summary'!$B$9:$B$238,'Att B1 123116 Depr_Chg-ex trans'!$B331,'Wkpr-201612 TTP Adj Summary'!$C$9:$C$238,'Att B1 123116 Depr_Chg-ex trans'!$C331,'Wkpr-201612 TTP Adj Summary'!$D$9:$D$238,'Att B1 123116 Depr_Chg-ex trans'!$D331)</f>
        <v>331.22764081701007</v>
      </c>
    </row>
    <row r="332" spans="1:21" x14ac:dyDescent="0.2">
      <c r="B332" s="26" t="s">
        <v>96</v>
      </c>
      <c r="C332" s="26" t="s">
        <v>97</v>
      </c>
      <c r="D332" s="26">
        <f t="shared" si="159"/>
        <v>390100</v>
      </c>
      <c r="E332" s="36">
        <v>390.1</v>
      </c>
      <c r="F332" s="26" t="s">
        <v>32</v>
      </c>
      <c r="G332" s="27">
        <f>SUMIFS('Wkpr-Stdy Bal (ex. trnsptn)'!$G$9:$G$512,'Wkpr-Stdy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Summary'!$G$9:$G$238,'Wkpr-201612 TTP Adj Summary'!$B$9:$B$238,'Att B1 123116 Depr_Chg-ex trans'!$B332,'Wkpr-201612 TTP Adj Summary'!$C$9:$C$238,'Att B1 123116 Depr_Chg-ex trans'!$C332,'Wkpr-201612 TTP Adj Summary'!$D$9:$D$238,'Att B1 123116 Depr_Chg-ex trans'!$D332)</f>
        <v>102347148.3</v>
      </c>
      <c r="I332" s="37">
        <f>'Wkpr-Stdy Bal (ex. trnsptn)'!I330</f>
        <v>0.02</v>
      </c>
      <c r="J332" s="28">
        <f t="shared" si="160"/>
        <v>2046942.966</v>
      </c>
      <c r="L332" s="37">
        <f>'Wkpr-Stdy Bal (ex. trnsptn)'!L330</f>
        <v>2.1700000000000001E-2</v>
      </c>
      <c r="N332" s="28">
        <f t="shared" si="161"/>
        <v>2220933.1181100002</v>
      </c>
      <c r="O332" s="28">
        <f t="shared" si="162"/>
        <v>173990.15211000014</v>
      </c>
      <c r="Q332" s="27">
        <f>SUMIFS('Wkpr-Stdy Bal (ex. trnsptn)'!$Q$9:$Q$512,'Wkpr-Stdy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Summary'!$Q$9:$Q$238,'Wkpr-201612 TTP Adj Summary'!$B$9:$B$238,'Att B1 123116 Depr_Chg-ex trans'!$B332,'Wkpr-201612 TTP Adj Summary'!$C$9:$C$238,'Att B1 123116 Depr_Chg-ex trans'!$C332,'Wkpr-201612 TTP Adj Summary'!$D$9:$D$238,'Att B1 123116 Depr_Chg-ex trans'!$D332)</f>
        <v>83537.762283901218</v>
      </c>
      <c r="R332" s="27">
        <f>SUMIFS('Wkpr-Stdy Bal (ex. trnsptn)'!$R$9:$R$512,'Wkpr-Stdy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Summary'!$R$9:$R$238,'Wkpr-201612 TTP Adj Summary'!$B$9:$B$238,'Att B1 123116 Depr_Chg-ex trans'!$B332,'Wkpr-201612 TTP Adj Summary'!$C$9:$C$238,'Att B1 123116 Depr_Chg-ex trans'!$C332,'Wkpr-201612 TTP Adj Summary'!$D$9:$D$238,'Att B1 123116 Depr_Chg-ex trans'!$D332)</f>
        <v>38826.031892019673</v>
      </c>
      <c r="S332" s="27">
        <f>SUMIFS('Wkpr-Stdy Bal (ex. trnsptn)'!$S$9:$S$512,'Wkpr-Stdy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Summary'!$S$9:$S$238,'Wkpr-201612 TTP Adj Summary'!$B$9:$B$238,'Att B1 123116 Depr_Chg-ex trans'!$B332,'Wkpr-201612 TTP Adj Summary'!$C$9:$C$238,'Att B1 123116 Depr_Chg-ex trans'!$C332,'Wkpr-201612 TTP Adj Summary'!$D$9:$D$238,'Att B1 123116 Depr_Chg-ex trans'!$D332)</f>
        <v>25002.693081761478</v>
      </c>
      <c r="T332" s="27">
        <f>SUMIFS('Wkpr-Stdy Bal (ex. trnsptn)'!$T$9:$T$512,'Wkpr-Stdy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Summary'!$T$9:$T$238,'Wkpr-201612 TTP Adj Summary'!$B$9:$B$238,'Att B1 123116 Depr_Chg-ex trans'!$B332,'Wkpr-201612 TTP Adj Summary'!$C$9:$C$238,'Att B1 123116 Depr_Chg-ex trans'!$C332,'Wkpr-201612 TTP Adj Summary'!$D$9:$D$238,'Att B1 123116 Depr_Chg-ex trans'!$D332)</f>
        <v>10569.593517128029</v>
      </c>
      <c r="U332" s="27">
        <f>SUMIFS('Wkpr-Stdy Bal (ex. trnsptn)'!$U$9:$U$512,'Wkpr-Stdy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Summary'!$U$9:$U$238,'Wkpr-201612 TTP Adj Summary'!$B$9:$B$238,'Att B1 123116 Depr_Chg-ex trans'!$B332,'Wkpr-201612 TTP Adj Summary'!$C$9:$C$238,'Att B1 123116 Depr_Chg-ex trans'!$C332,'Wkpr-201612 TTP Adj Summary'!$D$9:$D$238,'Att B1 123116 Depr_Chg-ex trans'!$D332)</f>
        <v>16054.071335189714</v>
      </c>
    </row>
    <row r="333" spans="1:21" x14ac:dyDescent="0.2">
      <c r="B333" s="26" t="s">
        <v>96</v>
      </c>
      <c r="C333" s="26" t="s">
        <v>97</v>
      </c>
      <c r="D333" s="26">
        <f t="shared" si="159"/>
        <v>391000</v>
      </c>
      <c r="E333" s="36">
        <v>391</v>
      </c>
      <c r="F333" s="26" t="s">
        <v>98</v>
      </c>
      <c r="G333" s="27">
        <f>SUMIFS('Wkpr-Stdy Bal (ex. trnsptn)'!$G$9:$G$512,'Wkpr-Stdy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Summary'!$G$9:$G$238,'Wkpr-201612 TTP Adj Summary'!$B$9:$B$238,'Att B1 123116 Depr_Chg-ex trans'!$B333,'Wkpr-201612 TTP Adj Summary'!$C$9:$C$238,'Att B1 123116 Depr_Chg-ex trans'!$C333,'Wkpr-201612 TTP Adj Summary'!$D$9:$D$238,'Att B1 123116 Depr_Chg-ex trans'!$D333)</f>
        <v>11487279.41</v>
      </c>
      <c r="I333" s="37">
        <f>'Wkpr-Stdy Bal (ex. trnsptn)'!I331</f>
        <v>0.17630000000000001</v>
      </c>
      <c r="J333" s="28">
        <f t="shared" si="160"/>
        <v>2025207.3599830002</v>
      </c>
      <c r="L333" s="37">
        <f>'Wkpr-Stdy Bal (ex. trnsptn)'!L331</f>
        <v>6.6699999999999995E-2</v>
      </c>
      <c r="N333" s="28">
        <f t="shared" si="161"/>
        <v>766201.536647</v>
      </c>
      <c r="O333" s="28">
        <f t="shared" si="162"/>
        <v>-1259005.8233360001</v>
      </c>
      <c r="Q333" s="27">
        <f>SUMIFS('Wkpr-Stdy Bal (ex. trnsptn)'!$Q$9:$Q$512,'Wkpr-Stdy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Summary'!$Q$9:$Q$238,'Wkpr-201612 TTP Adj Summary'!$B$9:$B$238,'Att B1 123116 Depr_Chg-ex trans'!$B333,'Wkpr-201612 TTP Adj Summary'!$C$9:$C$238,'Att B1 123116 Depr_Chg-ex trans'!$C333,'Wkpr-201612 TTP Adj Summary'!$D$9:$D$238,'Att B1 123116 Depr_Chg-ex trans'!$D333)</f>
        <v>-604485.5289686867</v>
      </c>
      <c r="R333" s="27">
        <f>SUMIFS('Wkpr-Stdy Bal (ex. trnsptn)'!$R$9:$R$512,'Wkpr-Stdy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Summary'!$R$9:$R$238,'Wkpr-201612 TTP Adj Summary'!$B$9:$B$238,'Att B1 123116 Depr_Chg-ex trans'!$B333,'Wkpr-201612 TTP Adj Summary'!$C$9:$C$238,'Att B1 123116 Depr_Chg-ex trans'!$C333,'Wkpr-201612 TTP Adj Summary'!$D$9:$D$238,'Att B1 123116 Depr_Chg-ex trans'!$D333)</f>
        <v>-280948.08646705549</v>
      </c>
      <c r="S333" s="27">
        <f>SUMIFS('Wkpr-Stdy Bal (ex. trnsptn)'!$S$9:$S$512,'Wkpr-Stdy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Summary'!$S$9:$S$238,'Wkpr-201612 TTP Adj Summary'!$B$9:$B$238,'Att B1 123116 Depr_Chg-ex trans'!$B333,'Wkpr-201612 TTP Adj Summary'!$C$9:$C$238,'Att B1 123116 Depr_Chg-ex trans'!$C333,'Wkpr-201612 TTP Adj Summary'!$D$9:$D$238,'Att B1 123116 Depr_Chg-ex trans'!$D333)</f>
        <v>-180921.36783102341</v>
      </c>
      <c r="T333" s="27">
        <f>SUMIFS('Wkpr-Stdy Bal (ex. trnsptn)'!$T$9:$T$512,'Wkpr-Stdy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Summary'!$T$9:$T$238,'Wkpr-201612 TTP Adj Summary'!$B$9:$B$238,'Att B1 123116 Depr_Chg-ex trans'!$B333,'Wkpr-201612 TTP Adj Summary'!$C$9:$C$238,'Att B1 123116 Depr_Chg-ex trans'!$C333,'Wkpr-201612 TTP Adj Summary'!$D$9:$D$238,'Att B1 123116 Depr_Chg-ex trans'!$D333)</f>
        <v>-76482.372750021779</v>
      </c>
      <c r="U333" s="27">
        <f>SUMIFS('Wkpr-Stdy Bal (ex. trnsptn)'!$U$9:$U$512,'Wkpr-Stdy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Summary'!$U$9:$U$238,'Wkpr-201612 TTP Adj Summary'!$B$9:$B$238,'Att B1 123116 Depr_Chg-ex trans'!$B333,'Wkpr-201612 TTP Adj Summary'!$C$9:$C$238,'Att B1 123116 Depr_Chg-ex trans'!$C333,'Wkpr-201612 TTP Adj Summary'!$D$9:$D$238,'Att B1 123116 Depr_Chg-ex trans'!$D333)</f>
        <v>-116168.46731921275</v>
      </c>
    </row>
    <row r="334" spans="1:21" x14ac:dyDescent="0.2">
      <c r="B334" s="26" t="s">
        <v>96</v>
      </c>
      <c r="C334" s="26" t="s">
        <v>97</v>
      </c>
      <c r="D334" s="26">
        <f t="shared" si="159"/>
        <v>391100</v>
      </c>
      <c r="E334" s="36">
        <v>391.1</v>
      </c>
      <c r="F334" s="26" t="s">
        <v>88</v>
      </c>
      <c r="G334" s="27">
        <f>SUMIFS('Wkpr-Stdy Bal (ex. trnsptn)'!$G$9:$G$512,'Wkpr-Stdy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Summary'!$G$9:$G$238,'Wkpr-201612 TTP Adj Summary'!$B$9:$B$238,'Att B1 123116 Depr_Chg-ex trans'!$B334,'Wkpr-201612 TTP Adj Summary'!$C$9:$C$238,'Att B1 123116 Depr_Chg-ex trans'!$C334,'Wkpr-201612 TTP Adj Summary'!$D$9:$D$238,'Att B1 123116 Depr_Chg-ex trans'!$D334)</f>
        <v>46722688.289999999</v>
      </c>
      <c r="I334" s="37">
        <f>'Wkpr-Stdy Bal (ex. trnsptn)'!I332</f>
        <v>0.23699999999999999</v>
      </c>
      <c r="J334" s="28">
        <f t="shared" si="160"/>
        <v>11073277.124729998</v>
      </c>
      <c r="L334" s="37">
        <f>'Wkpr-Stdy Bal (ex. trnsptn)'!L332</f>
        <v>0.2</v>
      </c>
      <c r="N334" s="28">
        <f t="shared" si="161"/>
        <v>9344537.6579999998</v>
      </c>
      <c r="O334" s="28">
        <f t="shared" si="162"/>
        <v>-1728739.4667299986</v>
      </c>
      <c r="Q334" s="27">
        <f>SUMIFS('Wkpr-Stdy Bal (ex. trnsptn)'!$Q$9:$Q$512,'Wkpr-Stdy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Summary'!$Q$9:$Q$238,'Wkpr-201612 TTP Adj Summary'!$B$9:$B$238,'Att B1 123116 Depr_Chg-ex trans'!$B334,'Wkpr-201612 TTP Adj Summary'!$C$9:$C$238,'Att B1 123116 Depr_Chg-ex trans'!$C334,'Wkpr-201612 TTP Adj Summary'!$D$9:$D$238,'Att B1 123116 Depr_Chg-ex trans'!$D334)</f>
        <v>-830018.39593504719</v>
      </c>
      <c r="R334" s="27">
        <f>SUMIFS('Wkpr-Stdy Bal (ex. trnsptn)'!$R$9:$R$512,'Wkpr-Stdy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Summary'!$R$9:$R$238,'Wkpr-201612 TTP Adj Summary'!$B$9:$B$238,'Att B1 123116 Depr_Chg-ex trans'!$B334,'Wkpr-201612 TTP Adj Summary'!$C$9:$C$238,'Att B1 123116 Depr_Chg-ex trans'!$C334,'Wkpr-201612 TTP Adj Summary'!$D$9:$D$238,'Att B1 123116 Depr_Chg-ex trans'!$D334)</f>
        <v>-385769.49622682581</v>
      </c>
      <c r="S334" s="27">
        <f>SUMIFS('Wkpr-Stdy Bal (ex. trnsptn)'!$S$9:$S$512,'Wkpr-Stdy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Summary'!$S$9:$S$238,'Wkpr-201612 TTP Adj Summary'!$B$9:$B$238,'Att B1 123116 Depr_Chg-ex trans'!$B334,'Wkpr-201612 TTP Adj Summary'!$C$9:$C$238,'Att B1 123116 Depr_Chg-ex trans'!$C334,'Wkpr-201612 TTP Adj Summary'!$D$9:$D$238,'Att B1 123116 Depr_Chg-ex trans'!$D334)</f>
        <v>-248422.91917341016</v>
      </c>
      <c r="T334" s="27">
        <f>SUMIFS('Wkpr-Stdy Bal (ex. trnsptn)'!$T$9:$T$512,'Wkpr-Stdy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Summary'!$T$9:$T$238,'Wkpr-201612 TTP Adj Summary'!$B$9:$B$238,'Att B1 123116 Depr_Chg-ex trans'!$B334,'Wkpr-201612 TTP Adj Summary'!$C$9:$C$238,'Att B1 123116 Depr_Chg-ex trans'!$C334,'Wkpr-201612 TTP Adj Summary'!$D$9:$D$238,'Att B1 123116 Depr_Chg-ex trans'!$D334)</f>
        <v>-105017.86479953815</v>
      </c>
      <c r="U334" s="27">
        <f>SUMIFS('Wkpr-Stdy Bal (ex. trnsptn)'!$U$9:$U$512,'Wkpr-Stdy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Summary'!$U$9:$U$238,'Wkpr-201612 TTP Adj Summary'!$B$9:$B$238,'Att B1 123116 Depr_Chg-ex trans'!$B334,'Wkpr-201612 TTP Adj Summary'!$C$9:$C$238,'Att B1 123116 Depr_Chg-ex trans'!$C334,'Wkpr-201612 TTP Adj Summary'!$D$9:$D$238,'Att B1 123116 Depr_Chg-ex trans'!$D334)</f>
        <v>-159510.79059517698</v>
      </c>
    </row>
    <row r="335" spans="1:21" x14ac:dyDescent="0.2">
      <c r="B335" s="26" t="s">
        <v>96</v>
      </c>
      <c r="C335" s="26" t="s">
        <v>97</v>
      </c>
      <c r="D335" s="26">
        <v>391101</v>
      </c>
      <c r="E335" s="26">
        <v>391.11</v>
      </c>
      <c r="F335" s="26" t="s">
        <v>99</v>
      </c>
      <c r="G335" s="27">
        <f>SUMIFS('Wkpr-Stdy Bal (ex. trnsptn)'!$G$9:$G$512,'Wkpr-Stdy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Summary'!$G$9:$G$238,'Wkpr-201612 TTP Adj Summary'!$B$9:$B$238,'Att B1 123116 Depr_Chg-ex trans'!$B335,'Wkpr-201612 TTP Adj Summary'!$C$9:$C$238,'Att B1 123116 Depr_Chg-ex trans'!$C335,'Wkpr-201612 TTP Adj Summary'!$D$9:$D$238,'Att B1 123116 Depr_Chg-ex trans'!$D335)</f>
        <v>1061315.58</v>
      </c>
      <c r="I335" s="37">
        <f>'Wkpr-Stdy Bal (ex. trnsptn)'!I333</f>
        <v>0.2</v>
      </c>
      <c r="J335" s="28">
        <f t="shared" si="160"/>
        <v>212263.11600000004</v>
      </c>
      <c r="L335" s="37">
        <f>'Wkpr-Stdy Bal (ex. trnsptn)'!L333</f>
        <v>0.2</v>
      </c>
      <c r="N335" s="28">
        <f t="shared" si="161"/>
        <v>212263.11600000004</v>
      </c>
      <c r="O335" s="28">
        <f t="shared" si="162"/>
        <v>0</v>
      </c>
      <c r="Q335" s="27">
        <f>SUMIFS('Wkpr-Stdy Bal (ex. trnsptn)'!$Q$9:$Q$512,'Wkpr-Stdy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Summary'!$Q$9:$Q$238,'Wkpr-201612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R335" s="27">
        <f>SUMIFS('Wkpr-Stdy Bal (ex. trnsptn)'!$R$9:$R$512,'Wkpr-Stdy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Summary'!$R$9:$R$238,'Wkpr-201612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S335" s="27">
        <f>SUMIFS('Wkpr-Stdy Bal (ex. trnsptn)'!$S$9:$S$512,'Wkpr-Stdy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Summary'!$S$9:$S$238,'Wkpr-201612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T335" s="27">
        <f>SUMIFS('Wkpr-Stdy Bal (ex. trnsptn)'!$T$9:$T$512,'Wkpr-Stdy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Summary'!$T$9:$T$238,'Wkpr-201612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U335" s="27">
        <f>SUMIFS('Wkpr-Stdy Bal (ex. trnsptn)'!$U$9:$U$512,'Wkpr-Stdy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Summary'!$U$9:$U$238,'Wkpr-201612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</row>
    <row r="336" spans="1:21" x14ac:dyDescent="0.2">
      <c r="B336" s="26" t="s">
        <v>96</v>
      </c>
      <c r="C336" s="26" t="s">
        <v>97</v>
      </c>
      <c r="D336" s="26">
        <f t="shared" si="159"/>
        <v>394000</v>
      </c>
      <c r="E336" s="36">
        <v>394</v>
      </c>
      <c r="F336" s="26" t="s">
        <v>90</v>
      </c>
      <c r="G336" s="27">
        <f>SUMIFS('Wkpr-Stdy Bal (ex. trnsptn)'!$G$9:$G$512,'Wkpr-Stdy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Summary'!$G$9:$G$238,'Wkpr-201612 TTP Adj Summary'!$B$9:$B$238,'Att B1 123116 Depr_Chg-ex trans'!$B336,'Wkpr-201612 TTP Adj Summary'!$C$9:$C$238,'Att B1 123116 Depr_Chg-ex trans'!$C336,'Wkpr-201612 TTP Adj Summary'!$D$9:$D$238,'Att B1 123116 Depr_Chg-ex trans'!$D336)</f>
        <v>12886024.649999999</v>
      </c>
      <c r="I336" s="37">
        <f>'Wkpr-Stdy Bal (ex. trnsptn)'!I334</f>
        <v>4.9299999999999997E-2</v>
      </c>
      <c r="J336" s="28">
        <f t="shared" si="160"/>
        <v>635281.0152449999</v>
      </c>
      <c r="L336" s="37">
        <f>'Wkpr-Stdy Bal (ex. trnsptn)'!L334</f>
        <v>0.05</v>
      </c>
      <c r="N336" s="28">
        <f t="shared" si="161"/>
        <v>644301.23249999993</v>
      </c>
      <c r="O336" s="28">
        <f t="shared" si="162"/>
        <v>9020.217255000025</v>
      </c>
      <c r="Q336" s="27">
        <f>SUMIFS('Wkpr-Stdy Bal (ex. trnsptn)'!$Q$9:$Q$512,'Wkpr-Stdy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Summary'!$Q$9:$Q$238,'Wkpr-201612 TTP Adj Summary'!$B$9:$B$238,'Att B1 123116 Depr_Chg-ex trans'!$B336,'Wkpr-201612 TTP Adj Summary'!$C$9:$C$238,'Att B1 123116 Depr_Chg-ex trans'!$C336,'Wkpr-201612 TTP Adj Summary'!$D$9:$D$238,'Att B1 123116 Depr_Chg-ex trans'!$D336)</f>
        <v>4330.8702137325199</v>
      </c>
      <c r="R336" s="27">
        <f>SUMIFS('Wkpr-Stdy Bal (ex. trnsptn)'!$R$9:$R$512,'Wkpr-Stdy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Summary'!$R$9:$R$238,'Wkpr-201612 TTP Adj Summary'!$B$9:$B$238,'Att B1 123116 Depr_Chg-ex trans'!$B336,'Wkpr-201612 TTP Adj Summary'!$C$9:$C$238,'Att B1 123116 Depr_Chg-ex trans'!$C336,'Wkpr-201612 TTP Adj Summary'!$D$9:$D$238,'Att B1 123116 Depr_Chg-ex trans'!$D336)</f>
        <v>2012.8681773640196</v>
      </c>
      <c r="S336" s="27">
        <f>SUMIFS('Wkpr-Stdy Bal (ex. trnsptn)'!$S$9:$S$512,'Wkpr-Stdy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Summary'!$S$9:$S$238,'Wkpr-201612 TTP Adj Summary'!$B$9:$B$238,'Att B1 123116 Depr_Chg-ex trans'!$B336,'Wkpr-201612 TTP Adj Summary'!$C$9:$C$238,'Att B1 123116 Depr_Chg-ex trans'!$C336,'Wkpr-201612 TTP Adj Summary'!$D$9:$D$238,'Att B1 123116 Depr_Chg-ex trans'!$D336)</f>
        <v>1296.2211652119829</v>
      </c>
      <c r="T336" s="27">
        <f>SUMIFS('Wkpr-Stdy Bal (ex. trnsptn)'!$T$9:$T$512,'Wkpr-Stdy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Summary'!$T$9:$T$238,'Wkpr-201612 TTP Adj Summary'!$B$9:$B$238,'Att B1 123116 Depr_Chg-ex trans'!$B336,'Wkpr-201612 TTP Adj Summary'!$C$9:$C$238,'Att B1 123116 Depr_Chg-ex trans'!$C336,'Wkpr-201612 TTP Adj Summary'!$D$9:$D$238,'Att B1 123116 Depr_Chg-ex trans'!$D336)</f>
        <v>547.9622525728031</v>
      </c>
      <c r="U336" s="27">
        <f>SUMIFS('Wkpr-Stdy Bal (ex. trnsptn)'!$U$9:$U$512,'Wkpr-Stdy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Summary'!$U$9:$U$238,'Wkpr-201612 TTP Adj Summary'!$B$9:$B$238,'Att B1 123116 Depr_Chg-ex trans'!$B336,'Wkpr-201612 TTP Adj Summary'!$C$9:$C$238,'Att B1 123116 Depr_Chg-ex trans'!$C336,'Wkpr-201612 TTP Adj Summary'!$D$9:$D$238,'Att B1 123116 Depr_Chg-ex trans'!$D336)</f>
        <v>832.29544611886263</v>
      </c>
    </row>
    <row r="337" spans="2:21" x14ac:dyDescent="0.2">
      <c r="B337" s="26" t="s">
        <v>96</v>
      </c>
      <c r="C337" s="26" t="s">
        <v>97</v>
      </c>
      <c r="D337" s="26">
        <f t="shared" si="159"/>
        <v>395000</v>
      </c>
      <c r="E337" s="36">
        <v>395</v>
      </c>
      <c r="F337" s="26" t="s">
        <v>92</v>
      </c>
      <c r="G337" s="27">
        <f>SUMIFS('Wkpr-Stdy Bal (ex. trnsptn)'!$G$9:$G$512,'Wkpr-Stdy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Summary'!$G$9:$G$238,'Wkpr-201612 TTP Adj Summary'!$B$9:$B$238,'Att B1 123116 Depr_Chg-ex trans'!$B337,'Wkpr-201612 TTP Adj Summary'!$C$9:$C$238,'Att B1 123116 Depr_Chg-ex trans'!$C337,'Wkpr-201612 TTP Adj Summary'!$D$9:$D$238,'Att B1 123116 Depr_Chg-ex trans'!$D337)</f>
        <v>355663.28</v>
      </c>
      <c r="I337" s="37">
        <f>'Wkpr-Stdy Bal (ex. trnsptn)'!I335</f>
        <v>0.1429</v>
      </c>
      <c r="J337" s="28">
        <f t="shared" si="160"/>
        <v>50824.282712</v>
      </c>
      <c r="L337" s="37">
        <f>'Wkpr-Stdy Bal (ex. trnsptn)'!L335</f>
        <v>6.6699999999999995E-2</v>
      </c>
      <c r="N337" s="28">
        <f t="shared" si="161"/>
        <v>23722.740775999999</v>
      </c>
      <c r="O337" s="28">
        <f t="shared" si="162"/>
        <v>-27101.541936000001</v>
      </c>
      <c r="Q337" s="27">
        <f>SUMIFS('Wkpr-Stdy Bal (ex. trnsptn)'!$Q$9:$Q$512,'Wkpr-Stdy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Summary'!$Q$9:$Q$238,'Wkpr-201612 TTP Adj Summary'!$B$9:$B$238,'Att B1 123116 Depr_Chg-ex trans'!$B337,'Wkpr-201612 TTP Adj Summary'!$C$9:$C$238,'Att B1 123116 Depr_Chg-ex trans'!$C337,'Wkpr-201612 TTP Adj Summary'!$D$9:$D$238,'Att B1 123116 Depr_Chg-ex trans'!$D337)</f>
        <v>-13012.243166184478</v>
      </c>
      <c r="R337" s="27">
        <f>SUMIFS('Wkpr-Stdy Bal (ex. trnsptn)'!$R$9:$R$512,'Wkpr-Stdy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Summary'!$R$9:$R$238,'Wkpr-201612 TTP Adj Summary'!$B$9:$B$238,'Att B1 123116 Depr_Chg-ex trans'!$B337,'Wkpr-201612 TTP Adj Summary'!$C$9:$C$238,'Att B1 123116 Depr_Chg-ex trans'!$C337,'Wkpr-201612 TTP Adj Summary'!$D$9:$D$238,'Att B1 123116 Depr_Chg-ex trans'!$D337)</f>
        <v>-6047.729246565601</v>
      </c>
      <c r="S337" s="27">
        <f>SUMIFS('Wkpr-Stdy Bal (ex. trnsptn)'!$S$9:$S$512,'Wkpr-Stdy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Summary'!$S$9:$S$238,'Wkpr-201612 TTP Adj Summary'!$B$9:$B$238,'Att B1 123116 Depr_Chg-ex trans'!$B337,'Wkpr-201612 TTP Adj Summary'!$C$9:$C$238,'Att B1 123116 Depr_Chg-ex trans'!$C337,'Wkpr-201612 TTP Adj Summary'!$D$9:$D$238,'Att B1 123116 Depr_Chg-ex trans'!$D337)</f>
        <v>-3894.5395865847399</v>
      </c>
      <c r="T337" s="27">
        <f>SUMIFS('Wkpr-Stdy Bal (ex. trnsptn)'!$T$9:$T$512,'Wkpr-Stdy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Summary'!$T$9:$T$238,'Wkpr-201612 TTP Adj Summary'!$B$9:$B$238,'Att B1 123116 Depr_Chg-ex trans'!$B337,'Wkpr-201612 TTP Adj Summary'!$C$9:$C$238,'Att B1 123116 Depr_Chg-ex trans'!$C337,'Wkpr-201612 TTP Adj Summary'!$D$9:$D$238,'Att B1 123116 Depr_Chg-ex trans'!$D337)</f>
        <v>-1646.3706622304603</v>
      </c>
      <c r="U337" s="27">
        <f>SUMIFS('Wkpr-Stdy Bal (ex. trnsptn)'!$U$9:$U$512,'Wkpr-Stdy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Summary'!$U$9:$U$238,'Wkpr-201612 TTP Adj Summary'!$B$9:$B$238,'Att B1 123116 Depr_Chg-ex trans'!$B337,'Wkpr-201612 TTP Adj Summary'!$C$9:$C$238,'Att B1 123116 Depr_Chg-ex trans'!$C337,'Wkpr-201612 TTP Adj Summary'!$D$9:$D$238,'Att B1 123116 Depr_Chg-ex trans'!$D337)</f>
        <v>-2500.6592744347204</v>
      </c>
    </row>
    <row r="338" spans="2:21" x14ac:dyDescent="0.2">
      <c r="E338" s="36"/>
      <c r="G338" s="27"/>
      <c r="I338" s="37"/>
      <c r="J338" s="28"/>
      <c r="L338" s="37"/>
      <c r="N338" s="28"/>
      <c r="O338" s="28"/>
      <c r="Q338" s="27"/>
      <c r="R338" s="27"/>
      <c r="S338" s="27"/>
      <c r="T338" s="27"/>
      <c r="U338" s="27"/>
    </row>
    <row r="339" spans="2:21" x14ac:dyDescent="0.2">
      <c r="B339" s="26" t="s">
        <v>96</v>
      </c>
      <c r="C339" s="26" t="s">
        <v>97</v>
      </c>
      <c r="D339" s="26">
        <f t="shared" si="159"/>
        <v>397000</v>
      </c>
      <c r="E339" s="36">
        <v>397</v>
      </c>
      <c r="F339" s="26" t="s">
        <v>93</v>
      </c>
      <c r="G339" s="27">
        <f>SUMIFS('Wkpr-Stdy Bal (ex. trnsptn)'!$G$9:$G$512,'Wkpr-Stdy Bal (ex. trnsptn)'!$B$9:$B$512,'Att B1 123116 Depr_Chg-ex trans'!$B339,'Wkpr-Stdy Bal (ex. trnsptn)'!$C$9:$C$512,'Att B1 123116 Depr_Chg-ex trans'!$C339,'Wkpr-Stdy Bal (ex. trnsptn)'!$D$9:$D$512,'Att B1 123116 Depr_Chg-ex trans'!$D339)+SUMIFS('Wkpr-201612 TTP Adj Summary'!$G$9:$G$238,'Wkpr-201612 TTP Adj Summary'!$B$9:$B$238,'Att B1 123116 Depr_Chg-ex trans'!$B339,'Wkpr-201612 TTP Adj Summary'!$C$9:$C$238,'Att B1 123116 Depr_Chg-ex trans'!$C339,'Wkpr-201612 TTP Adj Summary'!$D$9:$D$238,'Att B1 123116 Depr_Chg-ex trans'!$D339)</f>
        <v>38269411.479999997</v>
      </c>
      <c r="I339" s="37">
        <f>'Wkpr-Stdy Bal (ex. trnsptn)'!I337</f>
        <v>3.4000000000000002E-2</v>
      </c>
      <c r="J339" s="28"/>
      <c r="L339" s="37">
        <f>'Wkpr-Stdy Bal (ex. trnsptn)'!L337</f>
        <v>6.6699999999999995E-2</v>
      </c>
      <c r="N339" s="28"/>
      <c r="O339" s="28"/>
      <c r="Q339" s="27"/>
      <c r="R339" s="27"/>
      <c r="S339" s="27"/>
      <c r="T339" s="27"/>
      <c r="U339" s="27"/>
    </row>
    <row r="340" spans="2:21" x14ac:dyDescent="0.2">
      <c r="E340" s="36"/>
      <c r="F340" s="26" t="s">
        <v>261</v>
      </c>
      <c r="G340" s="27">
        <f>'Wkpr-Stdy Bal (ex. trnsptn)'!G338</f>
        <v>3740757.52</v>
      </c>
      <c r="I340" s="37">
        <f>'Wkpr-Stdy Bal (ex. trnsptn)'!I338</f>
        <v>3.4000000000000002E-2</v>
      </c>
      <c r="J340" s="28">
        <f t="shared" si="160"/>
        <v>127185.75568000002</v>
      </c>
      <c r="L340" s="45">
        <f>'Wkpr-Stdy Bal (ex. trnsptn)'!L338</f>
        <v>0</v>
      </c>
      <c r="N340" s="28">
        <f t="shared" si="161"/>
        <v>0</v>
      </c>
      <c r="O340" s="28">
        <f t="shared" si="162"/>
        <v>-127185.75568000002</v>
      </c>
      <c r="Q340" s="27">
        <f>'Wkpr-Stdy Bal (ex. trnsptn)'!Q338</f>
        <v>-61065.602248436182</v>
      </c>
      <c r="R340" s="27">
        <f>'Wkpr-Stdy Bal (ex. trnsptn)'!R338</f>
        <v>-28381.596006194231</v>
      </c>
      <c r="S340" s="27">
        <f>'Wkpr-Stdy Bal (ex. trnsptn)'!S338</f>
        <v>-18276.818400782187</v>
      </c>
      <c r="T340" s="27">
        <f>'Wkpr-Stdy Bal (ex. trnsptn)'!T338</f>
        <v>-7726.3093479938143</v>
      </c>
      <c r="U340" s="27">
        <f>'Wkpr-Stdy Bal (ex. trnsptn)'!U338</f>
        <v>-11735.429676593601</v>
      </c>
    </row>
    <row r="341" spans="2:21" x14ac:dyDescent="0.2">
      <c r="E341" s="36"/>
      <c r="F341" s="26" t="s">
        <v>262</v>
      </c>
      <c r="G341" s="27">
        <f>G339-G340</f>
        <v>34528653.959999993</v>
      </c>
      <c r="I341" s="37">
        <f>'Wkpr-Stdy Bal (ex. trnsptn)'!I339</f>
        <v>3.4000000000000002E-2</v>
      </c>
      <c r="J341" s="28">
        <f t="shared" si="160"/>
        <v>1173974.2346399999</v>
      </c>
      <c r="L341" s="37">
        <f>'Wkpr-Stdy Bal (ex. trnsptn)'!L339</f>
        <v>6.6699999999999995E-2</v>
      </c>
      <c r="N341" s="28">
        <f t="shared" si="161"/>
        <v>2303061.2191319992</v>
      </c>
      <c r="O341" s="28">
        <f t="shared" si="162"/>
        <v>1129086.9844919993</v>
      </c>
      <c r="Q341" s="27">
        <f>'Wkpr-Stdy Bal (ex. trnsptn)'!Q339+SUMIFS('Wkpr-201612 TTP Adj Summary'!Q$9:Q$238,'Wkpr-201612 TTP Adj Summary'!$B$9:$B$238,'Att B1 123116 Depr_Chg-ex trans'!$B339,'Wkpr-201612 TTP Adj Summary'!$C$9:$C$238,'Att B1 123116 Depr_Chg-ex trans'!$C339,'Wkpr-201612 TTP Adj Summary'!$D$9:$D$238,'Att B1 123116 Depr_Chg-ex trans'!$D339)</f>
        <v>542107.69382342719</v>
      </c>
      <c r="R341" s="27">
        <f>'Wkpr-Stdy Bal (ex. trnsptn)'!R339+SUMIFS('Wkpr-201612 TTP Adj Summary'!R$9:R$238,'Wkpr-201612 TTP Adj Summary'!$B$9:$B$238,'Att B1 123116 Depr_Chg-ex trans'!$B339,'Wkpr-201612 TTP Adj Summary'!$C$9:$C$238,'Att B1 123116 Depr_Chg-ex trans'!$C339,'Wkpr-201612 TTP Adj Summary'!$D$9:$D$238,'Att B1 123116 Depr_Chg-ex trans'!$D339)</f>
        <v>251956.60063010611</v>
      </c>
      <c r="S341" s="27">
        <f>'Wkpr-Stdy Bal (ex. trnsptn)'!S339+SUMIFS('Wkpr-201612 TTP Adj Summary'!S$9:S$238,'Wkpr-201612 TTP Adj Summary'!$B$9:$B$238,'Att B1 123116 Depr_Chg-ex trans'!$B339,'Wkpr-201612 TTP Adj Summary'!$C$9:$C$238,'Att B1 123116 Depr_Chg-ex trans'!$C339,'Wkpr-201612 TTP Adj Summary'!$D$9:$D$238,'Att B1 123116 Depr_Chg-ex trans'!$D339)</f>
        <v>162251.79984909331</v>
      </c>
      <c r="T341" s="27">
        <f>'Wkpr-Stdy Bal (ex. trnsptn)'!T339+SUMIFS('Wkpr-201612 TTP Adj Summary'!T$9:T$238,'Wkpr-201612 TTP Adj Summary'!$B$9:$B$238,'Att B1 123116 Depr_Chg-ex trans'!$B339,'Wkpr-201612 TTP Adj Summary'!$C$9:$C$238,'Att B1 123116 Depr_Chg-ex trans'!$C339,'Wkpr-201612 TTP Adj Summary'!$D$9:$D$238,'Att B1 123116 Depr_Chg-ex trans'!$D339)</f>
        <v>68590.034130295928</v>
      </c>
      <c r="U341" s="27">
        <f>'Wkpr-Stdy Bal (ex. trnsptn)'!U339+SUMIFS('Wkpr-201612 TTP Adj Summary'!U$9:U$238,'Wkpr-201612 TTP Adj Summary'!$B$9:$B$238,'Att B1 123116 Depr_Chg-ex trans'!$B339,'Wkpr-201612 TTP Adj Summary'!$C$9:$C$238,'Att B1 123116 Depr_Chg-ex trans'!$C339,'Wkpr-201612 TTP Adj Summary'!$D$9:$D$238,'Att B1 123116 Depr_Chg-ex trans'!$D339)</f>
        <v>104180.85605907677</v>
      </c>
    </row>
    <row r="342" spans="2:21" x14ac:dyDescent="0.2">
      <c r="E342" s="36"/>
      <c r="G342" s="27"/>
      <c r="I342" s="37"/>
      <c r="J342" s="28"/>
      <c r="L342" s="37"/>
      <c r="N342" s="28"/>
      <c r="O342" s="28"/>
      <c r="Q342" s="27"/>
      <c r="R342" s="27"/>
      <c r="S342" s="27"/>
      <c r="T342" s="27"/>
      <c r="U342" s="27"/>
    </row>
    <row r="343" spans="2:21" x14ac:dyDescent="0.2">
      <c r="B343" s="26" t="s">
        <v>96</v>
      </c>
      <c r="C343" s="26" t="s">
        <v>97</v>
      </c>
      <c r="D343" s="26">
        <f t="shared" si="159"/>
        <v>397200</v>
      </c>
      <c r="E343" s="36">
        <v>397.2</v>
      </c>
      <c r="F343" s="26" t="s">
        <v>100</v>
      </c>
      <c r="G343" s="27">
        <f>SUMIFS('Wkpr-Stdy Bal (ex. trnsptn)'!$G$9:$G$512,'Wkpr-Stdy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Summary'!$G$9:$G$238,'Wkpr-201612 TTP Adj Summary'!$B$9:$B$238,'Att B1 123116 Depr_Chg-ex trans'!$B343,'Wkpr-201612 TTP Adj Summary'!$C$9:$C$238,'Att B1 123116 Depr_Chg-ex trans'!$C343,'Wkpr-201612 TTP Adj Summary'!$D$9:$D$238,'Att B1 123116 Depr_Chg-ex trans'!$D343)</f>
        <v>5344319.87</v>
      </c>
      <c r="I343" s="37">
        <f>'Wkpr-Stdy Bal (ex. trnsptn)'!I341</f>
        <v>0.1195</v>
      </c>
      <c r="J343" s="28">
        <f t="shared" si="160"/>
        <v>638646.22446499998</v>
      </c>
      <c r="L343" s="37">
        <f>'Wkpr-Stdy Bal (ex. trnsptn)'!L341</f>
        <v>0.1</v>
      </c>
      <c r="N343" s="28">
        <f t="shared" si="161"/>
        <v>534431.98700000008</v>
      </c>
      <c r="O343" s="28">
        <f t="shared" si="162"/>
        <v>-104214.2374649999</v>
      </c>
      <c r="Q343" s="27">
        <f>SUMIFS('Wkpr-Stdy Bal (ex. trnsptn)'!$Q$9:$Q$512,'Wkpr-Stdy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Summary'!$Q$9:$Q$238,'Wkpr-201612 TTP Adj Summary'!$B$9:$B$238,'Att B1 123116 Depr_Chg-ex trans'!$B343,'Wkpr-201612 TTP Adj Summary'!$C$9:$C$238,'Att B1 123116 Depr_Chg-ex trans'!$C343,'Wkpr-201612 TTP Adj Summary'!$D$9:$D$238,'Att B1 123116 Depr_Chg-ex trans'!$D343)</f>
        <v>-50036.306902057957</v>
      </c>
      <c r="R343" s="27">
        <f>SUMIFS('Wkpr-Stdy Bal (ex. trnsptn)'!$R$9:$R$512,'Wkpr-Stdy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Summary'!$R$9:$R$238,'Wkpr-201612 TTP Adj Summary'!$B$9:$B$238,'Att B1 123116 Depr_Chg-ex trans'!$B343,'Wkpr-201612 TTP Adj Summary'!$C$9:$C$238,'Att B1 123116 Depr_Chg-ex trans'!$C343,'Wkpr-201612 TTP Adj Summary'!$D$9:$D$238,'Att B1 123116 Depr_Chg-ex trans'!$D343)</f>
        <v>-23255.482022327171</v>
      </c>
      <c r="S343" s="27">
        <f>SUMIFS('Wkpr-Stdy Bal (ex. trnsptn)'!$S$9:$S$512,'Wkpr-Stdy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Summary'!$S$9:$S$238,'Wkpr-201612 TTP Adj Summary'!$B$9:$B$238,'Att B1 123116 Depr_Chg-ex trans'!$B343,'Wkpr-201612 TTP Adj Summary'!$C$9:$C$238,'Att B1 123116 Depr_Chg-ex trans'!$C343,'Wkpr-201612 TTP Adj Summary'!$D$9:$D$238,'Att B1 123116 Depr_Chg-ex trans'!$D343)</f>
        <v>-14975.764340467871</v>
      </c>
      <c r="T343" s="27">
        <f>SUMIFS('Wkpr-Stdy Bal (ex. trnsptn)'!$T$9:$T$512,'Wkpr-Stdy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Summary'!$T$9:$T$238,'Wkpr-201612 TTP Adj Summary'!$B$9:$B$238,'Att B1 123116 Depr_Chg-ex trans'!$B343,'Wkpr-201612 TTP Adj Summary'!$C$9:$C$238,'Att B1 123116 Depr_Chg-ex trans'!$C343,'Wkpr-201612 TTP Adj Summary'!$D$9:$D$238,'Att B1 123116 Depr_Chg-ex trans'!$D343)</f>
        <v>-6330.8365092513686</v>
      </c>
      <c r="U343" s="27">
        <f>SUMIFS('Wkpr-Stdy Bal (ex. trnsptn)'!$U$9:$U$512,'Wkpr-Stdy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Summary'!$U$9:$U$238,'Wkpr-201612 TTP Adj Summary'!$B$9:$B$238,'Att B1 123116 Depr_Chg-ex trans'!$B343,'Wkpr-201612 TTP Adj Summary'!$C$9:$C$238,'Att B1 123116 Depr_Chg-ex trans'!$C343,'Wkpr-201612 TTP Adj Summary'!$D$9:$D$238,'Att B1 123116 Depr_Chg-ex trans'!$D343)</f>
        <v>-9615.847690895549</v>
      </c>
    </row>
    <row r="344" spans="2:21" x14ac:dyDescent="0.2">
      <c r="B344" s="26" t="s">
        <v>96</v>
      </c>
      <c r="C344" s="26" t="s">
        <v>97</v>
      </c>
      <c r="D344" s="26">
        <f t="shared" si="159"/>
        <v>398000</v>
      </c>
      <c r="E344" s="36">
        <v>398</v>
      </c>
      <c r="F344" s="26" t="s">
        <v>57</v>
      </c>
      <c r="G344" s="27">
        <f>SUMIFS('Wkpr-Stdy Bal (ex. trnsptn)'!$G$9:$G$512,'Wkpr-Stdy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Summary'!$G$9:$G$238,'Wkpr-201612 TTP Adj Summary'!$B$9:$B$238,'Att B1 123116 Depr_Chg-ex trans'!$B344,'Wkpr-201612 TTP Adj Summary'!$C$9:$C$238,'Att B1 123116 Depr_Chg-ex trans'!$C344,'Wkpr-201612 TTP Adj Summary'!$D$9:$D$238,'Att B1 123116 Depr_Chg-ex trans'!$D344)</f>
        <v>385353.43</v>
      </c>
      <c r="I344" s="37">
        <f>'Wkpr-Stdy Bal (ex. trnsptn)'!I342</f>
        <v>0.40479999999999999</v>
      </c>
      <c r="J344" s="28">
        <f t="shared" si="160"/>
        <v>155991.06846399998</v>
      </c>
      <c r="L344" s="37">
        <f>'Wkpr-Stdy Bal (ex. trnsptn)'!L342</f>
        <v>0.1</v>
      </c>
      <c r="N344" s="28">
        <f t="shared" si="161"/>
        <v>38535.343000000001</v>
      </c>
      <c r="O344" s="28">
        <f t="shared" si="162"/>
        <v>-117455.72546399999</v>
      </c>
      <c r="Q344" s="27">
        <f>SUMIFS('Wkpr-Stdy Bal (ex. trnsptn)'!$Q$9:$Q$512,'Wkpr-Stdy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Summary'!$Q$9:$Q$238,'Wkpr-201612 TTP Adj Summary'!$B$9:$B$238,'Att B1 123116 Depr_Chg-ex trans'!$B344,'Wkpr-201612 TTP Adj Summary'!$C$9:$C$238,'Att B1 123116 Depr_Chg-ex trans'!$C344,'Wkpr-201612 TTP Adj Summary'!$D$9:$D$238,'Att B1 123116 Depr_Chg-ex trans'!$D344)</f>
        <v>-56393.93007997056</v>
      </c>
      <c r="R344" s="27">
        <f>SUMIFS('Wkpr-Stdy Bal (ex. trnsptn)'!$R$9:$R$512,'Wkpr-Stdy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Summary'!$R$9:$R$238,'Wkpr-201612 TTP Adj Summary'!$B$9:$B$238,'Att B1 123116 Depr_Chg-ex trans'!$B344,'Wkpr-201612 TTP Adj Summary'!$C$9:$C$238,'Att B1 123116 Depr_Chg-ex trans'!$C344,'Wkpr-201612 TTP Adj Summary'!$D$9:$D$238,'Att B1 123116 Depr_Chg-ex trans'!$D344)</f>
        <v>-26210.332524351339</v>
      </c>
      <c r="S344" s="27">
        <f>SUMIFS('Wkpr-Stdy Bal (ex. trnsptn)'!$S$9:$S$512,'Wkpr-Stdy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Summary'!$S$9:$S$238,'Wkpr-201612 TTP Adj Summary'!$B$9:$B$238,'Att B1 123116 Depr_Chg-ex trans'!$B344,'Wkpr-201612 TTP Adj Summary'!$C$9:$C$238,'Att B1 123116 Depr_Chg-ex trans'!$C344,'Wkpr-201612 TTP Adj Summary'!$D$9:$D$238,'Att B1 123116 Depr_Chg-ex trans'!$D344)</f>
        <v>-16878.595821994459</v>
      </c>
      <c r="T344" s="27">
        <f>SUMIFS('Wkpr-Stdy Bal (ex. trnsptn)'!$T$9:$T$512,'Wkpr-Stdy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Summary'!$T$9:$T$238,'Wkpr-201612 TTP Adj Summary'!$B$9:$B$238,'Att B1 123116 Depr_Chg-ex trans'!$B344,'Wkpr-201612 TTP Adj Summary'!$C$9:$C$238,'Att B1 123116 Depr_Chg-ex trans'!$C344,'Wkpr-201612 TTP Adj Summary'!$D$9:$D$238,'Att B1 123116 Depr_Chg-ex trans'!$D344)</f>
        <v>-7135.2272491203385</v>
      </c>
      <c r="U344" s="27">
        <f>SUMIFS('Wkpr-Stdy Bal (ex. trnsptn)'!$U$9:$U$512,'Wkpr-Stdy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Summary'!$U$9:$U$238,'Wkpr-201612 TTP Adj Summary'!$B$9:$B$238,'Att B1 123116 Depr_Chg-ex trans'!$B344,'Wkpr-201612 TTP Adj Summary'!$C$9:$C$238,'Att B1 123116 Depr_Chg-ex trans'!$C344,'Wkpr-201612 TTP Adj Summary'!$D$9:$D$238,'Att B1 123116 Depr_Chg-ex trans'!$D344)</f>
        <v>-10837.63978856328</v>
      </c>
    </row>
    <row r="345" spans="2:21" x14ac:dyDescent="0.2">
      <c r="F345" s="26" t="s">
        <v>39</v>
      </c>
      <c r="G345" s="40">
        <f>SUM(G331:G337,G340:G341,G343:G344)</f>
        <v>220568616.32000005</v>
      </c>
      <c r="I345" s="77">
        <f>J345/G345</f>
        <v>8.236103702637125E-2</v>
      </c>
      <c r="J345" s="40">
        <f>SUM(J331:J337,J340:J341,J343:J344)</f>
        <v>18166259.975586999</v>
      </c>
      <c r="L345" s="77">
        <f>N345/G345</f>
        <v>7.3075874587306272E-2</v>
      </c>
      <c r="N345" s="40">
        <f t="shared" ref="N345:O345" si="163">SUM(N331:N337,N340:N341,N343:N344)</f>
        <v>16118244.544095999</v>
      </c>
      <c r="O345" s="40">
        <f t="shared" si="163"/>
        <v>-2048015.4314909987</v>
      </c>
      <c r="Q345" s="40">
        <f t="shared" ref="Q345:U345" si="164">SUM(Q331:Q337,Q340:Q341,Q343:Q344)</f>
        <v>-983312.12965438305</v>
      </c>
      <c r="R345" s="40">
        <f t="shared" si="164"/>
        <v>-457016.16300460603</v>
      </c>
      <c r="S345" s="40">
        <f t="shared" si="164"/>
        <v>-294303.43543063378</v>
      </c>
      <c r="T345" s="40">
        <f t="shared" si="164"/>
        <v>-124413.31953770109</v>
      </c>
      <c r="U345" s="40">
        <f t="shared" si="164"/>
        <v>-188970.38386367451</v>
      </c>
    </row>
    <row r="346" spans="2:21" x14ac:dyDescent="0.2">
      <c r="J346" s="28"/>
      <c r="N346" s="28"/>
      <c r="O346" s="28"/>
      <c r="Q346" s="28"/>
      <c r="R346" s="28"/>
      <c r="S346" s="28"/>
      <c r="T346" s="28"/>
      <c r="U346" s="28"/>
    </row>
    <row r="347" spans="2:21" x14ac:dyDescent="0.2">
      <c r="E347" s="26" t="s">
        <v>101</v>
      </c>
      <c r="J347" s="28"/>
      <c r="N347" s="28"/>
      <c r="O347" s="28"/>
      <c r="Q347" s="28"/>
      <c r="R347" s="28"/>
      <c r="S347" s="28"/>
      <c r="T347" s="28"/>
      <c r="U347" s="28"/>
    </row>
    <row r="348" spans="2:21" x14ac:dyDescent="0.2">
      <c r="B348" s="26" t="s">
        <v>96</v>
      </c>
      <c r="C348" s="26" t="s">
        <v>59</v>
      </c>
      <c r="D348" s="26">
        <f t="shared" ref="D348:D361" si="165">E348*1000</f>
        <v>389300</v>
      </c>
      <c r="E348" s="36">
        <v>389.3</v>
      </c>
      <c r="F348" s="26" t="s">
        <v>45</v>
      </c>
      <c r="G348" s="27">
        <f>SUMIFS('Wkpr-Stdy Bal (ex. trnsptn)'!$G$9:$G$512,'Wkpr-Stdy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Summary'!$G$9:$G$238,'Wkpr-201612 TTP Adj Summary'!$B$9:$B$238,'Att B1 123116 Depr_Chg-ex trans'!$B348,'Wkpr-201612 TTP Adj Summary'!$C$9:$C$238,'Att B1 123116 Depr_Chg-ex trans'!$C348,'Wkpr-201612 TTP Adj Summary'!$D$9:$D$238,'Att B1 123116 Depr_Chg-ex trans'!$D348)</f>
        <v>25276.52</v>
      </c>
      <c r="I348" s="37">
        <f>'Wkpr-Stdy Bal (ex. trnsptn)'!I346</f>
        <v>1.5599999999999999E-2</v>
      </c>
      <c r="J348" s="28">
        <f t="shared" ref="J348:J361" si="166">G348*I348</f>
        <v>394.31371200000001</v>
      </c>
      <c r="L348" s="37">
        <f>'Wkpr-Stdy Bal (ex. trnsptn)'!L346</f>
        <v>1.77E-2</v>
      </c>
      <c r="N348" s="28">
        <f t="shared" ref="N348:N361" si="167">G348*L348</f>
        <v>447.39440400000001</v>
      </c>
      <c r="O348" s="28">
        <f t="shared" ref="O348:O361" si="168">N348-J348</f>
        <v>53.080691999999999</v>
      </c>
      <c r="Q348" s="27">
        <f>SUMIFS('Wkpr-Stdy Bal (ex. trnsptn)'!$Q$9:$Q$512,'Wkpr-Stdy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Summary'!$Q$9:$Q$238,'Wkpr-201612 TTP Adj Summary'!$B$9:$B$238,'Att B1 123116 Depr_Chg-ex trans'!$B348,'Wkpr-201612 TTP Adj Summary'!$C$9:$C$238,'Att B1 123116 Depr_Chg-ex trans'!$C348,'Wkpr-201612 TTP Adj Summary'!$D$9:$D$238,'Att B1 123116 Depr_Chg-ex trans'!$D348)</f>
        <v>28.196209652369475</v>
      </c>
      <c r="R348" s="27">
        <f>SUMIFS('Wkpr-Stdy Bal (ex. trnsptn)'!$R$9:$R$512,'Wkpr-Stdy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Summary'!$R$9:$R$238,'Wkpr-201612 TTP Adj Summary'!$B$9:$B$238,'Att B1 123116 Depr_Chg-ex trans'!$B348,'Wkpr-201612 TTP Adj Summary'!$C$9:$C$238,'Att B1 123116 Depr_Chg-ex trans'!$C348,'Wkpr-201612 TTP Adj Summary'!$D$9:$D$238,'Att B1 123116 Depr_Chg-ex trans'!$D348)</f>
        <v>13.104815178990535</v>
      </c>
      <c r="S348" s="27">
        <f>SUMIFS('Wkpr-Stdy Bal (ex. trnsptn)'!$S$9:$S$512,'Wkpr-Stdy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Summary'!$S$9:$S$238,'Wkpr-201612 TTP Adj Summary'!$B$9:$B$238,'Att B1 123116 Depr_Chg-ex trans'!$B348,'Wkpr-201612 TTP Adj Summary'!$C$9:$C$238,'Att B1 123116 Depr_Chg-ex trans'!$C348,'Wkpr-201612 TTP Adj Summary'!$D$9:$D$238,'Att B1 123116 Depr_Chg-ex trans'!$D348)</f>
        <v>8.2795746628219931</v>
      </c>
      <c r="T348" s="27">
        <f>SUMIFS('Wkpr-Stdy Bal (ex. trnsptn)'!$T$9:$T$512,'Wkpr-Stdy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Summary'!$T$9:$T$238,'Wkpr-201612 TTP Adj Summary'!$B$9:$B$238,'Att B1 123116 Depr_Chg-ex trans'!$B348,'Wkpr-201612 TTP Adj Summary'!$C$9:$C$238,'Att B1 123116 Depr_Chg-ex trans'!$C348,'Wkpr-201612 TTP Adj Summary'!$D$9:$D$238,'Att B1 123116 Depr_Chg-ex trans'!$D348)</f>
        <v>3.500092505818003</v>
      </c>
      <c r="U348" s="27">
        <f>SUMIFS('Wkpr-Stdy Bal (ex. trnsptn)'!$U$9:$U$512,'Wkpr-Stdy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Summary'!$U$9:$U$238,'Wkpr-201612 TTP Adj Summary'!$B$9:$B$238,'Att B1 123116 Depr_Chg-ex trans'!$B348,'Wkpr-201612 TTP Adj Summary'!$C$9:$C$238,'Att B1 123116 Depr_Chg-ex trans'!$C348,'Wkpr-201612 TTP Adj Summary'!$D$9:$D$238,'Att B1 123116 Depr_Chg-ex trans'!$D348)</f>
        <v>0</v>
      </c>
    </row>
    <row r="349" spans="2:21" x14ac:dyDescent="0.2">
      <c r="B349" s="26" t="s">
        <v>96</v>
      </c>
      <c r="C349" s="26" t="s">
        <v>59</v>
      </c>
      <c r="D349" s="26">
        <f t="shared" si="165"/>
        <v>389400</v>
      </c>
      <c r="E349" s="36">
        <v>389.4</v>
      </c>
      <c r="F349" s="26" t="s">
        <v>46</v>
      </c>
      <c r="G349" s="27">
        <f>SUMIFS('Wkpr-Stdy Bal (ex. trnsptn)'!$G$9:$G$512,'Wkpr-Stdy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Summary'!$G$9:$G$238,'Wkpr-201612 TTP Adj Summary'!$B$9:$B$238,'Att B1 123116 Depr_Chg-ex trans'!$B349,'Wkpr-201612 TTP Adj Summary'!$C$9:$C$238,'Att B1 123116 Depr_Chg-ex trans'!$C349,'Wkpr-201612 TTP Adj Summary'!$D$9:$D$238,'Att B1 123116 Depr_Chg-ex trans'!$D349)</f>
        <v>39786.75</v>
      </c>
      <c r="I349" s="37">
        <f>'Wkpr-Stdy Bal (ex. trnsptn)'!I347</f>
        <v>3.8999999999999998E-3</v>
      </c>
      <c r="J349" s="28">
        <f t="shared" si="166"/>
        <v>155.16832499999998</v>
      </c>
      <c r="L349" s="37">
        <f>'Wkpr-Stdy Bal (ex. trnsptn)'!L347</f>
        <v>2E-3</v>
      </c>
      <c r="N349" s="28">
        <f t="shared" si="167"/>
        <v>79.573499999999996</v>
      </c>
      <c r="O349" s="28">
        <f t="shared" si="168"/>
        <v>-75.594824999999986</v>
      </c>
      <c r="Q349" s="27">
        <f>SUMIFS('Wkpr-Stdy Bal (ex. trnsptn)'!$Q$9:$Q$512,'Wkpr-Stdy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Summary'!$Q$9:$Q$238,'Wkpr-201612 TTP Adj Summary'!$B$9:$B$238,'Att B1 123116 Depr_Chg-ex trans'!$B349,'Wkpr-201612 TTP Adj Summary'!$C$9:$C$238,'Att B1 123116 Depr_Chg-ex trans'!$C349,'Wkpr-201612 TTP Adj Summary'!$D$9:$D$238,'Att B1 123116 Depr_Chg-ex trans'!$D349)</f>
        <v>-40.155609394357185</v>
      </c>
      <c r="R349" s="27">
        <f>SUMIFS('Wkpr-Stdy Bal (ex. trnsptn)'!$R$9:$R$512,'Wkpr-Stdy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Summary'!$R$9:$R$238,'Wkpr-201612 TTP Adj Summary'!$B$9:$B$238,'Att B1 123116 Depr_Chg-ex trans'!$B349,'Wkpr-201612 TTP Adj Summary'!$C$9:$C$238,'Att B1 123116 Depr_Chg-ex trans'!$C349,'Wkpr-201612 TTP Adj Summary'!$D$9:$D$238,'Att B1 123116 Depr_Chg-ex trans'!$D349)</f>
        <v>-18.663212041642801</v>
      </c>
      <c r="S349" s="27">
        <f>SUMIFS('Wkpr-Stdy Bal (ex. trnsptn)'!$S$9:$S$512,'Wkpr-Stdy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Summary'!$S$9:$S$238,'Wkpr-201612 TTP Adj Summary'!$B$9:$B$238,'Att B1 123116 Depr_Chg-ex trans'!$B349,'Wkpr-201612 TTP Adj Summary'!$C$9:$C$238,'Att B1 123116 Depr_Chg-ex trans'!$C349,'Wkpr-201612 TTP Adj Summary'!$D$9:$D$238,'Att B1 123116 Depr_Chg-ex trans'!$D349)</f>
        <v>-11.791349625028676</v>
      </c>
      <c r="T349" s="27">
        <f>SUMIFS('Wkpr-Stdy Bal (ex. trnsptn)'!$T$9:$T$512,'Wkpr-Stdy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Summary'!$T$9:$T$238,'Wkpr-201612 TTP Adj Summary'!$B$9:$B$238,'Att B1 123116 Depr_Chg-ex trans'!$B349,'Wkpr-201612 TTP Adj Summary'!$C$9:$C$238,'Att B1 123116 Depr_Chg-ex trans'!$C349,'Wkpr-201612 TTP Adj Summary'!$D$9:$D$238,'Att B1 123116 Depr_Chg-ex trans'!$D349)</f>
        <v>-4.9846539389713191</v>
      </c>
      <c r="U349" s="27">
        <f>SUMIFS('Wkpr-Stdy Bal (ex. trnsptn)'!$U$9:$U$512,'Wkpr-Stdy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Summary'!$U$9:$U$238,'Wkpr-201612 TTP Adj Summary'!$B$9:$B$238,'Att B1 123116 Depr_Chg-ex trans'!$B349,'Wkpr-201612 TTP Adj Summary'!$C$9:$C$238,'Att B1 123116 Depr_Chg-ex trans'!$C349,'Wkpr-201612 TTP Adj Summary'!$D$9:$D$238,'Att B1 123116 Depr_Chg-ex trans'!$D349)</f>
        <v>0</v>
      </c>
    </row>
    <row r="350" spans="2:21" x14ac:dyDescent="0.2">
      <c r="B350" s="26" t="s">
        <v>96</v>
      </c>
      <c r="C350" s="26" t="s">
        <v>59</v>
      </c>
      <c r="D350" s="26">
        <f t="shared" si="165"/>
        <v>390100</v>
      </c>
      <c r="E350" s="36">
        <v>390.1</v>
      </c>
      <c r="F350" s="26" t="s">
        <v>32</v>
      </c>
      <c r="G350" s="27">
        <f>SUMIFS('Wkpr-Stdy Bal (ex. trnsptn)'!$G$9:$G$512,'Wkpr-Stdy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Summary'!$G$9:$G$238,'Wkpr-201612 TTP Adj Summary'!$B$9:$B$238,'Att B1 123116 Depr_Chg-ex trans'!$B350,'Wkpr-201612 TTP Adj Summary'!$C$9:$C$238,'Att B1 123116 Depr_Chg-ex trans'!$C350,'Wkpr-201612 TTP Adj Summary'!$D$9:$D$238,'Att B1 123116 Depr_Chg-ex trans'!$D350)</f>
        <v>10664503.82</v>
      </c>
      <c r="I350" s="37">
        <f>'Wkpr-Stdy Bal (ex. trnsptn)'!I348</f>
        <v>0.02</v>
      </c>
      <c r="J350" s="28">
        <f t="shared" si="166"/>
        <v>213290.07640000002</v>
      </c>
      <c r="L350" s="37">
        <f>'Wkpr-Stdy Bal (ex. trnsptn)'!L348</f>
        <v>2.1700000000000001E-2</v>
      </c>
      <c r="N350" s="28">
        <f t="shared" si="167"/>
        <v>231419.73289400002</v>
      </c>
      <c r="O350" s="28">
        <f t="shared" si="168"/>
        <v>18129.656493999995</v>
      </c>
      <c r="Q350" s="27">
        <f>SUMIFS('Wkpr-Stdy Bal (ex. trnsptn)'!$Q$9:$Q$512,'Wkpr-Stdy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Summary'!$Q$9:$Q$238,'Wkpr-201612 TTP Adj Summary'!$B$9:$B$238,'Att B1 123116 Depr_Chg-ex trans'!$B350,'Wkpr-201612 TTP Adj Summary'!$C$9:$C$238,'Att B1 123116 Depr_Chg-ex trans'!$C350,'Wkpr-201612 TTP Adj Summary'!$D$9:$D$238,'Att B1 123116 Depr_Chg-ex trans'!$D350)</f>
        <v>9630.3867973361193</v>
      </c>
      <c r="R350" s="27">
        <f>SUMIFS('Wkpr-Stdy Bal (ex. trnsptn)'!$R$9:$R$512,'Wkpr-Stdy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Summary'!$R$9:$R$238,'Wkpr-201612 TTP Adj Summary'!$B$9:$B$238,'Att B1 123116 Depr_Chg-ex trans'!$B350,'Wkpr-201612 TTP Adj Summary'!$C$9:$C$238,'Att B1 123116 Depr_Chg-ex trans'!$C350,'Wkpr-201612 TTP Adj Summary'!$D$9:$D$238,'Att B1 123116 Depr_Chg-ex trans'!$D350)</f>
        <v>4475.9363275153883</v>
      </c>
      <c r="S350" s="27">
        <f>SUMIFS('Wkpr-Stdy Bal (ex. trnsptn)'!$S$9:$S$512,'Wkpr-Stdy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Summary'!$S$9:$S$238,'Wkpr-201612 TTP Adj Summary'!$B$9:$B$238,'Att B1 123116 Depr_Chg-ex trans'!$B350,'Wkpr-201612 TTP Adj Summary'!$C$9:$C$238,'Att B1 123116 Depr_Chg-ex trans'!$C350,'Wkpr-201612 TTP Adj Summary'!$D$9:$D$238,'Att B1 123116 Depr_Chg-ex trans'!$D350)</f>
        <v>2827.8803251733916</v>
      </c>
      <c r="T350" s="27">
        <f>SUMIFS('Wkpr-Stdy Bal (ex. trnsptn)'!$T$9:$T$512,'Wkpr-Stdy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Summary'!$T$9:$T$238,'Wkpr-201612 TTP Adj Summary'!$B$9:$B$238,'Att B1 123116 Depr_Chg-ex trans'!$B350,'Wkpr-201612 TTP Adj Summary'!$C$9:$C$238,'Att B1 123116 Depr_Chg-ex trans'!$C350,'Wkpr-201612 TTP Adj Summary'!$D$9:$D$238,'Att B1 123116 Depr_Chg-ex trans'!$D350)</f>
        <v>1195.453043975087</v>
      </c>
      <c r="U350" s="27">
        <f>SUMIFS('Wkpr-Stdy Bal (ex. trnsptn)'!$U$9:$U$512,'Wkpr-Stdy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Summary'!$U$9:$U$238,'Wkpr-201612 TTP Adj Summary'!$B$9:$B$238,'Att B1 123116 Depr_Chg-ex trans'!$B350,'Wkpr-201612 TTP Adj Summary'!$C$9:$C$238,'Att B1 123116 Depr_Chg-ex trans'!$C350,'Wkpr-201612 TTP Adj Summary'!$D$9:$D$238,'Att B1 123116 Depr_Chg-ex trans'!$D350)</f>
        <v>0</v>
      </c>
    </row>
    <row r="351" spans="2:21" x14ac:dyDescent="0.2">
      <c r="B351" s="26" t="s">
        <v>96</v>
      </c>
      <c r="C351" s="26" t="s">
        <v>59</v>
      </c>
      <c r="D351" s="26">
        <f t="shared" si="165"/>
        <v>391100</v>
      </c>
      <c r="E351" s="36">
        <v>391.1</v>
      </c>
      <c r="F351" s="26" t="s">
        <v>88</v>
      </c>
      <c r="G351" s="27">
        <f>SUMIFS('Wkpr-Stdy Bal (ex. trnsptn)'!$G$9:$G$512,'Wkpr-Stdy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Summary'!$G$9:$G$238,'Wkpr-201612 TTP Adj Summary'!$B$9:$B$238,'Att B1 123116 Depr_Chg-ex trans'!$B351,'Wkpr-201612 TTP Adj Summary'!$C$9:$C$238,'Att B1 123116 Depr_Chg-ex trans'!$C351,'Wkpr-201612 TTP Adj Summary'!$D$9:$D$238,'Att B1 123116 Depr_Chg-ex trans'!$D351)</f>
        <v>184833.93</v>
      </c>
      <c r="I351" s="37">
        <f>'Wkpr-Stdy Bal (ex. trnsptn)'!I349</f>
        <v>0.23699999999999999</v>
      </c>
      <c r="J351" s="28">
        <f t="shared" si="166"/>
        <v>43805.641409999997</v>
      </c>
      <c r="L351" s="37">
        <f>'Wkpr-Stdy Bal (ex. trnsptn)'!L349</f>
        <v>0.2</v>
      </c>
      <c r="N351" s="28">
        <f t="shared" si="167"/>
        <v>36966.786</v>
      </c>
      <c r="O351" s="28">
        <f t="shared" si="168"/>
        <v>-6838.8554099999965</v>
      </c>
      <c r="Q351" s="27">
        <f>SUMIFS('Wkpr-Stdy Bal (ex. trnsptn)'!$Q$9:$Q$512,'Wkpr-Stdy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Summary'!$Q$9:$Q$238,'Wkpr-201612 TTP Adj Summary'!$B$9:$B$238,'Att B1 123116 Depr_Chg-ex trans'!$B351,'Wkpr-201612 TTP Adj Summary'!$C$9:$C$238,'Att B1 123116 Depr_Chg-ex trans'!$C351,'Wkpr-201612 TTP Adj Summary'!$D$9:$D$238,'Att B1 123116 Depr_Chg-ex trans'!$D351)</f>
        <v>-3632.7672767077165</v>
      </c>
      <c r="R351" s="27">
        <f>SUMIFS('Wkpr-Stdy Bal (ex. trnsptn)'!$R$9:$R$512,'Wkpr-Stdy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Summary'!$R$9:$R$238,'Wkpr-201612 TTP Adj Summary'!$B$9:$B$238,'Att B1 123116 Depr_Chg-ex trans'!$B351,'Wkpr-201612 TTP Adj Summary'!$C$9:$C$238,'Att B1 123116 Depr_Chg-ex trans'!$C351,'Wkpr-201612 TTP Adj Summary'!$D$9:$D$238,'Att B1 123116 Depr_Chg-ex trans'!$D351)</f>
        <v>-1688.4093407050805</v>
      </c>
      <c r="S351" s="27">
        <f>SUMIFS('Wkpr-Stdy Bal (ex. trnsptn)'!$S$9:$S$512,'Wkpr-Stdy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Summary'!$S$9:$S$238,'Wkpr-201612 TTP Adj Summary'!$B$9:$B$238,'Att B1 123116 Depr_Chg-ex trans'!$B351,'Wkpr-201612 TTP Adj Summary'!$C$9:$C$238,'Att B1 123116 Depr_Chg-ex trans'!$C351,'Wkpr-201612 TTP Adj Summary'!$D$9:$D$238,'Att B1 123116 Depr_Chg-ex trans'!$D351)</f>
        <v>-1066.7308929457649</v>
      </c>
      <c r="T351" s="27">
        <f>SUMIFS('Wkpr-Stdy Bal (ex. trnsptn)'!$T$9:$T$512,'Wkpr-Stdy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Summary'!$T$9:$T$238,'Wkpr-201612 TTP Adj Summary'!$B$9:$B$238,'Att B1 123116 Depr_Chg-ex trans'!$B351,'Wkpr-201612 TTP Adj Summary'!$C$9:$C$238,'Att B1 123116 Depr_Chg-ex trans'!$C351,'Wkpr-201612 TTP Adj Summary'!$D$9:$D$238,'Att B1 123116 Depr_Chg-ex trans'!$D351)</f>
        <v>-450.94789964143456</v>
      </c>
      <c r="U351" s="27">
        <f>SUMIFS('Wkpr-Stdy Bal (ex. trnsptn)'!$U$9:$U$512,'Wkpr-Stdy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Summary'!$U$9:$U$238,'Wkpr-201612 TTP Adj Summary'!$B$9:$B$238,'Att B1 123116 Depr_Chg-ex trans'!$B351,'Wkpr-201612 TTP Adj Summary'!$C$9:$C$238,'Att B1 123116 Depr_Chg-ex trans'!$C351,'Wkpr-201612 TTP Adj Summary'!$D$9:$D$238,'Att B1 123116 Depr_Chg-ex trans'!$D351)</f>
        <v>0</v>
      </c>
    </row>
    <row r="352" spans="2:21" x14ac:dyDescent="0.2">
      <c r="B352" s="26" t="s">
        <v>96</v>
      </c>
      <c r="C352" s="26" t="s">
        <v>59</v>
      </c>
      <c r="D352" s="26">
        <f t="shared" si="165"/>
        <v>393000</v>
      </c>
      <c r="E352" s="36">
        <v>393</v>
      </c>
      <c r="F352" s="26" t="s">
        <v>89</v>
      </c>
      <c r="G352" s="27">
        <f>SUMIFS('Wkpr-Stdy Bal (ex. trnsptn)'!$G$9:$G$512,'Wkpr-Stdy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Summary'!$G$9:$G$238,'Wkpr-201612 TTP Adj Summary'!$B$9:$B$238,'Att B1 123116 Depr_Chg-ex trans'!$B352,'Wkpr-201612 TTP Adj Summary'!$C$9:$C$238,'Att B1 123116 Depr_Chg-ex trans'!$C352,'Wkpr-201612 TTP Adj Summary'!$D$9:$D$238,'Att B1 123116 Depr_Chg-ex trans'!$D352)</f>
        <v>3907851.0700000003</v>
      </c>
      <c r="I352" s="37">
        <f>'Wkpr-Stdy Bal (ex. trnsptn)'!I350</f>
        <v>4.3299999999999998E-2</v>
      </c>
      <c r="J352" s="28">
        <f t="shared" si="166"/>
        <v>169209.95133100002</v>
      </c>
      <c r="L352" s="37">
        <f>'Wkpr-Stdy Bal (ex. trnsptn)'!L350</f>
        <v>0.04</v>
      </c>
      <c r="N352" s="28">
        <f t="shared" si="167"/>
        <v>156314.04280000002</v>
      </c>
      <c r="O352" s="28">
        <f t="shared" si="168"/>
        <v>-12895.908530999994</v>
      </c>
      <c r="Q352" s="27">
        <f>SUMIFS('Wkpr-Stdy Bal (ex. trnsptn)'!$Q$9:$Q$512,'Wkpr-Stdy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Summary'!$Q$9:$Q$238,'Wkpr-201612 TTP Adj Summary'!$B$9:$B$238,'Att B1 123116 Depr_Chg-ex trans'!$B352,'Wkpr-201612 TTP Adj Summary'!$C$9:$C$238,'Att B1 123116 Depr_Chg-ex trans'!$C352,'Wkpr-201612 TTP Adj Summary'!$D$9:$D$238,'Att B1 123116 Depr_Chg-ex trans'!$D352)</f>
        <v>-6850.2466877360712</v>
      </c>
      <c r="R352" s="27">
        <f>SUMIFS('Wkpr-Stdy Bal (ex. trnsptn)'!$R$9:$R$512,'Wkpr-Stdy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Summary'!$R$9:$R$238,'Wkpr-201612 TTP Adj Summary'!$B$9:$B$238,'Att B1 123116 Depr_Chg-ex trans'!$B352,'Wkpr-201612 TTP Adj Summary'!$C$9:$C$238,'Att B1 123116 Depr_Chg-ex trans'!$C352,'Wkpr-201612 TTP Adj Summary'!$D$9:$D$238,'Att B1 123116 Depr_Chg-ex trans'!$D352)</f>
        <v>-3183.8092221282923</v>
      </c>
      <c r="S352" s="27">
        <f>SUMIFS('Wkpr-Stdy Bal (ex. trnsptn)'!$S$9:$S$512,'Wkpr-Stdy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Summary'!$S$9:$S$238,'Wkpr-201612 TTP Adj Summary'!$B$9:$B$238,'Att B1 123116 Depr_Chg-ex trans'!$B352,'Wkpr-201612 TTP Adj Summary'!$C$9:$C$238,'Att B1 123116 Depr_Chg-ex trans'!$C352,'Wkpr-201612 TTP Adj Summary'!$D$9:$D$238,'Att B1 123116 Depr_Chg-ex trans'!$D352)</f>
        <v>-2011.5226163134796</v>
      </c>
      <c r="T352" s="27">
        <f>SUMIFS('Wkpr-Stdy Bal (ex. trnsptn)'!$T$9:$T$512,'Wkpr-Stdy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Summary'!$T$9:$T$238,'Wkpr-201612 TTP Adj Summary'!$B$9:$B$238,'Att B1 123116 Depr_Chg-ex trans'!$B352,'Wkpr-201612 TTP Adj Summary'!$C$9:$C$238,'Att B1 123116 Depr_Chg-ex trans'!$C352,'Wkpr-201612 TTP Adj Summary'!$D$9:$D$238,'Att B1 123116 Depr_Chg-ex trans'!$D352)</f>
        <v>-850.33000482216016</v>
      </c>
      <c r="U352" s="27">
        <f>SUMIFS('Wkpr-Stdy Bal (ex. trnsptn)'!$U$9:$U$512,'Wkpr-Stdy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Summary'!$U$9:$U$238,'Wkpr-201612 TTP Adj Summary'!$B$9:$B$238,'Att B1 123116 Depr_Chg-ex trans'!$B352,'Wkpr-201612 TTP Adj Summary'!$C$9:$C$238,'Att B1 123116 Depr_Chg-ex trans'!$C352,'Wkpr-201612 TTP Adj Summary'!$D$9:$D$238,'Att B1 123116 Depr_Chg-ex trans'!$D352)</f>
        <v>0</v>
      </c>
    </row>
    <row r="353" spans="2:21" x14ac:dyDescent="0.2">
      <c r="B353" s="26" t="s">
        <v>96</v>
      </c>
      <c r="C353" s="26" t="s">
        <v>59</v>
      </c>
      <c r="D353" s="26">
        <f t="shared" si="165"/>
        <v>394000</v>
      </c>
      <c r="E353" s="36">
        <v>394</v>
      </c>
      <c r="F353" s="26" t="s">
        <v>90</v>
      </c>
      <c r="G353" s="27">
        <f>SUMIFS('Wkpr-Stdy Bal (ex. trnsptn)'!$G$9:$G$512,'Wkpr-Stdy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Summary'!$G$9:$G$238,'Wkpr-201612 TTP Adj Summary'!$B$9:$B$238,'Att B1 123116 Depr_Chg-ex trans'!$B353,'Wkpr-201612 TTP Adj Summary'!$C$9:$C$238,'Att B1 123116 Depr_Chg-ex trans'!$C353,'Wkpr-201612 TTP Adj Summary'!$D$9:$D$238,'Att B1 123116 Depr_Chg-ex trans'!$D353)</f>
        <v>216607.2</v>
      </c>
      <c r="I353" s="37">
        <f>'Wkpr-Stdy Bal (ex. trnsptn)'!I351</f>
        <v>4.9299999999999997E-2</v>
      </c>
      <c r="J353" s="28">
        <f t="shared" si="166"/>
        <v>10678.73496</v>
      </c>
      <c r="L353" s="37">
        <f>'Wkpr-Stdy Bal (ex. trnsptn)'!L351</f>
        <v>0.05</v>
      </c>
      <c r="N353" s="28">
        <f t="shared" si="167"/>
        <v>10830.36</v>
      </c>
      <c r="O353" s="28">
        <f t="shared" si="168"/>
        <v>151.62504000000081</v>
      </c>
      <c r="Q353" s="27">
        <f>SUMIFS('Wkpr-Stdy Bal (ex. trnsptn)'!$Q$9:$Q$512,'Wkpr-Stdy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Summary'!$Q$9:$Q$238,'Wkpr-201612 TTP Adj Summary'!$B$9:$B$238,'Att B1 123116 Depr_Chg-ex trans'!$B353,'Wkpr-201612 TTP Adj Summary'!$C$9:$C$238,'Att B1 123116 Depr_Chg-ex trans'!$C353,'Wkpr-201612 TTP Adj Summary'!$D$9:$D$238,'Att B1 123116 Depr_Chg-ex trans'!$D353)</f>
        <v>80.542495873809457</v>
      </c>
      <c r="R353" s="27">
        <f>SUMIFS('Wkpr-Stdy Bal (ex. trnsptn)'!$R$9:$R$512,'Wkpr-Stdy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Summary'!$R$9:$R$238,'Wkpr-201612 TTP Adj Summary'!$B$9:$B$238,'Att B1 123116 Depr_Chg-ex trans'!$B353,'Wkpr-201612 TTP Adj Summary'!$C$9:$C$238,'Att B1 123116 Depr_Chg-ex trans'!$C353,'Wkpr-201612 TTP Adj Summary'!$D$9:$D$238,'Att B1 123116 Depr_Chg-ex trans'!$D353)</f>
        <v>37.433915249391703</v>
      </c>
      <c r="S353" s="27">
        <f>SUMIFS('Wkpr-Stdy Bal (ex. trnsptn)'!$S$9:$S$512,'Wkpr-Stdy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Summary'!$S$9:$S$238,'Wkpr-201612 TTP Adj Summary'!$B$9:$B$238,'Att B1 123116 Depr_Chg-ex trans'!$B353,'Wkpr-201612 TTP Adj Summary'!$C$9:$C$238,'Att B1 123116 Depr_Chg-ex trans'!$C353,'Wkpr-201612 TTP Adj Summary'!$D$9:$D$238,'Att B1 123116 Depr_Chg-ex trans'!$D353)</f>
        <v>23.65061177863663</v>
      </c>
      <c r="T353" s="27">
        <f>SUMIFS('Wkpr-Stdy Bal (ex. trnsptn)'!$T$9:$T$512,'Wkpr-Stdy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Summary'!$T$9:$T$238,'Wkpr-201612 TTP Adj Summary'!$B$9:$B$238,'Att B1 123116 Depr_Chg-ex trans'!$B353,'Wkpr-201612 TTP Adj Summary'!$C$9:$C$238,'Att B1 123116 Depr_Chg-ex trans'!$C353,'Wkpr-201612 TTP Adj Summary'!$D$9:$D$238,'Att B1 123116 Depr_Chg-ex trans'!$D353)</f>
        <v>9.9980170981637002</v>
      </c>
      <c r="U353" s="27">
        <f>SUMIFS('Wkpr-Stdy Bal (ex. trnsptn)'!$U$9:$U$512,'Wkpr-Stdy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Summary'!$U$9:$U$238,'Wkpr-201612 TTP Adj Summary'!$B$9:$B$238,'Att B1 123116 Depr_Chg-ex trans'!$B353,'Wkpr-201612 TTP Adj Summary'!$C$9:$C$238,'Att B1 123116 Depr_Chg-ex trans'!$C353,'Wkpr-201612 TTP Adj Summary'!$D$9:$D$238,'Att B1 123116 Depr_Chg-ex trans'!$D353)</f>
        <v>0</v>
      </c>
    </row>
    <row r="354" spans="2:21" x14ac:dyDescent="0.2">
      <c r="B354" s="26" t="s">
        <v>96</v>
      </c>
      <c r="C354" s="26" t="s">
        <v>59</v>
      </c>
      <c r="D354" s="26">
        <f t="shared" si="165"/>
        <v>395000</v>
      </c>
      <c r="E354" s="36">
        <v>395</v>
      </c>
      <c r="F354" s="26" t="s">
        <v>92</v>
      </c>
      <c r="G354" s="27">
        <f>SUMIFS('Wkpr-Stdy Bal (ex. trnsptn)'!$G$9:$G$512,'Wkpr-Stdy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Summary'!$G$9:$G$238,'Wkpr-201612 TTP Adj Summary'!$B$9:$B$238,'Att B1 123116 Depr_Chg-ex trans'!$B354,'Wkpr-201612 TTP Adj Summary'!$C$9:$C$238,'Att B1 123116 Depr_Chg-ex trans'!$C354,'Wkpr-201612 TTP Adj Summary'!$D$9:$D$238,'Att B1 123116 Depr_Chg-ex trans'!$D354)</f>
        <v>26941.440000000002</v>
      </c>
      <c r="I354" s="37">
        <f>'Wkpr-Stdy Bal (ex. trnsptn)'!I352</f>
        <v>0.1429</v>
      </c>
      <c r="J354" s="28">
        <f t="shared" si="166"/>
        <v>3849.9317760000004</v>
      </c>
      <c r="L354" s="37">
        <f>'Wkpr-Stdy Bal (ex. trnsptn)'!L352</f>
        <v>6.6699999999999995E-2</v>
      </c>
      <c r="N354" s="28">
        <f t="shared" si="167"/>
        <v>1796.994048</v>
      </c>
      <c r="O354" s="28">
        <f t="shared" si="168"/>
        <v>-2052.9377280000003</v>
      </c>
      <c r="Q354" s="27">
        <f>SUMIFS('Wkpr-Stdy Bal (ex. trnsptn)'!$Q$9:$Q$512,'Wkpr-Stdy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Summary'!$Q$9:$Q$238,'Wkpr-201612 TTP Adj Summary'!$B$9:$B$238,'Att B1 123116 Depr_Chg-ex trans'!$B354,'Wkpr-201612 TTP Adj Summary'!$C$9:$C$238,'Att B1 123116 Depr_Chg-ex trans'!$C354,'Wkpr-201612 TTP Adj Summary'!$D$9:$D$238,'Att B1 123116 Depr_Chg-ex trans'!$D354)</f>
        <v>-1090.5106998595093</v>
      </c>
      <c r="R354" s="27">
        <f>SUMIFS('Wkpr-Stdy Bal (ex. trnsptn)'!$R$9:$R$512,'Wkpr-Stdy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Summary'!$R$9:$R$238,'Wkpr-201612 TTP Adj Summary'!$B$9:$B$238,'Att B1 123116 Depr_Chg-ex trans'!$B354,'Wkpr-201612 TTP Adj Summary'!$C$9:$C$238,'Att B1 123116 Depr_Chg-ex trans'!$C354,'Wkpr-201612 TTP Adj Summary'!$D$9:$D$238,'Att B1 123116 Depr_Chg-ex trans'!$D354)</f>
        <v>-506.83908754273091</v>
      </c>
      <c r="S354" s="27">
        <f>SUMIFS('Wkpr-Stdy Bal (ex. trnsptn)'!$S$9:$S$512,'Wkpr-Stdy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Summary'!$S$9:$S$238,'Wkpr-201612 TTP Adj Summary'!$B$9:$B$238,'Att B1 123116 Depr_Chg-ex trans'!$B354,'Wkpr-201612 TTP Adj Summary'!$C$9:$C$238,'Att B1 123116 Depr_Chg-ex trans'!$C354,'Wkpr-201612 TTP Adj Summary'!$D$9:$D$238,'Att B1 123116 Depr_Chg-ex trans'!$D354)</f>
        <v>-320.21909580794767</v>
      </c>
      <c r="T354" s="27">
        <f>SUMIFS('Wkpr-Stdy Bal (ex. trnsptn)'!$T$9:$T$512,'Wkpr-Stdy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Summary'!$T$9:$T$238,'Wkpr-201612 TTP Adj Summary'!$B$9:$B$238,'Att B1 123116 Depr_Chg-ex trans'!$B354,'Wkpr-201612 TTP Adj Summary'!$C$9:$C$238,'Att B1 123116 Depr_Chg-ex trans'!$C354,'Wkpr-201612 TTP Adj Summary'!$D$9:$D$238,'Att B1 123116 Depr_Chg-ex trans'!$D354)</f>
        <v>-135.36884478981244</v>
      </c>
      <c r="U354" s="27">
        <f>SUMIFS('Wkpr-Stdy Bal (ex. trnsptn)'!$U$9:$U$512,'Wkpr-Stdy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Summary'!$U$9:$U$238,'Wkpr-201612 TTP Adj Summary'!$B$9:$B$238,'Att B1 123116 Depr_Chg-ex trans'!$B354,'Wkpr-201612 TTP Adj Summary'!$C$9:$C$238,'Att B1 123116 Depr_Chg-ex trans'!$C354,'Wkpr-201612 TTP Adj Summary'!$D$9:$D$238,'Att B1 123116 Depr_Chg-ex trans'!$D354)</f>
        <v>0</v>
      </c>
    </row>
    <row r="355" spans="2:21" x14ac:dyDescent="0.2">
      <c r="E355" s="36"/>
      <c r="G355" s="27"/>
      <c r="I355" s="37"/>
      <c r="J355" s="28"/>
      <c r="L355" s="37"/>
      <c r="N355" s="28"/>
      <c r="O355" s="28"/>
      <c r="Q355" s="27"/>
      <c r="R355" s="27"/>
      <c r="S355" s="27"/>
      <c r="T355" s="27"/>
      <c r="U355" s="27"/>
    </row>
    <row r="356" spans="2:21" x14ac:dyDescent="0.2">
      <c r="B356" s="26" t="s">
        <v>96</v>
      </c>
      <c r="C356" s="26" t="s">
        <v>59</v>
      </c>
      <c r="D356" s="26">
        <f t="shared" si="165"/>
        <v>397000</v>
      </c>
      <c r="E356" s="36">
        <v>397</v>
      </c>
      <c r="F356" s="26" t="s">
        <v>93</v>
      </c>
      <c r="G356" s="27">
        <f>SUMIFS('Wkpr-Stdy Bal (ex. trnsptn)'!$G$9:$G$512,'Wkpr-Stdy Bal (ex. trnsptn)'!$B$9:$B$512,'Att B1 123116 Depr_Chg-ex trans'!$B356,'Wkpr-Stdy Bal (ex. trnsptn)'!$C$9:$C$512,'Att B1 123116 Depr_Chg-ex trans'!$C356,'Wkpr-Stdy Bal (ex. trnsptn)'!$D$9:$D$512,'Att B1 123116 Depr_Chg-ex trans'!$D356)+SUMIFS('Wkpr-201612 TTP Adj Summary'!$G$9:$G$238,'Wkpr-201612 TTP Adj Summary'!$B$9:$B$238,'Att B1 123116 Depr_Chg-ex trans'!$B356,'Wkpr-201612 TTP Adj Summary'!$C$9:$C$238,'Att B1 123116 Depr_Chg-ex trans'!$C356,'Wkpr-201612 TTP Adj Summary'!$D$9:$D$238,'Att B1 123116 Depr_Chg-ex trans'!$D356)</f>
        <v>6480526.5300000003</v>
      </c>
      <c r="I356" s="37">
        <f>'Wkpr-Stdy Bal (ex. trnsptn)'!I354</f>
        <v>3.4000000000000002E-2</v>
      </c>
      <c r="J356" s="28"/>
      <c r="L356" s="37">
        <f>'Wkpr-Stdy Bal (ex. trnsptn)'!L354</f>
        <v>6.6699999999999995E-2</v>
      </c>
      <c r="N356" s="28"/>
      <c r="O356" s="28"/>
      <c r="Q356" s="27"/>
      <c r="R356" s="27"/>
      <c r="S356" s="27"/>
      <c r="T356" s="27"/>
      <c r="U356" s="27"/>
    </row>
    <row r="357" spans="2:21" x14ac:dyDescent="0.2">
      <c r="E357" s="36"/>
      <c r="F357" s="26" t="s">
        <v>261</v>
      </c>
      <c r="G357" s="27">
        <f>'Wkpr-Stdy Bal (ex. trnsptn)'!G355</f>
        <v>3579320.55</v>
      </c>
      <c r="I357" s="37">
        <f>'Wkpr-Stdy Bal (ex. trnsptn)'!I355</f>
        <v>3.4000000000000002E-2</v>
      </c>
      <c r="J357" s="28">
        <f t="shared" si="166"/>
        <v>121696.89870000001</v>
      </c>
      <c r="L357" s="45">
        <f>'Wkpr-Stdy Bal (ex. trnsptn)'!L355</f>
        <v>0</v>
      </c>
      <c r="N357" s="28">
        <f t="shared" si="167"/>
        <v>0</v>
      </c>
      <c r="O357" s="28">
        <f t="shared" si="168"/>
        <v>-121696.89870000001</v>
      </c>
      <c r="Q357" s="27">
        <f>'Wkpr-Stdy Bal (ex. trnsptn)'!Q355</f>
        <v>-64644.810391476618</v>
      </c>
      <c r="R357" s="27">
        <f>'Wkpr-Stdy Bal (ex. trnsptn)'!R355</f>
        <v>-30045.112549019384</v>
      </c>
      <c r="S357" s="27">
        <f>'Wkpr-Stdy Bal (ex. trnsptn)'!S355</f>
        <v>-18982.393052082578</v>
      </c>
      <c r="T357" s="27">
        <f>'Wkpr-Stdy Bal (ex. trnsptn)'!T355</f>
        <v>-8024.5827074214239</v>
      </c>
      <c r="U357" s="27">
        <f>'Wkpr-Stdy Bal (ex. trnsptn)'!U355</f>
        <v>0</v>
      </c>
    </row>
    <row r="358" spans="2:21" x14ac:dyDescent="0.2">
      <c r="E358" s="36"/>
      <c r="F358" s="26" t="s">
        <v>262</v>
      </c>
      <c r="G358" s="27">
        <f>G356-G357</f>
        <v>2901205.9800000004</v>
      </c>
      <c r="I358" s="37">
        <f>'Wkpr-Stdy Bal (ex. trnsptn)'!I356</f>
        <v>3.4000000000000002E-2</v>
      </c>
      <c r="J358" s="28">
        <f t="shared" si="166"/>
        <v>98641.003320000018</v>
      </c>
      <c r="L358" s="37">
        <f>'Wkpr-Stdy Bal (ex. trnsptn)'!L356</f>
        <v>6.6699999999999995E-2</v>
      </c>
      <c r="N358" s="28">
        <f t="shared" si="167"/>
        <v>193510.43886600001</v>
      </c>
      <c r="O358" s="28">
        <f t="shared" si="168"/>
        <v>94869.435545999993</v>
      </c>
      <c r="Q358" s="27">
        <f>'Wkpr-Stdy Bal (ex. trnsptn)'!Q356+SUMIFS('Wkpr-201612 TTP Adj Summary'!Q$9:Q$238,'Wkpr-201612 TTP Adj Summary'!$B$9:$B$238,'Att B1 123116 Depr_Chg-ex trans'!$B356,'Wkpr-201612 TTP Adj Summary'!$C$9:$C$238,'Att B1 123116 Depr_Chg-ex trans'!$C356,'Wkpr-201612 TTP Adj Summary'!$D$9:$D$238,'Att B1 123116 Depr_Chg-ex trans'!$D356)</f>
        <v>50394.190306655539</v>
      </c>
      <c r="R358" s="27">
        <f>'Wkpr-Stdy Bal (ex. trnsptn)'!R356+SUMIFS('Wkpr-201612 TTP Adj Summary'!R$9:R$238,'Wkpr-201612 TTP Adj Summary'!$B$9:$B$238,'Att B1 123116 Depr_Chg-ex trans'!$B356,'Wkpr-201612 TTP Adj Summary'!$C$9:$C$238,'Att B1 123116 Depr_Chg-ex trans'!$C356,'Wkpr-201612 TTP Adj Summary'!$D$9:$D$238,'Att B1 123116 Depr_Chg-ex trans'!$D356)</f>
        <v>23421.820102976133</v>
      </c>
      <c r="S358" s="27">
        <f>'Wkpr-Stdy Bal (ex. trnsptn)'!S356+SUMIFS('Wkpr-201612 TTP Adj Summary'!S$9:S$238,'Wkpr-201612 TTP Adj Summary'!$B$9:$B$238,'Att B1 123116 Depr_Chg-ex trans'!$B356,'Wkpr-201612 TTP Adj Summary'!$C$9:$C$238,'Att B1 123116 Depr_Chg-ex trans'!$C356,'Wkpr-201612 TTP Adj Summary'!$D$9:$D$238,'Att B1 123116 Depr_Chg-ex trans'!$D356)</f>
        <v>14797.820925599201</v>
      </c>
      <c r="T358" s="27">
        <f>'Wkpr-Stdy Bal (ex. trnsptn)'!T356+SUMIFS('Wkpr-201612 TTP Adj Summary'!T$9:T$238,'Wkpr-201612 TTP Adj Summary'!$B$9:$B$238,'Att B1 123116 Depr_Chg-ex trans'!$B356,'Wkpr-201612 TTP Adj Summary'!$C$9:$C$238,'Att B1 123116 Depr_Chg-ex trans'!$C356,'Wkpr-201612 TTP Adj Summary'!$D$9:$D$238,'Att B1 123116 Depr_Chg-ex trans'!$D356)</f>
        <v>6255.6042107691183</v>
      </c>
      <c r="U358" s="27">
        <f>'Wkpr-Stdy Bal (ex. trnsptn)'!U356+SUMIFS('Wkpr-201612 TTP Adj Summary'!U$9:U$238,'Wkpr-201612 TTP Adj Summary'!$B$9:$B$238,'Att B1 123116 Depr_Chg-ex trans'!$B356,'Wkpr-201612 TTP Adj Summary'!$C$9:$C$238,'Att B1 123116 Depr_Chg-ex trans'!$C356,'Wkpr-201612 TTP Adj Summary'!$D$9:$D$238,'Att B1 123116 Depr_Chg-ex trans'!$D356)</f>
        <v>0</v>
      </c>
    </row>
    <row r="359" spans="2:21" x14ac:dyDescent="0.2">
      <c r="E359" s="36"/>
      <c r="G359" s="27"/>
      <c r="I359" s="37"/>
      <c r="J359" s="28"/>
      <c r="L359" s="37"/>
      <c r="N359" s="28"/>
      <c r="O359" s="28"/>
      <c r="Q359" s="27"/>
      <c r="R359" s="27"/>
      <c r="S359" s="27"/>
      <c r="T359" s="27"/>
      <c r="U359" s="27"/>
    </row>
    <row r="360" spans="2:21" x14ac:dyDescent="0.2">
      <c r="B360" s="26" t="s">
        <v>96</v>
      </c>
      <c r="C360" s="26" t="s">
        <v>59</v>
      </c>
      <c r="D360" s="26">
        <f t="shared" si="165"/>
        <v>397200</v>
      </c>
      <c r="E360" s="36">
        <v>397.2</v>
      </c>
      <c r="F360" s="26" t="s">
        <v>100</v>
      </c>
      <c r="G360" s="27">
        <f>SUMIFS('Wkpr-Stdy Bal (ex. trnsptn)'!$G$9:$G$512,'Wkpr-Stdy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Summary'!$G$9:$G$238,'Wkpr-201612 TTP Adj Summary'!$B$9:$B$238,'Att B1 123116 Depr_Chg-ex trans'!$B360,'Wkpr-201612 TTP Adj Summary'!$C$9:$C$238,'Att B1 123116 Depr_Chg-ex trans'!$C360,'Wkpr-201612 TTP Adj Summary'!$D$9:$D$238,'Att B1 123116 Depr_Chg-ex trans'!$D360)</f>
        <v>3089684.32</v>
      </c>
      <c r="I360" s="37">
        <f>'Wkpr-Stdy Bal (ex. trnsptn)'!I358</f>
        <v>0.1195</v>
      </c>
      <c r="J360" s="28">
        <f t="shared" si="166"/>
        <v>369217.27623999998</v>
      </c>
      <c r="L360" s="37">
        <f>'Wkpr-Stdy Bal (ex. trnsptn)'!L358</f>
        <v>0.1</v>
      </c>
      <c r="N360" s="28">
        <f t="shared" si="167"/>
        <v>308968.43199999997</v>
      </c>
      <c r="O360" s="28">
        <f t="shared" si="168"/>
        <v>-60248.844240000006</v>
      </c>
      <c r="Q360" s="27">
        <f>SUMIFS('Wkpr-Stdy Bal (ex. trnsptn)'!$Q$9:$Q$512,'Wkpr-Stdy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Summary'!$Q$9:$Q$238,'Wkpr-201612 TTP Adj Summary'!$B$9:$B$238,'Att B1 123116 Depr_Chg-ex trans'!$B360,'Wkpr-201612 TTP Adj Summary'!$C$9:$C$238,'Att B1 123116 Depr_Chg-ex trans'!$C360,'Wkpr-201612 TTP Adj Summary'!$D$9:$D$238,'Att B1 123116 Depr_Chg-ex trans'!$D360)</f>
        <v>-32003.897829817142</v>
      </c>
      <c r="R360" s="27">
        <f>SUMIFS('Wkpr-Stdy Bal (ex. trnsptn)'!$R$9:$R$512,'Wkpr-Stdy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Summary'!$R$9:$R$238,'Wkpr-201612 TTP Adj Summary'!$B$9:$B$238,'Att B1 123116 Depr_Chg-ex trans'!$B360,'Wkpr-201612 TTP Adj Summary'!$C$9:$C$238,'Att B1 123116 Depr_Chg-ex trans'!$C360,'Wkpr-201612 TTP Adj Summary'!$D$9:$D$238,'Att B1 123116 Depr_Chg-ex trans'!$D360)</f>
        <v>-14874.522896442038</v>
      </c>
      <c r="S360" s="27">
        <f>SUMIFS('Wkpr-Stdy Bal (ex. trnsptn)'!$S$9:$S$512,'Wkpr-Stdy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Summary'!$S$9:$S$238,'Wkpr-201612 TTP Adj Summary'!$B$9:$B$238,'Att B1 123116 Depr_Chg-ex trans'!$B360,'Wkpr-201612 TTP Adj Summary'!$C$9:$C$238,'Att B1 123116 Depr_Chg-ex trans'!$C360,'Wkpr-201612 TTP Adj Summary'!$D$9:$D$238,'Att B1 123116 Depr_Chg-ex trans'!$D360)</f>
        <v>-9397.6695751029984</v>
      </c>
      <c r="T360" s="27">
        <f>SUMIFS('Wkpr-Stdy Bal (ex. trnsptn)'!$T$9:$T$512,'Wkpr-Stdy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Summary'!$T$9:$T$238,'Wkpr-201612 TTP Adj Summary'!$B$9:$B$238,'Att B1 123116 Depr_Chg-ex trans'!$B360,'Wkpr-201612 TTP Adj Summary'!$C$9:$C$238,'Att B1 123116 Depr_Chg-ex trans'!$C360,'Wkpr-201612 TTP Adj Summary'!$D$9:$D$238,'Att B1 123116 Depr_Chg-ex trans'!$D360)</f>
        <v>-3972.7539386378012</v>
      </c>
      <c r="U360" s="27">
        <f>SUMIFS('Wkpr-Stdy Bal (ex. trnsptn)'!$U$9:$U$512,'Wkpr-Stdy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Summary'!$U$9:$U$238,'Wkpr-201612 TTP Adj Summary'!$B$9:$B$238,'Att B1 123116 Depr_Chg-ex trans'!$B360,'Wkpr-201612 TTP Adj Summary'!$C$9:$C$238,'Att B1 123116 Depr_Chg-ex trans'!$C360,'Wkpr-201612 TTP Adj Summary'!$D$9:$D$238,'Att B1 123116 Depr_Chg-ex trans'!$D360)</f>
        <v>0</v>
      </c>
    </row>
    <row r="361" spans="2:21" x14ac:dyDescent="0.2">
      <c r="B361" s="26" t="s">
        <v>96</v>
      </c>
      <c r="C361" s="26" t="s">
        <v>59</v>
      </c>
      <c r="D361" s="26">
        <f t="shared" si="165"/>
        <v>398000</v>
      </c>
      <c r="E361" s="36">
        <v>398</v>
      </c>
      <c r="F361" s="26" t="s">
        <v>57</v>
      </c>
      <c r="G361" s="27">
        <f>SUMIFS('Wkpr-Stdy Bal (ex. trnsptn)'!$G$9:$G$512,'Wkpr-Stdy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Summary'!$G$9:$G$238,'Wkpr-201612 TTP Adj Summary'!$B$9:$B$238,'Att B1 123116 Depr_Chg-ex trans'!$B361,'Wkpr-201612 TTP Adj Summary'!$C$9:$C$238,'Att B1 123116 Depr_Chg-ex trans'!$C361,'Wkpr-201612 TTP Adj Summary'!$D$9:$D$238,'Att B1 123116 Depr_Chg-ex trans'!$D361)</f>
        <v>4991.8</v>
      </c>
      <c r="I361" s="37">
        <f>'Wkpr-Stdy Bal (ex. trnsptn)'!I359</f>
        <v>0.40479999999999999</v>
      </c>
      <c r="J361" s="28">
        <f t="shared" si="166"/>
        <v>2020.68064</v>
      </c>
      <c r="L361" s="37">
        <f>'Wkpr-Stdy Bal (ex. trnsptn)'!L359</f>
        <v>0.1</v>
      </c>
      <c r="N361" s="28">
        <f t="shared" si="167"/>
        <v>499.18000000000006</v>
      </c>
      <c r="O361" s="28">
        <f t="shared" si="168"/>
        <v>-1521.50064</v>
      </c>
      <c r="Q361" s="27">
        <f>SUMIFS('Wkpr-Stdy Bal (ex. trnsptn)'!$Q$9:$Q$512,'Wkpr-Stdy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Summary'!$Q$9:$Q$238,'Wkpr-201612 TTP Adj Summary'!$B$9:$B$238,'Att B1 123116 Depr_Chg-ex trans'!$B361,'Wkpr-201612 TTP Adj Summary'!$C$9:$C$238,'Att B1 123116 Depr_Chg-ex trans'!$C361,'Wkpr-201612 TTP Adj Summary'!$D$9:$D$238,'Att B1 123116 Depr_Chg-ex trans'!$D361)</f>
        <v>-808.21386110893809</v>
      </c>
      <c r="R361" s="27">
        <f>SUMIFS('Wkpr-Stdy Bal (ex. trnsptn)'!$R$9:$R$512,'Wkpr-Stdy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Summary'!$R$9:$R$238,'Wkpr-201612 TTP Adj Summary'!$B$9:$B$238,'Att B1 123116 Depr_Chg-ex trans'!$B361,'Wkpr-201612 TTP Adj Summary'!$C$9:$C$238,'Att B1 123116 Depr_Chg-ex trans'!$C361,'Wkpr-201612 TTP Adj Summary'!$D$9:$D$238,'Att B1 123116 Depr_Chg-ex trans'!$D361)</f>
        <v>-375.6353568622618</v>
      </c>
      <c r="S361" s="27">
        <f>SUMIFS('Wkpr-Stdy Bal (ex. trnsptn)'!$S$9:$S$512,'Wkpr-Stdy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Summary'!$S$9:$S$238,'Wkpr-201612 TTP Adj Summary'!$B$9:$B$238,'Att B1 123116 Depr_Chg-ex trans'!$B361,'Wkpr-201612 TTP Adj Summary'!$C$9:$C$238,'Att B1 123116 Depr_Chg-ex trans'!$C361,'Wkpr-201612 TTP Adj Summary'!$D$9:$D$238,'Att B1 123116 Depr_Chg-ex trans'!$D361)</f>
        <v>-237.32505500138265</v>
      </c>
      <c r="T361" s="27">
        <f>SUMIFS('Wkpr-Stdy Bal (ex. trnsptn)'!$T$9:$T$512,'Wkpr-Stdy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Summary'!$T$9:$T$238,'Wkpr-201612 TTP Adj Summary'!$B$9:$B$238,'Att B1 123116 Depr_Chg-ex trans'!$B361,'Wkpr-201612 TTP Adj Summary'!$C$9:$C$238,'Att B1 123116 Depr_Chg-ex trans'!$C361,'Wkpr-201612 TTP Adj Summary'!$D$9:$D$238,'Att B1 123116 Depr_Chg-ex trans'!$D361)</f>
        <v>-100.32636702741733</v>
      </c>
      <c r="U361" s="27">
        <f>SUMIFS('Wkpr-Stdy Bal (ex. trnsptn)'!$U$9:$U$512,'Wkpr-Stdy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Summary'!$U$9:$U$238,'Wkpr-201612 TTP Adj Summary'!$B$9:$B$238,'Att B1 123116 Depr_Chg-ex trans'!$B361,'Wkpr-201612 TTP Adj Summary'!$C$9:$C$238,'Att B1 123116 Depr_Chg-ex trans'!$C361,'Wkpr-201612 TTP Adj Summary'!$D$9:$D$238,'Att B1 123116 Depr_Chg-ex trans'!$D361)</f>
        <v>0</v>
      </c>
    </row>
    <row r="362" spans="2:21" x14ac:dyDescent="0.2">
      <c r="F362" s="26" t="s">
        <v>39</v>
      </c>
      <c r="G362" s="40">
        <f>SUM(G348:G354,G357:G358,G360:G361)</f>
        <v>24641003.379999999</v>
      </c>
      <c r="I362" s="77">
        <f>J362/G362</f>
        <v>4.1920357742104251E-2</v>
      </c>
      <c r="J362" s="40">
        <f>SUM(J348:J354,J357:J358,J360:J361)</f>
        <v>1032959.676814</v>
      </c>
      <c r="L362" s="77">
        <f>N362/G362</f>
        <v>3.8181599994245037E-2</v>
      </c>
      <c r="N362" s="40">
        <f t="shared" ref="N362:O362" si="169">SUM(N348:N354,N357:N358,N360:N361)</f>
        <v>940832.93451199995</v>
      </c>
      <c r="O362" s="40">
        <f t="shared" si="169"/>
        <v>-92126.742302000013</v>
      </c>
      <c r="Q362" s="40">
        <f t="shared" ref="Q362:U362" si="170">SUM(Q348:Q354,Q357:Q358,Q360:Q361)</f>
        <v>-48937.286546582509</v>
      </c>
      <c r="R362" s="40">
        <f t="shared" si="170"/>
        <v>-22744.696503821528</v>
      </c>
      <c r="S362" s="40">
        <f t="shared" si="170"/>
        <v>-14370.020199665129</v>
      </c>
      <c r="T362" s="40">
        <f t="shared" si="170"/>
        <v>-6074.7390519308346</v>
      </c>
      <c r="U362" s="40">
        <f t="shared" si="170"/>
        <v>0</v>
      </c>
    </row>
    <row r="363" spans="2:21" x14ac:dyDescent="0.2">
      <c r="J363" s="28"/>
      <c r="N363" s="28"/>
      <c r="O363" s="28"/>
      <c r="Q363" s="28"/>
      <c r="R363" s="28"/>
      <c r="S363" s="28"/>
      <c r="T363" s="28"/>
      <c r="U363" s="28"/>
    </row>
    <row r="364" spans="2:21" x14ac:dyDescent="0.2">
      <c r="E364" s="26" t="s">
        <v>102</v>
      </c>
      <c r="J364" s="28"/>
      <c r="N364" s="28"/>
      <c r="O364" s="28"/>
      <c r="Q364" s="28"/>
      <c r="R364" s="28"/>
      <c r="S364" s="28"/>
      <c r="T364" s="28"/>
      <c r="U364" s="28"/>
    </row>
    <row r="365" spans="2:21" x14ac:dyDescent="0.2">
      <c r="B365" s="26" t="s">
        <v>96</v>
      </c>
      <c r="C365" s="26" t="s">
        <v>69</v>
      </c>
      <c r="D365" s="26">
        <f t="shared" ref="D365:D376" si="171">E365*1000</f>
        <v>390100</v>
      </c>
      <c r="E365" s="36">
        <v>390.1</v>
      </c>
      <c r="F365" s="26" t="s">
        <v>32</v>
      </c>
      <c r="G365" s="27">
        <f>SUMIFS('Wkpr-Stdy Bal (ex. trnsptn)'!$G$9:$G$512,'Wkpr-Stdy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Summary'!$G$9:$G$238,'Wkpr-201612 TTP Adj Summary'!$B$9:$B$238,'Att B1 123116 Depr_Chg-ex trans'!$B365,'Wkpr-201612 TTP Adj Summary'!$C$9:$C$238,'Att B1 123116 Depr_Chg-ex trans'!$C365,'Wkpr-201612 TTP Adj Summary'!$D$9:$D$238,'Att B1 123116 Depr_Chg-ex trans'!$D365)</f>
        <v>7162320.1399999997</v>
      </c>
      <c r="I365" s="37">
        <f>'Wkpr-Stdy Bal (ex. trnsptn)'!I363</f>
        <v>0.02</v>
      </c>
      <c r="J365" s="28">
        <f t="shared" ref="J365:J376" si="172">G365*I365</f>
        <v>143246.40280000001</v>
      </c>
      <c r="L365" s="37">
        <f>'Wkpr-Stdy Bal (ex. trnsptn)'!L363</f>
        <v>2.1700000000000001E-2</v>
      </c>
      <c r="N365" s="28">
        <f t="shared" ref="N365:N376" si="173">G365*L365</f>
        <v>155422.34703800001</v>
      </c>
      <c r="O365" s="28">
        <f t="shared" ref="O365:O376" si="174">N365-J365</f>
        <v>12175.944237999996</v>
      </c>
      <c r="Q365" s="27">
        <f>SUMIFS('Wkpr-Stdy Bal (ex. trnsptn)'!$Q$9:$Q$512,'Wkpr-Stdy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Summary'!$Q$9:$Q$238,'Wkpr-201612 TTP Adj Summary'!$B$9:$B$238,'Att B1 123116 Depr_Chg-ex trans'!$B365,'Wkpr-201612 TTP Adj Summary'!$C$9:$C$238,'Att B1 123116 Depr_Chg-ex trans'!$C365,'Wkpr-201612 TTP Adj Summary'!$D$9:$D$238,'Att B1 123116 Depr_Chg-ex trans'!$D365)</f>
        <v>0</v>
      </c>
      <c r="R365" s="27">
        <f>SUMIFS('Wkpr-Stdy Bal (ex. trnsptn)'!$R$9:$R$512,'Wkpr-Stdy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Summary'!$R$9:$R$238,'Wkpr-201612 TTP Adj Summary'!$B$9:$B$238,'Att B1 123116 Depr_Chg-ex trans'!$B365,'Wkpr-201612 TTP Adj Summary'!$C$9:$C$238,'Att B1 123116 Depr_Chg-ex trans'!$C365,'Wkpr-201612 TTP Adj Summary'!$D$9:$D$238,'Att B1 123116 Depr_Chg-ex trans'!$D365)</f>
        <v>9473.858692703041</v>
      </c>
      <c r="S365" s="27">
        <f>SUMIFS('Wkpr-Stdy Bal (ex. trnsptn)'!$S$9:$S$512,'Wkpr-Stdy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Summary'!$S$9:$S$238,'Wkpr-201612 TTP Adj Summary'!$B$9:$B$238,'Att B1 123116 Depr_Chg-ex trans'!$B365,'Wkpr-201612 TTP Adj Summary'!$C$9:$C$238,'Att B1 123116 Depr_Chg-ex trans'!$C365,'Wkpr-201612 TTP Adj Summary'!$D$9:$D$238,'Att B1 123116 Depr_Chg-ex trans'!$D365)</f>
        <v>0</v>
      </c>
      <c r="T365" s="27">
        <f>SUMIFS('Wkpr-Stdy Bal (ex. trnsptn)'!$T$9:$T$512,'Wkpr-Stdy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Summary'!$T$9:$T$238,'Wkpr-201612 TTP Adj Summary'!$B$9:$B$238,'Att B1 123116 Depr_Chg-ex trans'!$B365,'Wkpr-201612 TTP Adj Summary'!$C$9:$C$238,'Att B1 123116 Depr_Chg-ex trans'!$C365,'Wkpr-201612 TTP Adj Summary'!$D$9:$D$238,'Att B1 123116 Depr_Chg-ex trans'!$D365)</f>
        <v>2702.085545296959</v>
      </c>
      <c r="U365" s="27">
        <f>SUMIFS('Wkpr-Stdy Bal (ex. trnsptn)'!$U$9:$U$512,'Wkpr-Stdy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Summary'!$U$9:$U$238,'Wkpr-201612 TTP Adj Summary'!$B$9:$B$238,'Att B1 123116 Depr_Chg-ex trans'!$B365,'Wkpr-201612 TTP Adj Summary'!$C$9:$C$238,'Att B1 123116 Depr_Chg-ex trans'!$C365,'Wkpr-201612 TTP Adj Summary'!$D$9:$D$238,'Att B1 123116 Depr_Chg-ex trans'!$D365)</f>
        <v>0</v>
      </c>
    </row>
    <row r="366" spans="2:21" x14ac:dyDescent="0.2">
      <c r="B366" s="26" t="s">
        <v>96</v>
      </c>
      <c r="C366" s="26" t="s">
        <v>69</v>
      </c>
      <c r="D366" s="26">
        <f t="shared" si="171"/>
        <v>391100</v>
      </c>
      <c r="E366" s="36">
        <v>391.1</v>
      </c>
      <c r="F366" s="26" t="s">
        <v>88</v>
      </c>
      <c r="G366" s="27">
        <f>SUMIFS('Wkpr-Stdy Bal (ex. trnsptn)'!$G$9:$G$512,'Wkpr-Stdy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Summary'!$G$9:$G$238,'Wkpr-201612 TTP Adj Summary'!$B$9:$B$238,'Att B1 123116 Depr_Chg-ex trans'!$B366,'Wkpr-201612 TTP Adj Summary'!$C$9:$C$238,'Att B1 123116 Depr_Chg-ex trans'!$C366,'Wkpr-201612 TTP Adj Summary'!$D$9:$D$238,'Att B1 123116 Depr_Chg-ex trans'!$D366)</f>
        <v>85095.44</v>
      </c>
      <c r="I366" s="37">
        <f>'Wkpr-Stdy Bal (ex. trnsptn)'!I364</f>
        <v>0.23699999999999999</v>
      </c>
      <c r="J366" s="28">
        <f t="shared" si="172"/>
        <v>20167.619279999999</v>
      </c>
      <c r="L366" s="37">
        <f>'Wkpr-Stdy Bal (ex. trnsptn)'!L364</f>
        <v>0.2</v>
      </c>
      <c r="N366" s="28">
        <f t="shared" si="173"/>
        <v>17019.088</v>
      </c>
      <c r="O366" s="28">
        <f t="shared" si="174"/>
        <v>-3148.5312799999992</v>
      </c>
      <c r="Q366" s="27">
        <f>SUMIFS('Wkpr-Stdy Bal (ex. trnsptn)'!$Q$9:$Q$512,'Wkpr-Stdy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Summary'!$Q$9:$Q$238,'Wkpr-201612 TTP Adj Summary'!$B$9:$B$238,'Att B1 123116 Depr_Chg-ex trans'!$B366,'Wkpr-201612 TTP Adj Summary'!$C$9:$C$238,'Att B1 123116 Depr_Chg-ex trans'!$C366,'Wkpr-201612 TTP Adj Summary'!$D$9:$D$238,'Att B1 123116 Depr_Chg-ex trans'!$D366)</f>
        <v>0</v>
      </c>
      <c r="R366" s="27">
        <f>SUMIFS('Wkpr-Stdy Bal (ex. trnsptn)'!$R$9:$R$512,'Wkpr-Stdy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Summary'!$R$9:$R$238,'Wkpr-201612 TTP Adj Summary'!$B$9:$B$238,'Att B1 123116 Depr_Chg-ex trans'!$B366,'Wkpr-201612 TTP Adj Summary'!$C$9:$C$238,'Att B1 123116 Depr_Chg-ex trans'!$C366,'Wkpr-201612 TTP Adj Summary'!$D$9:$D$238,'Att B1 123116 Depr_Chg-ex trans'!$D366)</f>
        <v>-2449.8092183423996</v>
      </c>
      <c r="S366" s="27">
        <f>SUMIFS('Wkpr-Stdy Bal (ex. trnsptn)'!$S$9:$S$512,'Wkpr-Stdy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Summary'!$S$9:$S$238,'Wkpr-201612 TTP Adj Summary'!$B$9:$B$238,'Att B1 123116 Depr_Chg-ex trans'!$B366,'Wkpr-201612 TTP Adj Summary'!$C$9:$C$238,'Att B1 123116 Depr_Chg-ex trans'!$C366,'Wkpr-201612 TTP Adj Summary'!$D$9:$D$238,'Att B1 123116 Depr_Chg-ex trans'!$D366)</f>
        <v>0</v>
      </c>
      <c r="T366" s="27">
        <f>SUMIFS('Wkpr-Stdy Bal (ex. trnsptn)'!$T$9:$T$512,'Wkpr-Stdy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Summary'!$T$9:$T$238,'Wkpr-201612 TTP Adj Summary'!$B$9:$B$238,'Att B1 123116 Depr_Chg-ex trans'!$B366,'Wkpr-201612 TTP Adj Summary'!$C$9:$C$238,'Att B1 123116 Depr_Chg-ex trans'!$C366,'Wkpr-201612 TTP Adj Summary'!$D$9:$D$238,'Att B1 123116 Depr_Chg-ex trans'!$D366)</f>
        <v>-698.72206165759962</v>
      </c>
      <c r="U366" s="27">
        <f>SUMIFS('Wkpr-Stdy Bal (ex. trnsptn)'!$U$9:$U$512,'Wkpr-Stdy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Summary'!$U$9:$U$238,'Wkpr-201612 TTP Adj Summary'!$B$9:$B$238,'Att B1 123116 Depr_Chg-ex trans'!$B366,'Wkpr-201612 TTP Adj Summary'!$C$9:$C$238,'Att B1 123116 Depr_Chg-ex trans'!$C366,'Wkpr-201612 TTP Adj Summary'!$D$9:$D$238,'Att B1 123116 Depr_Chg-ex trans'!$D366)</f>
        <v>0</v>
      </c>
    </row>
    <row r="367" spans="2:21" x14ac:dyDescent="0.2">
      <c r="B367" s="26" t="s">
        <v>96</v>
      </c>
      <c r="C367" s="26" t="s">
        <v>69</v>
      </c>
      <c r="D367" s="26">
        <f t="shared" si="171"/>
        <v>393000</v>
      </c>
      <c r="E367" s="36">
        <v>393</v>
      </c>
      <c r="F367" s="26" t="s">
        <v>89</v>
      </c>
      <c r="G367" s="27">
        <f>SUMIFS('Wkpr-Stdy Bal (ex. trnsptn)'!$G$9:$G$512,'Wkpr-Stdy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Summary'!$G$9:$G$238,'Wkpr-201612 TTP Adj Summary'!$B$9:$B$238,'Att B1 123116 Depr_Chg-ex trans'!$B367,'Wkpr-201612 TTP Adj Summary'!$C$9:$C$238,'Att B1 123116 Depr_Chg-ex trans'!$C367,'Wkpr-201612 TTP Adj Summary'!$D$9:$D$238,'Att B1 123116 Depr_Chg-ex trans'!$D367)</f>
        <v>155293.6</v>
      </c>
      <c r="I367" s="37">
        <f>'Wkpr-Stdy Bal (ex. trnsptn)'!I365</f>
        <v>4.3299999999999998E-2</v>
      </c>
      <c r="J367" s="28">
        <f t="shared" si="172"/>
        <v>6724.21288</v>
      </c>
      <c r="L367" s="37">
        <f>'Wkpr-Stdy Bal (ex. trnsptn)'!L365</f>
        <v>0.04</v>
      </c>
      <c r="N367" s="28">
        <f t="shared" si="173"/>
        <v>6211.7440000000006</v>
      </c>
      <c r="O367" s="28">
        <f t="shared" si="174"/>
        <v>-512.46887999999944</v>
      </c>
      <c r="Q367" s="27">
        <f>SUMIFS('Wkpr-Stdy Bal (ex. trnsptn)'!$Q$9:$Q$512,'Wkpr-Stdy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Summary'!$Q$9:$Q$238,'Wkpr-201612 TTP Adj Summary'!$B$9:$B$238,'Att B1 123116 Depr_Chg-ex trans'!$B367,'Wkpr-201612 TTP Adj Summary'!$C$9:$C$238,'Att B1 123116 Depr_Chg-ex trans'!$C367,'Wkpr-201612 TTP Adj Summary'!$D$9:$D$238,'Att B1 123116 Depr_Chg-ex trans'!$D367)</f>
        <v>0</v>
      </c>
      <c r="R367" s="27">
        <f>SUMIFS('Wkpr-Stdy Bal (ex. trnsptn)'!$R$9:$R$512,'Wkpr-Stdy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Summary'!$R$9:$R$238,'Wkpr-201612 TTP Adj Summary'!$B$9:$B$238,'Att B1 123116 Depr_Chg-ex trans'!$B367,'Wkpr-201612 TTP Adj Summary'!$C$9:$C$238,'Att B1 123116 Depr_Chg-ex trans'!$C367,'Wkpr-201612 TTP Adj Summary'!$D$9:$D$238,'Att B1 123116 Depr_Chg-ex trans'!$D367)</f>
        <v>-398.7417861504</v>
      </c>
      <c r="S367" s="27">
        <f>SUMIFS('Wkpr-Stdy Bal (ex. trnsptn)'!$S$9:$S$512,'Wkpr-Stdy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Summary'!$S$9:$S$238,'Wkpr-201612 TTP Adj Summary'!$B$9:$B$238,'Att B1 123116 Depr_Chg-ex trans'!$B367,'Wkpr-201612 TTP Adj Summary'!$C$9:$C$238,'Att B1 123116 Depr_Chg-ex trans'!$C367,'Wkpr-201612 TTP Adj Summary'!$D$9:$D$238,'Att B1 123116 Depr_Chg-ex trans'!$D367)</f>
        <v>0</v>
      </c>
      <c r="T367" s="27">
        <f>SUMIFS('Wkpr-Stdy Bal (ex. trnsptn)'!$T$9:$T$512,'Wkpr-Stdy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Summary'!$T$9:$T$238,'Wkpr-201612 TTP Adj Summary'!$B$9:$B$238,'Att B1 123116 Depr_Chg-ex trans'!$B367,'Wkpr-201612 TTP Adj Summary'!$C$9:$C$238,'Att B1 123116 Depr_Chg-ex trans'!$C367,'Wkpr-201612 TTP Adj Summary'!$D$9:$D$238,'Att B1 123116 Depr_Chg-ex trans'!$D367)</f>
        <v>-113.7270938495999</v>
      </c>
      <c r="U367" s="27">
        <f>SUMIFS('Wkpr-Stdy Bal (ex. trnsptn)'!$U$9:$U$512,'Wkpr-Stdy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Summary'!$U$9:$U$238,'Wkpr-201612 TTP Adj Summary'!$B$9:$B$238,'Att B1 123116 Depr_Chg-ex trans'!$B367,'Wkpr-201612 TTP Adj Summary'!$C$9:$C$238,'Att B1 123116 Depr_Chg-ex trans'!$C367,'Wkpr-201612 TTP Adj Summary'!$D$9:$D$238,'Att B1 123116 Depr_Chg-ex trans'!$D367)</f>
        <v>0</v>
      </c>
    </row>
    <row r="368" spans="2:21" x14ac:dyDescent="0.2">
      <c r="B368" s="26" t="s">
        <v>96</v>
      </c>
      <c r="C368" s="26" t="s">
        <v>69</v>
      </c>
      <c r="D368" s="26">
        <f t="shared" si="171"/>
        <v>394000</v>
      </c>
      <c r="E368" s="36">
        <v>394</v>
      </c>
      <c r="F368" s="26" t="s">
        <v>90</v>
      </c>
      <c r="G368" s="27">
        <f>SUMIFS('Wkpr-Stdy Bal (ex. trnsptn)'!$G$9:$G$512,'Wkpr-Stdy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Summary'!$G$9:$G$238,'Wkpr-201612 TTP Adj Summary'!$B$9:$B$238,'Att B1 123116 Depr_Chg-ex trans'!$B368,'Wkpr-201612 TTP Adj Summary'!$C$9:$C$238,'Att B1 123116 Depr_Chg-ex trans'!$C368,'Wkpr-201612 TTP Adj Summary'!$D$9:$D$238,'Att B1 123116 Depr_Chg-ex trans'!$D368)</f>
        <v>972025.23</v>
      </c>
      <c r="I368" s="37">
        <f>'Wkpr-Stdy Bal (ex. trnsptn)'!I366</f>
        <v>4.9299999999999997E-2</v>
      </c>
      <c r="J368" s="28">
        <f t="shared" si="172"/>
        <v>47920.843838999994</v>
      </c>
      <c r="L368" s="37">
        <f>'Wkpr-Stdy Bal (ex. trnsptn)'!L366</f>
        <v>0.05</v>
      </c>
      <c r="N368" s="28">
        <f t="shared" si="173"/>
        <v>48601.261500000001</v>
      </c>
      <c r="O368" s="28">
        <f t="shared" si="174"/>
        <v>680.41766100000677</v>
      </c>
      <c r="Q368" s="27">
        <f>SUMIFS('Wkpr-Stdy Bal (ex. trnsptn)'!$Q$9:$Q$512,'Wkpr-Stdy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Summary'!$Q$9:$Q$238,'Wkpr-201612 TTP Adj Summary'!$B$9:$B$238,'Att B1 123116 Depr_Chg-ex trans'!$B368,'Wkpr-201612 TTP Adj Summary'!$C$9:$C$238,'Att B1 123116 Depr_Chg-ex trans'!$C368,'Wkpr-201612 TTP Adj Summary'!$D$9:$D$238,'Att B1 123116 Depr_Chg-ex trans'!$D368)</f>
        <v>0</v>
      </c>
      <c r="R368" s="27">
        <f>SUMIFS('Wkpr-Stdy Bal (ex. trnsptn)'!$R$9:$R$512,'Wkpr-Stdy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Summary'!$R$9:$R$238,'Wkpr-201612 TTP Adj Summary'!$B$9:$B$238,'Att B1 123116 Depr_Chg-ex trans'!$B368,'Wkpr-201612 TTP Adj Summary'!$C$9:$C$238,'Att B1 123116 Depr_Chg-ex trans'!$C368,'Wkpr-201612 TTP Adj Summary'!$D$9:$D$238,'Att B1 123116 Depr_Chg-ex trans'!$D368)</f>
        <v>529.41937367088394</v>
      </c>
      <c r="S368" s="27">
        <f>SUMIFS('Wkpr-Stdy Bal (ex. trnsptn)'!$S$9:$S$512,'Wkpr-Stdy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Summary'!$S$9:$S$238,'Wkpr-201612 TTP Adj Summary'!$B$9:$B$238,'Att B1 123116 Depr_Chg-ex trans'!$B368,'Wkpr-201612 TTP Adj Summary'!$C$9:$C$238,'Att B1 123116 Depr_Chg-ex trans'!$C368,'Wkpr-201612 TTP Adj Summary'!$D$9:$D$238,'Att B1 123116 Depr_Chg-ex trans'!$D368)</f>
        <v>0</v>
      </c>
      <c r="T368" s="27">
        <f>SUMIFS('Wkpr-Stdy Bal (ex. trnsptn)'!$T$9:$T$512,'Wkpr-Stdy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Summary'!$T$9:$T$238,'Wkpr-201612 TTP Adj Summary'!$B$9:$B$238,'Att B1 123116 Depr_Chg-ex trans'!$B368,'Wkpr-201612 TTP Adj Summary'!$C$9:$C$238,'Att B1 123116 Depr_Chg-ex trans'!$C368,'Wkpr-201612 TTP Adj Summary'!$D$9:$D$238,'Att B1 123116 Depr_Chg-ex trans'!$D368)</f>
        <v>150.99828732912101</v>
      </c>
      <c r="U368" s="27">
        <f>SUMIFS('Wkpr-Stdy Bal (ex. trnsptn)'!$U$9:$U$512,'Wkpr-Stdy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Summary'!$U$9:$U$238,'Wkpr-201612 TTP Adj Summary'!$B$9:$B$238,'Att B1 123116 Depr_Chg-ex trans'!$B368,'Wkpr-201612 TTP Adj Summary'!$C$9:$C$238,'Att B1 123116 Depr_Chg-ex trans'!$C368,'Wkpr-201612 TTP Adj Summary'!$D$9:$D$238,'Att B1 123116 Depr_Chg-ex trans'!$D368)</f>
        <v>0</v>
      </c>
    </row>
    <row r="369" spans="2:21" x14ac:dyDescent="0.2">
      <c r="B369" s="26" t="s">
        <v>96</v>
      </c>
      <c r="C369" s="26" t="s">
        <v>69</v>
      </c>
      <c r="D369" s="26">
        <f t="shared" si="171"/>
        <v>395000</v>
      </c>
      <c r="E369" s="36">
        <v>395</v>
      </c>
      <c r="F369" s="26" t="s">
        <v>92</v>
      </c>
      <c r="G369" s="27">
        <f>SUMIFS('Wkpr-Stdy Bal (ex. trnsptn)'!$G$9:$G$512,'Wkpr-Stdy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Summary'!$G$9:$G$238,'Wkpr-201612 TTP Adj Summary'!$B$9:$B$238,'Att B1 123116 Depr_Chg-ex trans'!$B369,'Wkpr-201612 TTP Adj Summary'!$C$9:$C$238,'Att B1 123116 Depr_Chg-ex trans'!$C369,'Wkpr-201612 TTP Adj Summary'!$D$9:$D$238,'Att B1 123116 Depr_Chg-ex trans'!$D369)</f>
        <v>536.51</v>
      </c>
      <c r="I369" s="37">
        <f>'Wkpr-Stdy Bal (ex. trnsptn)'!I367</f>
        <v>0.1429</v>
      </c>
      <c r="J369" s="28">
        <f t="shared" si="172"/>
        <v>76.667278999999994</v>
      </c>
      <c r="L369" s="37">
        <f>'Wkpr-Stdy Bal (ex. trnsptn)'!L367</f>
        <v>6.6699999999999995E-2</v>
      </c>
      <c r="N369" s="28">
        <f t="shared" si="173"/>
        <v>35.785216999999996</v>
      </c>
      <c r="O369" s="28">
        <f t="shared" si="174"/>
        <v>-40.882061999999998</v>
      </c>
      <c r="Q369" s="27">
        <f>SUMIFS('Wkpr-Stdy Bal (ex. trnsptn)'!$Q$9:$Q$512,'Wkpr-Stdy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Summary'!$Q$9:$Q$238,'Wkpr-201612 TTP Adj Summary'!$B$9:$B$238,'Att B1 123116 Depr_Chg-ex trans'!$B369,'Wkpr-201612 TTP Adj Summary'!$C$9:$C$238,'Att B1 123116 Depr_Chg-ex trans'!$C369,'Wkpr-201612 TTP Adj Summary'!$D$9:$D$238,'Att B1 123116 Depr_Chg-ex trans'!$D369)</f>
        <v>0</v>
      </c>
      <c r="R369" s="27">
        <f>SUMIFS('Wkpr-Stdy Bal (ex. trnsptn)'!$R$9:$R$512,'Wkpr-Stdy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Summary'!$R$9:$R$238,'Wkpr-201612 TTP Adj Summary'!$B$9:$B$238,'Att B1 123116 Depr_Chg-ex trans'!$B369,'Wkpr-201612 TTP Adj Summary'!$C$9:$C$238,'Att B1 123116 Depr_Chg-ex trans'!$C369,'Wkpr-201612 TTP Adj Summary'!$D$9:$D$238,'Att B1 123116 Depr_Chg-ex trans'!$D369)</f>
        <v>-31.809514800959995</v>
      </c>
      <c r="S369" s="27">
        <f>SUMIFS('Wkpr-Stdy Bal (ex. trnsptn)'!$S$9:$S$512,'Wkpr-Stdy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Summary'!$S$9:$S$238,'Wkpr-201612 TTP Adj Summary'!$B$9:$B$238,'Att B1 123116 Depr_Chg-ex trans'!$B369,'Wkpr-201612 TTP Adj Summary'!$C$9:$C$238,'Att B1 123116 Depr_Chg-ex trans'!$C369,'Wkpr-201612 TTP Adj Summary'!$D$9:$D$238,'Att B1 123116 Depr_Chg-ex trans'!$D369)</f>
        <v>0</v>
      </c>
      <c r="T369" s="27">
        <f>SUMIFS('Wkpr-Stdy Bal (ex. trnsptn)'!$T$9:$T$512,'Wkpr-Stdy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Summary'!$T$9:$T$238,'Wkpr-201612 TTP Adj Summary'!$B$9:$B$238,'Att B1 123116 Depr_Chg-ex trans'!$B369,'Wkpr-201612 TTP Adj Summary'!$C$9:$C$238,'Att B1 123116 Depr_Chg-ex trans'!$C369,'Wkpr-201612 TTP Adj Summary'!$D$9:$D$238,'Att B1 123116 Depr_Chg-ex trans'!$D369)</f>
        <v>-9.0725471990399988</v>
      </c>
      <c r="U369" s="27">
        <f>SUMIFS('Wkpr-Stdy Bal (ex. trnsptn)'!$U$9:$U$512,'Wkpr-Stdy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Summary'!$U$9:$U$238,'Wkpr-201612 TTP Adj Summary'!$B$9:$B$238,'Att B1 123116 Depr_Chg-ex trans'!$B369,'Wkpr-201612 TTP Adj Summary'!$C$9:$C$238,'Att B1 123116 Depr_Chg-ex trans'!$C369,'Wkpr-201612 TTP Adj Summary'!$D$9:$D$238,'Att B1 123116 Depr_Chg-ex trans'!$D369)</f>
        <v>0</v>
      </c>
    </row>
    <row r="370" spans="2:21" x14ac:dyDescent="0.2">
      <c r="E370" s="36"/>
      <c r="G370" s="27"/>
      <c r="I370" s="37"/>
      <c r="J370" s="28"/>
      <c r="L370" s="37"/>
      <c r="N370" s="28"/>
      <c r="O370" s="28"/>
      <c r="Q370" s="27"/>
      <c r="R370" s="27"/>
      <c r="S370" s="27"/>
      <c r="T370" s="27"/>
      <c r="U370" s="27"/>
    </row>
    <row r="371" spans="2:21" x14ac:dyDescent="0.2">
      <c r="B371" s="26" t="s">
        <v>96</v>
      </c>
      <c r="C371" s="26" t="s">
        <v>69</v>
      </c>
      <c r="D371" s="26">
        <f t="shared" si="171"/>
        <v>397000</v>
      </c>
      <c r="E371" s="36">
        <v>397</v>
      </c>
      <c r="F371" s="26" t="s">
        <v>93</v>
      </c>
      <c r="G371" s="27">
        <f>SUMIFS('Wkpr-Stdy Bal (ex. trnsptn)'!$G$9:$G$512,'Wkpr-Stdy Bal (ex. trnsptn)'!$B$9:$B$512,'Att B1 123116 Depr_Chg-ex trans'!$B371,'Wkpr-Stdy Bal (ex. trnsptn)'!$C$9:$C$512,'Att B1 123116 Depr_Chg-ex trans'!$C371,'Wkpr-Stdy Bal (ex. trnsptn)'!$D$9:$D$512,'Att B1 123116 Depr_Chg-ex trans'!$D371)+SUMIFS('Wkpr-201612 TTP Adj Summary'!$G$9:$G$238,'Wkpr-201612 TTP Adj Summary'!$B$9:$B$238,'Att B1 123116 Depr_Chg-ex trans'!$B371,'Wkpr-201612 TTP Adj Summary'!$C$9:$C$238,'Att B1 123116 Depr_Chg-ex trans'!$C371,'Wkpr-201612 TTP Adj Summary'!$D$9:$D$238,'Att B1 123116 Depr_Chg-ex trans'!$D371)</f>
        <v>3781722.2</v>
      </c>
      <c r="I371" s="37">
        <f>'Wkpr-Stdy Bal (ex. trnsptn)'!I369</f>
        <v>3.4000000000000002E-2</v>
      </c>
      <c r="J371" s="28"/>
      <c r="L371" s="37">
        <f>'Wkpr-Stdy Bal (ex. trnsptn)'!L369</f>
        <v>6.6699999999999995E-2</v>
      </c>
      <c r="N371" s="28"/>
      <c r="O371" s="28"/>
      <c r="Q371" s="27"/>
      <c r="R371" s="27"/>
      <c r="S371" s="27"/>
      <c r="T371" s="27"/>
      <c r="U371" s="27"/>
    </row>
    <row r="372" spans="2:21" x14ac:dyDescent="0.2">
      <c r="E372" s="36"/>
      <c r="F372" s="26" t="s">
        <v>261</v>
      </c>
      <c r="G372" s="27">
        <f>'Wkpr-Stdy Bal (ex. trnsptn)'!G370</f>
        <v>50509.22</v>
      </c>
      <c r="I372" s="37">
        <f>'Wkpr-Stdy Bal (ex. trnsptn)'!I370</f>
        <v>3.4000000000000002E-2</v>
      </c>
      <c r="J372" s="28">
        <f t="shared" si="172"/>
        <v>1717.3134800000003</v>
      </c>
      <c r="L372" s="45">
        <f>'Wkpr-Stdy Bal (ex. trnsptn)'!L370</f>
        <v>0</v>
      </c>
      <c r="N372" s="28">
        <f t="shared" si="173"/>
        <v>0</v>
      </c>
      <c r="O372" s="28">
        <f t="shared" si="174"/>
        <v>-1717.3134800000003</v>
      </c>
      <c r="Q372" s="27">
        <f>'Wkpr-Stdy Bal (ex. trnsptn)'!Q370</f>
        <v>0</v>
      </c>
      <c r="R372" s="27">
        <f>'Wkpr-Stdy Bal (ex. trnsptn)'!R370</f>
        <v>-1336.2072725184003</v>
      </c>
      <c r="S372" s="27">
        <f>'Wkpr-Stdy Bal (ex. trnsptn)'!S370</f>
        <v>0</v>
      </c>
      <c r="T372" s="27">
        <f>'Wkpr-Stdy Bal (ex. trnsptn)'!T370</f>
        <v>-381.10620748160005</v>
      </c>
      <c r="U372" s="27">
        <f>'Wkpr-Stdy Bal (ex. trnsptn)'!U370</f>
        <v>0</v>
      </c>
    </row>
    <row r="373" spans="2:21" x14ac:dyDescent="0.2">
      <c r="E373" s="36"/>
      <c r="F373" s="26" t="s">
        <v>262</v>
      </c>
      <c r="G373" s="27">
        <f>G371-G372</f>
        <v>3731212.98</v>
      </c>
      <c r="I373" s="37">
        <f>'Wkpr-Stdy Bal (ex. trnsptn)'!I371</f>
        <v>3.4000000000000002E-2</v>
      </c>
      <c r="J373" s="28">
        <f t="shared" si="172"/>
        <v>126861.24132000002</v>
      </c>
      <c r="L373" s="37">
        <f>'Wkpr-Stdy Bal (ex. trnsptn)'!L371</f>
        <v>6.6699999999999995E-2</v>
      </c>
      <c r="N373" s="28">
        <f t="shared" si="173"/>
        <v>248871.90576599998</v>
      </c>
      <c r="O373" s="28">
        <f t="shared" si="174"/>
        <v>122010.66444599997</v>
      </c>
      <c r="Q373" s="27">
        <f>'Wkpr-Stdy Bal (ex. trnsptn)'!Q371+SUMIFS('Wkpr-201612 TTP Adj Summary'!Q$9:Q$238,'Wkpr-201612 TTP Adj Summary'!$B$9:$B$238,'Att B1 123116 Depr_Chg-ex trans'!$B371,'Wkpr-201612 TTP Adj Summary'!$C$9:$C$238,'Att B1 123116 Depr_Chg-ex trans'!$C371,'Wkpr-201612 TTP Adj Summary'!$D$9:$D$238,'Att B1 123116 Depr_Chg-ex trans'!$D371)</f>
        <v>0</v>
      </c>
      <c r="R373" s="27">
        <f>'Wkpr-Stdy Bal (ex. trnsptn)'!R371+SUMIFS('Wkpr-201612 TTP Adj Summary'!R$9:R$238,'Wkpr-201612 TTP Adj Summary'!$B$9:$B$238,'Att B1 123116 Depr_Chg-ex trans'!$B371,'Wkpr-201612 TTP Adj Summary'!$C$9:$C$238,'Att B1 123116 Depr_Chg-ex trans'!$C371,'Wkpr-201612 TTP Adj Summary'!$D$9:$D$238,'Att B1 123116 Depr_Chg-ex trans'!$D371)</f>
        <v>94934.057792143649</v>
      </c>
      <c r="S373" s="27">
        <f>'Wkpr-Stdy Bal (ex. trnsptn)'!S371+SUMIFS('Wkpr-201612 TTP Adj Summary'!S$9:S$238,'Wkpr-201612 TTP Adj Summary'!$B$9:$B$238,'Att B1 123116 Depr_Chg-ex trans'!$B371,'Wkpr-201612 TTP Adj Summary'!$C$9:$C$238,'Att B1 123116 Depr_Chg-ex trans'!$C371,'Wkpr-201612 TTP Adj Summary'!$D$9:$D$238,'Att B1 123116 Depr_Chg-ex trans'!$D371)</f>
        <v>0</v>
      </c>
      <c r="T373" s="27">
        <f>'Wkpr-Stdy Bal (ex. trnsptn)'!T371+SUMIFS('Wkpr-201612 TTP Adj Summary'!T$9:T$238,'Wkpr-201612 TTP Adj Summary'!$B$9:$B$238,'Att B1 123116 Depr_Chg-ex trans'!$B371,'Wkpr-201612 TTP Adj Summary'!$C$9:$C$238,'Att B1 123116 Depr_Chg-ex trans'!$C371,'Wkpr-201612 TTP Adj Summary'!$D$9:$D$238,'Att B1 123116 Depr_Chg-ex trans'!$D371)</f>
        <v>27076.606653856314</v>
      </c>
      <c r="U373" s="27">
        <f>'Wkpr-Stdy Bal (ex. trnsptn)'!U371+SUMIFS('Wkpr-201612 TTP Adj Summary'!U$9:U$238,'Wkpr-201612 TTP Adj Summary'!$B$9:$B$238,'Att B1 123116 Depr_Chg-ex trans'!$B371,'Wkpr-201612 TTP Adj Summary'!$C$9:$C$238,'Att B1 123116 Depr_Chg-ex trans'!$C371,'Wkpr-201612 TTP Adj Summary'!$D$9:$D$238,'Att B1 123116 Depr_Chg-ex trans'!$D371)</f>
        <v>0</v>
      </c>
    </row>
    <row r="374" spans="2:21" x14ac:dyDescent="0.2">
      <c r="E374" s="36"/>
      <c r="G374" s="27"/>
      <c r="I374" s="37"/>
      <c r="J374" s="28"/>
      <c r="L374" s="37"/>
      <c r="N374" s="28"/>
      <c r="O374" s="28"/>
      <c r="Q374" s="27"/>
      <c r="R374" s="27"/>
      <c r="S374" s="27"/>
      <c r="T374" s="27"/>
      <c r="U374" s="27"/>
    </row>
    <row r="375" spans="2:21" x14ac:dyDescent="0.2">
      <c r="B375" s="26" t="s">
        <v>96</v>
      </c>
      <c r="C375" s="26" t="s">
        <v>69</v>
      </c>
      <c r="D375" s="26">
        <f t="shared" si="171"/>
        <v>397200</v>
      </c>
      <c r="E375" s="36">
        <v>397.2</v>
      </c>
      <c r="F375" s="26" t="s">
        <v>100</v>
      </c>
      <c r="G375" s="27">
        <f>SUMIFS('Wkpr-Stdy Bal (ex. trnsptn)'!$G$9:$G$512,'Wkpr-Stdy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Summary'!$G$9:$G$238,'Wkpr-201612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I375" s="37">
        <f>'Wkpr-Stdy Bal (ex. trnsptn)'!I373</f>
        <v>0.1195</v>
      </c>
      <c r="J375" s="28">
        <f t="shared" si="172"/>
        <v>0</v>
      </c>
      <c r="L375" s="37">
        <f>'Wkpr-Stdy Bal (ex. trnsptn)'!L373</f>
        <v>0</v>
      </c>
      <c r="N375" s="28">
        <f t="shared" si="173"/>
        <v>0</v>
      </c>
      <c r="O375" s="28">
        <f t="shared" si="174"/>
        <v>0</v>
      </c>
      <c r="Q375" s="27">
        <f>SUMIFS('Wkpr-Stdy Bal (ex. trnsptn)'!$Q$9:$Q$512,'Wkpr-Stdy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Summary'!$Q$9:$Q$238,'Wkpr-201612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R375" s="27">
        <f>SUMIFS('Wkpr-Stdy Bal (ex. trnsptn)'!$R$9:$R$512,'Wkpr-Stdy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Summary'!$R$9:$R$238,'Wkpr-201612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S375" s="27">
        <f>SUMIFS('Wkpr-Stdy Bal (ex. trnsptn)'!$S$9:$S$512,'Wkpr-Stdy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Summary'!$S$9:$S$238,'Wkpr-201612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T375" s="27">
        <f>SUMIFS('Wkpr-Stdy Bal (ex. trnsptn)'!$T$9:$T$512,'Wkpr-Stdy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Summary'!$T$9:$T$238,'Wkpr-201612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U375" s="27">
        <f>SUMIFS('Wkpr-Stdy Bal (ex. trnsptn)'!$U$9:$U$512,'Wkpr-Stdy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Summary'!$U$9:$U$238,'Wkpr-201612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</row>
    <row r="376" spans="2:21" x14ac:dyDescent="0.2">
      <c r="B376" s="26" t="s">
        <v>96</v>
      </c>
      <c r="C376" s="26" t="s">
        <v>69</v>
      </c>
      <c r="D376" s="26">
        <f t="shared" si="171"/>
        <v>398000</v>
      </c>
      <c r="E376" s="36">
        <v>398</v>
      </c>
      <c r="F376" s="26" t="s">
        <v>57</v>
      </c>
      <c r="G376" s="27">
        <f>SUMIFS('Wkpr-Stdy Bal (ex. trnsptn)'!$G$9:$G$512,'Wkpr-Stdy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Summary'!$G$9:$G$238,'Wkpr-201612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I376" s="37">
        <f>'Wkpr-Stdy Bal (ex. trnsptn)'!I374</f>
        <v>0.40479999999999999</v>
      </c>
      <c r="J376" s="28">
        <f t="shared" si="172"/>
        <v>0</v>
      </c>
      <c r="L376" s="37">
        <f>'Wkpr-Stdy Bal (ex. trnsptn)'!L374</f>
        <v>0</v>
      </c>
      <c r="N376" s="28">
        <f t="shared" si="173"/>
        <v>0</v>
      </c>
      <c r="O376" s="28">
        <f t="shared" si="174"/>
        <v>0</v>
      </c>
      <c r="Q376" s="27">
        <f>SUMIFS('Wkpr-Stdy Bal (ex. trnsptn)'!$Q$9:$Q$512,'Wkpr-Stdy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Summary'!$Q$9:$Q$238,'Wkpr-201612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R376" s="27">
        <f>SUMIFS('Wkpr-Stdy Bal (ex. trnsptn)'!$R$9:$R$512,'Wkpr-Stdy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Summary'!$R$9:$R$238,'Wkpr-201612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S376" s="27">
        <f>SUMIFS('Wkpr-Stdy Bal (ex. trnsptn)'!$S$9:$S$512,'Wkpr-Stdy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Summary'!$S$9:$S$238,'Wkpr-201612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T376" s="27">
        <f>SUMIFS('Wkpr-Stdy Bal (ex. trnsptn)'!$T$9:$T$512,'Wkpr-Stdy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Summary'!$T$9:$T$238,'Wkpr-201612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U376" s="27">
        <f>SUMIFS('Wkpr-Stdy Bal (ex. trnsptn)'!$U$9:$U$512,'Wkpr-Stdy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Summary'!$U$9:$U$238,'Wkpr-201612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</row>
    <row r="377" spans="2:21" x14ac:dyDescent="0.2">
      <c r="F377" s="26" t="s">
        <v>39</v>
      </c>
      <c r="G377" s="40">
        <f>SUM(G365:G369,G372:G373,G375:G376)</f>
        <v>12156993.120000001</v>
      </c>
      <c r="I377" s="77">
        <f>J377/G377</f>
        <v>2.8519741473539636E-2</v>
      </c>
      <c r="J377" s="40">
        <f>SUM(J365:J369,J372:J373,J375:J376)</f>
        <v>346714.30087800004</v>
      </c>
      <c r="L377" s="77">
        <f>N377/G377</f>
        <v>3.9167755284622546E-2</v>
      </c>
      <c r="N377" s="40">
        <f t="shared" ref="N377:O377" si="175">SUM(N365:N369,N372:N373,N375:N376)</f>
        <v>476162.13152099994</v>
      </c>
      <c r="O377" s="40">
        <f t="shared" si="175"/>
        <v>129447.83064299996</v>
      </c>
      <c r="Q377" s="40">
        <f t="shared" ref="Q377:U377" si="176">SUM(Q365:Q369,Q372:Q373,Q375:Q376)</f>
        <v>0</v>
      </c>
      <c r="R377" s="40">
        <f t="shared" si="176"/>
        <v>100720.76806670541</v>
      </c>
      <c r="S377" s="40">
        <f t="shared" si="176"/>
        <v>0</v>
      </c>
      <c r="T377" s="40">
        <f t="shared" si="176"/>
        <v>28727.062576294553</v>
      </c>
      <c r="U377" s="40">
        <f t="shared" si="176"/>
        <v>0</v>
      </c>
    </row>
    <row r="378" spans="2:21" x14ac:dyDescent="0.2">
      <c r="J378" s="28"/>
      <c r="N378" s="28"/>
      <c r="O378" s="28"/>
      <c r="Q378" s="28"/>
      <c r="R378" s="28"/>
      <c r="S378" s="28"/>
      <c r="T378" s="28"/>
      <c r="U378" s="28"/>
    </row>
    <row r="379" spans="2:21" x14ac:dyDescent="0.2">
      <c r="E379" s="26" t="s">
        <v>180</v>
      </c>
      <c r="J379" s="28"/>
      <c r="N379" s="28"/>
      <c r="O379" s="28"/>
      <c r="Q379" s="28"/>
      <c r="R379" s="28"/>
      <c r="S379" s="28"/>
      <c r="T379" s="28"/>
      <c r="U379" s="28"/>
    </row>
    <row r="380" spans="2:21" x14ac:dyDescent="0.2">
      <c r="B380" s="26" t="s">
        <v>96</v>
      </c>
      <c r="C380" s="26" t="s">
        <v>83</v>
      </c>
      <c r="D380" s="26">
        <f t="shared" ref="D380:D391" si="177">E380*1000</f>
        <v>390100</v>
      </c>
      <c r="E380" s="36">
        <v>390.1</v>
      </c>
      <c r="F380" s="26" t="s">
        <v>32</v>
      </c>
      <c r="G380" s="27">
        <f>SUMIFS('Wkpr-Stdy Bal (ex. trnsptn)'!$G$9:$G$512,'Wkpr-Stdy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Summary'!$G$9:$G$238,'Wkpr-201612 TTP Adj Summary'!$B$9:$B$238,'Att B1 123116 Depr_Chg-ex trans'!$B380,'Wkpr-201612 TTP Adj Summary'!$C$9:$C$238,'Att B1 123116 Depr_Chg-ex trans'!$C380,'Wkpr-201612 TTP Adj Summary'!$D$9:$D$238,'Att B1 123116 Depr_Chg-ex trans'!$D380)</f>
        <v>7111820.9900000002</v>
      </c>
      <c r="I380" s="37">
        <f>'Wkpr-Stdy Bal (ex. trnsptn)'!I378</f>
        <v>0.02</v>
      </c>
      <c r="J380" s="28">
        <f t="shared" ref="J380:J391" si="178">G380*I380</f>
        <v>142236.4198</v>
      </c>
      <c r="L380" s="37">
        <f>'Wkpr-Stdy Bal (ex. trnsptn)'!L378</f>
        <v>2.1700000000000001E-2</v>
      </c>
      <c r="N380" s="28">
        <f t="shared" ref="N380:N391" si="179">G380*L380</f>
        <v>154326.515483</v>
      </c>
      <c r="O380" s="28">
        <f t="shared" ref="O380:O391" si="180">N380-J380</f>
        <v>12090.095682999992</v>
      </c>
      <c r="Q380" s="27">
        <f>SUMIFS('Wkpr-Stdy Bal (ex. trnsptn)'!$Q$9:$Q$512,'Wkpr-Stdy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Summary'!$Q$9:$Q$238,'Wkpr-201612 TTP Adj Summary'!$B$9:$B$238,'Att B1 123116 Depr_Chg-ex trans'!$B380,'Wkpr-201612 TTP Adj Summary'!$C$9:$C$238,'Att B1 123116 Depr_Chg-ex trans'!$C380,'Wkpr-201612 TTP Adj Summary'!$D$9:$D$238,'Att B1 123116 Depr_Chg-ex trans'!$D380)</f>
        <v>9407.0616490286338</v>
      </c>
      <c r="R380" s="27">
        <f>SUMIFS('Wkpr-Stdy Bal (ex. trnsptn)'!$R$9:$R$512,'Wkpr-Stdy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Summary'!$R$9:$R$238,'Wkpr-201612 TTP Adj Summary'!$B$9:$B$238,'Att B1 123116 Depr_Chg-ex trans'!$B380,'Wkpr-201612 TTP Adj Summary'!$C$9:$C$238,'Att B1 123116 Depr_Chg-ex trans'!$C380,'Wkpr-201612 TTP Adj Summary'!$D$9:$D$238,'Att B1 123116 Depr_Chg-ex trans'!$D380)</f>
        <v>0</v>
      </c>
      <c r="S380" s="27">
        <f>SUMIFS('Wkpr-Stdy Bal (ex. trnsptn)'!$S$9:$S$512,'Wkpr-Stdy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Summary'!$S$9:$S$238,'Wkpr-201612 TTP Adj Summary'!$B$9:$B$238,'Att B1 123116 Depr_Chg-ex trans'!$B380,'Wkpr-201612 TTP Adj Summary'!$C$9:$C$238,'Att B1 123116 Depr_Chg-ex trans'!$C380,'Wkpr-201612 TTP Adj Summary'!$D$9:$D$238,'Att B1 123116 Depr_Chg-ex trans'!$D380)</f>
        <v>2683.0340339713584</v>
      </c>
      <c r="T380" s="27">
        <f>SUMIFS('Wkpr-Stdy Bal (ex. trnsptn)'!$T$9:$T$512,'Wkpr-Stdy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Summary'!$T$9:$T$238,'Wkpr-201612 TTP Adj Summary'!$B$9:$B$238,'Att B1 123116 Depr_Chg-ex trans'!$B380,'Wkpr-201612 TTP Adj Summary'!$C$9:$C$238,'Att B1 123116 Depr_Chg-ex trans'!$C380,'Wkpr-201612 TTP Adj Summary'!$D$9:$D$238,'Att B1 123116 Depr_Chg-ex trans'!$D380)</f>
        <v>0</v>
      </c>
      <c r="U380" s="27">
        <f>SUMIFS('Wkpr-Stdy Bal (ex. trnsptn)'!$U$9:$U$512,'Wkpr-Stdy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Summary'!$U$9:$U$238,'Wkpr-201612 TTP Adj Summary'!$B$9:$B$238,'Att B1 123116 Depr_Chg-ex trans'!$B380,'Wkpr-201612 TTP Adj Summary'!$C$9:$C$238,'Att B1 123116 Depr_Chg-ex trans'!$C380,'Wkpr-201612 TTP Adj Summary'!$D$9:$D$238,'Att B1 123116 Depr_Chg-ex trans'!$D380)</f>
        <v>0</v>
      </c>
    </row>
    <row r="381" spans="2:21" x14ac:dyDescent="0.2">
      <c r="B381" s="26" t="s">
        <v>96</v>
      </c>
      <c r="C381" s="26" t="s">
        <v>83</v>
      </c>
      <c r="D381" s="26">
        <f t="shared" si="177"/>
        <v>391100</v>
      </c>
      <c r="E381" s="36">
        <v>391.1</v>
      </c>
      <c r="F381" s="26" t="s">
        <v>88</v>
      </c>
      <c r="G381" s="27">
        <f>SUMIFS('Wkpr-Stdy Bal (ex. trnsptn)'!$G$9:$G$512,'Wkpr-Stdy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Summary'!$G$9:$G$238,'Wkpr-201612 TTP Adj Summary'!$B$9:$B$238,'Att B1 123116 Depr_Chg-ex trans'!$B381,'Wkpr-201612 TTP Adj Summary'!$C$9:$C$238,'Att B1 123116 Depr_Chg-ex trans'!$C381,'Wkpr-201612 TTP Adj Summary'!$D$9:$D$238,'Att B1 123116 Depr_Chg-ex trans'!$D381)</f>
        <v>414016.9</v>
      </c>
      <c r="I381" s="37">
        <f>'Wkpr-Stdy Bal (ex. trnsptn)'!I379</f>
        <v>0.2</v>
      </c>
      <c r="J381" s="28">
        <f t="shared" si="178"/>
        <v>82803.38</v>
      </c>
      <c r="L381" s="37">
        <f>'Wkpr-Stdy Bal (ex. trnsptn)'!L379</f>
        <v>0.2</v>
      </c>
      <c r="N381" s="28">
        <f t="shared" si="179"/>
        <v>82803.38</v>
      </c>
      <c r="O381" s="28">
        <f t="shared" si="180"/>
        <v>0</v>
      </c>
      <c r="Q381" s="27">
        <f>SUMIFS('Wkpr-Stdy Bal (ex. trnsptn)'!$Q$9:$Q$512,'Wkpr-Stdy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Summary'!$Q$9:$Q$238,'Wkpr-201612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R381" s="27">
        <f>SUMIFS('Wkpr-Stdy Bal (ex. trnsptn)'!$R$9:$R$512,'Wkpr-Stdy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Summary'!$R$9:$R$238,'Wkpr-201612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S381" s="27">
        <f>SUMIFS('Wkpr-Stdy Bal (ex. trnsptn)'!$S$9:$S$512,'Wkpr-Stdy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Summary'!$S$9:$S$238,'Wkpr-201612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T381" s="27">
        <f>SUMIFS('Wkpr-Stdy Bal (ex. trnsptn)'!$T$9:$T$512,'Wkpr-Stdy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Summary'!$T$9:$T$238,'Wkpr-201612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U381" s="27">
        <f>SUMIFS('Wkpr-Stdy Bal (ex. trnsptn)'!$U$9:$U$512,'Wkpr-Stdy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Summary'!$U$9:$U$238,'Wkpr-201612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</row>
    <row r="382" spans="2:21" x14ac:dyDescent="0.2">
      <c r="B382" s="26" t="s">
        <v>96</v>
      </c>
      <c r="C382" s="26" t="s">
        <v>83</v>
      </c>
      <c r="D382" s="26">
        <f t="shared" si="177"/>
        <v>393000</v>
      </c>
      <c r="E382" s="36">
        <v>393</v>
      </c>
      <c r="F382" s="26" t="s">
        <v>89</v>
      </c>
      <c r="G382" s="27">
        <f>SUMIFS('Wkpr-Stdy Bal (ex. trnsptn)'!$G$9:$G$512,'Wkpr-Stdy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Summary'!$G$9:$G$238,'Wkpr-201612 TTP Adj Summary'!$B$9:$B$238,'Att B1 123116 Depr_Chg-ex trans'!$B382,'Wkpr-201612 TTP Adj Summary'!$C$9:$C$238,'Att B1 123116 Depr_Chg-ex trans'!$C382,'Wkpr-201612 TTP Adj Summary'!$D$9:$D$238,'Att B1 123116 Depr_Chg-ex trans'!$D382)</f>
        <v>133294.19</v>
      </c>
      <c r="I382" s="37">
        <f>'Wkpr-Stdy Bal (ex. trnsptn)'!I380</f>
        <v>4.3299999999999998E-2</v>
      </c>
      <c r="J382" s="28">
        <f t="shared" si="178"/>
        <v>5771.6384269999999</v>
      </c>
      <c r="L382" s="37">
        <f>'Wkpr-Stdy Bal (ex. trnsptn)'!L380</f>
        <v>0.04</v>
      </c>
      <c r="N382" s="28">
        <f t="shared" si="179"/>
        <v>5331.7676000000001</v>
      </c>
      <c r="O382" s="28">
        <f t="shared" si="180"/>
        <v>-439.87082699999974</v>
      </c>
      <c r="Q382" s="27">
        <f>SUMIFS('Wkpr-Stdy Bal (ex. trnsptn)'!$Q$9:$Q$512,'Wkpr-Stdy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Summary'!$Q$9:$Q$238,'Wkpr-201612 TTP Adj Summary'!$B$9:$B$238,'Att B1 123116 Depr_Chg-ex trans'!$B382,'Wkpr-201612 TTP Adj Summary'!$C$9:$C$238,'Att B1 123116 Depr_Chg-ex trans'!$C382,'Wkpr-201612 TTP Adj Summary'!$D$9:$D$238,'Att B1 123116 Depr_Chg-ex trans'!$D382)</f>
        <v>-342.25469307216008</v>
      </c>
      <c r="R382" s="27">
        <f>SUMIFS('Wkpr-Stdy Bal (ex. trnsptn)'!$R$9:$R$512,'Wkpr-Stdy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Summary'!$R$9:$R$238,'Wkpr-201612 TTP Adj Summary'!$B$9:$B$238,'Att B1 123116 Depr_Chg-ex trans'!$B382,'Wkpr-201612 TTP Adj Summary'!$C$9:$C$238,'Att B1 123116 Depr_Chg-ex trans'!$C382,'Wkpr-201612 TTP Adj Summary'!$D$9:$D$238,'Att B1 123116 Depr_Chg-ex trans'!$D382)</f>
        <v>0</v>
      </c>
      <c r="S382" s="27">
        <f>SUMIFS('Wkpr-Stdy Bal (ex. trnsptn)'!$S$9:$S$512,'Wkpr-Stdy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Summary'!$S$9:$S$238,'Wkpr-201612 TTP Adj Summary'!$B$9:$B$238,'Att B1 123116 Depr_Chg-ex trans'!$B382,'Wkpr-201612 TTP Adj Summary'!$C$9:$C$238,'Att B1 123116 Depr_Chg-ex trans'!$C382,'Wkpr-201612 TTP Adj Summary'!$D$9:$D$238,'Att B1 123116 Depr_Chg-ex trans'!$D382)</f>
        <v>-97.616133927839883</v>
      </c>
      <c r="T382" s="27">
        <f>SUMIFS('Wkpr-Stdy Bal (ex. trnsptn)'!$T$9:$T$512,'Wkpr-Stdy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Summary'!$T$9:$T$238,'Wkpr-201612 TTP Adj Summary'!$B$9:$B$238,'Att B1 123116 Depr_Chg-ex trans'!$B382,'Wkpr-201612 TTP Adj Summary'!$C$9:$C$238,'Att B1 123116 Depr_Chg-ex trans'!$C382,'Wkpr-201612 TTP Adj Summary'!$D$9:$D$238,'Att B1 123116 Depr_Chg-ex trans'!$D382)</f>
        <v>0</v>
      </c>
      <c r="U382" s="27">
        <f>SUMIFS('Wkpr-Stdy Bal (ex. trnsptn)'!$U$9:$U$512,'Wkpr-Stdy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Summary'!$U$9:$U$238,'Wkpr-201612 TTP Adj Summary'!$B$9:$B$238,'Att B1 123116 Depr_Chg-ex trans'!$B382,'Wkpr-201612 TTP Adj Summary'!$C$9:$C$238,'Att B1 123116 Depr_Chg-ex trans'!$C382,'Wkpr-201612 TTP Adj Summary'!$D$9:$D$238,'Att B1 123116 Depr_Chg-ex trans'!$D382)</f>
        <v>0</v>
      </c>
    </row>
    <row r="383" spans="2:21" x14ac:dyDescent="0.2">
      <c r="B383" s="26" t="s">
        <v>96</v>
      </c>
      <c r="C383" s="26" t="s">
        <v>83</v>
      </c>
      <c r="D383" s="26">
        <f t="shared" si="177"/>
        <v>394000</v>
      </c>
      <c r="E383" s="36">
        <v>394</v>
      </c>
      <c r="F383" s="26" t="s">
        <v>90</v>
      </c>
      <c r="G383" s="27">
        <f>SUMIFS('Wkpr-Stdy Bal (ex. trnsptn)'!$G$9:$G$512,'Wkpr-Stdy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Summary'!$G$9:$G$238,'Wkpr-201612 TTP Adj Summary'!$B$9:$B$238,'Att B1 123116 Depr_Chg-ex trans'!$B383,'Wkpr-201612 TTP Adj Summary'!$C$9:$C$238,'Att B1 123116 Depr_Chg-ex trans'!$C383,'Wkpr-201612 TTP Adj Summary'!$D$9:$D$238,'Att B1 123116 Depr_Chg-ex trans'!$D383)</f>
        <v>20893.939999999999</v>
      </c>
      <c r="I383" s="37">
        <f>'Wkpr-Stdy Bal (ex. trnsptn)'!I381</f>
        <v>4.9299999999999997E-2</v>
      </c>
      <c r="J383" s="28">
        <f t="shared" si="178"/>
        <v>1030.0712419999998</v>
      </c>
      <c r="L383" s="37">
        <f>'Wkpr-Stdy Bal (ex. trnsptn)'!L381</f>
        <v>0.05</v>
      </c>
      <c r="N383" s="28">
        <f t="shared" si="179"/>
        <v>1044.6969999999999</v>
      </c>
      <c r="O383" s="28">
        <f t="shared" si="180"/>
        <v>14.625758000000133</v>
      </c>
      <c r="Q383" s="27">
        <f>SUMIFS('Wkpr-Stdy Bal (ex. trnsptn)'!$Q$9:$Q$512,'Wkpr-Stdy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Summary'!$Q$9:$Q$238,'Wkpr-201612 TTP Adj Summary'!$B$9:$B$238,'Att B1 123116 Depr_Chg-ex trans'!$B383,'Wkpr-201612 TTP Adj Summary'!$C$9:$C$238,'Att B1 123116 Depr_Chg-ex trans'!$C383,'Wkpr-201612 TTP Adj Summary'!$D$9:$D$238,'Att B1 123116 Depr_Chg-ex trans'!$D383)</f>
        <v>11.380009784640151</v>
      </c>
      <c r="R383" s="27">
        <f>SUMIFS('Wkpr-Stdy Bal (ex. trnsptn)'!$R$9:$R$512,'Wkpr-Stdy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Summary'!$R$9:$R$238,'Wkpr-201612 TTP Adj Summary'!$B$9:$B$238,'Att B1 123116 Depr_Chg-ex trans'!$B383,'Wkpr-201612 TTP Adj Summary'!$C$9:$C$238,'Att B1 123116 Depr_Chg-ex trans'!$C383,'Wkpr-201612 TTP Adj Summary'!$D$9:$D$238,'Att B1 123116 Depr_Chg-ex trans'!$D383)</f>
        <v>0</v>
      </c>
      <c r="S383" s="27">
        <f>SUMIFS('Wkpr-Stdy Bal (ex. trnsptn)'!$S$9:$S$512,'Wkpr-Stdy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Summary'!$S$9:$S$238,'Wkpr-201612 TTP Adj Summary'!$B$9:$B$238,'Att B1 123116 Depr_Chg-ex trans'!$B383,'Wkpr-201612 TTP Adj Summary'!$C$9:$C$238,'Att B1 123116 Depr_Chg-ex trans'!$C383,'Wkpr-201612 TTP Adj Summary'!$D$9:$D$238,'Att B1 123116 Depr_Chg-ex trans'!$D383)</f>
        <v>3.2457482153600381</v>
      </c>
      <c r="T383" s="27">
        <f>SUMIFS('Wkpr-Stdy Bal (ex. trnsptn)'!$T$9:$T$512,'Wkpr-Stdy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Summary'!$T$9:$T$238,'Wkpr-201612 TTP Adj Summary'!$B$9:$B$238,'Att B1 123116 Depr_Chg-ex trans'!$B383,'Wkpr-201612 TTP Adj Summary'!$C$9:$C$238,'Att B1 123116 Depr_Chg-ex trans'!$C383,'Wkpr-201612 TTP Adj Summary'!$D$9:$D$238,'Att B1 123116 Depr_Chg-ex trans'!$D383)</f>
        <v>0</v>
      </c>
      <c r="U383" s="27">
        <f>SUMIFS('Wkpr-Stdy Bal (ex. trnsptn)'!$U$9:$U$512,'Wkpr-Stdy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Summary'!$U$9:$U$238,'Wkpr-201612 TTP Adj Summary'!$B$9:$B$238,'Att B1 123116 Depr_Chg-ex trans'!$B383,'Wkpr-201612 TTP Adj Summary'!$C$9:$C$238,'Att B1 123116 Depr_Chg-ex trans'!$C383,'Wkpr-201612 TTP Adj Summary'!$D$9:$D$238,'Att B1 123116 Depr_Chg-ex trans'!$D383)</f>
        <v>0</v>
      </c>
    </row>
    <row r="384" spans="2:21" x14ac:dyDescent="0.2">
      <c r="B384" s="26" t="s">
        <v>96</v>
      </c>
      <c r="C384" s="26" t="s">
        <v>83</v>
      </c>
      <c r="D384" s="26">
        <f t="shared" si="177"/>
        <v>395000</v>
      </c>
      <c r="E384" s="36">
        <v>395</v>
      </c>
      <c r="F384" s="26" t="s">
        <v>92</v>
      </c>
      <c r="G384" s="27">
        <f>SUMIFS('Wkpr-Stdy Bal (ex. trnsptn)'!$G$9:$G$512,'Wkpr-Stdy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Summary'!$G$9:$G$238,'Wkpr-201612 TTP Adj Summary'!$B$9:$B$238,'Att B1 123116 Depr_Chg-ex trans'!$B384,'Wkpr-201612 TTP Adj Summary'!$C$9:$C$238,'Att B1 123116 Depr_Chg-ex trans'!$C384,'Wkpr-201612 TTP Adj Summary'!$D$9:$D$238,'Att B1 123116 Depr_Chg-ex trans'!$D384)</f>
        <v>1680.72</v>
      </c>
      <c r="I384" s="37">
        <f>'Wkpr-Stdy Bal (ex. trnsptn)'!I382</f>
        <v>0.1429</v>
      </c>
      <c r="J384" s="28">
        <f t="shared" si="178"/>
        <v>240.17488800000001</v>
      </c>
      <c r="L384" s="37">
        <f>'Wkpr-Stdy Bal (ex. trnsptn)'!L382</f>
        <v>6.6699999999999995E-2</v>
      </c>
      <c r="N384" s="28">
        <f t="shared" si="179"/>
        <v>112.104024</v>
      </c>
      <c r="O384" s="28">
        <f t="shared" si="180"/>
        <v>-128.07086400000003</v>
      </c>
      <c r="Q384" s="27">
        <f>SUMIFS('Wkpr-Stdy Bal (ex. trnsptn)'!$Q$9:$Q$512,'Wkpr-Stdy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Summary'!$Q$9:$Q$238,'Wkpr-201612 TTP Adj Summary'!$B$9:$B$238,'Att B1 123116 Depr_Chg-ex trans'!$B384,'Wkpr-201612 TTP Adj Summary'!$C$9:$C$238,'Att B1 123116 Depr_Chg-ex trans'!$C384,'Wkpr-201612 TTP Adj Summary'!$D$9:$D$238,'Att B1 123116 Depr_Chg-ex trans'!$D384)</f>
        <v>-99.649377861120001</v>
      </c>
      <c r="R384" s="27">
        <f>SUMIFS('Wkpr-Stdy Bal (ex. trnsptn)'!$R$9:$R$512,'Wkpr-Stdy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Summary'!$R$9:$R$238,'Wkpr-201612 TTP Adj Summary'!$B$9:$B$238,'Att B1 123116 Depr_Chg-ex trans'!$B384,'Wkpr-201612 TTP Adj Summary'!$C$9:$C$238,'Att B1 123116 Depr_Chg-ex trans'!$C384,'Wkpr-201612 TTP Adj Summary'!$D$9:$D$238,'Att B1 123116 Depr_Chg-ex trans'!$D384)</f>
        <v>0</v>
      </c>
      <c r="S384" s="27">
        <f>SUMIFS('Wkpr-Stdy Bal (ex. trnsptn)'!$S$9:$S$512,'Wkpr-Stdy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Summary'!$S$9:$S$238,'Wkpr-201612 TTP Adj Summary'!$B$9:$B$238,'Att B1 123116 Depr_Chg-ex trans'!$B384,'Wkpr-201612 TTP Adj Summary'!$C$9:$C$238,'Att B1 123116 Depr_Chg-ex trans'!$C384,'Wkpr-201612 TTP Adj Summary'!$D$9:$D$238,'Att B1 123116 Depr_Chg-ex trans'!$D384)</f>
        <v>-28.421486138880002</v>
      </c>
      <c r="T384" s="27">
        <f>SUMIFS('Wkpr-Stdy Bal (ex. trnsptn)'!$T$9:$T$512,'Wkpr-Stdy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Summary'!$T$9:$T$238,'Wkpr-201612 TTP Adj Summary'!$B$9:$B$238,'Att B1 123116 Depr_Chg-ex trans'!$B384,'Wkpr-201612 TTP Adj Summary'!$C$9:$C$238,'Att B1 123116 Depr_Chg-ex trans'!$C384,'Wkpr-201612 TTP Adj Summary'!$D$9:$D$238,'Att B1 123116 Depr_Chg-ex trans'!$D384)</f>
        <v>0</v>
      </c>
      <c r="U384" s="27">
        <f>SUMIFS('Wkpr-Stdy Bal (ex. trnsptn)'!$U$9:$U$512,'Wkpr-Stdy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Summary'!$U$9:$U$238,'Wkpr-201612 TTP Adj Summary'!$B$9:$B$238,'Att B1 123116 Depr_Chg-ex trans'!$B384,'Wkpr-201612 TTP Adj Summary'!$C$9:$C$238,'Att B1 123116 Depr_Chg-ex trans'!$C384,'Wkpr-201612 TTP Adj Summary'!$D$9:$D$238,'Att B1 123116 Depr_Chg-ex trans'!$D384)</f>
        <v>0</v>
      </c>
    </row>
    <row r="385" spans="1:21" x14ac:dyDescent="0.2">
      <c r="E385" s="36"/>
      <c r="G385" s="27"/>
      <c r="I385" s="37"/>
      <c r="J385" s="28"/>
      <c r="L385" s="37"/>
      <c r="N385" s="28"/>
      <c r="O385" s="28"/>
      <c r="Q385" s="27"/>
      <c r="R385" s="27"/>
      <c r="S385" s="27"/>
      <c r="T385" s="27"/>
      <c r="U385" s="27"/>
    </row>
    <row r="386" spans="1:21" x14ac:dyDescent="0.2">
      <c r="B386" s="26" t="s">
        <v>96</v>
      </c>
      <c r="C386" s="26" t="s">
        <v>83</v>
      </c>
      <c r="D386" s="26">
        <f t="shared" si="177"/>
        <v>397000</v>
      </c>
      <c r="E386" s="36">
        <v>397</v>
      </c>
      <c r="F386" s="26" t="s">
        <v>93</v>
      </c>
      <c r="G386" s="27">
        <f>SUMIFS('Wkpr-Stdy Bal (ex. trnsptn)'!$G$9:$G$512,'Wkpr-Stdy Bal (ex. trnsptn)'!$B$9:$B$512,'Att B1 123116 Depr_Chg-ex trans'!$B386,'Wkpr-Stdy Bal (ex. trnsptn)'!$C$9:$C$512,'Att B1 123116 Depr_Chg-ex trans'!$C386,'Wkpr-Stdy Bal (ex. trnsptn)'!$D$9:$D$512,'Att B1 123116 Depr_Chg-ex trans'!$D386)+SUMIFS('Wkpr-201612 TTP Adj Summary'!$G$9:$G$238,'Wkpr-201612 TTP Adj Summary'!$B$9:$B$238,'Att B1 123116 Depr_Chg-ex trans'!$B386,'Wkpr-201612 TTP Adj Summary'!$C$9:$C$238,'Att B1 123116 Depr_Chg-ex trans'!$C386,'Wkpr-201612 TTP Adj Summary'!$D$9:$D$238,'Att B1 123116 Depr_Chg-ex trans'!$D386)</f>
        <v>1771265.5</v>
      </c>
      <c r="I386" s="37">
        <f>'Wkpr-Stdy Bal (ex. trnsptn)'!I384</f>
        <v>3.4000000000000002E-2</v>
      </c>
      <c r="J386" s="28"/>
      <c r="L386" s="37">
        <f>'Wkpr-Stdy Bal (ex. trnsptn)'!L384</f>
        <v>6.6699999999999995E-2</v>
      </c>
      <c r="N386" s="28"/>
      <c r="O386" s="28"/>
      <c r="Q386" s="27"/>
      <c r="R386" s="27"/>
      <c r="S386" s="27"/>
      <c r="T386" s="27"/>
      <c r="U386" s="27"/>
    </row>
    <row r="387" spans="1:21" x14ac:dyDescent="0.2">
      <c r="E387" s="36"/>
      <c r="F387" s="26" t="s">
        <v>261</v>
      </c>
      <c r="G387" s="27">
        <f>'Wkpr-Stdy Bal (ex. trnsptn)'!G385</f>
        <v>309204.3</v>
      </c>
      <c r="I387" s="37">
        <f>'Wkpr-Stdy Bal (ex. trnsptn)'!I385</f>
        <v>3.4000000000000002E-2</v>
      </c>
      <c r="J387" s="28">
        <f t="shared" si="178"/>
        <v>10512.9462</v>
      </c>
      <c r="L387" s="45">
        <f>'Wkpr-Stdy Bal (ex. trnsptn)'!L385</f>
        <v>0</v>
      </c>
      <c r="N387" s="28">
        <f t="shared" si="179"/>
        <v>0</v>
      </c>
      <c r="O387" s="28">
        <f t="shared" si="180"/>
        <v>-10512.9462</v>
      </c>
      <c r="Q387" s="27">
        <f>'Wkpr-Stdy Bal (ex. trnsptn)'!Q385</f>
        <v>-8179.9131792960006</v>
      </c>
      <c r="R387" s="27">
        <f>'Wkpr-Stdy Bal (ex. trnsptn)'!R385</f>
        <v>0</v>
      </c>
      <c r="S387" s="27">
        <f>'Wkpr-Stdy Bal (ex. trnsptn)'!S385</f>
        <v>-2333.0330207040001</v>
      </c>
      <c r="T387" s="27">
        <f>'Wkpr-Stdy Bal (ex. trnsptn)'!T385</f>
        <v>0</v>
      </c>
      <c r="U387" s="27">
        <f>'Wkpr-Stdy Bal (ex. trnsptn)'!U385</f>
        <v>0</v>
      </c>
    </row>
    <row r="388" spans="1:21" x14ac:dyDescent="0.2">
      <c r="E388" s="36"/>
      <c r="F388" s="26" t="s">
        <v>262</v>
      </c>
      <c r="G388" s="27">
        <f>G386-G387</f>
        <v>1462061.2</v>
      </c>
      <c r="I388" s="37">
        <f>'Wkpr-Stdy Bal (ex. trnsptn)'!I386</f>
        <v>3.4000000000000002E-2</v>
      </c>
      <c r="J388" s="28">
        <f t="shared" si="178"/>
        <v>49710.080800000003</v>
      </c>
      <c r="L388" s="37">
        <f>'Wkpr-Stdy Bal (ex. trnsptn)'!L386</f>
        <v>6.6699999999999995E-2</v>
      </c>
      <c r="N388" s="28">
        <f t="shared" si="179"/>
        <v>97519.482039999988</v>
      </c>
      <c r="O388" s="28">
        <f t="shared" si="180"/>
        <v>47809.401239999985</v>
      </c>
      <c r="Q388" s="27">
        <f>'Wkpr-Stdy Bal (ex. trnsptn)'!Q386+SUMIFS('Wkpr-201612 TTP Adj Summary'!Q$9:Q$238,'Wkpr-201612 TTP Adj Summary'!$B$9:$B$238,'Att B1 123116 Depr_Chg-ex trans'!$B386,'Wkpr-201612 TTP Adj Summary'!$C$9:$C$238,'Att B1 123116 Depr_Chg-ex trans'!$C386,'Wkpr-201612 TTP Adj Summary'!$D$9:$D$238,'Att B1 123116 Depr_Chg-ex trans'!$D386)</f>
        <v>37199.53891681919</v>
      </c>
      <c r="R388" s="27">
        <f>'Wkpr-Stdy Bal (ex. trnsptn)'!R386+SUMIFS('Wkpr-201612 TTP Adj Summary'!R$9:R$238,'Wkpr-201612 TTP Adj Summary'!$B$9:$B$238,'Att B1 123116 Depr_Chg-ex trans'!$B386,'Wkpr-201612 TTP Adj Summary'!$C$9:$C$238,'Att B1 123116 Depr_Chg-ex trans'!$C386,'Wkpr-201612 TTP Adj Summary'!$D$9:$D$238,'Att B1 123116 Depr_Chg-ex trans'!$D386)</f>
        <v>0</v>
      </c>
      <c r="S388" s="27">
        <f>'Wkpr-Stdy Bal (ex. trnsptn)'!S386+SUMIFS('Wkpr-201612 TTP Adj Summary'!S$9:S$238,'Wkpr-201612 TTP Adj Summary'!$B$9:$B$238,'Att B1 123116 Depr_Chg-ex trans'!$B386,'Wkpr-201612 TTP Adj Summary'!$C$9:$C$238,'Att B1 123116 Depr_Chg-ex trans'!$C386,'Wkpr-201612 TTP Adj Summary'!$D$9:$D$238,'Att B1 123116 Depr_Chg-ex trans'!$D386)</f>
        <v>10609.862323180796</v>
      </c>
      <c r="T388" s="27">
        <f>'Wkpr-Stdy Bal (ex. trnsptn)'!T386+SUMIFS('Wkpr-201612 TTP Adj Summary'!T$9:T$238,'Wkpr-201612 TTP Adj Summary'!$B$9:$B$238,'Att B1 123116 Depr_Chg-ex trans'!$B386,'Wkpr-201612 TTP Adj Summary'!$C$9:$C$238,'Att B1 123116 Depr_Chg-ex trans'!$C386,'Wkpr-201612 TTP Adj Summary'!$D$9:$D$238,'Att B1 123116 Depr_Chg-ex trans'!$D386)</f>
        <v>0</v>
      </c>
      <c r="U388" s="27">
        <f>'Wkpr-Stdy Bal (ex. trnsptn)'!U386+SUMIFS('Wkpr-201612 TTP Adj Summary'!U$9:U$238,'Wkpr-201612 TTP Adj Summary'!$B$9:$B$238,'Att B1 123116 Depr_Chg-ex trans'!$B386,'Wkpr-201612 TTP Adj Summary'!$C$9:$C$238,'Att B1 123116 Depr_Chg-ex trans'!$C386,'Wkpr-201612 TTP Adj Summary'!$D$9:$D$238,'Att B1 123116 Depr_Chg-ex trans'!$D386)</f>
        <v>0</v>
      </c>
    </row>
    <row r="389" spans="1:21" x14ac:dyDescent="0.2">
      <c r="E389" s="36"/>
      <c r="G389" s="27"/>
      <c r="I389" s="37"/>
      <c r="J389" s="28"/>
      <c r="L389" s="37"/>
      <c r="N389" s="28"/>
      <c r="O389" s="28"/>
      <c r="Q389" s="27"/>
      <c r="R389" s="27"/>
      <c r="S389" s="27"/>
      <c r="T389" s="27"/>
      <c r="U389" s="27"/>
    </row>
    <row r="390" spans="1:21" x14ac:dyDescent="0.2">
      <c r="B390" s="26" t="s">
        <v>96</v>
      </c>
      <c r="C390" s="26" t="s">
        <v>83</v>
      </c>
      <c r="D390" s="26">
        <f t="shared" si="177"/>
        <v>397200</v>
      </c>
      <c r="E390" s="36">
        <v>397.2</v>
      </c>
      <c r="F390" s="26" t="s">
        <v>100</v>
      </c>
      <c r="G390" s="27">
        <f>SUMIFS('Wkpr-Stdy Bal (ex. trnsptn)'!$G$9:$G$512,'Wkpr-Stdy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Summary'!$G$9:$G$238,'Wkpr-201612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I390" s="37">
        <f>'Wkpr-Stdy Bal (ex. trnsptn)'!I388</f>
        <v>0.1195</v>
      </c>
      <c r="J390" s="28">
        <f t="shared" si="178"/>
        <v>0</v>
      </c>
      <c r="L390" s="37">
        <f>'Wkpr-Stdy Bal (ex. trnsptn)'!L388</f>
        <v>0.1</v>
      </c>
      <c r="N390" s="28">
        <f t="shared" si="179"/>
        <v>0</v>
      </c>
      <c r="O390" s="28">
        <f t="shared" si="180"/>
        <v>0</v>
      </c>
      <c r="Q390" s="27">
        <f>SUMIFS('Wkpr-Stdy Bal (ex. trnsptn)'!$Q$9:$Q$512,'Wkpr-Stdy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Summary'!$Q$9:$Q$238,'Wkpr-201612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R390" s="27">
        <f>SUMIFS('Wkpr-Stdy Bal (ex. trnsptn)'!$R$9:$R$512,'Wkpr-Stdy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Summary'!$R$9:$R$238,'Wkpr-201612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S390" s="27">
        <f>SUMIFS('Wkpr-Stdy Bal (ex. trnsptn)'!$S$9:$S$512,'Wkpr-Stdy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Summary'!$S$9:$S$238,'Wkpr-201612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T390" s="27">
        <f>SUMIFS('Wkpr-Stdy Bal (ex. trnsptn)'!$T$9:$T$512,'Wkpr-Stdy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Summary'!$T$9:$T$238,'Wkpr-201612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U390" s="27">
        <f>SUMIFS('Wkpr-Stdy Bal (ex. trnsptn)'!$U$9:$U$512,'Wkpr-Stdy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Summary'!$U$9:$U$238,'Wkpr-201612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</row>
    <row r="391" spans="1:21" x14ac:dyDescent="0.2">
      <c r="B391" s="26" t="s">
        <v>96</v>
      </c>
      <c r="C391" s="26" t="s">
        <v>83</v>
      </c>
      <c r="D391" s="26">
        <f t="shared" si="177"/>
        <v>398000</v>
      </c>
      <c r="E391" s="36">
        <v>398</v>
      </c>
      <c r="F391" s="26" t="s">
        <v>57</v>
      </c>
      <c r="G391" s="27">
        <f>SUMIFS('Wkpr-Stdy Bal (ex. trnsptn)'!$G$9:$G$512,'Wkpr-Stdy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Summary'!$G$9:$G$238,'Wkpr-201612 TTP Adj Summary'!$B$9:$B$238,'Att B1 123116 Depr_Chg-ex trans'!$B391,'Wkpr-201612 TTP Adj Summary'!$C$9:$C$238,'Att B1 123116 Depr_Chg-ex trans'!$C391,'Wkpr-201612 TTP Adj Summary'!$D$9:$D$238,'Att B1 123116 Depr_Chg-ex trans'!$D391)</f>
        <v>4985.99</v>
      </c>
      <c r="I391" s="37">
        <f>'Wkpr-Stdy Bal (ex. trnsptn)'!I389</f>
        <v>0.40479999999999999</v>
      </c>
      <c r="J391" s="28">
        <f t="shared" si="178"/>
        <v>2018.3287519999999</v>
      </c>
      <c r="L391" s="37">
        <f>'Wkpr-Stdy Bal (ex. trnsptn)'!L389</f>
        <v>0.1</v>
      </c>
      <c r="N391" s="28">
        <f t="shared" si="179"/>
        <v>498.59899999999999</v>
      </c>
      <c r="O391" s="28">
        <f t="shared" si="180"/>
        <v>-1519.729752</v>
      </c>
      <c r="Q391" s="27">
        <f>SUMIFS('Wkpr-Stdy Bal (ex. trnsptn)'!$Q$9:$Q$512,'Wkpr-Stdy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Summary'!$Q$9:$Q$238,'Wkpr-201612 TTP Adj Summary'!$B$9:$B$238,'Att B1 123116 Depr_Chg-ex trans'!$B391,'Wkpr-201612 TTP Adj Summary'!$C$9:$C$238,'Att B1 123116 Depr_Chg-ex trans'!$C391,'Wkpr-201612 TTP Adj Summary'!$D$9:$D$238,'Att B1 123116 Depr_Chg-ex trans'!$D391)</f>
        <v>-1182.47132543616</v>
      </c>
      <c r="R391" s="27">
        <f>SUMIFS('Wkpr-Stdy Bal (ex. trnsptn)'!$R$9:$R$512,'Wkpr-Stdy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Summary'!$R$9:$R$238,'Wkpr-201612 TTP Adj Summary'!$B$9:$B$238,'Att B1 123116 Depr_Chg-ex trans'!$B391,'Wkpr-201612 TTP Adj Summary'!$C$9:$C$238,'Att B1 123116 Depr_Chg-ex trans'!$C391,'Wkpr-201612 TTP Adj Summary'!$D$9:$D$238,'Att B1 123116 Depr_Chg-ex trans'!$D391)</f>
        <v>0</v>
      </c>
      <c r="S391" s="27">
        <f>SUMIFS('Wkpr-Stdy Bal (ex. trnsptn)'!$S$9:$S$512,'Wkpr-Stdy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Summary'!$S$9:$S$238,'Wkpr-201612 TTP Adj Summary'!$B$9:$B$238,'Att B1 123116 Depr_Chg-ex trans'!$B391,'Wkpr-201612 TTP Adj Summary'!$C$9:$C$238,'Att B1 123116 Depr_Chg-ex trans'!$C391,'Wkpr-201612 TTP Adj Summary'!$D$9:$D$238,'Att B1 123116 Depr_Chg-ex trans'!$D391)</f>
        <v>-337.25842656383998</v>
      </c>
      <c r="T391" s="27">
        <f>SUMIFS('Wkpr-Stdy Bal (ex. trnsptn)'!$T$9:$T$512,'Wkpr-Stdy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Summary'!$T$9:$T$238,'Wkpr-201612 TTP Adj Summary'!$B$9:$B$238,'Att B1 123116 Depr_Chg-ex trans'!$B391,'Wkpr-201612 TTP Adj Summary'!$C$9:$C$238,'Att B1 123116 Depr_Chg-ex trans'!$C391,'Wkpr-201612 TTP Adj Summary'!$D$9:$D$238,'Att B1 123116 Depr_Chg-ex trans'!$D391)</f>
        <v>0</v>
      </c>
      <c r="U391" s="27">
        <f>SUMIFS('Wkpr-Stdy Bal (ex. trnsptn)'!$U$9:$U$512,'Wkpr-Stdy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Summary'!$U$9:$U$238,'Wkpr-201612 TTP Adj Summary'!$B$9:$B$238,'Att B1 123116 Depr_Chg-ex trans'!$B391,'Wkpr-201612 TTP Adj Summary'!$C$9:$C$238,'Att B1 123116 Depr_Chg-ex trans'!$C391,'Wkpr-201612 TTP Adj Summary'!$D$9:$D$238,'Att B1 123116 Depr_Chg-ex trans'!$D391)</f>
        <v>0</v>
      </c>
    </row>
    <row r="392" spans="1:21" x14ac:dyDescent="0.2">
      <c r="F392" s="26" t="s">
        <v>39</v>
      </c>
      <c r="G392" s="40">
        <f>SUM(G380:G384,G387:G388,G390:G391)</f>
        <v>9457958.2300000004</v>
      </c>
      <c r="I392" s="77">
        <f>J392/G392</f>
        <v>3.111908859730712E-2</v>
      </c>
      <c r="J392" s="40">
        <f>SUM(J380:J384,J387:J388,J390:J391)</f>
        <v>294323.04010900005</v>
      </c>
      <c r="L392" s="77">
        <f>N392/G392</f>
        <v>3.6121595891949708E-2</v>
      </c>
      <c r="N392" s="40">
        <f t="shared" ref="N392:O392" si="181">SUM(N380:N384,N387:N388,N390:N391)</f>
        <v>341636.54514699994</v>
      </c>
      <c r="O392" s="40">
        <f t="shared" si="181"/>
        <v>47313.505037999981</v>
      </c>
      <c r="Q392" s="40">
        <f t="shared" ref="Q392:U392" si="182">SUM(Q380:Q384,Q387:Q388,Q390:Q391)</f>
        <v>36813.691999967021</v>
      </c>
      <c r="R392" s="40">
        <f t="shared" si="182"/>
        <v>0</v>
      </c>
      <c r="S392" s="40">
        <f t="shared" si="182"/>
        <v>10499.813038032955</v>
      </c>
      <c r="T392" s="40">
        <f t="shared" si="182"/>
        <v>0</v>
      </c>
      <c r="U392" s="40">
        <f t="shared" si="182"/>
        <v>0</v>
      </c>
    </row>
    <row r="393" spans="1:21" x14ac:dyDescent="0.2">
      <c r="J393" s="28"/>
      <c r="N393" s="28"/>
      <c r="O393" s="28"/>
      <c r="Q393" s="28"/>
      <c r="R393" s="28"/>
      <c r="S393" s="28"/>
      <c r="T393" s="28"/>
      <c r="U393" s="28"/>
    </row>
    <row r="394" spans="1:21" x14ac:dyDescent="0.2">
      <c r="F394" s="26" t="s">
        <v>198</v>
      </c>
      <c r="G394" s="40">
        <f>SUM(G345,G362,G377,G392)</f>
        <v>266824571.05000004</v>
      </c>
      <c r="I394" s="77">
        <f>J394/G394</f>
        <v>7.4356933903475295E-2</v>
      </c>
      <c r="J394" s="40">
        <f>SUM(J345,J362,J377,J392)</f>
        <v>19840256.993388001</v>
      </c>
      <c r="L394" s="77">
        <f>N394/G394</f>
        <v>6.6998612927315709E-2</v>
      </c>
      <c r="N394" s="40">
        <f>SUM(N345,N362,N377,N392)</f>
        <v>17876876.155276</v>
      </c>
      <c r="O394" s="40">
        <f>SUM(O345,O362,O377,O392)</f>
        <v>-1963380.8381119987</v>
      </c>
      <c r="Q394" s="40">
        <f>SUM(Q345,Q362,Q377,Q392)</f>
        <v>-995435.72420099855</v>
      </c>
      <c r="R394" s="40">
        <f>SUM(R345,R362,R377,R392)</f>
        <v>-379040.09144172212</v>
      </c>
      <c r="S394" s="40">
        <f>SUM(S345,S362,S377,S392)</f>
        <v>-298173.64259226591</v>
      </c>
      <c r="T394" s="40">
        <f>SUM(T345,T362,T377,T392)</f>
        <v>-101760.99601333737</v>
      </c>
      <c r="U394" s="40">
        <f>SUM(U345,U362,U377,U392)</f>
        <v>-188970.38386367451</v>
      </c>
    </row>
    <row r="395" spans="1:21" x14ac:dyDescent="0.2">
      <c r="J395" s="28"/>
      <c r="N395" s="28"/>
      <c r="O395" s="28"/>
      <c r="Q395" s="28"/>
      <c r="R395" s="28"/>
      <c r="S395" s="28"/>
      <c r="T395" s="28"/>
      <c r="U395" s="28"/>
    </row>
    <row r="396" spans="1:21" x14ac:dyDescent="0.2">
      <c r="A396" s="26" t="s">
        <v>103</v>
      </c>
      <c r="J396" s="28"/>
      <c r="N396" s="28"/>
      <c r="O396" s="28"/>
      <c r="Q396" s="28"/>
      <c r="R396" s="28"/>
      <c r="S396" s="28"/>
      <c r="T396" s="28"/>
      <c r="U396" s="28"/>
    </row>
    <row r="397" spans="1:21" x14ac:dyDescent="0.2">
      <c r="E397" s="26" t="s">
        <v>104</v>
      </c>
      <c r="J397" s="28"/>
      <c r="N397" s="28"/>
      <c r="O397" s="28"/>
      <c r="Q397" s="28"/>
      <c r="R397" s="28"/>
      <c r="S397" s="28"/>
      <c r="T397" s="28"/>
      <c r="U397" s="28"/>
    </row>
    <row r="398" spans="1:21" x14ac:dyDescent="0.2">
      <c r="B398" s="26" t="s">
        <v>105</v>
      </c>
      <c r="C398" s="26" t="s">
        <v>59</v>
      </c>
      <c r="D398" s="26">
        <f t="shared" ref="D398:D411" si="183">E398*1000</f>
        <v>350200</v>
      </c>
      <c r="E398" s="26">
        <v>350.2</v>
      </c>
      <c r="F398" s="26" t="s">
        <v>106</v>
      </c>
      <c r="G398" s="27">
        <f>SUMIFS('Wkpr-Stdy Bal (ex. trnsptn)'!$G$9:$G$512,'Wkpr-Stdy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Summary'!$G$9:$G$238,'Wkpr-201612 TTP Adj Summary'!$B$9:$B$238,'Att B1 123116 Depr_Chg-ex trans'!$B398,'Wkpr-201612 TTP Adj Summary'!$C$9:$C$238,'Att B1 123116 Depr_Chg-ex trans'!$C398,'Wkpr-201612 TTP Adj Summary'!$D$9:$D$238,'Att B1 123116 Depr_Chg-ex trans'!$D398)</f>
        <v>59811.72</v>
      </c>
      <c r="I398" s="37">
        <f>'Wkpr-Stdy Bal (ex. trnsptn)'!I394</f>
        <v>1.8499999999999999E-2</v>
      </c>
      <c r="J398" s="28">
        <f t="shared" ref="J398:J411" si="184">G398*I398</f>
        <v>1106.5168200000001</v>
      </c>
      <c r="L398" s="37">
        <f>'Wkpr-Stdy Bal (ex. trnsptn)'!L394</f>
        <v>1.3500000000000002E-2</v>
      </c>
      <c r="N398" s="28">
        <f t="shared" ref="N398:N411" si="185">G398*L398</f>
        <v>807.4582200000001</v>
      </c>
      <c r="O398" s="28">
        <f t="shared" ref="O398:O411" si="186">N398-J398</f>
        <v>-299.05859999999996</v>
      </c>
      <c r="Q398" s="27">
        <f>SUMIFS('Wkpr-Stdy Bal (ex. trnsptn)'!$Q$9:$Q$512,'Wkpr-Stdy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Summary'!$Q$9:$Q$238,'Wkpr-201612 TTP Adj Summary'!$B$9:$B$238,'Att B1 123116 Depr_Chg-ex trans'!$B398,'Wkpr-201612 TTP Adj Summary'!$C$9:$C$238,'Att B1 123116 Depr_Chg-ex trans'!$C398,'Wkpr-201612 TTP Adj Summary'!$D$9:$D$238,'Att B1 123116 Depr_Chg-ex trans'!$D398)</f>
        <v>0</v>
      </c>
      <c r="R398" s="27">
        <f>SUMIFS('Wkpr-Stdy Bal (ex. trnsptn)'!$R$9:$R$512,'Wkpr-Stdy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Summary'!$R$9:$R$238,'Wkpr-201612 TTP Adj Summary'!$B$9:$B$238,'Att B1 123116 Depr_Chg-ex trans'!$B398,'Wkpr-201612 TTP Adj Summary'!$C$9:$C$238,'Att B1 123116 Depr_Chg-ex trans'!$C398,'Wkpr-201612 TTP Adj Summary'!$D$9:$D$238,'Att B1 123116 Depr_Chg-ex trans'!$D398)</f>
        <v>0</v>
      </c>
      <c r="S398" s="27">
        <f>SUMIFS('Wkpr-Stdy Bal (ex. trnsptn)'!$S$9:$S$512,'Wkpr-Stdy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Summary'!$S$9:$S$238,'Wkpr-201612 TTP Adj Summary'!$B$9:$B$238,'Att B1 123116 Depr_Chg-ex trans'!$B398,'Wkpr-201612 TTP Adj Summary'!$C$9:$C$238,'Att B1 123116 Depr_Chg-ex trans'!$C398,'Wkpr-201612 TTP Adj Summary'!$D$9:$D$238,'Att B1 123116 Depr_Chg-ex trans'!$D398)</f>
        <v>-210.92603057999997</v>
      </c>
      <c r="T398" s="27">
        <f>SUMIFS('Wkpr-Stdy Bal (ex. trnsptn)'!$T$9:$T$512,'Wkpr-Stdy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Summary'!$T$9:$T$238,'Wkpr-201612 TTP Adj Summary'!$B$9:$B$238,'Att B1 123116 Depr_Chg-ex trans'!$B398,'Wkpr-201612 TTP Adj Summary'!$C$9:$C$238,'Att B1 123116 Depr_Chg-ex trans'!$C398,'Wkpr-201612 TTP Adj Summary'!$D$9:$D$238,'Att B1 123116 Depr_Chg-ex trans'!$D398)</f>
        <v>-88.132569419999982</v>
      </c>
      <c r="U398" s="27">
        <f>SUMIFS('Wkpr-Stdy Bal (ex. trnsptn)'!$U$9:$U$512,'Wkpr-Stdy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Summary'!$U$9:$U$238,'Wkpr-201612 TTP Adj Summary'!$B$9:$B$238,'Att B1 123116 Depr_Chg-ex trans'!$B398,'Wkpr-201612 TTP Adj Summary'!$C$9:$C$238,'Att B1 123116 Depr_Chg-ex trans'!$C398,'Wkpr-201612 TTP Adj Summary'!$D$9:$D$238,'Att B1 123116 Depr_Chg-ex trans'!$D398)</f>
        <v>0</v>
      </c>
    </row>
    <row r="399" spans="1:21" x14ac:dyDescent="0.2">
      <c r="B399" s="26" t="s">
        <v>105</v>
      </c>
      <c r="C399" s="26" t="s">
        <v>59</v>
      </c>
      <c r="D399" s="26">
        <f t="shared" si="183"/>
        <v>351100</v>
      </c>
      <c r="E399" s="26">
        <v>351.1</v>
      </c>
      <c r="F399" s="26" t="s">
        <v>32</v>
      </c>
      <c r="G399" s="27">
        <f>SUMIFS('Wkpr-Stdy Bal (ex. trnsptn)'!$G$9:$G$512,'Wkpr-Stdy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Summary'!$G$9:$G$238,'Wkpr-201612 TTP Adj Summary'!$B$9:$B$238,'Att B1 123116 Depr_Chg-ex trans'!$B399,'Wkpr-201612 TTP Adj Summary'!$C$9:$C$238,'Att B1 123116 Depr_Chg-ex trans'!$C399,'Wkpr-201612 TTP Adj Summary'!$D$9:$D$238,'Att B1 123116 Depr_Chg-ex trans'!$D399)</f>
        <v>1512970.62</v>
      </c>
      <c r="I399" s="37">
        <f>'Wkpr-Stdy Bal (ex. trnsptn)'!I395</f>
        <v>1.5100560000000001E-2</v>
      </c>
      <c r="J399" s="28">
        <f t="shared" si="184"/>
        <v>22846.703625547201</v>
      </c>
      <c r="L399" s="37">
        <f>'Wkpr-Stdy Bal (ex. trnsptn)'!L395</f>
        <v>1.52E-2</v>
      </c>
      <c r="N399" s="28">
        <f t="shared" si="185"/>
        <v>22997.153424</v>
      </c>
      <c r="O399" s="28">
        <f t="shared" si="186"/>
        <v>150.44979845279886</v>
      </c>
      <c r="Q399" s="27">
        <f>SUMIFS('Wkpr-Stdy Bal (ex. trnsptn)'!$Q$9:$Q$512,'Wkpr-Stdy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Summary'!$Q$9:$Q$238,'Wkpr-201612 TTP Adj Summary'!$B$9:$B$238,'Att B1 123116 Depr_Chg-ex trans'!$B399,'Wkpr-201612 TTP Adj Summary'!$C$9:$C$238,'Att B1 123116 Depr_Chg-ex trans'!$C399,'Wkpr-201612 TTP Adj Summary'!$D$9:$D$238,'Att B1 123116 Depr_Chg-ex trans'!$D399)</f>
        <v>0</v>
      </c>
      <c r="R399" s="27">
        <f>SUMIFS('Wkpr-Stdy Bal (ex. trnsptn)'!$R$9:$R$512,'Wkpr-Stdy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Summary'!$R$9:$R$238,'Wkpr-201612 TTP Adj Summary'!$B$9:$B$238,'Att B1 123116 Depr_Chg-ex trans'!$B399,'Wkpr-201612 TTP Adj Summary'!$C$9:$C$238,'Att B1 123116 Depr_Chg-ex trans'!$C399,'Wkpr-201612 TTP Adj Summary'!$D$9:$D$238,'Att B1 123116 Depr_Chg-ex trans'!$D399)</f>
        <v>0</v>
      </c>
      <c r="S399" s="27">
        <f>SUMIFS('Wkpr-Stdy Bal (ex. trnsptn)'!$S$9:$S$512,'Wkpr-Stdy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Summary'!$S$9:$S$238,'Wkpr-201612 TTP Adj Summary'!$B$9:$B$238,'Att B1 123116 Depr_Chg-ex trans'!$B399,'Wkpr-201612 TTP Adj Summary'!$C$9:$C$238,'Att B1 123116 Depr_Chg-ex trans'!$C399,'Wkpr-201612 TTP Adj Summary'!$D$9:$D$238,'Att B1 123116 Depr_Chg-ex trans'!$D399)</f>
        <v>106.11300015089301</v>
      </c>
      <c r="T399" s="27">
        <f>SUMIFS('Wkpr-Stdy Bal (ex. trnsptn)'!$T$9:$T$512,'Wkpr-Stdy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Summary'!$T$9:$T$238,'Wkpr-201612 TTP Adj Summary'!$B$9:$B$238,'Att B1 123116 Depr_Chg-ex trans'!$B399,'Wkpr-201612 TTP Adj Summary'!$C$9:$C$238,'Att B1 123116 Depr_Chg-ex trans'!$C399,'Wkpr-201612 TTP Adj Summary'!$D$9:$D$238,'Att B1 123116 Depr_Chg-ex trans'!$D399)</f>
        <v>44.339588949905469</v>
      </c>
      <c r="U399" s="27">
        <f>SUMIFS('Wkpr-Stdy Bal (ex. trnsptn)'!$U$9:$U$512,'Wkpr-Stdy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Summary'!$U$9:$U$238,'Wkpr-201612 TTP Adj Summary'!$B$9:$B$238,'Att B1 123116 Depr_Chg-ex trans'!$B399,'Wkpr-201612 TTP Adj Summary'!$C$9:$C$238,'Att B1 123116 Depr_Chg-ex trans'!$C399,'Wkpr-201612 TTP Adj Summary'!$D$9:$D$238,'Att B1 123116 Depr_Chg-ex trans'!$D399)</f>
        <v>0</v>
      </c>
    </row>
    <row r="400" spans="1:21" x14ac:dyDescent="0.2">
      <c r="B400" s="26" t="s">
        <v>105</v>
      </c>
      <c r="C400" s="26" t="s">
        <v>59</v>
      </c>
      <c r="D400" s="26">
        <f t="shared" si="183"/>
        <v>351200</v>
      </c>
      <c r="E400" s="26">
        <v>351.2</v>
      </c>
      <c r="F400" s="26" t="s">
        <v>107</v>
      </c>
      <c r="G400" s="27">
        <f>SUMIFS('Wkpr-Stdy Bal (ex. trnsptn)'!$G$9:$G$512,'Wkpr-Stdy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Summary'!$G$9:$G$238,'Wkpr-201612 TTP Adj Summary'!$B$9:$B$238,'Att B1 123116 Depr_Chg-ex trans'!$B400,'Wkpr-201612 TTP Adj Summary'!$C$9:$C$238,'Att B1 123116 Depr_Chg-ex trans'!$C400,'Wkpr-201612 TTP Adj Summary'!$D$9:$D$238,'Att B1 123116 Depr_Chg-ex trans'!$D400)</f>
        <v>275254.53000000003</v>
      </c>
      <c r="I400" s="37">
        <f>'Wkpr-Stdy Bal (ex. trnsptn)'!I396</f>
        <v>1.38E-2</v>
      </c>
      <c r="J400" s="28">
        <f t="shared" si="184"/>
        <v>3798.5125140000005</v>
      </c>
      <c r="L400" s="37">
        <f>'Wkpr-Stdy Bal (ex. trnsptn)'!L396</f>
        <v>1.15E-2</v>
      </c>
      <c r="N400" s="28">
        <f t="shared" si="185"/>
        <v>3165.4270950000005</v>
      </c>
      <c r="O400" s="28">
        <f t="shared" si="186"/>
        <v>-633.085419</v>
      </c>
      <c r="Q400" s="27">
        <f>SUMIFS('Wkpr-Stdy Bal (ex. trnsptn)'!$Q$9:$Q$512,'Wkpr-Stdy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Summary'!$Q$9:$Q$238,'Wkpr-201612 TTP Adj Summary'!$B$9:$B$238,'Att B1 123116 Depr_Chg-ex trans'!$B400,'Wkpr-201612 TTP Adj Summary'!$C$9:$C$238,'Att B1 123116 Depr_Chg-ex trans'!$C400,'Wkpr-201612 TTP Adj Summary'!$D$9:$D$238,'Att B1 123116 Depr_Chg-ex trans'!$D400)</f>
        <v>0</v>
      </c>
      <c r="R400" s="27">
        <f>SUMIFS('Wkpr-Stdy Bal (ex. trnsptn)'!$R$9:$R$512,'Wkpr-Stdy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Summary'!$R$9:$R$238,'Wkpr-201612 TTP Adj Summary'!$B$9:$B$238,'Att B1 123116 Depr_Chg-ex trans'!$B400,'Wkpr-201612 TTP Adj Summary'!$C$9:$C$238,'Att B1 123116 Depr_Chg-ex trans'!$C400,'Wkpr-201612 TTP Adj Summary'!$D$9:$D$238,'Att B1 123116 Depr_Chg-ex trans'!$D400)</f>
        <v>0</v>
      </c>
      <c r="S400" s="27">
        <f>SUMIFS('Wkpr-Stdy Bal (ex. trnsptn)'!$S$9:$S$512,'Wkpr-Stdy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Summary'!$S$9:$S$238,'Wkpr-201612 TTP Adj Summary'!$B$9:$B$238,'Att B1 123116 Depr_Chg-ex trans'!$B400,'Wkpr-201612 TTP Adj Summary'!$C$9:$C$238,'Att B1 123116 Depr_Chg-ex trans'!$C400,'Wkpr-201612 TTP Adj Summary'!$D$9:$D$238,'Att B1 123116 Depr_Chg-ex trans'!$D400)</f>
        <v>-446.51514602069983</v>
      </c>
      <c r="T400" s="27">
        <f>SUMIFS('Wkpr-Stdy Bal (ex. trnsptn)'!$T$9:$T$512,'Wkpr-Stdy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Summary'!$T$9:$T$238,'Wkpr-201612 TTP Adj Summary'!$B$9:$B$238,'Att B1 123116 Depr_Chg-ex trans'!$B400,'Wkpr-201612 TTP Adj Summary'!$C$9:$C$238,'Att B1 123116 Depr_Chg-ex trans'!$C400,'Wkpr-201612 TTP Adj Summary'!$D$9:$D$238,'Att B1 123116 Depr_Chg-ex trans'!$D400)</f>
        <v>-186.57027297929994</v>
      </c>
      <c r="U400" s="27">
        <f>SUMIFS('Wkpr-Stdy Bal (ex. trnsptn)'!$U$9:$U$512,'Wkpr-Stdy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Summary'!$U$9:$U$238,'Wkpr-201612 TTP Adj Summary'!$B$9:$B$238,'Att B1 123116 Depr_Chg-ex trans'!$B400,'Wkpr-201612 TTP Adj Summary'!$C$9:$C$238,'Att B1 123116 Depr_Chg-ex trans'!$C400,'Wkpr-201612 TTP Adj Summary'!$D$9:$D$238,'Att B1 123116 Depr_Chg-ex trans'!$D400)</f>
        <v>0</v>
      </c>
    </row>
    <row r="401" spans="2:21" x14ac:dyDescent="0.2">
      <c r="B401" s="26" t="s">
        <v>105</v>
      </c>
      <c r="C401" s="26" t="s">
        <v>59</v>
      </c>
      <c r="D401" s="26">
        <f t="shared" si="183"/>
        <v>351300</v>
      </c>
      <c r="E401" s="26">
        <v>351.3</v>
      </c>
      <c r="F401" s="26" t="s">
        <v>108</v>
      </c>
      <c r="G401" s="27">
        <f>SUMIFS('Wkpr-Stdy Bal (ex. trnsptn)'!$G$9:$G$512,'Wkpr-Stdy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Summary'!$G$9:$G$238,'Wkpr-201612 TTP Adj Summary'!$B$9:$B$238,'Att B1 123116 Depr_Chg-ex trans'!$B401,'Wkpr-201612 TTP Adj Summary'!$C$9:$C$238,'Att B1 123116 Depr_Chg-ex trans'!$C401,'Wkpr-201612 TTP Adj Summary'!$D$9:$D$238,'Att B1 123116 Depr_Chg-ex trans'!$D401)</f>
        <v>52850.07</v>
      </c>
      <c r="I401" s="37">
        <f>'Wkpr-Stdy Bal (ex. trnsptn)'!I397</f>
        <v>1.37E-2</v>
      </c>
      <c r="J401" s="28">
        <f t="shared" si="184"/>
        <v>724.04595900000004</v>
      </c>
      <c r="L401" s="37">
        <f>'Wkpr-Stdy Bal (ex. trnsptn)'!L397</f>
        <v>1.09E-2</v>
      </c>
      <c r="N401" s="28">
        <f t="shared" si="185"/>
        <v>576.06576299999995</v>
      </c>
      <c r="O401" s="28">
        <f t="shared" si="186"/>
        <v>-147.98019600000009</v>
      </c>
      <c r="Q401" s="27">
        <f>SUMIFS('Wkpr-Stdy Bal (ex. trnsptn)'!$Q$9:$Q$512,'Wkpr-Stdy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Summary'!$Q$9:$Q$238,'Wkpr-201612 TTP Adj Summary'!$B$9:$B$238,'Att B1 123116 Depr_Chg-ex trans'!$B401,'Wkpr-201612 TTP Adj Summary'!$C$9:$C$238,'Att B1 123116 Depr_Chg-ex trans'!$C401,'Wkpr-201612 TTP Adj Summary'!$D$9:$D$238,'Att B1 123116 Depr_Chg-ex trans'!$D401)</f>
        <v>0</v>
      </c>
      <c r="R401" s="27">
        <f>SUMIFS('Wkpr-Stdy Bal (ex. trnsptn)'!$R$9:$R$512,'Wkpr-Stdy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Summary'!$R$9:$R$238,'Wkpr-201612 TTP Adj Summary'!$B$9:$B$238,'Att B1 123116 Depr_Chg-ex trans'!$B401,'Wkpr-201612 TTP Adj Summary'!$C$9:$C$238,'Att B1 123116 Depr_Chg-ex trans'!$C401,'Wkpr-201612 TTP Adj Summary'!$D$9:$D$238,'Att B1 123116 Depr_Chg-ex trans'!$D401)</f>
        <v>0</v>
      </c>
      <c r="S401" s="27">
        <f>SUMIFS('Wkpr-Stdy Bal (ex. trnsptn)'!$S$9:$S$512,'Wkpr-Stdy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Summary'!$S$9:$S$238,'Wkpr-201612 TTP Adj Summary'!$B$9:$B$238,'Att B1 123116 Depr_Chg-ex trans'!$B401,'Wkpr-201612 TTP Adj Summary'!$C$9:$C$238,'Att B1 123116 Depr_Chg-ex trans'!$C401,'Wkpr-201612 TTP Adj Summary'!$D$9:$D$238,'Att B1 123116 Depr_Chg-ex trans'!$D401)</f>
        <v>-104.37043223880005</v>
      </c>
      <c r="T401" s="27">
        <f>SUMIFS('Wkpr-Stdy Bal (ex. trnsptn)'!$T$9:$T$512,'Wkpr-Stdy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Summary'!$T$9:$T$238,'Wkpr-201612 TTP Adj Summary'!$B$9:$B$238,'Att B1 123116 Depr_Chg-ex trans'!$B401,'Wkpr-201612 TTP Adj Summary'!$C$9:$C$238,'Att B1 123116 Depr_Chg-ex trans'!$C401,'Wkpr-201612 TTP Adj Summary'!$D$9:$D$238,'Att B1 123116 Depr_Chg-ex trans'!$D401)</f>
        <v>-43.609763761200014</v>
      </c>
      <c r="U401" s="27">
        <f>SUMIFS('Wkpr-Stdy Bal (ex. trnsptn)'!$U$9:$U$512,'Wkpr-Stdy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Summary'!$U$9:$U$238,'Wkpr-201612 TTP Adj Summary'!$B$9:$B$238,'Att B1 123116 Depr_Chg-ex trans'!$B401,'Wkpr-201612 TTP Adj Summary'!$C$9:$C$238,'Att B1 123116 Depr_Chg-ex trans'!$C401,'Wkpr-201612 TTP Adj Summary'!$D$9:$D$238,'Att B1 123116 Depr_Chg-ex trans'!$D401)</f>
        <v>0</v>
      </c>
    </row>
    <row r="402" spans="2:21" x14ac:dyDescent="0.2">
      <c r="B402" s="26" t="s">
        <v>105</v>
      </c>
      <c r="C402" s="26" t="s">
        <v>59</v>
      </c>
      <c r="D402" s="26">
        <f t="shared" si="183"/>
        <v>351400</v>
      </c>
      <c r="E402" s="26">
        <v>351.4</v>
      </c>
      <c r="F402" s="26" t="s">
        <v>109</v>
      </c>
      <c r="G402" s="27">
        <f>SUMIFS('Wkpr-Stdy Bal (ex. trnsptn)'!$G$9:$G$512,'Wkpr-Stdy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Summary'!$G$9:$G$238,'Wkpr-201612 TTP Adj Summary'!$B$9:$B$238,'Att B1 123116 Depr_Chg-ex trans'!$B402,'Wkpr-201612 TTP Adj Summary'!$C$9:$C$238,'Att B1 123116 Depr_Chg-ex trans'!$C402,'Wkpr-201612 TTP Adj Summary'!$D$9:$D$238,'Att B1 123116 Depr_Chg-ex trans'!$D402)</f>
        <v>110236.38</v>
      </c>
      <c r="I402" s="37">
        <f>'Wkpr-Stdy Bal (ex. trnsptn)'!I398</f>
        <v>1.6E-2</v>
      </c>
      <c r="J402" s="28">
        <f t="shared" si="184"/>
        <v>1763.7820800000002</v>
      </c>
      <c r="L402" s="37">
        <f>'Wkpr-Stdy Bal (ex. trnsptn)'!L398</f>
        <v>1.37E-2</v>
      </c>
      <c r="N402" s="28">
        <f t="shared" si="185"/>
        <v>1510.2384060000002</v>
      </c>
      <c r="O402" s="28">
        <f t="shared" si="186"/>
        <v>-253.54367400000001</v>
      </c>
      <c r="Q402" s="27">
        <f>SUMIFS('Wkpr-Stdy Bal (ex. trnsptn)'!$Q$9:$Q$512,'Wkpr-Stdy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Summary'!$Q$9:$Q$238,'Wkpr-201612 TTP Adj Summary'!$B$9:$B$238,'Att B1 123116 Depr_Chg-ex trans'!$B402,'Wkpr-201612 TTP Adj Summary'!$C$9:$C$238,'Att B1 123116 Depr_Chg-ex trans'!$C402,'Wkpr-201612 TTP Adj Summary'!$D$9:$D$238,'Att B1 123116 Depr_Chg-ex trans'!$D402)</f>
        <v>0</v>
      </c>
      <c r="R402" s="27">
        <f>SUMIFS('Wkpr-Stdy Bal (ex. trnsptn)'!$R$9:$R$512,'Wkpr-Stdy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Summary'!$R$9:$R$238,'Wkpr-201612 TTP Adj Summary'!$B$9:$B$238,'Att B1 123116 Depr_Chg-ex trans'!$B402,'Wkpr-201612 TTP Adj Summary'!$C$9:$C$238,'Att B1 123116 Depr_Chg-ex trans'!$C402,'Wkpr-201612 TTP Adj Summary'!$D$9:$D$238,'Att B1 123116 Depr_Chg-ex trans'!$D402)</f>
        <v>0</v>
      </c>
      <c r="S402" s="27">
        <f>SUMIFS('Wkpr-Stdy Bal (ex. trnsptn)'!$S$9:$S$512,'Wkpr-Stdy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Summary'!$S$9:$S$238,'Wkpr-201612 TTP Adj Summary'!$B$9:$B$238,'Att B1 123116 Depr_Chg-ex trans'!$B402,'Wkpr-201612 TTP Adj Summary'!$C$9:$C$238,'Att B1 123116 Depr_Chg-ex trans'!$C402,'Wkpr-201612 TTP Adj Summary'!$D$9:$D$238,'Att B1 123116 Depr_Chg-ex trans'!$D402)</f>
        <v>-178.82435327220014</v>
      </c>
      <c r="T402" s="27">
        <f>SUMIFS('Wkpr-Stdy Bal (ex. trnsptn)'!$T$9:$T$512,'Wkpr-Stdy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Summary'!$T$9:$T$238,'Wkpr-201612 TTP Adj Summary'!$B$9:$B$238,'Att B1 123116 Depr_Chg-ex trans'!$B402,'Wkpr-201612 TTP Adj Summary'!$C$9:$C$238,'Att B1 123116 Depr_Chg-ex trans'!$C402,'Wkpr-201612 TTP Adj Summary'!$D$9:$D$238,'Att B1 123116 Depr_Chg-ex trans'!$D402)</f>
        <v>-74.719320727800039</v>
      </c>
      <c r="U402" s="27">
        <f>SUMIFS('Wkpr-Stdy Bal (ex. trnsptn)'!$U$9:$U$512,'Wkpr-Stdy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Summary'!$U$9:$U$238,'Wkpr-201612 TTP Adj Summary'!$B$9:$B$238,'Att B1 123116 Depr_Chg-ex trans'!$B402,'Wkpr-201612 TTP Adj Summary'!$C$9:$C$238,'Att B1 123116 Depr_Chg-ex trans'!$C402,'Wkpr-201612 TTP Adj Summary'!$D$9:$D$238,'Att B1 123116 Depr_Chg-ex trans'!$D402)</f>
        <v>0</v>
      </c>
    </row>
    <row r="403" spans="2:21" x14ac:dyDescent="0.2">
      <c r="B403" s="26" t="s">
        <v>105</v>
      </c>
      <c r="C403" s="26" t="s">
        <v>59</v>
      </c>
      <c r="D403" s="26">
        <f t="shared" si="183"/>
        <v>351410</v>
      </c>
      <c r="E403" s="26">
        <v>351.41</v>
      </c>
      <c r="F403" s="26" t="s">
        <v>110</v>
      </c>
      <c r="G403" s="27">
        <f>SUMIFS('Wkpr-Stdy Bal (ex. trnsptn)'!$G$9:$G$512,'Wkpr-Stdy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Summary'!$G$9:$G$238,'Wkpr-201612 TTP Adj Summary'!$B$9:$B$238,'Att B1 123116 Depr_Chg-ex trans'!$B403,'Wkpr-201612 TTP Adj Summary'!$C$9:$C$238,'Att B1 123116 Depr_Chg-ex trans'!$C403,'Wkpr-201612 TTP Adj Summary'!$D$9:$D$238,'Att B1 123116 Depr_Chg-ex trans'!$D403)</f>
        <v>61655.69</v>
      </c>
      <c r="I403" s="37">
        <f>'Wkpr-Stdy Bal (ex. trnsptn)'!I399</f>
        <v>1.37E-2</v>
      </c>
      <c r="J403" s="28">
        <f t="shared" si="184"/>
        <v>844.68295300000011</v>
      </c>
      <c r="L403" s="37">
        <f>'Wkpr-Stdy Bal (ex. trnsptn)'!L399</f>
        <v>1.09E-2</v>
      </c>
      <c r="N403" s="28">
        <f t="shared" si="185"/>
        <v>672.04702099999997</v>
      </c>
      <c r="O403" s="28">
        <f t="shared" si="186"/>
        <v>-172.63593200000014</v>
      </c>
      <c r="Q403" s="27">
        <f>SUMIFS('Wkpr-Stdy Bal (ex. trnsptn)'!$Q$9:$Q$512,'Wkpr-Stdy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Summary'!$Q$9:$Q$238,'Wkpr-201612 TTP Adj Summary'!$B$9:$B$238,'Att B1 123116 Depr_Chg-ex trans'!$B403,'Wkpr-201612 TTP Adj Summary'!$C$9:$C$238,'Att B1 123116 Depr_Chg-ex trans'!$C403,'Wkpr-201612 TTP Adj Summary'!$D$9:$D$238,'Att B1 123116 Depr_Chg-ex trans'!$D403)</f>
        <v>0</v>
      </c>
      <c r="R403" s="27">
        <f>SUMIFS('Wkpr-Stdy Bal (ex. trnsptn)'!$R$9:$R$512,'Wkpr-Stdy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Summary'!$R$9:$R$238,'Wkpr-201612 TTP Adj Summary'!$B$9:$B$238,'Att B1 123116 Depr_Chg-ex trans'!$B403,'Wkpr-201612 TTP Adj Summary'!$C$9:$C$238,'Att B1 123116 Depr_Chg-ex trans'!$C403,'Wkpr-201612 TTP Adj Summary'!$D$9:$D$238,'Att B1 123116 Depr_Chg-ex trans'!$D403)</f>
        <v>0</v>
      </c>
      <c r="S403" s="27">
        <f>SUMIFS('Wkpr-Stdy Bal (ex. trnsptn)'!$S$9:$S$512,'Wkpr-Stdy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Summary'!$S$9:$S$238,'Wkpr-201612 TTP Adj Summary'!$B$9:$B$238,'Att B1 123116 Depr_Chg-ex trans'!$B403,'Wkpr-201612 TTP Adj Summary'!$C$9:$C$238,'Att B1 123116 Depr_Chg-ex trans'!$C403,'Wkpr-201612 TTP Adj Summary'!$D$9:$D$238,'Att B1 123116 Depr_Chg-ex trans'!$D403)</f>
        <v>-121.76012283960011</v>
      </c>
      <c r="T403" s="27">
        <f>SUMIFS('Wkpr-Stdy Bal (ex. trnsptn)'!$T$9:$T$512,'Wkpr-Stdy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Summary'!$T$9:$T$238,'Wkpr-201612 TTP Adj Summary'!$B$9:$B$238,'Att B1 123116 Depr_Chg-ex trans'!$B403,'Wkpr-201612 TTP Adj Summary'!$C$9:$C$238,'Att B1 123116 Depr_Chg-ex trans'!$C403,'Wkpr-201612 TTP Adj Summary'!$D$9:$D$238,'Att B1 123116 Depr_Chg-ex trans'!$D403)</f>
        <v>-50.875809160400053</v>
      </c>
      <c r="U403" s="27">
        <f>SUMIFS('Wkpr-Stdy Bal (ex. trnsptn)'!$U$9:$U$512,'Wkpr-Stdy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Summary'!$U$9:$U$238,'Wkpr-201612 TTP Adj Summary'!$B$9:$B$238,'Att B1 123116 Depr_Chg-ex trans'!$B403,'Wkpr-201612 TTP Adj Summary'!$C$9:$C$238,'Att B1 123116 Depr_Chg-ex trans'!$C403,'Wkpr-201612 TTP Adj Summary'!$D$9:$D$238,'Att B1 123116 Depr_Chg-ex trans'!$D403)</f>
        <v>0</v>
      </c>
    </row>
    <row r="404" spans="2:21" x14ac:dyDescent="0.2">
      <c r="B404" s="26" t="s">
        <v>105</v>
      </c>
      <c r="C404" s="26" t="s">
        <v>59</v>
      </c>
      <c r="D404" s="26">
        <f t="shared" si="183"/>
        <v>352000</v>
      </c>
      <c r="E404" s="36">
        <v>352</v>
      </c>
      <c r="F404" s="26" t="s">
        <v>111</v>
      </c>
      <c r="G404" s="27">
        <f>SUMIFS('Wkpr-Stdy Bal (ex. trnsptn)'!$G$9:$G$512,'Wkpr-Stdy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Summary'!$G$9:$G$238,'Wkpr-201612 TTP Adj Summary'!$B$9:$B$238,'Att B1 123116 Depr_Chg-ex trans'!$B404,'Wkpr-201612 TTP Adj Summary'!$C$9:$C$238,'Att B1 123116 Depr_Chg-ex trans'!$C404,'Wkpr-201612 TTP Adj Summary'!$D$9:$D$238,'Att B1 123116 Depr_Chg-ex trans'!$D404)</f>
        <v>12966425.040000001</v>
      </c>
      <c r="I404" s="37">
        <f>'Wkpr-Stdy Bal (ex. trnsptn)'!I400</f>
        <v>1.15E-2</v>
      </c>
      <c r="J404" s="28">
        <f t="shared" si="184"/>
        <v>149113.88796000002</v>
      </c>
      <c r="L404" s="37">
        <f>'Wkpr-Stdy Bal (ex. trnsptn)'!L400</f>
        <v>1.38E-2</v>
      </c>
      <c r="N404" s="28">
        <f t="shared" si="185"/>
        <v>178936.66555200002</v>
      </c>
      <c r="O404" s="28">
        <f t="shared" si="186"/>
        <v>29822.777591999999</v>
      </c>
      <c r="Q404" s="27">
        <f>SUMIFS('Wkpr-Stdy Bal (ex. trnsptn)'!$Q$9:$Q$512,'Wkpr-Stdy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Summary'!$Q$9:$Q$238,'Wkpr-201612 TTP Adj Summary'!$B$9:$B$238,'Att B1 123116 Depr_Chg-ex trans'!$B404,'Wkpr-201612 TTP Adj Summary'!$C$9:$C$238,'Att B1 123116 Depr_Chg-ex trans'!$C404,'Wkpr-201612 TTP Adj Summary'!$D$9:$D$238,'Att B1 123116 Depr_Chg-ex trans'!$D404)</f>
        <v>0</v>
      </c>
      <c r="R404" s="27">
        <f>SUMIFS('Wkpr-Stdy Bal (ex. trnsptn)'!$R$9:$R$512,'Wkpr-Stdy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Summary'!$R$9:$R$238,'Wkpr-201612 TTP Adj Summary'!$B$9:$B$238,'Att B1 123116 Depr_Chg-ex trans'!$B404,'Wkpr-201612 TTP Adj Summary'!$C$9:$C$238,'Att B1 123116 Depr_Chg-ex trans'!$C404,'Wkpr-201612 TTP Adj Summary'!$D$9:$D$238,'Att B1 123116 Depr_Chg-ex trans'!$D404)</f>
        <v>0</v>
      </c>
      <c r="S404" s="27">
        <f>SUMIFS('Wkpr-Stdy Bal (ex. trnsptn)'!$S$9:$S$512,'Wkpr-Stdy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Summary'!$S$9:$S$238,'Wkpr-201612 TTP Adj Summary'!$B$9:$B$238,'Att B1 123116 Depr_Chg-ex trans'!$B404,'Wkpr-201612 TTP Adj Summary'!$C$9:$C$238,'Att B1 123116 Depr_Chg-ex trans'!$C404,'Wkpr-201612 TTP Adj Summary'!$D$9:$D$238,'Att B1 123116 Depr_Chg-ex trans'!$D404)</f>
        <v>21033.97718386212</v>
      </c>
      <c r="T404" s="27">
        <f>SUMIFS('Wkpr-Stdy Bal (ex. trnsptn)'!$T$9:$T$512,'Wkpr-Stdy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Summary'!$T$9:$T$238,'Wkpr-201612 TTP Adj Summary'!$B$9:$B$238,'Att B1 123116 Depr_Chg-ex trans'!$B404,'Wkpr-201612 TTP Adj Summary'!$C$9:$C$238,'Att B1 123116 Depr_Chg-ex trans'!$C404,'Wkpr-201612 TTP Adj Summary'!$D$9:$D$238,'Att B1 123116 Depr_Chg-ex trans'!$D404)</f>
        <v>8788.8004081378804</v>
      </c>
      <c r="U404" s="27">
        <f>SUMIFS('Wkpr-Stdy Bal (ex. trnsptn)'!$U$9:$U$512,'Wkpr-Stdy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Summary'!$U$9:$U$238,'Wkpr-201612 TTP Adj Summary'!$B$9:$B$238,'Att B1 123116 Depr_Chg-ex trans'!$B404,'Wkpr-201612 TTP Adj Summary'!$C$9:$C$238,'Att B1 123116 Depr_Chg-ex trans'!$C404,'Wkpr-201612 TTP Adj Summary'!$D$9:$D$238,'Att B1 123116 Depr_Chg-ex trans'!$D404)</f>
        <v>0</v>
      </c>
    </row>
    <row r="405" spans="2:21" x14ac:dyDescent="0.2">
      <c r="B405" s="26" t="s">
        <v>105</v>
      </c>
      <c r="C405" s="26" t="s">
        <v>59</v>
      </c>
      <c r="D405" s="26">
        <f t="shared" si="183"/>
        <v>352200</v>
      </c>
      <c r="E405" s="26">
        <v>352.2</v>
      </c>
      <c r="F405" s="26" t="s">
        <v>112</v>
      </c>
      <c r="G405" s="27">
        <f>SUMIFS('Wkpr-Stdy Bal (ex. trnsptn)'!$G$9:$G$512,'Wkpr-Stdy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Summary'!$G$9:$G$238,'Wkpr-201612 TTP Adj Summary'!$B$9:$B$238,'Att B1 123116 Depr_Chg-ex trans'!$B405,'Wkpr-201612 TTP Adj Summary'!$C$9:$C$238,'Att B1 123116 Depr_Chg-ex trans'!$C405,'Wkpr-201612 TTP Adj Summary'!$D$9:$D$238,'Att B1 123116 Depr_Chg-ex trans'!$D405)</f>
        <v>203330.47</v>
      </c>
      <c r="I405" s="37">
        <f>'Wkpr-Stdy Bal (ex. trnsptn)'!I401</f>
        <v>2.3599999999999999E-2</v>
      </c>
      <c r="J405" s="28">
        <f t="shared" si="184"/>
        <v>4798.5990919999995</v>
      </c>
      <c r="L405" s="37">
        <f>'Wkpr-Stdy Bal (ex. trnsptn)'!L401</f>
        <v>1.9599999999999999E-2</v>
      </c>
      <c r="N405" s="28">
        <f t="shared" si="185"/>
        <v>3985.277212</v>
      </c>
      <c r="O405" s="28">
        <f t="shared" si="186"/>
        <v>-813.32187999999951</v>
      </c>
      <c r="Q405" s="27">
        <f>SUMIFS('Wkpr-Stdy Bal (ex. trnsptn)'!$Q$9:$Q$512,'Wkpr-Stdy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Summary'!$Q$9:$Q$238,'Wkpr-201612 TTP Adj Summary'!$B$9:$B$238,'Att B1 123116 Depr_Chg-ex trans'!$B405,'Wkpr-201612 TTP Adj Summary'!$C$9:$C$238,'Att B1 123116 Depr_Chg-ex trans'!$C405,'Wkpr-201612 TTP Adj Summary'!$D$9:$D$238,'Att B1 123116 Depr_Chg-ex trans'!$D405)</f>
        <v>0</v>
      </c>
      <c r="R405" s="27">
        <f>SUMIFS('Wkpr-Stdy Bal (ex. trnsptn)'!$R$9:$R$512,'Wkpr-Stdy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Summary'!$R$9:$R$238,'Wkpr-201612 TTP Adj Summary'!$B$9:$B$238,'Att B1 123116 Depr_Chg-ex trans'!$B405,'Wkpr-201612 TTP Adj Summary'!$C$9:$C$238,'Att B1 123116 Depr_Chg-ex trans'!$C405,'Wkpr-201612 TTP Adj Summary'!$D$9:$D$238,'Att B1 123116 Depr_Chg-ex trans'!$D405)</f>
        <v>0</v>
      </c>
      <c r="S405" s="27">
        <f>SUMIFS('Wkpr-Stdy Bal (ex. trnsptn)'!$S$9:$S$512,'Wkpr-Stdy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Summary'!$S$9:$S$238,'Wkpr-201612 TTP Adj Summary'!$B$9:$B$238,'Att B1 123116 Depr_Chg-ex trans'!$B405,'Wkpr-201612 TTP Adj Summary'!$C$9:$C$238,'Att B1 123116 Depr_Chg-ex trans'!$C405,'Wkpr-201612 TTP Adj Summary'!$D$9:$D$238,'Att B1 123116 Depr_Chg-ex trans'!$D405)</f>
        <v>-573.63592196399986</v>
      </c>
      <c r="T405" s="27">
        <f>SUMIFS('Wkpr-Stdy Bal (ex. trnsptn)'!$T$9:$T$512,'Wkpr-Stdy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Summary'!$T$9:$T$238,'Wkpr-201612 TTP Adj Summary'!$B$9:$B$238,'Att B1 123116 Depr_Chg-ex trans'!$B405,'Wkpr-201612 TTP Adj Summary'!$C$9:$C$238,'Att B1 123116 Depr_Chg-ex trans'!$C405,'Wkpr-201612 TTP Adj Summary'!$D$9:$D$238,'Att B1 123116 Depr_Chg-ex trans'!$D405)</f>
        <v>-239.68595803599987</v>
      </c>
      <c r="U405" s="27">
        <f>SUMIFS('Wkpr-Stdy Bal (ex. trnsptn)'!$U$9:$U$512,'Wkpr-Stdy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Summary'!$U$9:$U$238,'Wkpr-201612 TTP Adj Summary'!$B$9:$B$238,'Att B1 123116 Depr_Chg-ex trans'!$B405,'Wkpr-201612 TTP Adj Summary'!$C$9:$C$238,'Att B1 123116 Depr_Chg-ex trans'!$C405,'Wkpr-201612 TTP Adj Summary'!$D$9:$D$238,'Att B1 123116 Depr_Chg-ex trans'!$D405)</f>
        <v>0</v>
      </c>
    </row>
    <row r="406" spans="2:21" x14ac:dyDescent="0.2">
      <c r="B406" s="26" t="s">
        <v>105</v>
      </c>
      <c r="C406" s="26" t="s">
        <v>59</v>
      </c>
      <c r="D406" s="26">
        <f t="shared" si="183"/>
        <v>352300</v>
      </c>
      <c r="E406" s="26">
        <v>352.3</v>
      </c>
      <c r="F406" s="26" t="s">
        <v>113</v>
      </c>
      <c r="G406" s="27">
        <f>SUMIFS('Wkpr-Stdy Bal (ex. trnsptn)'!$G$9:$G$512,'Wkpr-Stdy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Summary'!$G$9:$G$238,'Wkpr-201612 TTP Adj Summary'!$B$9:$B$238,'Att B1 123116 Depr_Chg-ex trans'!$B406,'Wkpr-201612 TTP Adj Summary'!$C$9:$C$238,'Att B1 123116 Depr_Chg-ex trans'!$C406,'Wkpr-201612 TTP Adj Summary'!$D$9:$D$238,'Att B1 123116 Depr_Chg-ex trans'!$D406)</f>
        <v>5359690.41</v>
      </c>
      <c r="I406" s="37">
        <f>'Wkpr-Stdy Bal (ex. trnsptn)'!I402</f>
        <v>4.1999999999999997E-3</v>
      </c>
      <c r="J406" s="28">
        <f t="shared" si="184"/>
        <v>22510.699721999998</v>
      </c>
      <c r="L406" s="37">
        <f>'Wkpr-Stdy Bal (ex. trnsptn)'!L402</f>
        <v>7.9000000000000008E-3</v>
      </c>
      <c r="N406" s="28">
        <f t="shared" si="185"/>
        <v>42341.554239000005</v>
      </c>
      <c r="O406" s="28">
        <f t="shared" si="186"/>
        <v>19830.854517000007</v>
      </c>
      <c r="Q406" s="27">
        <f>SUMIFS('Wkpr-Stdy Bal (ex. trnsptn)'!$Q$9:$Q$512,'Wkpr-Stdy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Summary'!$Q$9:$Q$238,'Wkpr-201612 TTP Adj Summary'!$B$9:$B$238,'Att B1 123116 Depr_Chg-ex trans'!$B406,'Wkpr-201612 TTP Adj Summary'!$C$9:$C$238,'Att B1 123116 Depr_Chg-ex trans'!$C406,'Wkpr-201612 TTP Adj Summary'!$D$9:$D$238,'Att B1 123116 Depr_Chg-ex trans'!$D406)</f>
        <v>0</v>
      </c>
      <c r="R406" s="27">
        <f>SUMIFS('Wkpr-Stdy Bal (ex. trnsptn)'!$R$9:$R$512,'Wkpr-Stdy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Summary'!$R$9:$R$238,'Wkpr-201612 TTP Adj Summary'!$B$9:$B$238,'Att B1 123116 Depr_Chg-ex trans'!$B406,'Wkpr-201612 TTP Adj Summary'!$C$9:$C$238,'Att B1 123116 Depr_Chg-ex trans'!$C406,'Wkpr-201612 TTP Adj Summary'!$D$9:$D$238,'Att B1 123116 Depr_Chg-ex trans'!$D406)</f>
        <v>0</v>
      </c>
      <c r="S406" s="27">
        <f>SUMIFS('Wkpr-Stdy Bal (ex. trnsptn)'!$S$9:$S$512,'Wkpr-Stdy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Summary'!$S$9:$S$238,'Wkpr-201612 TTP Adj Summary'!$B$9:$B$238,'Att B1 123116 Depr_Chg-ex trans'!$B406,'Wkpr-201612 TTP Adj Summary'!$C$9:$C$238,'Att B1 123116 Depr_Chg-ex trans'!$C406,'Wkpr-201612 TTP Adj Summary'!$D$9:$D$238,'Att B1 123116 Depr_Chg-ex trans'!$D406)</f>
        <v>13986.701690840104</v>
      </c>
      <c r="T406" s="27">
        <f>SUMIFS('Wkpr-Stdy Bal (ex. trnsptn)'!$T$9:$T$512,'Wkpr-Stdy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Summary'!$T$9:$T$238,'Wkpr-201612 TTP Adj Summary'!$B$9:$B$238,'Att B1 123116 Depr_Chg-ex trans'!$B406,'Wkpr-201612 TTP Adj Summary'!$C$9:$C$238,'Att B1 123116 Depr_Chg-ex trans'!$C406,'Wkpr-201612 TTP Adj Summary'!$D$9:$D$238,'Att B1 123116 Depr_Chg-ex trans'!$D406)</f>
        <v>5844.1528261599033</v>
      </c>
      <c r="U406" s="27">
        <f>SUMIFS('Wkpr-Stdy Bal (ex. trnsptn)'!$U$9:$U$512,'Wkpr-Stdy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Summary'!$U$9:$U$238,'Wkpr-201612 TTP Adj Summary'!$B$9:$B$238,'Att B1 123116 Depr_Chg-ex trans'!$B406,'Wkpr-201612 TTP Adj Summary'!$C$9:$C$238,'Att B1 123116 Depr_Chg-ex trans'!$C406,'Wkpr-201612 TTP Adj Summary'!$D$9:$D$238,'Att B1 123116 Depr_Chg-ex trans'!$D406)</f>
        <v>0</v>
      </c>
    </row>
    <row r="407" spans="2:21" x14ac:dyDescent="0.2">
      <c r="B407" s="26" t="s">
        <v>105</v>
      </c>
      <c r="C407" s="26" t="s">
        <v>59</v>
      </c>
      <c r="D407" s="26">
        <f t="shared" si="183"/>
        <v>353000</v>
      </c>
      <c r="E407" s="36">
        <v>353</v>
      </c>
      <c r="F407" s="26" t="s">
        <v>114</v>
      </c>
      <c r="G407" s="27">
        <f>SUMIFS('Wkpr-Stdy Bal (ex. trnsptn)'!$G$9:$G$512,'Wkpr-Stdy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Summary'!$G$9:$G$238,'Wkpr-201612 TTP Adj Summary'!$B$9:$B$238,'Att B1 123116 Depr_Chg-ex trans'!$B407,'Wkpr-201612 TTP Adj Summary'!$C$9:$C$238,'Att B1 123116 Depr_Chg-ex trans'!$C407,'Wkpr-201612 TTP Adj Summary'!$D$9:$D$238,'Att B1 123116 Depr_Chg-ex trans'!$D407)</f>
        <v>1044477.12</v>
      </c>
      <c r="I407" s="37">
        <f>'Wkpr-Stdy Bal (ex. trnsptn)'!I403</f>
        <v>1.5100000000000001E-2</v>
      </c>
      <c r="J407" s="28">
        <f t="shared" si="184"/>
        <v>15771.604512</v>
      </c>
      <c r="L407" s="37">
        <f>'Wkpr-Stdy Bal (ex. trnsptn)'!L403</f>
        <v>1.2199999999999999E-2</v>
      </c>
      <c r="N407" s="28">
        <f t="shared" si="185"/>
        <v>12742.620863999999</v>
      </c>
      <c r="O407" s="28">
        <f t="shared" si="186"/>
        <v>-3028.9836480000013</v>
      </c>
      <c r="Q407" s="27">
        <f>SUMIFS('Wkpr-Stdy Bal (ex. trnsptn)'!$Q$9:$Q$512,'Wkpr-Stdy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Summary'!$Q$9:$Q$238,'Wkpr-201612 TTP Adj Summary'!$B$9:$B$238,'Att B1 123116 Depr_Chg-ex trans'!$B407,'Wkpr-201612 TTP Adj Summary'!$C$9:$C$238,'Att B1 123116 Depr_Chg-ex trans'!$C407,'Wkpr-201612 TTP Adj Summary'!$D$9:$D$238,'Att B1 123116 Depr_Chg-ex trans'!$D407)</f>
        <v>0</v>
      </c>
      <c r="R407" s="27">
        <f>SUMIFS('Wkpr-Stdy Bal (ex. trnsptn)'!$R$9:$R$512,'Wkpr-Stdy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Summary'!$R$9:$R$238,'Wkpr-201612 TTP Adj Summary'!$B$9:$B$238,'Att B1 123116 Depr_Chg-ex trans'!$B407,'Wkpr-201612 TTP Adj Summary'!$C$9:$C$238,'Att B1 123116 Depr_Chg-ex trans'!$C407,'Wkpr-201612 TTP Adj Summary'!$D$9:$D$238,'Att B1 123116 Depr_Chg-ex trans'!$D407)</f>
        <v>0</v>
      </c>
      <c r="S407" s="27">
        <f>SUMIFS('Wkpr-Stdy Bal (ex. trnsptn)'!$S$9:$S$512,'Wkpr-Stdy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Summary'!$S$9:$S$238,'Wkpr-201612 TTP Adj Summary'!$B$9:$B$238,'Att B1 123116 Depr_Chg-ex trans'!$B407,'Wkpr-201612 TTP Adj Summary'!$C$9:$C$238,'Att B1 123116 Depr_Chg-ex trans'!$C407,'Wkpr-201612 TTP Adj Summary'!$D$9:$D$238,'Att B1 123116 Depr_Chg-ex trans'!$D407)</f>
        <v>-2136.3421669344007</v>
      </c>
      <c r="T407" s="27">
        <f>SUMIFS('Wkpr-Stdy Bal (ex. trnsptn)'!$T$9:$T$512,'Wkpr-Stdy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Summary'!$T$9:$T$238,'Wkpr-201612 TTP Adj Summary'!$B$9:$B$238,'Att B1 123116 Depr_Chg-ex trans'!$B407,'Wkpr-201612 TTP Adj Summary'!$C$9:$C$238,'Att B1 123116 Depr_Chg-ex trans'!$C407,'Wkpr-201612 TTP Adj Summary'!$D$9:$D$238,'Att B1 123116 Depr_Chg-ex trans'!$D407)</f>
        <v>-892.64148106560015</v>
      </c>
      <c r="U407" s="27">
        <f>SUMIFS('Wkpr-Stdy Bal (ex. trnsptn)'!$U$9:$U$512,'Wkpr-Stdy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Summary'!$U$9:$U$238,'Wkpr-201612 TTP Adj Summary'!$B$9:$B$238,'Att B1 123116 Depr_Chg-ex trans'!$B407,'Wkpr-201612 TTP Adj Summary'!$C$9:$C$238,'Att B1 123116 Depr_Chg-ex trans'!$C407,'Wkpr-201612 TTP Adj Summary'!$D$9:$D$238,'Att B1 123116 Depr_Chg-ex trans'!$D407)</f>
        <v>0</v>
      </c>
    </row>
    <row r="408" spans="2:21" x14ac:dyDescent="0.2">
      <c r="B408" s="26" t="s">
        <v>105</v>
      </c>
      <c r="C408" s="26" t="s">
        <v>59</v>
      </c>
      <c r="D408" s="26">
        <f t="shared" si="183"/>
        <v>354000</v>
      </c>
      <c r="E408" s="36">
        <v>354</v>
      </c>
      <c r="F408" s="26" t="s">
        <v>115</v>
      </c>
      <c r="G408" s="27">
        <f>SUMIFS('Wkpr-Stdy Bal (ex. trnsptn)'!$G$9:$G$512,'Wkpr-Stdy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Summary'!$G$9:$G$238,'Wkpr-201612 TTP Adj Summary'!$B$9:$B$238,'Att B1 123116 Depr_Chg-ex trans'!$B408,'Wkpr-201612 TTP Adj Summary'!$C$9:$C$238,'Att B1 123116 Depr_Chg-ex trans'!$C408,'Wkpr-201612 TTP Adj Summary'!$D$9:$D$238,'Att B1 123116 Depr_Chg-ex trans'!$D408)</f>
        <v>12136481.140000001</v>
      </c>
      <c r="I408" s="37">
        <f>'Wkpr-Stdy Bal (ex. trnsptn)'!I404</f>
        <v>1.8700000000000001E-2</v>
      </c>
      <c r="J408" s="28">
        <f t="shared" si="184"/>
        <v>226952.19731800002</v>
      </c>
      <c r="L408" s="37">
        <f>'Wkpr-Stdy Bal (ex. trnsptn)'!L404</f>
        <v>1.6899999999999998E-2</v>
      </c>
      <c r="N408" s="28">
        <f t="shared" si="185"/>
        <v>205106.53126599998</v>
      </c>
      <c r="O408" s="28">
        <f t="shared" si="186"/>
        <v>-21845.666052000044</v>
      </c>
      <c r="Q408" s="27">
        <f>SUMIFS('Wkpr-Stdy Bal (ex. trnsptn)'!$Q$9:$Q$512,'Wkpr-Stdy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Summary'!$Q$9:$Q$238,'Wkpr-201612 TTP Adj Summary'!$B$9:$B$238,'Att B1 123116 Depr_Chg-ex trans'!$B408,'Wkpr-201612 TTP Adj Summary'!$C$9:$C$238,'Att B1 123116 Depr_Chg-ex trans'!$C408,'Wkpr-201612 TTP Adj Summary'!$D$9:$D$238,'Att B1 123116 Depr_Chg-ex trans'!$D408)</f>
        <v>0</v>
      </c>
      <c r="R408" s="27">
        <f>SUMIFS('Wkpr-Stdy Bal (ex. trnsptn)'!$R$9:$R$512,'Wkpr-Stdy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Summary'!$R$9:$R$238,'Wkpr-201612 TTP Adj Summary'!$B$9:$B$238,'Att B1 123116 Depr_Chg-ex trans'!$B408,'Wkpr-201612 TTP Adj Summary'!$C$9:$C$238,'Att B1 123116 Depr_Chg-ex trans'!$C408,'Wkpr-201612 TTP Adj Summary'!$D$9:$D$238,'Att B1 123116 Depr_Chg-ex trans'!$D408)</f>
        <v>0</v>
      </c>
      <c r="S408" s="27">
        <f>SUMIFS('Wkpr-Stdy Bal (ex. trnsptn)'!$S$9:$S$512,'Wkpr-Stdy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Summary'!$S$9:$S$238,'Wkpr-201612 TTP Adj Summary'!$B$9:$B$238,'Att B1 123116 Depr_Chg-ex trans'!$B408,'Wkpr-201612 TTP Adj Summary'!$C$9:$C$238,'Att B1 123116 Depr_Chg-ex trans'!$C408,'Wkpr-201612 TTP Adj Summary'!$D$9:$D$238,'Att B1 123116 Depr_Chg-ex trans'!$D408)</f>
        <v>-15407.726469433952</v>
      </c>
      <c r="T408" s="27">
        <f>SUMIFS('Wkpr-Stdy Bal (ex. trnsptn)'!$T$9:$T$512,'Wkpr-Stdy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Summary'!$T$9:$T$238,'Wkpr-201612 TTP Adj Summary'!$B$9:$B$238,'Att B1 123116 Depr_Chg-ex trans'!$B408,'Wkpr-201612 TTP Adj Summary'!$C$9:$C$238,'Att B1 123116 Depr_Chg-ex trans'!$C408,'Wkpr-201612 TTP Adj Summary'!$D$9:$D$238,'Att B1 123116 Depr_Chg-ex trans'!$D408)</f>
        <v>-6437.9395825660995</v>
      </c>
      <c r="U408" s="27">
        <f>SUMIFS('Wkpr-Stdy Bal (ex. trnsptn)'!$U$9:$U$512,'Wkpr-Stdy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Summary'!$U$9:$U$238,'Wkpr-201612 TTP Adj Summary'!$B$9:$B$238,'Att B1 123116 Depr_Chg-ex trans'!$B408,'Wkpr-201612 TTP Adj Summary'!$C$9:$C$238,'Att B1 123116 Depr_Chg-ex trans'!$C408,'Wkpr-201612 TTP Adj Summary'!$D$9:$D$238,'Att B1 123116 Depr_Chg-ex trans'!$D408)</f>
        <v>0</v>
      </c>
    </row>
    <row r="409" spans="2:21" x14ac:dyDescent="0.2">
      <c r="B409" s="26" t="s">
        <v>105</v>
      </c>
      <c r="C409" s="26" t="s">
        <v>59</v>
      </c>
      <c r="D409" s="26">
        <f t="shared" si="183"/>
        <v>355000</v>
      </c>
      <c r="E409" s="36">
        <v>355</v>
      </c>
      <c r="F409" s="26" t="s">
        <v>116</v>
      </c>
      <c r="G409" s="27">
        <f>SUMIFS('Wkpr-Stdy Bal (ex. trnsptn)'!$G$9:$G$512,'Wkpr-Stdy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Summary'!$G$9:$G$238,'Wkpr-201612 TTP Adj Summary'!$B$9:$B$238,'Att B1 123116 Depr_Chg-ex trans'!$B409,'Wkpr-201612 TTP Adj Summary'!$C$9:$C$238,'Att B1 123116 Depr_Chg-ex trans'!$C409,'Wkpr-201612 TTP Adj Summary'!$D$9:$D$238,'Att B1 123116 Depr_Chg-ex trans'!$D409)</f>
        <v>807236.15</v>
      </c>
      <c r="I409" s="37">
        <f>'Wkpr-Stdy Bal (ex. trnsptn)'!I405</f>
        <v>0.27710000000000001</v>
      </c>
      <c r="J409" s="28">
        <f t="shared" si="184"/>
        <v>223685.13716500002</v>
      </c>
      <c r="L409" s="37">
        <f>'Wkpr-Stdy Bal (ex. trnsptn)'!L405</f>
        <v>3.8100000000000002E-2</v>
      </c>
      <c r="N409" s="28">
        <f t="shared" si="185"/>
        <v>30755.697315000001</v>
      </c>
      <c r="O409" s="28">
        <f t="shared" si="186"/>
        <v>-192929.43985000002</v>
      </c>
      <c r="Q409" s="27">
        <f>SUMIFS('Wkpr-Stdy Bal (ex. trnsptn)'!$Q$9:$Q$512,'Wkpr-Stdy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Summary'!$Q$9:$Q$238,'Wkpr-201612 TTP Adj Summary'!$B$9:$B$238,'Att B1 123116 Depr_Chg-ex trans'!$B409,'Wkpr-201612 TTP Adj Summary'!$C$9:$C$238,'Att B1 123116 Depr_Chg-ex trans'!$C409,'Wkpr-201612 TTP Adj Summary'!$D$9:$D$238,'Att B1 123116 Depr_Chg-ex trans'!$D409)</f>
        <v>0</v>
      </c>
      <c r="R409" s="27">
        <f>SUMIFS('Wkpr-Stdy Bal (ex. trnsptn)'!$R$9:$R$512,'Wkpr-Stdy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Summary'!$R$9:$R$238,'Wkpr-201612 TTP Adj Summary'!$B$9:$B$238,'Att B1 123116 Depr_Chg-ex trans'!$B409,'Wkpr-201612 TTP Adj Summary'!$C$9:$C$238,'Att B1 123116 Depr_Chg-ex trans'!$C409,'Wkpr-201612 TTP Adj Summary'!$D$9:$D$238,'Att B1 123116 Depr_Chg-ex trans'!$D409)</f>
        <v>0</v>
      </c>
      <c r="S409" s="27">
        <f>SUMIFS('Wkpr-Stdy Bal (ex. trnsptn)'!$S$9:$S$512,'Wkpr-Stdy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Summary'!$S$9:$S$238,'Wkpr-201612 TTP Adj Summary'!$B$9:$B$238,'Att B1 123116 Depr_Chg-ex trans'!$B409,'Wkpr-201612 TTP Adj Summary'!$C$9:$C$238,'Att B1 123116 Depr_Chg-ex trans'!$C409,'Wkpr-201612 TTP Adj Summary'!$D$9:$D$238,'Att B1 123116 Depr_Chg-ex trans'!$D409)</f>
        <v>-136070.23976344863</v>
      </c>
      <c r="T409" s="27">
        <f>SUMIFS('Wkpr-Stdy Bal (ex. trnsptn)'!$T$9:$T$512,'Wkpr-Stdy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Summary'!$T$9:$T$238,'Wkpr-201612 TTP Adj Summary'!$B$9:$B$238,'Att B1 123116 Depr_Chg-ex trans'!$B409,'Wkpr-201612 TTP Adj Summary'!$C$9:$C$238,'Att B1 123116 Depr_Chg-ex trans'!$C409,'Wkpr-201612 TTP Adj Summary'!$D$9:$D$238,'Att B1 123116 Depr_Chg-ex trans'!$D409)</f>
        <v>-56859.200086551413</v>
      </c>
      <c r="U409" s="27">
        <f>SUMIFS('Wkpr-Stdy Bal (ex. trnsptn)'!$U$9:$U$512,'Wkpr-Stdy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Summary'!$U$9:$U$238,'Wkpr-201612 TTP Adj Summary'!$B$9:$B$238,'Att B1 123116 Depr_Chg-ex trans'!$B409,'Wkpr-201612 TTP Adj Summary'!$C$9:$C$238,'Att B1 123116 Depr_Chg-ex trans'!$C409,'Wkpr-201612 TTP Adj Summary'!$D$9:$D$238,'Att B1 123116 Depr_Chg-ex trans'!$D409)</f>
        <v>0</v>
      </c>
    </row>
    <row r="410" spans="2:21" x14ac:dyDescent="0.2">
      <c r="B410" s="26" t="s">
        <v>105</v>
      </c>
      <c r="C410" s="26" t="s">
        <v>59</v>
      </c>
      <c r="D410" s="26">
        <f t="shared" si="183"/>
        <v>356000</v>
      </c>
      <c r="E410" s="36">
        <v>356</v>
      </c>
      <c r="F410" s="26" t="s">
        <v>117</v>
      </c>
      <c r="G410" s="27">
        <f>SUMIFS('Wkpr-Stdy Bal (ex. trnsptn)'!$G$9:$G$512,'Wkpr-Stdy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Summary'!$G$9:$G$238,'Wkpr-201612 TTP Adj Summary'!$B$9:$B$238,'Att B1 123116 Depr_Chg-ex trans'!$B410,'Wkpr-201612 TTP Adj Summary'!$C$9:$C$238,'Att B1 123116 Depr_Chg-ex trans'!$C410,'Wkpr-201612 TTP Adj Summary'!$D$9:$D$238,'Att B1 123116 Depr_Chg-ex trans'!$D410)</f>
        <v>403712.62</v>
      </c>
      <c r="I410" s="37">
        <f>'Wkpr-Stdy Bal (ex. trnsptn)'!I406</f>
        <v>1.3599999999999999E-2</v>
      </c>
      <c r="J410" s="28">
        <f t="shared" si="184"/>
        <v>5490.4916319999993</v>
      </c>
      <c r="L410" s="37">
        <f>'Wkpr-Stdy Bal (ex. trnsptn)'!L406</f>
        <v>3.5999999999999999E-3</v>
      </c>
      <c r="N410" s="28">
        <f t="shared" si="185"/>
        <v>1453.3654320000001</v>
      </c>
      <c r="O410" s="28">
        <f t="shared" si="186"/>
        <v>-4037.1261999999992</v>
      </c>
      <c r="Q410" s="27">
        <f>SUMIFS('Wkpr-Stdy Bal (ex. trnsptn)'!$Q$9:$Q$512,'Wkpr-Stdy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Summary'!$Q$9:$Q$238,'Wkpr-201612 TTP Adj Summary'!$B$9:$B$238,'Att B1 123116 Depr_Chg-ex trans'!$B410,'Wkpr-201612 TTP Adj Summary'!$C$9:$C$238,'Att B1 123116 Depr_Chg-ex trans'!$C410,'Wkpr-201612 TTP Adj Summary'!$D$9:$D$238,'Att B1 123116 Depr_Chg-ex trans'!$D410)</f>
        <v>0</v>
      </c>
      <c r="R410" s="27">
        <f>SUMIFS('Wkpr-Stdy Bal (ex. trnsptn)'!$R$9:$R$512,'Wkpr-Stdy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Summary'!$R$9:$R$238,'Wkpr-201612 TTP Adj Summary'!$B$9:$B$238,'Att B1 123116 Depr_Chg-ex trans'!$B410,'Wkpr-201612 TTP Adj Summary'!$C$9:$C$238,'Att B1 123116 Depr_Chg-ex trans'!$C410,'Wkpr-201612 TTP Adj Summary'!$D$9:$D$238,'Att B1 123116 Depr_Chg-ex trans'!$D410)</f>
        <v>0</v>
      </c>
      <c r="S410" s="27">
        <f>SUMIFS('Wkpr-Stdy Bal (ex. trnsptn)'!$S$9:$S$512,'Wkpr-Stdy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Summary'!$S$9:$S$238,'Wkpr-201612 TTP Adj Summary'!$B$9:$B$238,'Att B1 123116 Depr_Chg-ex trans'!$B410,'Wkpr-201612 TTP Adj Summary'!$C$9:$C$238,'Att B1 123116 Depr_Chg-ex trans'!$C410,'Wkpr-201612 TTP Adj Summary'!$D$9:$D$238,'Att B1 123116 Depr_Chg-ex trans'!$D410)</f>
        <v>-2847.3851088599995</v>
      </c>
      <c r="T410" s="27">
        <f>SUMIFS('Wkpr-Stdy Bal (ex. trnsptn)'!$T$9:$T$512,'Wkpr-Stdy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Summary'!$T$9:$T$238,'Wkpr-201612 TTP Adj Summary'!$B$9:$B$238,'Att B1 123116 Depr_Chg-ex trans'!$B410,'Wkpr-201612 TTP Adj Summary'!$C$9:$C$238,'Att B1 123116 Depr_Chg-ex trans'!$C410,'Wkpr-201612 TTP Adj Summary'!$D$9:$D$238,'Att B1 123116 Depr_Chg-ex trans'!$D410)</f>
        <v>-1189.7410911399998</v>
      </c>
      <c r="U410" s="27">
        <f>SUMIFS('Wkpr-Stdy Bal (ex. trnsptn)'!$U$9:$U$512,'Wkpr-Stdy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Summary'!$U$9:$U$238,'Wkpr-201612 TTP Adj Summary'!$B$9:$B$238,'Att B1 123116 Depr_Chg-ex trans'!$B410,'Wkpr-201612 TTP Adj Summary'!$C$9:$C$238,'Att B1 123116 Depr_Chg-ex trans'!$C410,'Wkpr-201612 TTP Adj Summary'!$D$9:$D$238,'Att B1 123116 Depr_Chg-ex trans'!$D410)</f>
        <v>0</v>
      </c>
    </row>
    <row r="411" spans="2:21" x14ac:dyDescent="0.2">
      <c r="B411" s="26" t="s">
        <v>105</v>
      </c>
      <c r="C411" s="26" t="s">
        <v>59</v>
      </c>
      <c r="D411" s="26">
        <f t="shared" si="183"/>
        <v>357000</v>
      </c>
      <c r="E411" s="36">
        <v>357</v>
      </c>
      <c r="F411" s="26" t="s">
        <v>118</v>
      </c>
      <c r="G411" s="27">
        <f>SUMIFS('Wkpr-Stdy Bal (ex. trnsptn)'!$G$9:$G$512,'Wkpr-Stdy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Summary'!$G$9:$G$238,'Wkpr-201612 TTP Adj Summary'!$B$9:$B$238,'Att B1 123116 Depr_Chg-ex trans'!$B411,'Wkpr-201612 TTP Adj Summary'!$C$9:$C$238,'Att B1 123116 Depr_Chg-ex trans'!$C411,'Wkpr-201612 TTP Adj Summary'!$D$9:$D$238,'Att B1 123116 Depr_Chg-ex trans'!$D411)</f>
        <v>2102298.5700000003</v>
      </c>
      <c r="I411" s="37">
        <f>'Wkpr-Stdy Bal (ex. trnsptn)'!I407</f>
        <v>2.1999999999999999E-2</v>
      </c>
      <c r="J411" s="28">
        <f t="shared" si="184"/>
        <v>46250.568540000007</v>
      </c>
      <c r="L411" s="37">
        <f>'Wkpr-Stdy Bal (ex. trnsptn)'!L407</f>
        <v>1.7899999999999999E-2</v>
      </c>
      <c r="N411" s="28">
        <f t="shared" si="185"/>
        <v>37631.144403000006</v>
      </c>
      <c r="O411" s="28">
        <f t="shared" si="186"/>
        <v>-8619.4241370000018</v>
      </c>
      <c r="Q411" s="27">
        <f>SUMIFS('Wkpr-Stdy Bal (ex. trnsptn)'!$Q$9:$Q$512,'Wkpr-Stdy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Summary'!$Q$9:$Q$238,'Wkpr-201612 TTP Adj Summary'!$B$9:$B$238,'Att B1 123116 Depr_Chg-ex trans'!$B411,'Wkpr-201612 TTP Adj Summary'!$C$9:$C$238,'Att B1 123116 Depr_Chg-ex trans'!$C411,'Wkpr-201612 TTP Adj Summary'!$D$9:$D$238,'Att B1 123116 Depr_Chg-ex trans'!$D411)</f>
        <v>0</v>
      </c>
      <c r="R411" s="27">
        <f>SUMIFS('Wkpr-Stdy Bal (ex. trnsptn)'!$R$9:$R$512,'Wkpr-Stdy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Summary'!$R$9:$R$238,'Wkpr-201612 TTP Adj Summary'!$B$9:$B$238,'Att B1 123116 Depr_Chg-ex trans'!$B411,'Wkpr-201612 TTP Adj Summary'!$C$9:$C$238,'Att B1 123116 Depr_Chg-ex trans'!$C411,'Wkpr-201612 TTP Adj Summary'!$D$9:$D$238,'Att B1 123116 Depr_Chg-ex trans'!$D411)</f>
        <v>0</v>
      </c>
      <c r="S411" s="27">
        <f>SUMIFS('Wkpr-Stdy Bal (ex. trnsptn)'!$S$9:$S$512,'Wkpr-Stdy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Summary'!$S$9:$S$238,'Wkpr-201612 TTP Adj Summary'!$B$9:$B$238,'Att B1 123116 Depr_Chg-ex trans'!$B411,'Wkpr-201612 TTP Adj Summary'!$C$9:$C$238,'Att B1 123116 Depr_Chg-ex trans'!$C411,'Wkpr-201612 TTP Adj Summary'!$D$9:$D$238,'Att B1 123116 Depr_Chg-ex trans'!$D411)</f>
        <v>-6079.2301949093116</v>
      </c>
      <c r="T411" s="27">
        <f>SUMIFS('Wkpr-Stdy Bal (ex. trnsptn)'!$T$9:$T$512,'Wkpr-Stdy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Summary'!$T$9:$T$238,'Wkpr-201612 TTP Adj Summary'!$B$9:$B$238,'Att B1 123116 Depr_Chg-ex trans'!$B411,'Wkpr-201612 TTP Adj Summary'!$C$9:$C$238,'Att B1 123116 Depr_Chg-ex trans'!$C411,'Wkpr-201612 TTP Adj Summary'!$D$9:$D$238,'Att B1 123116 Depr_Chg-ex trans'!$D411)</f>
        <v>-2540.193942090692</v>
      </c>
      <c r="U411" s="27">
        <f>SUMIFS('Wkpr-Stdy Bal (ex. trnsptn)'!$U$9:$U$512,'Wkpr-Stdy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Summary'!$U$9:$U$238,'Wkpr-201612 TTP Adj Summary'!$B$9:$B$238,'Att B1 123116 Depr_Chg-ex trans'!$B411,'Wkpr-201612 TTP Adj Summary'!$C$9:$C$238,'Att B1 123116 Depr_Chg-ex trans'!$C411,'Wkpr-201612 TTP Adj Summary'!$D$9:$D$238,'Att B1 123116 Depr_Chg-ex trans'!$D411)</f>
        <v>0</v>
      </c>
    </row>
    <row r="412" spans="2:21" x14ac:dyDescent="0.2">
      <c r="F412" s="26" t="s">
        <v>39</v>
      </c>
      <c r="G412" s="40">
        <f>SUM(G398:G411)</f>
        <v>37096430.529999994</v>
      </c>
      <c r="I412" s="77">
        <f>J412/G412</f>
        <v>1.956138150018789E-2</v>
      </c>
      <c r="J412" s="40">
        <f>SUM(J398:J411)</f>
        <v>725657.4298925472</v>
      </c>
      <c r="L412" s="77">
        <f>N412/G412</f>
        <v>1.4628934332998214E-2</v>
      </c>
      <c r="N412" s="40">
        <f t="shared" ref="N412:O412" si="187">SUM(N398:N411)</f>
        <v>542681.24621200003</v>
      </c>
      <c r="O412" s="40">
        <f t="shared" si="187"/>
        <v>-182976.18368054726</v>
      </c>
      <c r="Q412" s="40">
        <f t="shared" ref="Q412:U412" si="188">SUM(Q398:Q411)</f>
        <v>0</v>
      </c>
      <c r="R412" s="40">
        <f t="shared" si="188"/>
        <v>0</v>
      </c>
      <c r="S412" s="40">
        <f t="shared" si="188"/>
        <v>-129050.16383564848</v>
      </c>
      <c r="T412" s="40">
        <f t="shared" si="188"/>
        <v>-53926.017054250813</v>
      </c>
      <c r="U412" s="40">
        <f t="shared" si="188"/>
        <v>0</v>
      </c>
    </row>
    <row r="413" spans="2:21" x14ac:dyDescent="0.2">
      <c r="J413" s="28"/>
      <c r="N413" s="28"/>
      <c r="O413" s="28"/>
      <c r="Q413" s="28"/>
      <c r="R413" s="28"/>
      <c r="S413" s="28"/>
      <c r="T413" s="28"/>
      <c r="U413" s="28"/>
    </row>
    <row r="414" spans="2:21" x14ac:dyDescent="0.2">
      <c r="E414" s="26" t="s">
        <v>119</v>
      </c>
      <c r="J414" s="28"/>
      <c r="N414" s="28"/>
      <c r="O414" s="28"/>
      <c r="Q414" s="28"/>
      <c r="R414" s="28"/>
      <c r="S414" s="28"/>
      <c r="T414" s="28"/>
      <c r="U414" s="28"/>
    </row>
    <row r="415" spans="2:21" x14ac:dyDescent="0.2">
      <c r="B415" s="26" t="s">
        <v>105</v>
      </c>
      <c r="C415" s="26" t="s">
        <v>120</v>
      </c>
      <c r="D415" s="26">
        <f t="shared" ref="D415:D424" si="189">E415*1000</f>
        <v>351200</v>
      </c>
      <c r="E415" s="26">
        <v>351.2</v>
      </c>
      <c r="F415" s="26" t="s">
        <v>107</v>
      </c>
      <c r="G415" s="27">
        <f>SUMIFS('Wkpr-Stdy Bal (ex. trnsptn)'!$G$9:$G$512,'Wkpr-Stdy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Summary'!$G$9:$G$238,'Wkpr-201612 TTP Adj Summary'!$B$9:$B$238,'Att B1 123116 Depr_Chg-ex trans'!$B415,'Wkpr-201612 TTP Adj Summary'!$C$9:$C$238,'Att B1 123116 Depr_Chg-ex trans'!$C415,'Wkpr-201612 TTP Adj Summary'!$D$9:$D$238,'Att B1 123116 Depr_Chg-ex trans'!$D415)</f>
        <v>264.37</v>
      </c>
      <c r="I415" s="37">
        <f>'Wkpr-Stdy Bal (ex. trnsptn)'!I411</f>
        <v>1.9199999999999998E-2</v>
      </c>
      <c r="J415" s="28">
        <f t="shared" ref="J415:J424" si="190">G415*I415</f>
        <v>5.0759039999999995</v>
      </c>
      <c r="L415" s="37">
        <f>'Wkpr-Stdy Bal (ex. trnsptn)'!L411</f>
        <v>1.89E-2</v>
      </c>
      <c r="N415" s="28">
        <f t="shared" ref="N415:N424" si="191">G415*L415</f>
        <v>4.9965929999999998</v>
      </c>
      <c r="O415" s="28">
        <f t="shared" ref="O415:O424" si="192">N415-J415</f>
        <v>-7.9310999999999687E-2</v>
      </c>
      <c r="Q415" s="27">
        <f>SUMIFS('Wkpr-Stdy Bal (ex. trnsptn)'!$Q$9:$Q$512,'Wkpr-Stdy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Summary'!$Q$9:$Q$238,'Wkpr-201612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R415" s="27">
        <f>SUMIFS('Wkpr-Stdy Bal (ex. trnsptn)'!$R$9:$R$512,'Wkpr-Stdy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Summary'!$R$9:$R$238,'Wkpr-201612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S415" s="27">
        <f>SUMIFS('Wkpr-Stdy Bal (ex. trnsptn)'!$S$9:$S$512,'Wkpr-Stdy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Summary'!$S$9:$S$238,'Wkpr-201612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T415" s="27">
        <f>SUMIFS('Wkpr-Stdy Bal (ex. trnsptn)'!$T$9:$T$512,'Wkpr-Stdy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Summary'!$T$9:$T$238,'Wkpr-201612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U415" s="27">
        <f>SUMIFS('Wkpr-Stdy Bal (ex. trnsptn)'!$U$9:$U$512,'Wkpr-Stdy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Summary'!$U$9:$U$238,'Wkpr-201612 TTP Adj Summary'!$B$9:$B$238,'Att B1 123116 Depr_Chg-ex trans'!$B415,'Wkpr-201612 TTP Adj Summary'!$C$9:$C$238,'Att B1 123116 Depr_Chg-ex trans'!$C415,'Wkpr-201612 TTP Adj Summary'!$D$9:$D$238,'Att B1 123116 Depr_Chg-ex trans'!$D415)</f>
        <v>-7.9310999999999687E-2</v>
      </c>
    </row>
    <row r="416" spans="2:21" x14ac:dyDescent="0.2">
      <c r="B416" s="26" t="s">
        <v>105</v>
      </c>
      <c r="C416" s="26" t="s">
        <v>120</v>
      </c>
      <c r="D416" s="26">
        <f t="shared" si="189"/>
        <v>351400</v>
      </c>
      <c r="E416" s="26">
        <v>351.4</v>
      </c>
      <c r="F416" s="26" t="s">
        <v>109</v>
      </c>
      <c r="G416" s="27">
        <f>SUMIFS('Wkpr-Stdy Bal (ex. trnsptn)'!$G$9:$G$512,'Wkpr-Stdy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Summary'!$G$9:$G$238,'Wkpr-201612 TTP Adj Summary'!$B$9:$B$238,'Att B1 123116 Depr_Chg-ex trans'!$B416,'Wkpr-201612 TTP Adj Summary'!$C$9:$C$238,'Att B1 123116 Depr_Chg-ex trans'!$C416,'Wkpr-201612 TTP Adj Summary'!$D$9:$D$238,'Att B1 123116 Depr_Chg-ex trans'!$D416)</f>
        <v>88120.459999999992</v>
      </c>
      <c r="I416" s="37">
        <f>'Wkpr-Stdy Bal (ex. trnsptn)'!I412</f>
        <v>1.9300000000000001E-2</v>
      </c>
      <c r="J416" s="28">
        <f t="shared" si="190"/>
        <v>1700.724878</v>
      </c>
      <c r="L416" s="37">
        <f>'Wkpr-Stdy Bal (ex. trnsptn)'!L412</f>
        <v>1.7500000000000002E-2</v>
      </c>
      <c r="N416" s="28">
        <f t="shared" si="191"/>
        <v>1542.10805</v>
      </c>
      <c r="O416" s="28">
        <f t="shared" si="192"/>
        <v>-158.61682799999994</v>
      </c>
      <c r="Q416" s="27">
        <f>SUMIFS('Wkpr-Stdy Bal (ex. trnsptn)'!$Q$9:$Q$512,'Wkpr-Stdy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Summary'!$Q$9:$Q$238,'Wkpr-201612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R416" s="27">
        <f>SUMIFS('Wkpr-Stdy Bal (ex. trnsptn)'!$R$9:$R$512,'Wkpr-Stdy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Summary'!$R$9:$R$238,'Wkpr-201612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S416" s="27">
        <f>SUMIFS('Wkpr-Stdy Bal (ex. trnsptn)'!$S$9:$S$512,'Wkpr-Stdy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Summary'!$S$9:$S$238,'Wkpr-201612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T416" s="27">
        <f>SUMIFS('Wkpr-Stdy Bal (ex. trnsptn)'!$T$9:$T$512,'Wkpr-Stdy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Summary'!$T$9:$T$238,'Wkpr-201612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U416" s="27">
        <f>SUMIFS('Wkpr-Stdy Bal (ex. trnsptn)'!$U$9:$U$512,'Wkpr-Stdy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Summary'!$U$9:$U$238,'Wkpr-201612 TTP Adj Summary'!$B$9:$B$238,'Att B1 123116 Depr_Chg-ex trans'!$B416,'Wkpr-201612 TTP Adj Summary'!$C$9:$C$238,'Att B1 123116 Depr_Chg-ex trans'!$C416,'Wkpr-201612 TTP Adj Summary'!$D$9:$D$238,'Att B1 123116 Depr_Chg-ex trans'!$D416)</f>
        <v>-158.61682800000003</v>
      </c>
    </row>
    <row r="417" spans="2:21" x14ac:dyDescent="0.2">
      <c r="B417" s="26" t="s">
        <v>105</v>
      </c>
      <c r="C417" s="26" t="s">
        <v>120</v>
      </c>
      <c r="D417" s="26">
        <f t="shared" si="189"/>
        <v>352000</v>
      </c>
      <c r="E417" s="36">
        <v>352</v>
      </c>
      <c r="F417" s="26" t="s">
        <v>111</v>
      </c>
      <c r="G417" s="27">
        <f>SUMIFS('Wkpr-Stdy Bal (ex. trnsptn)'!$G$9:$G$512,'Wkpr-Stdy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Summary'!$G$9:$G$238,'Wkpr-201612 TTP Adj Summary'!$B$9:$B$238,'Att B1 123116 Depr_Chg-ex trans'!$B417,'Wkpr-201612 TTP Adj Summary'!$C$9:$C$238,'Att B1 123116 Depr_Chg-ex trans'!$C417,'Wkpr-201612 TTP Adj Summary'!$D$9:$D$238,'Att B1 123116 Depr_Chg-ex trans'!$D417)</f>
        <v>963917.8</v>
      </c>
      <c r="I417" s="37">
        <f>'Wkpr-Stdy Bal (ex. trnsptn)'!I413</f>
        <v>1.67E-2</v>
      </c>
      <c r="J417" s="28">
        <f t="shared" si="190"/>
        <v>16097.42726</v>
      </c>
      <c r="L417" s="37">
        <f>'Wkpr-Stdy Bal (ex. trnsptn)'!L413</f>
        <v>1.8499999999999999E-2</v>
      </c>
      <c r="N417" s="28">
        <f t="shared" si="191"/>
        <v>17832.479299999999</v>
      </c>
      <c r="O417" s="28">
        <f t="shared" si="192"/>
        <v>1735.0520399999987</v>
      </c>
      <c r="Q417" s="27">
        <f>SUMIFS('Wkpr-Stdy Bal (ex. trnsptn)'!$Q$9:$Q$512,'Wkpr-Stdy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Summary'!$Q$9:$Q$238,'Wkpr-201612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R417" s="27">
        <f>SUMIFS('Wkpr-Stdy Bal (ex. trnsptn)'!$R$9:$R$512,'Wkpr-Stdy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Summary'!$R$9:$R$238,'Wkpr-201612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S417" s="27">
        <f>SUMIFS('Wkpr-Stdy Bal (ex. trnsptn)'!$S$9:$S$512,'Wkpr-Stdy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Summary'!$S$9:$S$238,'Wkpr-201612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T417" s="27">
        <f>SUMIFS('Wkpr-Stdy Bal (ex. trnsptn)'!$T$9:$T$512,'Wkpr-Stdy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Summary'!$T$9:$T$238,'Wkpr-201612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U417" s="27">
        <f>SUMIFS('Wkpr-Stdy Bal (ex. trnsptn)'!$U$9:$U$512,'Wkpr-Stdy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Summary'!$U$9:$U$238,'Wkpr-201612 TTP Adj Summary'!$B$9:$B$238,'Att B1 123116 Depr_Chg-ex trans'!$B417,'Wkpr-201612 TTP Adj Summary'!$C$9:$C$238,'Att B1 123116 Depr_Chg-ex trans'!$C417,'Wkpr-201612 TTP Adj Summary'!$D$9:$D$238,'Att B1 123116 Depr_Chg-ex trans'!$D417)</f>
        <v>1735.0520400000005</v>
      </c>
    </row>
    <row r="418" spans="2:21" x14ac:dyDescent="0.2">
      <c r="B418" s="26" t="s">
        <v>105</v>
      </c>
      <c r="C418" s="26" t="s">
        <v>120</v>
      </c>
      <c r="D418" s="26">
        <f t="shared" si="189"/>
        <v>352200</v>
      </c>
      <c r="E418" s="26">
        <v>352.2</v>
      </c>
      <c r="F418" s="26" t="s">
        <v>112</v>
      </c>
      <c r="G418" s="27">
        <f>SUMIFS('Wkpr-Stdy Bal (ex. trnsptn)'!$G$9:$G$512,'Wkpr-Stdy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Summary'!$G$9:$G$238,'Wkpr-201612 TTP Adj Summary'!$B$9:$B$238,'Att B1 123116 Depr_Chg-ex trans'!$B418,'Wkpr-201612 TTP Adj Summary'!$C$9:$C$238,'Att B1 123116 Depr_Chg-ex trans'!$C418,'Wkpr-201612 TTP Adj Summary'!$D$9:$D$238,'Att B1 123116 Depr_Chg-ex trans'!$D418)</f>
        <v>1464161.54</v>
      </c>
      <c r="I418" s="37">
        <f>'Wkpr-Stdy Bal (ex. trnsptn)'!I414</f>
        <v>1.6299999999999999E-2</v>
      </c>
      <c r="J418" s="28">
        <f t="shared" si="190"/>
        <v>23865.833101999997</v>
      </c>
      <c r="L418" s="37">
        <f>'Wkpr-Stdy Bal (ex. trnsptn)'!L414</f>
        <v>1.9900000000000001E-2</v>
      </c>
      <c r="N418" s="28">
        <f t="shared" si="191"/>
        <v>29136.814646000003</v>
      </c>
      <c r="O418" s="28">
        <f t="shared" si="192"/>
        <v>5270.9815440000057</v>
      </c>
      <c r="Q418" s="27">
        <f>SUMIFS('Wkpr-Stdy Bal (ex. trnsptn)'!$Q$9:$Q$512,'Wkpr-Stdy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Summary'!$Q$9:$Q$238,'Wkpr-201612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R418" s="27">
        <f>SUMIFS('Wkpr-Stdy Bal (ex. trnsptn)'!$R$9:$R$512,'Wkpr-Stdy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Summary'!$R$9:$R$238,'Wkpr-201612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S418" s="27">
        <f>SUMIFS('Wkpr-Stdy Bal (ex. trnsptn)'!$S$9:$S$512,'Wkpr-Stdy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Summary'!$S$9:$S$238,'Wkpr-201612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T418" s="27">
        <f>SUMIFS('Wkpr-Stdy Bal (ex. trnsptn)'!$T$9:$T$512,'Wkpr-Stdy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Summary'!$T$9:$T$238,'Wkpr-201612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U418" s="27">
        <f>SUMIFS('Wkpr-Stdy Bal (ex. trnsptn)'!$U$9:$U$512,'Wkpr-Stdy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Summary'!$U$9:$U$238,'Wkpr-201612 TTP Adj Summary'!$B$9:$B$238,'Att B1 123116 Depr_Chg-ex trans'!$B418,'Wkpr-201612 TTP Adj Summary'!$C$9:$C$238,'Att B1 123116 Depr_Chg-ex trans'!$C418,'Wkpr-201612 TTP Adj Summary'!$D$9:$D$238,'Att B1 123116 Depr_Chg-ex trans'!$D418)</f>
        <v>5270.9815440000057</v>
      </c>
    </row>
    <row r="419" spans="2:21" x14ac:dyDescent="0.2">
      <c r="B419" s="26" t="s">
        <v>105</v>
      </c>
      <c r="C419" s="26" t="s">
        <v>120</v>
      </c>
      <c r="D419" s="26">
        <f t="shared" si="189"/>
        <v>352300</v>
      </c>
      <c r="E419" s="26">
        <v>352.3</v>
      </c>
      <c r="F419" s="26" t="s">
        <v>113</v>
      </c>
      <c r="G419" s="27">
        <f>SUMIFS('Wkpr-Stdy Bal (ex. trnsptn)'!$G$9:$G$512,'Wkpr-Stdy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Summary'!$G$9:$G$238,'Wkpr-201612 TTP Adj Summary'!$B$9:$B$238,'Att B1 123116 Depr_Chg-ex trans'!$B419,'Wkpr-201612 TTP Adj Summary'!$C$9:$C$238,'Att B1 123116 Depr_Chg-ex trans'!$C419,'Wkpr-201612 TTP Adj Summary'!$D$9:$D$238,'Att B1 123116 Depr_Chg-ex trans'!$D419)</f>
        <v>450620.15</v>
      </c>
      <c r="I419" s="37">
        <f>'Wkpr-Stdy Bal (ex. trnsptn)'!I415</f>
        <v>1.49E-2</v>
      </c>
      <c r="J419" s="28">
        <f t="shared" si="190"/>
        <v>6714.2402350000002</v>
      </c>
      <c r="L419" s="37">
        <f>'Wkpr-Stdy Bal (ex. trnsptn)'!L415</f>
        <v>1.9E-2</v>
      </c>
      <c r="N419" s="28">
        <f t="shared" si="191"/>
        <v>8561.7828499999996</v>
      </c>
      <c r="O419" s="28">
        <f t="shared" si="192"/>
        <v>1847.5426149999994</v>
      </c>
      <c r="Q419" s="27">
        <f>SUMIFS('Wkpr-Stdy Bal (ex. trnsptn)'!$Q$9:$Q$512,'Wkpr-Stdy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Summary'!$Q$9:$Q$238,'Wkpr-201612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R419" s="27">
        <f>SUMIFS('Wkpr-Stdy Bal (ex. trnsptn)'!$R$9:$R$512,'Wkpr-Stdy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Summary'!$R$9:$R$238,'Wkpr-201612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S419" s="27">
        <f>SUMIFS('Wkpr-Stdy Bal (ex. trnsptn)'!$S$9:$S$512,'Wkpr-Stdy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Summary'!$S$9:$S$238,'Wkpr-201612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T419" s="27">
        <f>SUMIFS('Wkpr-Stdy Bal (ex. trnsptn)'!$T$9:$T$512,'Wkpr-Stdy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Summary'!$T$9:$T$238,'Wkpr-201612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U419" s="27">
        <f>SUMIFS('Wkpr-Stdy Bal (ex. trnsptn)'!$U$9:$U$512,'Wkpr-Stdy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Summary'!$U$9:$U$238,'Wkpr-201612 TTP Adj Summary'!$B$9:$B$238,'Att B1 123116 Depr_Chg-ex trans'!$B419,'Wkpr-201612 TTP Adj Summary'!$C$9:$C$238,'Att B1 123116 Depr_Chg-ex trans'!$C419,'Wkpr-201612 TTP Adj Summary'!$D$9:$D$238,'Att B1 123116 Depr_Chg-ex trans'!$D419)</f>
        <v>1847.5426149999994</v>
      </c>
    </row>
    <row r="420" spans="2:21" x14ac:dyDescent="0.2">
      <c r="B420" s="26" t="s">
        <v>105</v>
      </c>
      <c r="C420" s="26" t="s">
        <v>120</v>
      </c>
      <c r="D420" s="26">
        <f t="shared" si="189"/>
        <v>353000</v>
      </c>
      <c r="E420" s="36">
        <v>353</v>
      </c>
      <c r="F420" s="26" t="s">
        <v>114</v>
      </c>
      <c r="G420" s="27">
        <f>SUMIFS('Wkpr-Stdy Bal (ex. trnsptn)'!$G$9:$G$512,'Wkpr-Stdy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Summary'!$G$9:$G$238,'Wkpr-201612 TTP Adj Summary'!$B$9:$B$238,'Att B1 123116 Depr_Chg-ex trans'!$B420,'Wkpr-201612 TTP Adj Summary'!$C$9:$C$238,'Att B1 123116 Depr_Chg-ex trans'!$C420,'Wkpr-201612 TTP Adj Summary'!$D$9:$D$238,'Att B1 123116 Depr_Chg-ex trans'!$D420)</f>
        <v>62303.99</v>
      </c>
      <c r="I420" s="37">
        <f>'Wkpr-Stdy Bal (ex. trnsptn)'!I416</f>
        <v>1.7999999999999999E-2</v>
      </c>
      <c r="J420" s="28">
        <f t="shared" si="190"/>
        <v>1121.47182</v>
      </c>
      <c r="L420" s="37">
        <f>'Wkpr-Stdy Bal (ex. trnsptn)'!L416</f>
        <v>1.5900000000000001E-2</v>
      </c>
      <c r="N420" s="28">
        <f t="shared" si="191"/>
        <v>990.63344100000006</v>
      </c>
      <c r="O420" s="28">
        <f t="shared" si="192"/>
        <v>-130.83837899999992</v>
      </c>
      <c r="Q420" s="27">
        <f>SUMIFS('Wkpr-Stdy Bal (ex. trnsptn)'!$Q$9:$Q$512,'Wkpr-Stdy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Summary'!$Q$9:$Q$238,'Wkpr-201612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R420" s="27">
        <f>SUMIFS('Wkpr-Stdy Bal (ex. trnsptn)'!$R$9:$R$512,'Wkpr-Stdy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Summary'!$R$9:$R$238,'Wkpr-201612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S420" s="27">
        <f>SUMIFS('Wkpr-Stdy Bal (ex. trnsptn)'!$S$9:$S$512,'Wkpr-Stdy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Summary'!$S$9:$S$238,'Wkpr-201612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T420" s="27">
        <f>SUMIFS('Wkpr-Stdy Bal (ex. trnsptn)'!$T$9:$T$512,'Wkpr-Stdy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Summary'!$T$9:$T$238,'Wkpr-201612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U420" s="27">
        <f>SUMIFS('Wkpr-Stdy Bal (ex. trnsptn)'!$U$9:$U$512,'Wkpr-Stdy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Summary'!$U$9:$U$238,'Wkpr-201612 TTP Adj Summary'!$B$9:$B$238,'Att B1 123116 Depr_Chg-ex trans'!$B420,'Wkpr-201612 TTP Adj Summary'!$C$9:$C$238,'Att B1 123116 Depr_Chg-ex trans'!$C420,'Wkpr-201612 TTP Adj Summary'!$D$9:$D$238,'Att B1 123116 Depr_Chg-ex trans'!$D420)</f>
        <v>-130.83837899999992</v>
      </c>
    </row>
    <row r="421" spans="2:21" x14ac:dyDescent="0.2">
      <c r="B421" s="26" t="s">
        <v>105</v>
      </c>
      <c r="C421" s="26" t="s">
        <v>120</v>
      </c>
      <c r="D421" s="26">
        <f t="shared" si="189"/>
        <v>354000</v>
      </c>
      <c r="E421" s="36">
        <v>354</v>
      </c>
      <c r="F421" s="26" t="s">
        <v>115</v>
      </c>
      <c r="G421" s="27">
        <f>SUMIFS('Wkpr-Stdy Bal (ex. trnsptn)'!$G$9:$G$512,'Wkpr-Stdy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Summary'!$G$9:$G$238,'Wkpr-201612 TTP Adj Summary'!$B$9:$B$238,'Att B1 123116 Depr_Chg-ex trans'!$B421,'Wkpr-201612 TTP Adj Summary'!$C$9:$C$238,'Att B1 123116 Depr_Chg-ex trans'!$C421,'Wkpr-201612 TTP Adj Summary'!$D$9:$D$238,'Att B1 123116 Depr_Chg-ex trans'!$D421)</f>
        <v>2935116.1999999997</v>
      </c>
      <c r="I421" s="37">
        <f>'Wkpr-Stdy Bal (ex. trnsptn)'!I417</f>
        <v>2.0199999999999999E-2</v>
      </c>
      <c r="J421" s="28">
        <f t="shared" si="190"/>
        <v>59289.347239999996</v>
      </c>
      <c r="L421" s="37">
        <f>'Wkpr-Stdy Bal (ex. trnsptn)'!L417</f>
        <v>1.8200000000000001E-2</v>
      </c>
      <c r="N421" s="28">
        <f t="shared" si="191"/>
        <v>53419.114839999995</v>
      </c>
      <c r="O421" s="28">
        <f t="shared" si="192"/>
        <v>-5870.2324000000008</v>
      </c>
      <c r="Q421" s="27">
        <f>SUMIFS('Wkpr-Stdy Bal (ex. trnsptn)'!$Q$9:$Q$512,'Wkpr-Stdy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Summary'!$Q$9:$Q$238,'Wkpr-201612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R421" s="27">
        <f>SUMIFS('Wkpr-Stdy Bal (ex. trnsptn)'!$R$9:$R$512,'Wkpr-Stdy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Summary'!$R$9:$R$238,'Wkpr-201612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S421" s="27">
        <f>SUMIFS('Wkpr-Stdy Bal (ex. trnsptn)'!$S$9:$S$512,'Wkpr-Stdy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Summary'!$S$9:$S$238,'Wkpr-201612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T421" s="27">
        <f>SUMIFS('Wkpr-Stdy Bal (ex. trnsptn)'!$T$9:$T$512,'Wkpr-Stdy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Summary'!$T$9:$T$238,'Wkpr-201612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U421" s="27">
        <f>SUMIFS('Wkpr-Stdy Bal (ex. trnsptn)'!$U$9:$U$512,'Wkpr-Stdy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Summary'!$U$9:$U$238,'Wkpr-201612 TTP Adj Summary'!$B$9:$B$238,'Att B1 123116 Depr_Chg-ex trans'!$B421,'Wkpr-201612 TTP Adj Summary'!$C$9:$C$238,'Att B1 123116 Depr_Chg-ex trans'!$C421,'Wkpr-201612 TTP Adj Summary'!$D$9:$D$238,'Att B1 123116 Depr_Chg-ex trans'!$D421)</f>
        <v>-5870.2323999999935</v>
      </c>
    </row>
    <row r="422" spans="2:21" x14ac:dyDescent="0.2">
      <c r="B422" s="26" t="s">
        <v>105</v>
      </c>
      <c r="C422" s="26" t="s">
        <v>120</v>
      </c>
      <c r="D422" s="26">
        <f t="shared" si="189"/>
        <v>355000</v>
      </c>
      <c r="E422" s="36">
        <v>355</v>
      </c>
      <c r="F422" s="26" t="s">
        <v>116</v>
      </c>
      <c r="G422" s="27">
        <f>SUMIFS('Wkpr-Stdy Bal (ex. trnsptn)'!$G$9:$G$512,'Wkpr-Stdy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Summary'!$G$9:$G$238,'Wkpr-201612 TTP Adj Summary'!$B$9:$B$238,'Att B1 123116 Depr_Chg-ex trans'!$B422,'Wkpr-201612 TTP Adj Summary'!$C$9:$C$238,'Att B1 123116 Depr_Chg-ex trans'!$C422,'Wkpr-201612 TTP Adj Summary'!$D$9:$D$238,'Att B1 123116 Depr_Chg-ex trans'!$D422)</f>
        <v>71054.069999999992</v>
      </c>
      <c r="I422" s="37">
        <f>'Wkpr-Stdy Bal (ex. trnsptn)'!I418</f>
        <v>0.28310000000000002</v>
      </c>
      <c r="J422" s="28">
        <f t="shared" si="190"/>
        <v>20115.407217</v>
      </c>
      <c r="L422" s="37">
        <f>'Wkpr-Stdy Bal (ex. trnsptn)'!L418</f>
        <v>1.7399999999999999E-2</v>
      </c>
      <c r="N422" s="28">
        <f t="shared" si="191"/>
        <v>1236.3408179999997</v>
      </c>
      <c r="O422" s="28">
        <f t="shared" si="192"/>
        <v>-18879.066398999999</v>
      </c>
      <c r="Q422" s="27">
        <f>SUMIFS('Wkpr-Stdy Bal (ex. trnsptn)'!$Q$9:$Q$512,'Wkpr-Stdy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Summary'!$Q$9:$Q$238,'Wkpr-201612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R422" s="27">
        <f>SUMIFS('Wkpr-Stdy Bal (ex. trnsptn)'!$R$9:$R$512,'Wkpr-Stdy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Summary'!$R$9:$R$238,'Wkpr-201612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S422" s="27">
        <f>SUMIFS('Wkpr-Stdy Bal (ex. trnsptn)'!$S$9:$S$512,'Wkpr-Stdy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Summary'!$S$9:$S$238,'Wkpr-201612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T422" s="27">
        <f>SUMIFS('Wkpr-Stdy Bal (ex. trnsptn)'!$T$9:$T$512,'Wkpr-Stdy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Summary'!$T$9:$T$238,'Wkpr-201612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U422" s="27">
        <f>SUMIFS('Wkpr-Stdy Bal (ex. trnsptn)'!$U$9:$U$512,'Wkpr-Stdy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Summary'!$U$9:$U$238,'Wkpr-201612 TTP Adj Summary'!$B$9:$B$238,'Att B1 123116 Depr_Chg-ex trans'!$B422,'Wkpr-201612 TTP Adj Summary'!$C$9:$C$238,'Att B1 123116 Depr_Chg-ex trans'!$C422,'Wkpr-201612 TTP Adj Summary'!$D$9:$D$238,'Att B1 123116 Depr_Chg-ex trans'!$D422)</f>
        <v>-18879.066398999999</v>
      </c>
    </row>
    <row r="423" spans="2:21" x14ac:dyDescent="0.2">
      <c r="B423" s="26" t="s">
        <v>105</v>
      </c>
      <c r="C423" s="26" t="s">
        <v>120</v>
      </c>
      <c r="D423" s="26">
        <f t="shared" si="189"/>
        <v>356000</v>
      </c>
      <c r="E423" s="36">
        <v>356</v>
      </c>
      <c r="F423" s="26" t="s">
        <v>117</v>
      </c>
      <c r="G423" s="27">
        <f>SUMIFS('Wkpr-Stdy Bal (ex. trnsptn)'!$G$9:$G$512,'Wkpr-Stdy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Summary'!$G$9:$G$238,'Wkpr-201612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I423" s="37">
        <f>'Wkpr-Stdy Bal (ex. trnsptn)'!I419</f>
        <v>1.3599999999999999E-2</v>
      </c>
      <c r="J423" s="28">
        <f t="shared" si="190"/>
        <v>0</v>
      </c>
      <c r="L423" s="37">
        <f>'Wkpr-Stdy Bal (ex. trnsptn)'!L419</f>
        <v>0</v>
      </c>
      <c r="N423" s="28">
        <f t="shared" si="191"/>
        <v>0</v>
      </c>
      <c r="O423" s="28">
        <f t="shared" si="192"/>
        <v>0</v>
      </c>
      <c r="Q423" s="27">
        <f>SUMIFS('Wkpr-Stdy Bal (ex. trnsptn)'!$Q$9:$Q$512,'Wkpr-Stdy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Summary'!$Q$9:$Q$238,'Wkpr-201612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R423" s="27">
        <f>SUMIFS('Wkpr-Stdy Bal (ex. trnsptn)'!$R$9:$R$512,'Wkpr-Stdy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Summary'!$R$9:$R$238,'Wkpr-201612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S423" s="27">
        <f>SUMIFS('Wkpr-Stdy Bal (ex. trnsptn)'!$S$9:$S$512,'Wkpr-Stdy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Summary'!$S$9:$S$238,'Wkpr-201612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T423" s="27">
        <f>SUMIFS('Wkpr-Stdy Bal (ex. trnsptn)'!$T$9:$T$512,'Wkpr-Stdy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Summary'!$T$9:$T$238,'Wkpr-201612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U423" s="27">
        <f>SUMIFS('Wkpr-Stdy Bal (ex. trnsptn)'!$U$9:$U$512,'Wkpr-Stdy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Summary'!$U$9:$U$238,'Wkpr-201612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</row>
    <row r="424" spans="2:21" x14ac:dyDescent="0.2">
      <c r="B424" s="26" t="s">
        <v>105</v>
      </c>
      <c r="C424" s="26" t="s">
        <v>120</v>
      </c>
      <c r="D424" s="26">
        <f t="shared" si="189"/>
        <v>357000</v>
      </c>
      <c r="E424" s="36">
        <v>357</v>
      </c>
      <c r="F424" s="26" t="s">
        <v>118</v>
      </c>
      <c r="G424" s="27">
        <f>SUMIFS('Wkpr-Stdy Bal (ex. trnsptn)'!$G$9:$G$512,'Wkpr-Stdy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Summary'!$G$9:$G$238,'Wkpr-201612 TTP Adj Summary'!$B$9:$B$238,'Att B1 123116 Depr_Chg-ex trans'!$B424,'Wkpr-201612 TTP Adj Summary'!$C$9:$C$238,'Att B1 123116 Depr_Chg-ex trans'!$C424,'Wkpr-201612 TTP Adj Summary'!$D$9:$D$238,'Att B1 123116 Depr_Chg-ex trans'!$D424)</f>
        <v>76671.679999999993</v>
      </c>
      <c r="I424" s="37">
        <f>'Wkpr-Stdy Bal (ex. trnsptn)'!I420</f>
        <v>2.47E-2</v>
      </c>
      <c r="J424" s="28">
        <f t="shared" si="190"/>
        <v>1893.7904959999998</v>
      </c>
      <c r="L424" s="37">
        <f>'Wkpr-Stdy Bal (ex. trnsptn)'!L420</f>
        <v>2.2499999999999999E-2</v>
      </c>
      <c r="N424" s="28">
        <f t="shared" si="191"/>
        <v>1725.1127999999999</v>
      </c>
      <c r="O424" s="28">
        <f t="shared" si="192"/>
        <v>-168.67769599999997</v>
      </c>
      <c r="Q424" s="27">
        <f>SUMIFS('Wkpr-Stdy Bal (ex. trnsptn)'!$Q$9:$Q$512,'Wkpr-Stdy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Summary'!$Q$9:$Q$238,'Wkpr-201612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R424" s="27">
        <f>SUMIFS('Wkpr-Stdy Bal (ex. trnsptn)'!$R$9:$R$512,'Wkpr-Stdy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Summary'!$R$9:$R$238,'Wkpr-201612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S424" s="27">
        <f>SUMIFS('Wkpr-Stdy Bal (ex. trnsptn)'!$S$9:$S$512,'Wkpr-Stdy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Summary'!$S$9:$S$238,'Wkpr-201612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T424" s="27">
        <f>SUMIFS('Wkpr-Stdy Bal (ex. trnsptn)'!$T$9:$T$512,'Wkpr-Stdy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Summary'!$T$9:$T$238,'Wkpr-201612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U424" s="27">
        <f>SUMIFS('Wkpr-Stdy Bal (ex. trnsptn)'!$U$9:$U$512,'Wkpr-Stdy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Summary'!$U$9:$U$238,'Wkpr-201612 TTP Adj Summary'!$B$9:$B$238,'Att B1 123116 Depr_Chg-ex trans'!$B424,'Wkpr-201612 TTP Adj Summary'!$C$9:$C$238,'Att B1 123116 Depr_Chg-ex trans'!$C424,'Wkpr-201612 TTP Adj Summary'!$D$9:$D$238,'Att B1 123116 Depr_Chg-ex trans'!$D424)</f>
        <v>-168.67769600000014</v>
      </c>
    </row>
    <row r="425" spans="2:21" x14ac:dyDescent="0.2">
      <c r="E425" s="36"/>
      <c r="F425" s="26" t="s">
        <v>39</v>
      </c>
      <c r="G425" s="40">
        <f>SUM(G415:G424)</f>
        <v>6112230.2599999998</v>
      </c>
      <c r="I425" s="77">
        <f>J425/G425</f>
        <v>2.1400260230379473E-2</v>
      </c>
      <c r="J425" s="40">
        <f>SUM(J415:J424)</f>
        <v>130803.31815199999</v>
      </c>
      <c r="L425" s="77">
        <f>N425/G425</f>
        <v>1.8724651799685309E-2</v>
      </c>
      <c r="N425" s="40">
        <f t="shared" ref="N425:O425" si="193">SUM(N415:N424)</f>
        <v>114449.383338</v>
      </c>
      <c r="O425" s="40">
        <f t="shared" si="193"/>
        <v>-16353.934813999998</v>
      </c>
      <c r="Q425" s="40">
        <f t="shared" ref="Q425:U425" si="194">SUM(Q415:Q424)</f>
        <v>0</v>
      </c>
      <c r="R425" s="40">
        <f t="shared" si="194"/>
        <v>0</v>
      </c>
      <c r="S425" s="40">
        <f t="shared" si="194"/>
        <v>0</v>
      </c>
      <c r="T425" s="40">
        <f t="shared" si="194"/>
        <v>0</v>
      </c>
      <c r="U425" s="40">
        <f t="shared" si="194"/>
        <v>-16353.934813999987</v>
      </c>
    </row>
    <row r="426" spans="2:21" x14ac:dyDescent="0.2">
      <c r="J426" s="28"/>
      <c r="N426" s="28"/>
      <c r="O426" s="28"/>
      <c r="Q426" s="28"/>
      <c r="R426" s="28"/>
      <c r="S426" s="28"/>
      <c r="T426" s="28"/>
      <c r="U426" s="28"/>
    </row>
    <row r="427" spans="2:21" x14ac:dyDescent="0.2">
      <c r="E427" s="26" t="s">
        <v>181</v>
      </c>
      <c r="J427" s="28"/>
      <c r="N427" s="28"/>
      <c r="O427" s="28"/>
      <c r="Q427" s="28"/>
      <c r="R427" s="28"/>
      <c r="S427" s="28"/>
      <c r="T427" s="28"/>
      <c r="U427" s="28"/>
    </row>
    <row r="428" spans="2:21" x14ac:dyDescent="0.2">
      <c r="B428" s="26" t="s">
        <v>105</v>
      </c>
      <c r="C428" s="26" t="s">
        <v>59</v>
      </c>
      <c r="D428" s="26">
        <f t="shared" ref="D428:D431" si="195">E428*1000</f>
        <v>375000</v>
      </c>
      <c r="E428" s="36">
        <v>375</v>
      </c>
      <c r="F428" s="26" t="s">
        <v>32</v>
      </c>
      <c r="G428" s="27">
        <f>SUMIFS('Wkpr-Stdy Bal (ex. trnsptn)'!$G$9:$G$512,'Wkpr-Stdy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Summary'!$G$9:$G$238,'Wkpr-201612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I428" s="37">
        <f>'Wkpr-Stdy Bal (ex. trnsptn)'!I424</f>
        <v>1.83E-2</v>
      </c>
      <c r="J428" s="28">
        <f t="shared" ref="J428:J431" si="196">G428*I428</f>
        <v>0</v>
      </c>
      <c r="L428" s="37">
        <f>'Wkpr-Stdy Bal (ex. trnsptn)'!L424</f>
        <v>1.8799999999999997E-2</v>
      </c>
      <c r="N428" s="28">
        <f t="shared" ref="N428:N431" si="197">G428*L428</f>
        <v>0</v>
      </c>
      <c r="O428" s="28">
        <f t="shared" ref="O428:O431" si="198">N428-J428</f>
        <v>0</v>
      </c>
      <c r="Q428" s="27">
        <f>SUMIFS('Wkpr-Stdy Bal (ex. trnsptn)'!$Q$9:$Q$512,'Wkpr-Stdy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Summary'!$Q$9:$Q$238,'Wkpr-201612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R428" s="27">
        <f>SUMIFS('Wkpr-Stdy Bal (ex. trnsptn)'!$R$9:$R$512,'Wkpr-Stdy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Summary'!$R$9:$R$238,'Wkpr-201612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S428" s="27">
        <f>SUMIFS('Wkpr-Stdy Bal (ex. trnsptn)'!$S$9:$S$512,'Wkpr-Stdy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Summary'!$S$9:$S$238,'Wkpr-201612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T428" s="27">
        <f>SUMIFS('Wkpr-Stdy Bal (ex. trnsptn)'!$T$9:$T$512,'Wkpr-Stdy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Summary'!$T$9:$T$238,'Wkpr-201612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U428" s="27">
        <f>SUMIFS('Wkpr-Stdy Bal (ex. trnsptn)'!$U$9:$U$512,'Wkpr-Stdy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Summary'!$U$9:$U$238,'Wkpr-201612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</row>
    <row r="429" spans="2:21" x14ac:dyDescent="0.2">
      <c r="B429" s="26" t="s">
        <v>105</v>
      </c>
      <c r="C429" s="26" t="s">
        <v>59</v>
      </c>
      <c r="D429" s="26">
        <f t="shared" si="195"/>
        <v>376000</v>
      </c>
      <c r="E429" s="36">
        <v>376</v>
      </c>
      <c r="F429" s="26" t="s">
        <v>122</v>
      </c>
      <c r="G429" s="27">
        <f>SUMIFS('Wkpr-Stdy Bal (ex. trnsptn)'!$G$9:$G$512,'Wkpr-Stdy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Summary'!$G$9:$G$238,'Wkpr-201612 TTP Adj Summary'!$B$9:$B$238,'Att B1 123116 Depr_Chg-ex trans'!$B429,'Wkpr-201612 TTP Adj Summary'!$C$9:$C$238,'Att B1 123116 Depr_Chg-ex trans'!$C429,'Wkpr-201612 TTP Adj Summary'!$D$9:$D$238,'Att B1 123116 Depr_Chg-ex trans'!$D429)</f>
        <v>2512520.79</v>
      </c>
      <c r="I429" s="37">
        <f>'Wkpr-Stdy Bal (ex. trnsptn)'!I425</f>
        <v>2.3899999999999998E-2</v>
      </c>
      <c r="J429" s="28">
        <f t="shared" si="196"/>
        <v>60049.246880999992</v>
      </c>
      <c r="L429" s="37">
        <f>'Wkpr-Stdy Bal (ex. trnsptn)'!L425</f>
        <v>2.2799999999999997E-2</v>
      </c>
      <c r="N429" s="28">
        <f t="shared" si="197"/>
        <v>57285.474011999991</v>
      </c>
      <c r="O429" s="28">
        <f t="shared" si="198"/>
        <v>-2763.7728690000004</v>
      </c>
      <c r="Q429" s="27">
        <f>SUMIFS('Wkpr-Stdy Bal (ex. trnsptn)'!$Q$9:$Q$512,'Wkpr-Stdy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Summary'!$Q$9:$Q$238,'Wkpr-201612 TTP Adj Summary'!$B$9:$B$238,'Att B1 123116 Depr_Chg-ex trans'!$B429,'Wkpr-201612 TTP Adj Summary'!$C$9:$C$238,'Att B1 123116 Depr_Chg-ex trans'!$C429,'Wkpr-201612 TTP Adj Summary'!$D$9:$D$238,'Att B1 123116 Depr_Chg-ex trans'!$D429)</f>
        <v>0</v>
      </c>
      <c r="R429" s="27">
        <f>SUMIFS('Wkpr-Stdy Bal (ex. trnsptn)'!$R$9:$R$512,'Wkpr-Stdy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Summary'!$R$9:$R$238,'Wkpr-201612 TTP Adj Summary'!$B$9:$B$238,'Att B1 123116 Depr_Chg-ex trans'!$B429,'Wkpr-201612 TTP Adj Summary'!$C$9:$C$238,'Att B1 123116 Depr_Chg-ex trans'!$C429,'Wkpr-201612 TTP Adj Summary'!$D$9:$D$238,'Att B1 123116 Depr_Chg-ex trans'!$D429)</f>
        <v>0</v>
      </c>
      <c r="S429" s="27">
        <f>SUMIFS('Wkpr-Stdy Bal (ex. trnsptn)'!$S$9:$S$512,'Wkpr-Stdy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Summary'!$S$9:$S$238,'Wkpr-201612 TTP Adj Summary'!$B$9:$B$238,'Att B1 123116 Depr_Chg-ex trans'!$B429,'Wkpr-201612 TTP Adj Summary'!$C$9:$C$238,'Att B1 123116 Depr_Chg-ex trans'!$C429,'Wkpr-201612 TTP Adj Summary'!$D$9:$D$238,'Att B1 123116 Depr_Chg-ex trans'!$D429)</f>
        <v>-1942.5730364340343</v>
      </c>
      <c r="T429" s="27">
        <f>SUMIFS('Wkpr-Stdy Bal (ex. trnsptn)'!$T$9:$T$512,'Wkpr-Stdy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Summary'!$T$9:$T$238,'Wkpr-201612 TTP Adj Summary'!$B$9:$B$238,'Att B1 123116 Depr_Chg-ex trans'!$B429,'Wkpr-201612 TTP Adj Summary'!$C$9:$C$238,'Att B1 123116 Depr_Chg-ex trans'!$C429,'Wkpr-201612 TTP Adj Summary'!$D$9:$D$238,'Att B1 123116 Depr_Chg-ex trans'!$D429)</f>
        <v>-821.1998325659697</v>
      </c>
      <c r="U429" s="27">
        <f>SUMIFS('Wkpr-Stdy Bal (ex. trnsptn)'!$U$9:$U$512,'Wkpr-Stdy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Summary'!$U$9:$U$238,'Wkpr-201612 TTP Adj Summary'!$B$9:$B$238,'Att B1 123116 Depr_Chg-ex trans'!$B429,'Wkpr-201612 TTP Adj Summary'!$C$9:$C$238,'Att B1 123116 Depr_Chg-ex trans'!$C429,'Wkpr-201612 TTP Adj Summary'!$D$9:$D$238,'Att B1 123116 Depr_Chg-ex trans'!$D429)</f>
        <v>0</v>
      </c>
    </row>
    <row r="430" spans="2:21" x14ac:dyDescent="0.2">
      <c r="B430" s="26" t="s">
        <v>105</v>
      </c>
      <c r="C430" s="26" t="s">
        <v>59</v>
      </c>
      <c r="D430" s="26">
        <f t="shared" si="195"/>
        <v>378000</v>
      </c>
      <c r="E430" s="36">
        <v>378</v>
      </c>
      <c r="F430" s="26" t="s">
        <v>123</v>
      </c>
      <c r="G430" s="27">
        <f>SUMIFS('Wkpr-Stdy Bal (ex. trnsptn)'!$G$9:$G$512,'Wkpr-Stdy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Summary'!$G$9:$G$238,'Wkpr-201612 TTP Adj Summary'!$B$9:$B$238,'Att B1 123116 Depr_Chg-ex trans'!$B430,'Wkpr-201612 TTP Adj Summary'!$C$9:$C$238,'Att B1 123116 Depr_Chg-ex trans'!$C430,'Wkpr-201612 TTP Adj Summary'!$D$9:$D$238,'Att B1 123116 Depr_Chg-ex trans'!$D430)</f>
        <v>127100.42</v>
      </c>
      <c r="I430" s="37">
        <f>'Wkpr-Stdy Bal (ex. trnsptn)'!I426</f>
        <v>3.5799999999999998E-2</v>
      </c>
      <c r="J430" s="28">
        <f t="shared" si="196"/>
        <v>4550.1950360000001</v>
      </c>
      <c r="L430" s="37">
        <f>'Wkpr-Stdy Bal (ex. trnsptn)'!L426</f>
        <v>3.3700000000000001E-2</v>
      </c>
      <c r="N430" s="28">
        <f t="shared" si="197"/>
        <v>4283.2841539999999</v>
      </c>
      <c r="O430" s="28">
        <f t="shared" si="198"/>
        <v>-266.91088200000013</v>
      </c>
      <c r="Q430" s="27">
        <f>SUMIFS('Wkpr-Stdy Bal (ex. trnsptn)'!$Q$9:$Q$512,'Wkpr-Stdy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Summary'!$Q$9:$Q$238,'Wkpr-201612 TTP Adj Summary'!$B$9:$B$238,'Att B1 123116 Depr_Chg-ex trans'!$B430,'Wkpr-201612 TTP Adj Summary'!$C$9:$C$238,'Att B1 123116 Depr_Chg-ex trans'!$C430,'Wkpr-201612 TTP Adj Summary'!$D$9:$D$238,'Att B1 123116 Depr_Chg-ex trans'!$D430)</f>
        <v>0</v>
      </c>
      <c r="R430" s="27">
        <f>SUMIFS('Wkpr-Stdy Bal (ex. trnsptn)'!$R$9:$R$512,'Wkpr-Stdy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Summary'!$R$9:$R$238,'Wkpr-201612 TTP Adj Summary'!$B$9:$B$238,'Att B1 123116 Depr_Chg-ex trans'!$B430,'Wkpr-201612 TTP Adj Summary'!$C$9:$C$238,'Att B1 123116 Depr_Chg-ex trans'!$C430,'Wkpr-201612 TTP Adj Summary'!$D$9:$D$238,'Att B1 123116 Depr_Chg-ex trans'!$D430)</f>
        <v>0</v>
      </c>
      <c r="S430" s="27">
        <f>SUMIFS('Wkpr-Stdy Bal (ex. trnsptn)'!$S$9:$S$512,'Wkpr-Stdy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Summary'!$S$9:$S$238,'Wkpr-201612 TTP Adj Summary'!$B$9:$B$238,'Att B1 123116 Depr_Chg-ex trans'!$B430,'Wkpr-201612 TTP Adj Summary'!$C$9:$C$238,'Att B1 123116 Depr_Chg-ex trans'!$C430,'Wkpr-201612 TTP Adj Summary'!$D$9:$D$238,'Att B1 123116 Depr_Chg-ex trans'!$D430)</f>
        <v>-187.6036516313402</v>
      </c>
      <c r="T430" s="27">
        <f>SUMIFS('Wkpr-Stdy Bal (ex. trnsptn)'!$T$9:$T$512,'Wkpr-Stdy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Summary'!$T$9:$T$238,'Wkpr-201612 TTP Adj Summary'!$B$9:$B$238,'Att B1 123116 Depr_Chg-ex trans'!$B430,'Wkpr-201612 TTP Adj Summary'!$C$9:$C$238,'Att B1 123116 Depr_Chg-ex trans'!$C430,'Wkpr-201612 TTP Adj Summary'!$D$9:$D$238,'Att B1 123116 Depr_Chg-ex trans'!$D430)</f>
        <v>-79.30723036865993</v>
      </c>
      <c r="U430" s="27">
        <f>SUMIFS('Wkpr-Stdy Bal (ex. trnsptn)'!$U$9:$U$512,'Wkpr-Stdy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Summary'!$U$9:$U$238,'Wkpr-201612 TTP Adj Summary'!$B$9:$B$238,'Att B1 123116 Depr_Chg-ex trans'!$B430,'Wkpr-201612 TTP Adj Summary'!$C$9:$C$238,'Att B1 123116 Depr_Chg-ex trans'!$C430,'Wkpr-201612 TTP Adj Summary'!$D$9:$D$238,'Att B1 123116 Depr_Chg-ex trans'!$D430)</f>
        <v>0</v>
      </c>
    </row>
    <row r="431" spans="2:21" x14ac:dyDescent="0.2">
      <c r="B431" s="26" t="s">
        <v>105</v>
      </c>
      <c r="C431" s="26" t="s">
        <v>59</v>
      </c>
      <c r="D431" s="26">
        <f t="shared" si="195"/>
        <v>379000</v>
      </c>
      <c r="E431" s="36">
        <v>379</v>
      </c>
      <c r="F431" s="26" t="s">
        <v>124</v>
      </c>
      <c r="G431" s="27">
        <f>SUMIFS('Wkpr-Stdy Bal (ex. trnsptn)'!$G$9:$G$512,'Wkpr-Stdy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Summary'!$G$9:$G$238,'Wkpr-201612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I431" s="37">
        <f>'Wkpr-Stdy Bal (ex. trnsptn)'!I427</f>
        <v>2.8700000000000003E-2</v>
      </c>
      <c r="J431" s="28">
        <f t="shared" si="196"/>
        <v>0</v>
      </c>
      <c r="L431" s="37">
        <f>'Wkpr-Stdy Bal (ex. trnsptn)'!L427</f>
        <v>2.6600000000000002E-2</v>
      </c>
      <c r="N431" s="28">
        <f t="shared" si="197"/>
        <v>0</v>
      </c>
      <c r="O431" s="28">
        <f t="shared" si="198"/>
        <v>0</v>
      </c>
      <c r="Q431" s="27">
        <f>SUMIFS('Wkpr-Stdy Bal (ex. trnsptn)'!$Q$9:$Q$512,'Wkpr-Stdy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Summary'!$Q$9:$Q$238,'Wkpr-201612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R431" s="27">
        <f>SUMIFS('Wkpr-Stdy Bal (ex. trnsptn)'!$R$9:$R$512,'Wkpr-Stdy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Summary'!$R$9:$R$238,'Wkpr-201612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S431" s="27">
        <f>SUMIFS('Wkpr-Stdy Bal (ex. trnsptn)'!$S$9:$S$512,'Wkpr-Stdy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Summary'!$S$9:$S$238,'Wkpr-201612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T431" s="27">
        <f>SUMIFS('Wkpr-Stdy Bal (ex. trnsptn)'!$T$9:$T$512,'Wkpr-Stdy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Summary'!$T$9:$T$238,'Wkpr-201612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U431" s="27">
        <f>SUMIFS('Wkpr-Stdy Bal (ex. trnsptn)'!$U$9:$U$512,'Wkpr-Stdy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Summary'!$U$9:$U$238,'Wkpr-201612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</row>
    <row r="432" spans="2:21" x14ac:dyDescent="0.2">
      <c r="E432" s="36"/>
      <c r="F432" s="26" t="s">
        <v>39</v>
      </c>
      <c r="G432" s="40">
        <f>SUM(G428:G431)</f>
        <v>2639621.21</v>
      </c>
      <c r="I432" s="77">
        <f>J432/G432</f>
        <v>2.4472996986184995E-2</v>
      </c>
      <c r="J432" s="40">
        <f>SUM(J428:J431)</f>
        <v>64599.441916999989</v>
      </c>
      <c r="L432" s="77">
        <f>N432/G432</f>
        <v>2.3324845978942559E-2</v>
      </c>
      <c r="N432" s="40">
        <f t="shared" ref="N432:O432" si="199">SUM(N428:N431)</f>
        <v>61568.758165999992</v>
      </c>
      <c r="O432" s="40">
        <f t="shared" si="199"/>
        <v>-3030.6837510000005</v>
      </c>
      <c r="Q432" s="40">
        <f t="shared" ref="Q432:U432" si="200">SUM(Q428:Q431)</f>
        <v>0</v>
      </c>
      <c r="R432" s="40">
        <f t="shared" si="200"/>
        <v>0</v>
      </c>
      <c r="S432" s="40">
        <f t="shared" si="200"/>
        <v>-2130.1766880653745</v>
      </c>
      <c r="T432" s="40">
        <f t="shared" si="200"/>
        <v>-900.50706293462963</v>
      </c>
      <c r="U432" s="40">
        <f t="shared" si="200"/>
        <v>0</v>
      </c>
    </row>
    <row r="433" spans="2:21" x14ac:dyDescent="0.2">
      <c r="J433" s="28"/>
      <c r="N433" s="28"/>
      <c r="O433" s="28"/>
      <c r="Q433" s="28"/>
      <c r="R433" s="28"/>
      <c r="S433" s="28"/>
      <c r="T433" s="28"/>
      <c r="U433" s="28"/>
    </row>
    <row r="434" spans="2:21" x14ac:dyDescent="0.2">
      <c r="E434" s="26" t="s">
        <v>121</v>
      </c>
      <c r="J434" s="28"/>
      <c r="N434" s="28"/>
      <c r="O434" s="28"/>
      <c r="Q434" s="28"/>
      <c r="R434" s="28"/>
      <c r="S434" s="28"/>
      <c r="T434" s="28"/>
      <c r="U434" s="28"/>
    </row>
    <row r="435" spans="2:21" x14ac:dyDescent="0.2">
      <c r="B435" s="26" t="s">
        <v>105</v>
      </c>
      <c r="C435" s="26" t="s">
        <v>69</v>
      </c>
      <c r="D435" s="26">
        <f t="shared" ref="D435:D442" si="201">E435*1000</f>
        <v>374400</v>
      </c>
      <c r="E435" s="26">
        <v>374.4</v>
      </c>
      <c r="F435" s="26" t="s">
        <v>70</v>
      </c>
      <c r="G435" s="27">
        <f>SUMIFS('Wkpr-Stdy Bal (ex. trnsptn)'!$G$9:$G$512,'Wkpr-Stdy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Summary'!$G$9:$G$238,'Wkpr-201612 TTP Adj Summary'!$B$9:$B$238,'Att B1 123116 Depr_Chg-ex trans'!$B435,'Wkpr-201612 TTP Adj Summary'!$C$9:$C$238,'Att B1 123116 Depr_Chg-ex trans'!$C435,'Wkpr-201612 TTP Adj Summary'!$D$9:$D$238,'Att B1 123116 Depr_Chg-ex trans'!$D435)</f>
        <v>63134.91</v>
      </c>
      <c r="I435" s="37">
        <f>'Wkpr-Stdy Bal (ex. trnsptn)'!I431</f>
        <v>2.01E-2</v>
      </c>
      <c r="J435" s="28">
        <f t="shared" ref="J435:J442" si="202">G435*I435</f>
        <v>1269.0116910000002</v>
      </c>
      <c r="L435" s="37">
        <f>'Wkpr-Stdy Bal (ex. trnsptn)'!L431</f>
        <v>1.66E-2</v>
      </c>
      <c r="N435" s="28">
        <f t="shared" ref="N435:N442" si="203">G435*L435</f>
        <v>1048.0395060000001</v>
      </c>
      <c r="O435" s="28">
        <f t="shared" ref="O435:O442" si="204">N435-J435</f>
        <v>-220.97218500000008</v>
      </c>
      <c r="Q435" s="27">
        <f>SUMIFS('Wkpr-Stdy Bal (ex. trnsptn)'!$Q$9:$Q$512,'Wkpr-Stdy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Summary'!$Q$9:$Q$238,'Wkpr-201612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  <c r="R435" s="27">
        <f>SUMIFS('Wkpr-Stdy Bal (ex. trnsptn)'!$R$9:$R$512,'Wkpr-Stdy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Summary'!$R$9:$R$238,'Wkpr-201612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  <c r="S435" s="27">
        <f>SUMIFS('Wkpr-Stdy Bal (ex. trnsptn)'!$S$9:$S$512,'Wkpr-Stdy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Summary'!$S$9:$S$238,'Wkpr-201612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  <c r="T435" s="27">
        <f>SUMIFS('Wkpr-Stdy Bal (ex. trnsptn)'!$T$9:$T$512,'Wkpr-Stdy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Summary'!$T$9:$T$238,'Wkpr-201612 TTP Adj Summary'!$B$9:$B$238,'Att B1 123116 Depr_Chg-ex trans'!$B435,'Wkpr-201612 TTP Adj Summary'!$C$9:$C$238,'Att B1 123116 Depr_Chg-ex trans'!$C435,'Wkpr-201612 TTP Adj Summary'!$D$9:$D$238,'Att B1 123116 Depr_Chg-ex trans'!$D435)</f>
        <v>-220.97218500000008</v>
      </c>
      <c r="U435" s="27">
        <f>SUMIFS('Wkpr-Stdy Bal (ex. trnsptn)'!$U$9:$U$512,'Wkpr-Stdy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Summary'!$U$9:$U$238,'Wkpr-201612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</row>
    <row r="436" spans="2:21" x14ac:dyDescent="0.2">
      <c r="B436" s="26" t="s">
        <v>105</v>
      </c>
      <c r="C436" s="26" t="s">
        <v>69</v>
      </c>
      <c r="D436" s="26">
        <f t="shared" si="201"/>
        <v>375000</v>
      </c>
      <c r="E436" s="36">
        <v>375</v>
      </c>
      <c r="F436" s="26" t="s">
        <v>32</v>
      </c>
      <c r="G436" s="27">
        <f>SUMIFS('Wkpr-Stdy Bal (ex. trnsptn)'!$G$9:$G$512,'Wkpr-Stdy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Summary'!$G$9:$G$238,'Wkpr-201612 TTP Adj Summary'!$B$9:$B$238,'Att B1 123116 Depr_Chg-ex trans'!$B436,'Wkpr-201612 TTP Adj Summary'!$C$9:$C$238,'Att B1 123116 Depr_Chg-ex trans'!$C436,'Wkpr-201612 TTP Adj Summary'!$D$9:$D$238,'Att B1 123116 Depr_Chg-ex trans'!$D436)</f>
        <v>364738.8</v>
      </c>
      <c r="I436" s="37">
        <f>'Wkpr-Stdy Bal (ex. trnsptn)'!I432</f>
        <v>1.83E-2</v>
      </c>
      <c r="J436" s="28">
        <f t="shared" si="202"/>
        <v>6674.7200400000002</v>
      </c>
      <c r="L436" s="37">
        <f>'Wkpr-Stdy Bal (ex. trnsptn)'!L432</f>
        <v>1.8800000000000001E-2</v>
      </c>
      <c r="N436" s="28">
        <f t="shared" si="203"/>
        <v>6857.0894399999997</v>
      </c>
      <c r="O436" s="28">
        <f t="shared" si="204"/>
        <v>182.36939999999959</v>
      </c>
      <c r="Q436" s="27">
        <f>SUMIFS('Wkpr-Stdy Bal (ex. trnsptn)'!$Q$9:$Q$512,'Wkpr-Stdy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Summary'!$Q$9:$Q$238,'Wkpr-201612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  <c r="R436" s="27">
        <f>SUMIFS('Wkpr-Stdy Bal (ex. trnsptn)'!$R$9:$R$512,'Wkpr-Stdy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Summary'!$R$9:$R$238,'Wkpr-201612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  <c r="S436" s="27">
        <f>SUMIFS('Wkpr-Stdy Bal (ex. trnsptn)'!$S$9:$S$512,'Wkpr-Stdy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Summary'!$S$9:$S$238,'Wkpr-201612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  <c r="T436" s="27">
        <f>SUMIFS('Wkpr-Stdy Bal (ex. trnsptn)'!$T$9:$T$512,'Wkpr-Stdy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Summary'!$T$9:$T$238,'Wkpr-201612 TTP Adj Summary'!$B$9:$B$238,'Att B1 123116 Depr_Chg-ex trans'!$B436,'Wkpr-201612 TTP Adj Summary'!$C$9:$C$238,'Att B1 123116 Depr_Chg-ex trans'!$C436,'Wkpr-201612 TTP Adj Summary'!$D$9:$D$238,'Att B1 123116 Depr_Chg-ex trans'!$D436)</f>
        <v>182.36939999999959</v>
      </c>
      <c r="U436" s="27">
        <f>SUMIFS('Wkpr-Stdy Bal (ex. trnsptn)'!$U$9:$U$512,'Wkpr-Stdy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Summary'!$U$9:$U$238,'Wkpr-201612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</row>
    <row r="437" spans="2:21" x14ac:dyDescent="0.2">
      <c r="B437" s="26" t="s">
        <v>105</v>
      </c>
      <c r="C437" s="26" t="s">
        <v>69</v>
      </c>
      <c r="D437" s="26">
        <f t="shared" si="201"/>
        <v>376000</v>
      </c>
      <c r="E437" s="36">
        <v>376</v>
      </c>
      <c r="F437" s="26" t="s">
        <v>122</v>
      </c>
      <c r="G437" s="27">
        <f>SUMIFS('Wkpr-Stdy Bal (ex. trnsptn)'!$G$9:$G$512,'Wkpr-Stdy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Summary'!$G$9:$G$238,'Wkpr-201612 TTP Adj Summary'!$B$9:$B$238,'Att B1 123116 Depr_Chg-ex trans'!$B437,'Wkpr-201612 TTP Adj Summary'!$C$9:$C$238,'Att B1 123116 Depr_Chg-ex trans'!$C437,'Wkpr-201612 TTP Adj Summary'!$D$9:$D$238,'Att B1 123116 Depr_Chg-ex trans'!$D437)</f>
        <v>104713429.08999999</v>
      </c>
      <c r="I437" s="37">
        <f>'Wkpr-Stdy Bal (ex. trnsptn)'!I433</f>
        <v>2.3899999999999998E-2</v>
      </c>
      <c r="J437" s="28">
        <f t="shared" si="202"/>
        <v>2502650.9552509994</v>
      </c>
      <c r="L437" s="37">
        <f>'Wkpr-Stdy Bal (ex. trnsptn)'!L433</f>
        <v>2.2800000000000001E-2</v>
      </c>
      <c r="N437" s="28">
        <f t="shared" si="203"/>
        <v>2387466.1832519998</v>
      </c>
      <c r="O437" s="28">
        <f t="shared" si="204"/>
        <v>-115184.77199899964</v>
      </c>
      <c r="Q437" s="27">
        <f>SUMIFS('Wkpr-Stdy Bal (ex. trnsptn)'!$Q$9:$Q$512,'Wkpr-Stdy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Summary'!$Q$9:$Q$238,'Wkpr-201612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  <c r="R437" s="27">
        <f>SUMIFS('Wkpr-Stdy Bal (ex. trnsptn)'!$R$9:$R$512,'Wkpr-Stdy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Summary'!$R$9:$R$238,'Wkpr-201612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  <c r="S437" s="27">
        <f>SUMIFS('Wkpr-Stdy Bal (ex. trnsptn)'!$S$9:$S$512,'Wkpr-Stdy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Summary'!$S$9:$S$238,'Wkpr-201612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  <c r="T437" s="27">
        <f>SUMIFS('Wkpr-Stdy Bal (ex. trnsptn)'!$T$9:$T$512,'Wkpr-Stdy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Summary'!$T$9:$T$238,'Wkpr-201612 TTP Adj Summary'!$B$9:$B$238,'Att B1 123116 Depr_Chg-ex trans'!$B437,'Wkpr-201612 TTP Adj Summary'!$C$9:$C$238,'Att B1 123116 Depr_Chg-ex trans'!$C437,'Wkpr-201612 TTP Adj Summary'!$D$9:$D$238,'Att B1 123116 Depr_Chg-ex trans'!$D437)</f>
        <v>-115184.77199899933</v>
      </c>
      <c r="U437" s="27">
        <f>SUMIFS('Wkpr-Stdy Bal (ex. trnsptn)'!$U$9:$U$512,'Wkpr-Stdy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Summary'!$U$9:$U$238,'Wkpr-201612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</row>
    <row r="438" spans="2:21" x14ac:dyDescent="0.2">
      <c r="B438" s="26" t="s">
        <v>105</v>
      </c>
      <c r="C438" s="26" t="s">
        <v>69</v>
      </c>
      <c r="D438" s="26">
        <f t="shared" si="201"/>
        <v>378000</v>
      </c>
      <c r="E438" s="36">
        <v>378</v>
      </c>
      <c r="F438" s="26" t="s">
        <v>123</v>
      </c>
      <c r="G438" s="27">
        <f>SUMIFS('Wkpr-Stdy Bal (ex. trnsptn)'!$G$9:$G$512,'Wkpr-Stdy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Summary'!$G$9:$G$238,'Wkpr-201612 TTP Adj Summary'!$B$9:$B$238,'Att B1 123116 Depr_Chg-ex trans'!$B438,'Wkpr-201612 TTP Adj Summary'!$C$9:$C$238,'Att B1 123116 Depr_Chg-ex trans'!$C438,'Wkpr-201612 TTP Adj Summary'!$D$9:$D$238,'Att B1 123116 Depr_Chg-ex trans'!$D438)</f>
        <v>2221364.2000000002</v>
      </c>
      <c r="I438" s="37">
        <f>'Wkpr-Stdy Bal (ex. trnsptn)'!I434</f>
        <v>3.5799999999999998E-2</v>
      </c>
      <c r="J438" s="28">
        <f t="shared" si="202"/>
        <v>79524.838360000009</v>
      </c>
      <c r="L438" s="37">
        <f>'Wkpr-Stdy Bal (ex. trnsptn)'!L434</f>
        <v>3.3700000000000001E-2</v>
      </c>
      <c r="N438" s="28">
        <f t="shared" si="203"/>
        <v>74859.973540000006</v>
      </c>
      <c r="O438" s="28">
        <f t="shared" si="204"/>
        <v>-4664.8648200000025</v>
      </c>
      <c r="Q438" s="27">
        <f>SUMIFS('Wkpr-Stdy Bal (ex. trnsptn)'!$Q$9:$Q$512,'Wkpr-Stdy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Summary'!$Q$9:$Q$238,'Wkpr-201612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  <c r="R438" s="27">
        <f>SUMIFS('Wkpr-Stdy Bal (ex. trnsptn)'!$R$9:$R$512,'Wkpr-Stdy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Summary'!$R$9:$R$238,'Wkpr-201612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  <c r="S438" s="27">
        <f>SUMIFS('Wkpr-Stdy Bal (ex. trnsptn)'!$S$9:$S$512,'Wkpr-Stdy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Summary'!$S$9:$S$238,'Wkpr-201612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  <c r="T438" s="27">
        <f>SUMIFS('Wkpr-Stdy Bal (ex. trnsptn)'!$T$9:$T$512,'Wkpr-Stdy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Summary'!$T$9:$T$238,'Wkpr-201612 TTP Adj Summary'!$B$9:$B$238,'Att B1 123116 Depr_Chg-ex trans'!$B438,'Wkpr-201612 TTP Adj Summary'!$C$9:$C$238,'Att B1 123116 Depr_Chg-ex trans'!$C438,'Wkpr-201612 TTP Adj Summary'!$D$9:$D$238,'Att B1 123116 Depr_Chg-ex trans'!$D438)</f>
        <v>-4664.8648200000025</v>
      </c>
      <c r="U438" s="27">
        <f>SUMIFS('Wkpr-Stdy Bal (ex. trnsptn)'!$U$9:$U$512,'Wkpr-Stdy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Summary'!$U$9:$U$238,'Wkpr-201612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</row>
    <row r="439" spans="2:21" x14ac:dyDescent="0.2">
      <c r="B439" s="26" t="s">
        <v>105</v>
      </c>
      <c r="C439" s="26" t="s">
        <v>69</v>
      </c>
      <c r="D439" s="26">
        <f t="shared" si="201"/>
        <v>379000</v>
      </c>
      <c r="E439" s="36">
        <v>379</v>
      </c>
      <c r="F439" s="26" t="s">
        <v>124</v>
      </c>
      <c r="G439" s="27">
        <f>SUMIFS('Wkpr-Stdy Bal (ex. trnsptn)'!$G$9:$G$512,'Wkpr-Stdy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Summary'!$G$9:$G$238,'Wkpr-201612 TTP Adj Summary'!$B$9:$B$238,'Att B1 123116 Depr_Chg-ex trans'!$B439,'Wkpr-201612 TTP Adj Summary'!$C$9:$C$238,'Att B1 123116 Depr_Chg-ex trans'!$C439,'Wkpr-201612 TTP Adj Summary'!$D$9:$D$238,'Att B1 123116 Depr_Chg-ex trans'!$D439)</f>
        <v>4503307.12</v>
      </c>
      <c r="I439" s="37">
        <f>'Wkpr-Stdy Bal (ex. trnsptn)'!I435</f>
        <v>2.87E-2</v>
      </c>
      <c r="J439" s="28">
        <f t="shared" si="202"/>
        <v>129244.914344</v>
      </c>
      <c r="L439" s="37">
        <f>'Wkpr-Stdy Bal (ex. trnsptn)'!L435</f>
        <v>2.6599999999999999E-2</v>
      </c>
      <c r="N439" s="28">
        <f t="shared" si="203"/>
        <v>119787.969392</v>
      </c>
      <c r="O439" s="28">
        <f t="shared" si="204"/>
        <v>-9456.9449520000053</v>
      </c>
      <c r="Q439" s="27">
        <f>SUMIFS('Wkpr-Stdy Bal (ex. trnsptn)'!$Q$9:$Q$512,'Wkpr-Stdy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Summary'!$Q$9:$Q$238,'Wkpr-201612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  <c r="R439" s="27">
        <f>SUMIFS('Wkpr-Stdy Bal (ex. trnsptn)'!$R$9:$R$512,'Wkpr-Stdy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Summary'!$R$9:$R$238,'Wkpr-201612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  <c r="S439" s="27">
        <f>SUMIFS('Wkpr-Stdy Bal (ex. trnsptn)'!$S$9:$S$512,'Wkpr-Stdy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Summary'!$S$9:$S$238,'Wkpr-201612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  <c r="T439" s="27">
        <f>SUMIFS('Wkpr-Stdy Bal (ex. trnsptn)'!$T$9:$T$512,'Wkpr-Stdy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Summary'!$T$9:$T$238,'Wkpr-201612 TTP Adj Summary'!$B$9:$B$238,'Att B1 123116 Depr_Chg-ex trans'!$B439,'Wkpr-201612 TTP Adj Summary'!$C$9:$C$238,'Att B1 123116 Depr_Chg-ex trans'!$C439,'Wkpr-201612 TTP Adj Summary'!$D$9:$D$238,'Att B1 123116 Depr_Chg-ex trans'!$D439)</f>
        <v>-9456.9449520000053</v>
      </c>
      <c r="U439" s="27">
        <f>SUMIFS('Wkpr-Stdy Bal (ex. trnsptn)'!$U$9:$U$512,'Wkpr-Stdy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Summary'!$U$9:$U$238,'Wkpr-201612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</row>
    <row r="440" spans="2:21" x14ac:dyDescent="0.2">
      <c r="B440" s="26" t="s">
        <v>105</v>
      </c>
      <c r="C440" s="26" t="s">
        <v>69</v>
      </c>
      <c r="D440" s="26">
        <f t="shared" si="201"/>
        <v>380000</v>
      </c>
      <c r="E440" s="36">
        <v>380</v>
      </c>
      <c r="F440" s="26" t="s">
        <v>125</v>
      </c>
      <c r="G440" s="27">
        <f>SUMIFS('Wkpr-Stdy Bal (ex. trnsptn)'!$G$9:$G$512,'Wkpr-Stdy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Summary'!$G$9:$G$238,'Wkpr-201612 TTP Adj Summary'!$B$9:$B$238,'Att B1 123116 Depr_Chg-ex trans'!$B440,'Wkpr-201612 TTP Adj Summary'!$C$9:$C$238,'Att B1 123116 Depr_Chg-ex trans'!$C440,'Wkpr-201612 TTP Adj Summary'!$D$9:$D$238,'Att B1 123116 Depr_Chg-ex trans'!$D440)</f>
        <v>68825885.430000007</v>
      </c>
      <c r="I440" s="37">
        <f>'Wkpr-Stdy Bal (ex. trnsptn)'!I436</f>
        <v>2.4199999999999999E-2</v>
      </c>
      <c r="J440" s="28">
        <f t="shared" si="202"/>
        <v>1665586.4274060002</v>
      </c>
      <c r="L440" s="37">
        <f>'Wkpr-Stdy Bal (ex. trnsptn)'!L436</f>
        <v>2.4500000000000001E-2</v>
      </c>
      <c r="N440" s="28">
        <f t="shared" si="203"/>
        <v>1686234.1930350002</v>
      </c>
      <c r="O440" s="28">
        <f t="shared" si="204"/>
        <v>20647.76562900003</v>
      </c>
      <c r="Q440" s="27">
        <f>SUMIFS('Wkpr-Stdy Bal (ex. trnsptn)'!$Q$9:$Q$512,'Wkpr-Stdy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Summary'!$Q$9:$Q$238,'Wkpr-201612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  <c r="R440" s="27">
        <f>SUMIFS('Wkpr-Stdy Bal (ex. trnsptn)'!$R$9:$R$512,'Wkpr-Stdy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Summary'!$R$9:$R$238,'Wkpr-201612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  <c r="S440" s="27">
        <f>SUMIFS('Wkpr-Stdy Bal (ex. trnsptn)'!$S$9:$S$512,'Wkpr-Stdy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Summary'!$S$9:$S$238,'Wkpr-201612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  <c r="T440" s="27">
        <f>SUMIFS('Wkpr-Stdy Bal (ex. trnsptn)'!$T$9:$T$512,'Wkpr-Stdy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Summary'!$T$9:$T$238,'Wkpr-201612 TTP Adj Summary'!$B$9:$B$238,'Att B1 123116 Depr_Chg-ex trans'!$B440,'Wkpr-201612 TTP Adj Summary'!$C$9:$C$238,'Att B1 123116 Depr_Chg-ex trans'!$C440,'Wkpr-201612 TTP Adj Summary'!$D$9:$D$238,'Att B1 123116 Depr_Chg-ex trans'!$D440)</f>
        <v>20647.765629000194</v>
      </c>
      <c r="U440" s="27">
        <f>SUMIFS('Wkpr-Stdy Bal (ex. trnsptn)'!$U$9:$U$512,'Wkpr-Stdy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Summary'!$U$9:$U$238,'Wkpr-201612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</row>
    <row r="441" spans="2:21" x14ac:dyDescent="0.2">
      <c r="B441" s="26" t="s">
        <v>105</v>
      </c>
      <c r="C441" s="26" t="s">
        <v>69</v>
      </c>
      <c r="D441" s="26">
        <f t="shared" si="201"/>
        <v>381000</v>
      </c>
      <c r="E441" s="36">
        <v>381</v>
      </c>
      <c r="F441" s="26" t="s">
        <v>76</v>
      </c>
      <c r="G441" s="27">
        <f>SUMIFS('Wkpr-Stdy Bal (ex. trnsptn)'!$G$9:$G$512,'Wkpr-Stdy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Summary'!$G$9:$G$238,'Wkpr-201612 TTP Adj Summary'!$B$9:$B$238,'Att B1 123116 Depr_Chg-ex trans'!$B441,'Wkpr-201612 TTP Adj Summary'!$C$9:$C$238,'Att B1 123116 Depr_Chg-ex trans'!$C441,'Wkpr-201612 TTP Adj Summary'!$D$9:$D$238,'Att B1 123116 Depr_Chg-ex trans'!$D441)</f>
        <v>23545142.77</v>
      </c>
      <c r="I441" s="37">
        <f>'Wkpr-Stdy Bal (ex. trnsptn)'!I437</f>
        <v>2.76E-2</v>
      </c>
      <c r="J441" s="28">
        <f t="shared" si="202"/>
        <v>649845.94045200001</v>
      </c>
      <c r="L441" s="37">
        <f>'Wkpr-Stdy Bal (ex. trnsptn)'!L437</f>
        <v>2.18E-2</v>
      </c>
      <c r="N441" s="28">
        <f t="shared" si="203"/>
        <v>513284.11238599999</v>
      </c>
      <c r="O441" s="28">
        <f t="shared" si="204"/>
        <v>-136561.82806600002</v>
      </c>
      <c r="Q441" s="27">
        <f>SUMIFS('Wkpr-Stdy Bal (ex. trnsptn)'!$Q$9:$Q$512,'Wkpr-Stdy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Summary'!$Q$9:$Q$238,'Wkpr-201612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  <c r="R441" s="27">
        <f>SUMIFS('Wkpr-Stdy Bal (ex. trnsptn)'!$R$9:$R$512,'Wkpr-Stdy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Summary'!$R$9:$R$238,'Wkpr-201612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  <c r="S441" s="27">
        <f>SUMIFS('Wkpr-Stdy Bal (ex. trnsptn)'!$S$9:$S$512,'Wkpr-Stdy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Summary'!$S$9:$S$238,'Wkpr-201612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  <c r="T441" s="27">
        <f>SUMIFS('Wkpr-Stdy Bal (ex. trnsptn)'!$T$9:$T$512,'Wkpr-Stdy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Summary'!$T$9:$T$238,'Wkpr-201612 TTP Adj Summary'!$B$9:$B$238,'Att B1 123116 Depr_Chg-ex trans'!$B441,'Wkpr-201612 TTP Adj Summary'!$C$9:$C$238,'Att B1 123116 Depr_Chg-ex trans'!$C441,'Wkpr-201612 TTP Adj Summary'!$D$9:$D$238,'Att B1 123116 Depr_Chg-ex trans'!$D441)</f>
        <v>-136561.82806599996</v>
      </c>
      <c r="U441" s="27">
        <f>SUMIFS('Wkpr-Stdy Bal (ex. trnsptn)'!$U$9:$U$512,'Wkpr-Stdy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Summary'!$U$9:$U$238,'Wkpr-201612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</row>
    <row r="442" spans="2:21" x14ac:dyDescent="0.2">
      <c r="B442" s="26" t="s">
        <v>105</v>
      </c>
      <c r="C442" s="26" t="s">
        <v>69</v>
      </c>
      <c r="D442" s="26">
        <f t="shared" si="201"/>
        <v>385000</v>
      </c>
      <c r="E442" s="36">
        <v>385</v>
      </c>
      <c r="F442" s="26" t="s">
        <v>126</v>
      </c>
      <c r="G442" s="27">
        <f>SUMIFS('Wkpr-Stdy Bal (ex. trnsptn)'!$G$9:$G$512,'Wkpr-Stdy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Summary'!$G$9:$G$238,'Wkpr-201612 TTP Adj Summary'!$B$9:$B$238,'Att B1 123116 Depr_Chg-ex trans'!$B442,'Wkpr-201612 TTP Adj Summary'!$C$9:$C$238,'Att B1 123116 Depr_Chg-ex trans'!$C442,'Wkpr-201612 TTP Adj Summary'!$D$9:$D$238,'Att B1 123116 Depr_Chg-ex trans'!$D442)</f>
        <v>769995.44000000006</v>
      </c>
      <c r="I442" s="37">
        <f>'Wkpr-Stdy Bal (ex. trnsptn)'!I438</f>
        <v>1.8800000000000001E-2</v>
      </c>
      <c r="J442" s="28">
        <f t="shared" si="202"/>
        <v>14475.914272000002</v>
      </c>
      <c r="L442" s="37">
        <f>'Wkpr-Stdy Bal (ex. trnsptn)'!L438</f>
        <v>1.7299999999999999E-2</v>
      </c>
      <c r="N442" s="28">
        <f t="shared" si="203"/>
        <v>13320.921112</v>
      </c>
      <c r="O442" s="28">
        <f t="shared" si="204"/>
        <v>-1154.9931600000018</v>
      </c>
      <c r="Q442" s="27">
        <f>SUMIFS('Wkpr-Stdy Bal (ex. trnsptn)'!$Q$9:$Q$512,'Wkpr-Stdy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Summary'!$Q$9:$Q$238,'Wkpr-201612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  <c r="R442" s="27">
        <f>SUMIFS('Wkpr-Stdy Bal (ex. trnsptn)'!$R$9:$R$512,'Wkpr-Stdy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Summary'!$R$9:$R$238,'Wkpr-201612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  <c r="S442" s="27">
        <f>SUMIFS('Wkpr-Stdy Bal (ex. trnsptn)'!$S$9:$S$512,'Wkpr-Stdy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Summary'!$S$9:$S$238,'Wkpr-201612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  <c r="T442" s="27">
        <f>SUMIFS('Wkpr-Stdy Bal (ex. trnsptn)'!$T$9:$T$512,'Wkpr-Stdy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Summary'!$T$9:$T$238,'Wkpr-201612 TTP Adj Summary'!$B$9:$B$238,'Att B1 123116 Depr_Chg-ex trans'!$B442,'Wkpr-201612 TTP Adj Summary'!$C$9:$C$238,'Att B1 123116 Depr_Chg-ex trans'!$C442,'Wkpr-201612 TTP Adj Summary'!$D$9:$D$238,'Att B1 123116 Depr_Chg-ex trans'!$D442)</f>
        <v>-1154.9931600000018</v>
      </c>
      <c r="U442" s="27">
        <f>SUMIFS('Wkpr-Stdy Bal (ex. trnsptn)'!$U$9:$U$512,'Wkpr-Stdy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Summary'!$U$9:$U$238,'Wkpr-201612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</row>
    <row r="443" spans="2:21" x14ac:dyDescent="0.2">
      <c r="F443" s="26" t="s">
        <v>39</v>
      </c>
      <c r="G443" s="40">
        <f>SUM(G435:G442)</f>
        <v>205006997.76000002</v>
      </c>
      <c r="I443" s="77">
        <f>J443/G443</f>
        <v>2.4629757896006754E-2</v>
      </c>
      <c r="J443" s="40">
        <f>SUM(J435:J442)</f>
        <v>5049272.7218159996</v>
      </c>
      <c r="L443" s="77">
        <f>N443/G443</f>
        <v>2.3427778242407441E-2</v>
      </c>
      <c r="N443" s="40">
        <f t="shared" ref="N443:O443" si="205">SUM(N435:N442)</f>
        <v>4802858.4816629998</v>
      </c>
      <c r="O443" s="40">
        <f t="shared" si="205"/>
        <v>-246414.24015299964</v>
      </c>
      <c r="Q443" s="40">
        <f t="shared" ref="Q443:U443" si="206">SUM(Q435:Q442)</f>
        <v>0</v>
      </c>
      <c r="R443" s="40">
        <f t="shared" si="206"/>
        <v>0</v>
      </c>
      <c r="S443" s="40">
        <f t="shared" si="206"/>
        <v>0</v>
      </c>
      <c r="T443" s="40">
        <f t="shared" si="206"/>
        <v>-246414.24015299912</v>
      </c>
      <c r="U443" s="40">
        <f t="shared" si="206"/>
        <v>0</v>
      </c>
    </row>
    <row r="444" spans="2:21" x14ac:dyDescent="0.2">
      <c r="J444" s="28"/>
      <c r="N444" s="28"/>
      <c r="O444" s="28"/>
      <c r="Q444" s="28"/>
      <c r="R444" s="28"/>
      <c r="S444" s="28"/>
      <c r="T444" s="28"/>
      <c r="U444" s="28"/>
    </row>
    <row r="445" spans="2:21" x14ac:dyDescent="0.2">
      <c r="E445" s="26" t="s">
        <v>127</v>
      </c>
      <c r="J445" s="28"/>
      <c r="N445" s="28"/>
      <c r="O445" s="28"/>
      <c r="Q445" s="28"/>
      <c r="R445" s="28"/>
      <c r="S445" s="28"/>
      <c r="T445" s="28"/>
      <c r="U445" s="28"/>
    </row>
    <row r="446" spans="2:21" x14ac:dyDescent="0.2">
      <c r="B446" s="26" t="s">
        <v>105</v>
      </c>
      <c r="C446" s="26" t="s">
        <v>120</v>
      </c>
      <c r="D446" s="26">
        <f t="shared" ref="D446:D454" si="207">E446*1000</f>
        <v>374400</v>
      </c>
      <c r="E446" s="26">
        <v>374.4</v>
      </c>
      <c r="F446" s="26" t="s">
        <v>70</v>
      </c>
      <c r="G446" s="27">
        <f>SUMIFS('Wkpr-Stdy Bal (ex. trnsptn)'!$G$9:$G$512,'Wkpr-Stdy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Summary'!$G$9:$G$238,'Wkpr-201612 TTP Adj Summary'!$B$9:$B$238,'Att B1 123116 Depr_Chg-ex trans'!$B446,'Wkpr-201612 TTP Adj Summary'!$C$9:$C$238,'Att B1 123116 Depr_Chg-ex trans'!$C446,'Wkpr-201612 TTP Adj Summary'!$D$9:$D$238,'Att B1 123116 Depr_Chg-ex trans'!$D446)</f>
        <v>392457.08</v>
      </c>
      <c r="I446" s="37">
        <f>'Wkpr-Stdy Bal (ex. trnsptn)'!I442</f>
        <v>2.01E-2</v>
      </c>
      <c r="J446" s="28">
        <f t="shared" ref="J446:J453" si="208">G446*I446</f>
        <v>7888.3873080000003</v>
      </c>
      <c r="L446" s="37">
        <f>'Wkpr-Stdy Bal (ex. trnsptn)'!L442</f>
        <v>1.66E-2</v>
      </c>
      <c r="N446" s="28">
        <f t="shared" ref="N446:N454" si="209">G446*L446</f>
        <v>6514.7875280000007</v>
      </c>
      <c r="O446" s="28">
        <f t="shared" ref="O446:O454" si="210">N446-J446</f>
        <v>-1373.5997799999996</v>
      </c>
      <c r="Q446" s="27">
        <f>SUMIFS('Wkpr-Stdy Bal (ex. trnsptn)'!$Q$9:$Q$512,'Wkpr-Stdy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Summary'!$Q$9:$Q$238,'Wkpr-201612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R446" s="27">
        <f>SUMIFS('Wkpr-Stdy Bal (ex. trnsptn)'!$R$9:$R$512,'Wkpr-Stdy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Summary'!$R$9:$R$238,'Wkpr-201612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S446" s="27">
        <f>SUMIFS('Wkpr-Stdy Bal (ex. trnsptn)'!$S$9:$S$512,'Wkpr-Stdy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Summary'!$S$9:$S$238,'Wkpr-201612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T446" s="27">
        <f>SUMIFS('Wkpr-Stdy Bal (ex. trnsptn)'!$T$9:$T$512,'Wkpr-Stdy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Summary'!$T$9:$T$238,'Wkpr-201612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U446" s="27">
        <f>SUMIFS('Wkpr-Stdy Bal (ex. trnsptn)'!$U$9:$U$512,'Wkpr-Stdy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Summary'!$U$9:$U$238,'Wkpr-201612 TTP Adj Summary'!$B$9:$B$238,'Att B1 123116 Depr_Chg-ex trans'!$B446,'Wkpr-201612 TTP Adj Summary'!$C$9:$C$238,'Att B1 123116 Depr_Chg-ex trans'!$C446,'Wkpr-201612 TTP Adj Summary'!$D$9:$D$238,'Att B1 123116 Depr_Chg-ex trans'!$D446)</f>
        <v>-1373.5997799999996</v>
      </c>
    </row>
    <row r="447" spans="2:21" x14ac:dyDescent="0.2">
      <c r="B447" s="26" t="s">
        <v>105</v>
      </c>
      <c r="C447" s="26" t="s">
        <v>120</v>
      </c>
      <c r="D447" s="26">
        <f t="shared" si="207"/>
        <v>375000</v>
      </c>
      <c r="E447" s="36">
        <v>375</v>
      </c>
      <c r="F447" s="26" t="s">
        <v>32</v>
      </c>
      <c r="G447" s="27">
        <f>SUMIFS('Wkpr-Stdy Bal (ex. trnsptn)'!$G$9:$G$512,'Wkpr-Stdy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Summary'!$G$9:$G$238,'Wkpr-201612 TTP Adj Summary'!$B$9:$B$238,'Att B1 123116 Depr_Chg-ex trans'!$B447,'Wkpr-201612 TTP Adj Summary'!$C$9:$C$238,'Att B1 123116 Depr_Chg-ex trans'!$C447,'Wkpr-201612 TTP Adj Summary'!$D$9:$D$238,'Att B1 123116 Depr_Chg-ex trans'!$D447)</f>
        <v>378028.81</v>
      </c>
      <c r="I447" s="37">
        <f>'Wkpr-Stdy Bal (ex. trnsptn)'!I443</f>
        <v>1.8499999999999999E-2</v>
      </c>
      <c r="J447" s="28">
        <f t="shared" si="208"/>
        <v>6993.5329849999998</v>
      </c>
      <c r="L447" s="37">
        <f>'Wkpr-Stdy Bal (ex. trnsptn)'!L443</f>
        <v>2.0400000000000001E-2</v>
      </c>
      <c r="N447" s="28">
        <f t="shared" si="209"/>
        <v>7711.7877240000007</v>
      </c>
      <c r="O447" s="28">
        <f t="shared" si="210"/>
        <v>718.25473900000088</v>
      </c>
      <c r="Q447" s="27">
        <f>SUMIFS('Wkpr-Stdy Bal (ex. trnsptn)'!$Q$9:$Q$512,'Wkpr-Stdy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Summary'!$Q$9:$Q$238,'Wkpr-201612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R447" s="27">
        <f>SUMIFS('Wkpr-Stdy Bal (ex. trnsptn)'!$R$9:$R$512,'Wkpr-Stdy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Summary'!$R$9:$R$238,'Wkpr-201612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S447" s="27">
        <f>SUMIFS('Wkpr-Stdy Bal (ex. trnsptn)'!$S$9:$S$512,'Wkpr-Stdy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Summary'!$S$9:$S$238,'Wkpr-201612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T447" s="27">
        <f>SUMIFS('Wkpr-Stdy Bal (ex. trnsptn)'!$T$9:$T$512,'Wkpr-Stdy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Summary'!$T$9:$T$238,'Wkpr-201612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U447" s="27">
        <f>SUMIFS('Wkpr-Stdy Bal (ex. trnsptn)'!$U$9:$U$512,'Wkpr-Stdy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Summary'!$U$9:$U$238,'Wkpr-201612 TTP Adj Summary'!$B$9:$B$238,'Att B1 123116 Depr_Chg-ex trans'!$B447,'Wkpr-201612 TTP Adj Summary'!$C$9:$C$238,'Att B1 123116 Depr_Chg-ex trans'!$C447,'Wkpr-201612 TTP Adj Summary'!$D$9:$D$238,'Att B1 123116 Depr_Chg-ex trans'!$D447)</f>
        <v>718.25473900000088</v>
      </c>
    </row>
    <row r="448" spans="2:21" x14ac:dyDescent="0.2">
      <c r="B448" s="26" t="s">
        <v>105</v>
      </c>
      <c r="C448" s="26" t="s">
        <v>120</v>
      </c>
      <c r="D448" s="26">
        <f t="shared" si="207"/>
        <v>376000</v>
      </c>
      <c r="E448" s="36">
        <v>376</v>
      </c>
      <c r="F448" s="26" t="s">
        <v>122</v>
      </c>
      <c r="G448" s="27">
        <f>SUMIFS('Wkpr-Stdy Bal (ex. trnsptn)'!$G$9:$G$512,'Wkpr-Stdy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Summary'!$G$9:$G$238,'Wkpr-201612 TTP Adj Summary'!$B$9:$B$238,'Att B1 123116 Depr_Chg-ex trans'!$B448,'Wkpr-201612 TTP Adj Summary'!$C$9:$C$238,'Att B1 123116 Depr_Chg-ex trans'!$C448,'Wkpr-201612 TTP Adj Summary'!$D$9:$D$238,'Att B1 123116 Depr_Chg-ex trans'!$D448)</f>
        <v>197898740.97</v>
      </c>
      <c r="I448" s="37">
        <f>'Wkpr-Stdy Bal (ex. trnsptn)'!I444</f>
        <v>1.9400000000000001E-2</v>
      </c>
      <c r="J448" s="28">
        <f t="shared" si="208"/>
        <v>3839235.5748180002</v>
      </c>
      <c r="L448" s="37">
        <f>'Wkpr-Stdy Bal (ex. trnsptn)'!L444</f>
        <v>2.1700000000000001E-2</v>
      </c>
      <c r="N448" s="28">
        <f t="shared" si="209"/>
        <v>4294402.6790490001</v>
      </c>
      <c r="O448" s="28">
        <f t="shared" si="210"/>
        <v>455167.10423099995</v>
      </c>
      <c r="Q448" s="27">
        <f>SUMIFS('Wkpr-Stdy Bal (ex. trnsptn)'!$Q$9:$Q$512,'Wkpr-Stdy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Summary'!$Q$9:$Q$238,'Wkpr-201612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R448" s="27">
        <f>SUMIFS('Wkpr-Stdy Bal (ex. trnsptn)'!$R$9:$R$512,'Wkpr-Stdy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Summary'!$R$9:$R$238,'Wkpr-201612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S448" s="27">
        <f>SUMIFS('Wkpr-Stdy Bal (ex. trnsptn)'!$S$9:$S$512,'Wkpr-Stdy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Summary'!$S$9:$S$238,'Wkpr-201612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T448" s="27">
        <f>SUMIFS('Wkpr-Stdy Bal (ex. trnsptn)'!$T$9:$T$512,'Wkpr-Stdy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Summary'!$T$9:$T$238,'Wkpr-201612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U448" s="27">
        <f>SUMIFS('Wkpr-Stdy Bal (ex. trnsptn)'!$U$9:$U$512,'Wkpr-Stdy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Summary'!$U$9:$U$238,'Wkpr-201612 TTP Adj Summary'!$B$9:$B$238,'Att B1 123116 Depr_Chg-ex trans'!$B448,'Wkpr-201612 TTP Adj Summary'!$C$9:$C$238,'Att B1 123116 Depr_Chg-ex trans'!$C448,'Wkpr-201612 TTP Adj Summary'!$D$9:$D$238,'Att B1 123116 Depr_Chg-ex trans'!$D448)</f>
        <v>455167.10423099989</v>
      </c>
    </row>
    <row r="449" spans="2:21" x14ac:dyDescent="0.2">
      <c r="B449" s="26" t="s">
        <v>105</v>
      </c>
      <c r="C449" s="26" t="s">
        <v>120</v>
      </c>
      <c r="D449" s="26">
        <f t="shared" si="207"/>
        <v>378000</v>
      </c>
      <c r="E449" s="36">
        <v>378</v>
      </c>
      <c r="F449" s="26" t="s">
        <v>123</v>
      </c>
      <c r="G449" s="27">
        <f>SUMIFS('Wkpr-Stdy Bal (ex. trnsptn)'!$G$9:$G$512,'Wkpr-Stdy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Summary'!$G$9:$G$238,'Wkpr-201612 TTP Adj Summary'!$B$9:$B$238,'Att B1 123116 Depr_Chg-ex trans'!$B449,'Wkpr-201612 TTP Adj Summary'!$C$9:$C$238,'Att B1 123116 Depr_Chg-ex trans'!$C449,'Wkpr-201612 TTP Adj Summary'!$D$9:$D$238,'Att B1 123116 Depr_Chg-ex trans'!$D449)</f>
        <v>5175204.57</v>
      </c>
      <c r="I449" s="37">
        <f>'Wkpr-Stdy Bal (ex. trnsptn)'!I445</f>
        <v>2.5899999999999999E-2</v>
      </c>
      <c r="J449" s="28">
        <f t="shared" si="208"/>
        <v>134037.79836300001</v>
      </c>
      <c r="L449" s="37">
        <f>'Wkpr-Stdy Bal (ex. trnsptn)'!L445</f>
        <v>3.2000000000000001E-2</v>
      </c>
      <c r="N449" s="28">
        <f t="shared" si="209"/>
        <v>165606.54624000003</v>
      </c>
      <c r="O449" s="28">
        <f t="shared" si="210"/>
        <v>31568.747877000016</v>
      </c>
      <c r="Q449" s="27">
        <f>SUMIFS('Wkpr-Stdy Bal (ex. trnsptn)'!$Q$9:$Q$512,'Wkpr-Stdy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Summary'!$Q$9:$Q$238,'Wkpr-201612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R449" s="27">
        <f>SUMIFS('Wkpr-Stdy Bal (ex. trnsptn)'!$R$9:$R$512,'Wkpr-Stdy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Summary'!$R$9:$R$238,'Wkpr-201612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S449" s="27">
        <f>SUMIFS('Wkpr-Stdy Bal (ex. trnsptn)'!$S$9:$S$512,'Wkpr-Stdy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Summary'!$S$9:$S$238,'Wkpr-201612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T449" s="27">
        <f>SUMIFS('Wkpr-Stdy Bal (ex. trnsptn)'!$T$9:$T$512,'Wkpr-Stdy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Summary'!$T$9:$T$238,'Wkpr-201612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U449" s="27">
        <f>SUMIFS('Wkpr-Stdy Bal (ex. trnsptn)'!$U$9:$U$512,'Wkpr-Stdy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Summary'!$U$9:$U$238,'Wkpr-201612 TTP Adj Summary'!$B$9:$B$238,'Att B1 123116 Depr_Chg-ex trans'!$B449,'Wkpr-201612 TTP Adj Summary'!$C$9:$C$238,'Att B1 123116 Depr_Chg-ex trans'!$C449,'Wkpr-201612 TTP Adj Summary'!$D$9:$D$238,'Att B1 123116 Depr_Chg-ex trans'!$D449)</f>
        <v>31568.747877000016</v>
      </c>
    </row>
    <row r="450" spans="2:21" x14ac:dyDescent="0.2">
      <c r="B450" s="26" t="s">
        <v>105</v>
      </c>
      <c r="C450" s="26" t="s">
        <v>120</v>
      </c>
      <c r="D450" s="26">
        <f t="shared" si="207"/>
        <v>379000</v>
      </c>
      <c r="E450" s="36">
        <v>379</v>
      </c>
      <c r="F450" s="26" t="s">
        <v>124</v>
      </c>
      <c r="G450" s="27">
        <f>SUMIFS('Wkpr-Stdy Bal (ex. trnsptn)'!$G$9:$G$512,'Wkpr-Stdy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Summary'!$G$9:$G$238,'Wkpr-201612 TTP Adj Summary'!$B$9:$B$238,'Att B1 123116 Depr_Chg-ex trans'!$B450,'Wkpr-201612 TTP Adj Summary'!$C$9:$C$238,'Att B1 123116 Depr_Chg-ex trans'!$C450,'Wkpr-201612 TTP Adj Summary'!$D$9:$D$238,'Att B1 123116 Depr_Chg-ex trans'!$D450)</f>
        <v>2048674.38</v>
      </c>
      <c r="I450" s="37">
        <f>'Wkpr-Stdy Bal (ex. trnsptn)'!I446</f>
        <v>2.4299999999999999E-2</v>
      </c>
      <c r="J450" s="28">
        <f t="shared" si="208"/>
        <v>49782.787433999998</v>
      </c>
      <c r="L450" s="37">
        <f>'Wkpr-Stdy Bal (ex. trnsptn)'!L446</f>
        <v>2.7400000000000001E-2</v>
      </c>
      <c r="N450" s="28">
        <f t="shared" si="209"/>
        <v>56133.678011999997</v>
      </c>
      <c r="O450" s="28">
        <f t="shared" si="210"/>
        <v>6350.8905779999986</v>
      </c>
      <c r="Q450" s="27">
        <f>SUMIFS('Wkpr-Stdy Bal (ex. trnsptn)'!$Q$9:$Q$512,'Wkpr-Stdy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Summary'!$Q$9:$Q$238,'Wkpr-201612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R450" s="27">
        <f>SUMIFS('Wkpr-Stdy Bal (ex. trnsptn)'!$R$9:$R$512,'Wkpr-Stdy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Summary'!$R$9:$R$238,'Wkpr-201612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S450" s="27">
        <f>SUMIFS('Wkpr-Stdy Bal (ex. trnsptn)'!$S$9:$S$512,'Wkpr-Stdy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Summary'!$S$9:$S$238,'Wkpr-201612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T450" s="27">
        <f>SUMIFS('Wkpr-Stdy Bal (ex. trnsptn)'!$T$9:$T$512,'Wkpr-Stdy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Summary'!$T$9:$T$238,'Wkpr-201612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U450" s="27">
        <f>SUMIFS('Wkpr-Stdy Bal (ex. trnsptn)'!$U$9:$U$512,'Wkpr-Stdy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Summary'!$U$9:$U$238,'Wkpr-201612 TTP Adj Summary'!$B$9:$B$238,'Att B1 123116 Depr_Chg-ex trans'!$B450,'Wkpr-201612 TTP Adj Summary'!$C$9:$C$238,'Att B1 123116 Depr_Chg-ex trans'!$C450,'Wkpr-201612 TTP Adj Summary'!$D$9:$D$238,'Att B1 123116 Depr_Chg-ex trans'!$D450)</f>
        <v>6350.8905779999986</v>
      </c>
    </row>
    <row r="451" spans="2:21" x14ac:dyDescent="0.2">
      <c r="B451" s="26" t="s">
        <v>105</v>
      </c>
      <c r="C451" s="26" t="s">
        <v>120</v>
      </c>
      <c r="D451" s="26">
        <f t="shared" si="207"/>
        <v>380000</v>
      </c>
      <c r="E451" s="36">
        <v>380</v>
      </c>
      <c r="F451" s="26" t="s">
        <v>125</v>
      </c>
      <c r="G451" s="27">
        <f>SUMIFS('Wkpr-Stdy Bal (ex. trnsptn)'!$G$9:$G$512,'Wkpr-Stdy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Summary'!$G$9:$G$238,'Wkpr-201612 TTP Adj Summary'!$B$9:$B$238,'Att B1 123116 Depr_Chg-ex trans'!$B451,'Wkpr-201612 TTP Adj Summary'!$C$9:$C$238,'Att B1 123116 Depr_Chg-ex trans'!$C451,'Wkpr-201612 TTP Adj Summary'!$D$9:$D$238,'Att B1 123116 Depr_Chg-ex trans'!$D451)</f>
        <v>90570996.99000001</v>
      </c>
      <c r="I451" s="37">
        <f>'Wkpr-Stdy Bal (ex. trnsptn)'!I447</f>
        <v>1.6800000000000002E-2</v>
      </c>
      <c r="J451" s="28">
        <f t="shared" si="208"/>
        <v>1521592.7494320003</v>
      </c>
      <c r="L451" s="37">
        <f>'Wkpr-Stdy Bal (ex. trnsptn)'!L447</f>
        <v>2.23E-2</v>
      </c>
      <c r="N451" s="28">
        <f t="shared" si="209"/>
        <v>2019733.2328770002</v>
      </c>
      <c r="O451" s="28">
        <f t="shared" si="210"/>
        <v>498140.4834449999</v>
      </c>
      <c r="Q451" s="27">
        <f>SUMIFS('Wkpr-Stdy Bal (ex. trnsptn)'!$Q$9:$Q$512,'Wkpr-Stdy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Summary'!$Q$9:$Q$238,'Wkpr-201612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R451" s="27">
        <f>SUMIFS('Wkpr-Stdy Bal (ex. trnsptn)'!$R$9:$R$512,'Wkpr-Stdy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Summary'!$R$9:$R$238,'Wkpr-201612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S451" s="27">
        <f>SUMIFS('Wkpr-Stdy Bal (ex. trnsptn)'!$S$9:$S$512,'Wkpr-Stdy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Summary'!$S$9:$S$238,'Wkpr-201612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T451" s="27">
        <f>SUMIFS('Wkpr-Stdy Bal (ex. trnsptn)'!$T$9:$T$512,'Wkpr-Stdy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Summary'!$T$9:$T$238,'Wkpr-201612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U451" s="27">
        <f>SUMIFS('Wkpr-Stdy Bal (ex. trnsptn)'!$U$9:$U$512,'Wkpr-Stdy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Summary'!$U$9:$U$238,'Wkpr-201612 TTP Adj Summary'!$B$9:$B$238,'Att B1 123116 Depr_Chg-ex trans'!$B451,'Wkpr-201612 TTP Adj Summary'!$C$9:$C$238,'Att B1 123116 Depr_Chg-ex trans'!$C451,'Wkpr-201612 TTP Adj Summary'!$D$9:$D$238,'Att B1 123116 Depr_Chg-ex trans'!$D451)</f>
        <v>498140.48344499979</v>
      </c>
    </row>
    <row r="452" spans="2:21" x14ac:dyDescent="0.2">
      <c r="B452" s="26" t="s">
        <v>105</v>
      </c>
      <c r="C452" s="26" t="s">
        <v>120</v>
      </c>
      <c r="D452" s="26">
        <f t="shared" si="207"/>
        <v>381000</v>
      </c>
      <c r="E452" s="36">
        <v>381</v>
      </c>
      <c r="F452" s="26" t="s">
        <v>76</v>
      </c>
      <c r="G452" s="27">
        <f>SUMIFS('Wkpr-Stdy Bal (ex. trnsptn)'!$G$9:$G$512,'Wkpr-Stdy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Summary'!$G$9:$G$238,'Wkpr-201612 TTP Adj Summary'!$B$9:$B$238,'Att B1 123116 Depr_Chg-ex trans'!$B452,'Wkpr-201612 TTP Adj Summary'!$C$9:$C$238,'Att B1 123116 Depr_Chg-ex trans'!$C452,'Wkpr-201612 TTP Adj Summary'!$D$9:$D$238,'Att B1 123116 Depr_Chg-ex trans'!$D452)</f>
        <v>41418933.060000002</v>
      </c>
      <c r="I452" s="37">
        <f>'Wkpr-Stdy Bal (ex. trnsptn)'!I448</f>
        <v>3.1899999999999998E-2</v>
      </c>
      <c r="J452" s="28">
        <f t="shared" si="208"/>
        <v>1321263.9646139999</v>
      </c>
      <c r="L452" s="37">
        <f>'Wkpr-Stdy Bal (ex. trnsptn)'!L448</f>
        <v>3.3599999999999998E-2</v>
      </c>
      <c r="N452" s="28">
        <f t="shared" si="209"/>
        <v>1391676.1508160001</v>
      </c>
      <c r="O452" s="28">
        <f t="shared" si="210"/>
        <v>70412.186202000128</v>
      </c>
      <c r="Q452" s="27">
        <f>SUMIFS('Wkpr-Stdy Bal (ex. trnsptn)'!$Q$9:$Q$512,'Wkpr-Stdy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Summary'!$Q$9:$Q$238,'Wkpr-201612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R452" s="27">
        <f>SUMIFS('Wkpr-Stdy Bal (ex. trnsptn)'!$R$9:$R$512,'Wkpr-Stdy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Summary'!$R$9:$R$238,'Wkpr-201612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S452" s="27">
        <f>SUMIFS('Wkpr-Stdy Bal (ex. trnsptn)'!$S$9:$S$512,'Wkpr-Stdy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Summary'!$S$9:$S$238,'Wkpr-201612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T452" s="27">
        <f>SUMIFS('Wkpr-Stdy Bal (ex. trnsptn)'!$T$9:$T$512,'Wkpr-Stdy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Summary'!$T$9:$T$238,'Wkpr-201612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U452" s="27">
        <f>SUMIFS('Wkpr-Stdy Bal (ex. trnsptn)'!$U$9:$U$512,'Wkpr-Stdy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Summary'!$U$9:$U$238,'Wkpr-201612 TTP Adj Summary'!$B$9:$B$238,'Att B1 123116 Depr_Chg-ex trans'!$B452,'Wkpr-201612 TTP Adj Summary'!$C$9:$C$238,'Att B1 123116 Depr_Chg-ex trans'!$C452,'Wkpr-201612 TTP Adj Summary'!$D$9:$D$238,'Att B1 123116 Depr_Chg-ex trans'!$D452)</f>
        <v>70412.186202000128</v>
      </c>
    </row>
    <row r="453" spans="2:21" x14ac:dyDescent="0.2">
      <c r="B453" s="42" t="s">
        <v>105</v>
      </c>
      <c r="C453" s="42" t="s">
        <v>120</v>
      </c>
      <c r="D453" s="42">
        <f t="shared" si="207"/>
        <v>385000</v>
      </c>
      <c r="E453" s="36">
        <v>385</v>
      </c>
      <c r="F453" s="26" t="s">
        <v>126</v>
      </c>
      <c r="G453" s="27">
        <f>SUMIFS('Wkpr-Stdy Bal (ex. trnsptn)'!$G$9:$G$512,'Wkpr-Stdy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Summary'!$G$9:$G$238,'Wkpr-201612 TTP Adj Summary'!$B$9:$B$238,'Att B1 123116 Depr_Chg-ex trans'!$B453,'Wkpr-201612 TTP Adj Summary'!$C$9:$C$238,'Att B1 123116 Depr_Chg-ex trans'!$C453,'Wkpr-201612 TTP Adj Summary'!$D$9:$D$238,'Att B1 123116 Depr_Chg-ex trans'!$D453)</f>
        <v>1550094.85</v>
      </c>
      <c r="I453" s="37">
        <f>'Wkpr-Stdy Bal (ex. trnsptn)'!I449</f>
        <v>1.2900000000000002E-2</v>
      </c>
      <c r="J453" s="28">
        <f t="shared" si="208"/>
        <v>19996.223565000004</v>
      </c>
      <c r="L453" s="37">
        <f>'Wkpr-Stdy Bal (ex. trnsptn)'!L449</f>
        <v>1.43E-2</v>
      </c>
      <c r="N453" s="28">
        <f t="shared" si="209"/>
        <v>22166.356355</v>
      </c>
      <c r="O453" s="28">
        <f t="shared" si="210"/>
        <v>2170.132789999996</v>
      </c>
      <c r="Q453" s="27">
        <f>SUMIFS('Wkpr-Stdy Bal (ex. trnsptn)'!$Q$9:$Q$512,'Wkpr-Stdy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Summary'!$Q$9:$Q$238,'Wkpr-201612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R453" s="27">
        <f>SUMIFS('Wkpr-Stdy Bal (ex. trnsptn)'!$R$9:$R$512,'Wkpr-Stdy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Summary'!$R$9:$R$238,'Wkpr-201612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S453" s="27">
        <f>SUMIFS('Wkpr-Stdy Bal (ex. trnsptn)'!$S$9:$S$512,'Wkpr-Stdy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Summary'!$S$9:$S$238,'Wkpr-201612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T453" s="27">
        <f>SUMIFS('Wkpr-Stdy Bal (ex. trnsptn)'!$T$9:$T$512,'Wkpr-Stdy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Summary'!$T$9:$T$238,'Wkpr-201612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U453" s="27">
        <f>SUMIFS('Wkpr-Stdy Bal (ex. trnsptn)'!$U$9:$U$512,'Wkpr-Stdy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Summary'!$U$9:$U$238,'Wkpr-201612 TTP Adj Summary'!$B$9:$B$238,'Att B1 123116 Depr_Chg-ex trans'!$B453,'Wkpr-201612 TTP Adj Summary'!$C$9:$C$238,'Att B1 123116 Depr_Chg-ex trans'!$C453,'Wkpr-201612 TTP Adj Summary'!$D$9:$D$238,'Att B1 123116 Depr_Chg-ex trans'!$D453)</f>
        <v>2170.132789999996</v>
      </c>
    </row>
    <row r="454" spans="2:21" x14ac:dyDescent="0.2">
      <c r="B454" s="42" t="s">
        <v>105</v>
      </c>
      <c r="C454" s="42" t="s">
        <v>120</v>
      </c>
      <c r="D454" s="42">
        <f t="shared" si="207"/>
        <v>387000</v>
      </c>
      <c r="E454" s="36">
        <v>387</v>
      </c>
      <c r="F454" s="26" t="s">
        <v>118</v>
      </c>
      <c r="G454" s="27">
        <f>SUMIFS('Wkpr-Stdy Bal (ex. trnsptn)'!$G$9:$G$512,'Wkpr-Stdy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Summary'!$G$9:$G$238,'Wkpr-201612 TTP Adj Summary'!$B$9:$B$238,'Att B1 123116 Depr_Chg-ex trans'!$B454,'Wkpr-201612 TTP Adj Summary'!$C$9:$C$238,'Att B1 123116 Depr_Chg-ex trans'!$C454,'Wkpr-201612 TTP Adj Summary'!$D$9:$D$238,'Att B1 123116 Depr_Chg-ex trans'!$D454)</f>
        <v>539.29</v>
      </c>
      <c r="I454" s="37">
        <f>'Wkpr-Stdy Bal (ex. trnsptn)'!I450</f>
        <v>0.01</v>
      </c>
      <c r="J454" s="28">
        <v>0</v>
      </c>
      <c r="L454" s="45">
        <f>'Wkpr-Stdy Bal (ex. trnsptn)'!L450</f>
        <v>0</v>
      </c>
      <c r="N454" s="28">
        <f t="shared" si="209"/>
        <v>0</v>
      </c>
      <c r="O454" s="28">
        <f t="shared" si="210"/>
        <v>0</v>
      </c>
      <c r="Q454" s="27">
        <f>SUMIFS('Wkpr-Stdy Bal (ex. trnsptn)'!$Q$9:$Q$512,'Wkpr-Stdy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Summary'!$Q$9:$Q$238,'Wkpr-201612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R454" s="27">
        <f>SUMIFS('Wkpr-Stdy Bal (ex. trnsptn)'!$R$9:$R$512,'Wkpr-Stdy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Summary'!$R$9:$R$238,'Wkpr-201612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S454" s="27">
        <f>SUMIFS('Wkpr-Stdy Bal (ex. trnsptn)'!$S$9:$S$512,'Wkpr-Stdy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Summary'!$S$9:$S$238,'Wkpr-201612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T454" s="27">
        <f>SUMIFS('Wkpr-Stdy Bal (ex. trnsptn)'!$T$9:$T$512,'Wkpr-Stdy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Summary'!$T$9:$T$238,'Wkpr-201612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U454" s="27">
        <f>SUMIFS('Wkpr-Stdy Bal (ex. trnsptn)'!$U$9:$U$512,'Wkpr-Stdy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Summary'!$U$9:$U$238,'Wkpr-201612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</row>
    <row r="455" spans="2:21" x14ac:dyDescent="0.2">
      <c r="F455" s="26" t="s">
        <v>39</v>
      </c>
      <c r="G455" s="40">
        <f>SUM(G446:G454)</f>
        <v>339433670</v>
      </c>
      <c r="I455" s="77">
        <f>J455/G455</f>
        <v>2.0330307887602903E-2</v>
      </c>
      <c r="J455" s="40">
        <f>SUM(J446:J454)</f>
        <v>6900791.0185190011</v>
      </c>
      <c r="L455" s="77">
        <f>N455/G455</f>
        <v>2.3462449139476944E-2</v>
      </c>
      <c r="N455" s="40">
        <f t="shared" ref="N455:O455" si="211">SUM(N446:N454)</f>
        <v>7963945.2186010014</v>
      </c>
      <c r="O455" s="40">
        <f t="shared" si="211"/>
        <v>1063154.2000819999</v>
      </c>
      <c r="Q455" s="40">
        <f t="shared" ref="Q455:U455" si="212">SUM(Q446:Q454)</f>
        <v>0</v>
      </c>
      <c r="R455" s="40">
        <f t="shared" si="212"/>
        <v>0</v>
      </c>
      <c r="S455" s="40">
        <f t="shared" si="212"/>
        <v>0</v>
      </c>
      <c r="T455" s="40">
        <f t="shared" si="212"/>
        <v>0</v>
      </c>
      <c r="U455" s="40">
        <f t="shared" si="212"/>
        <v>1063154.2000819996</v>
      </c>
    </row>
    <row r="456" spans="2:21" x14ac:dyDescent="0.2">
      <c r="J456" s="28"/>
      <c r="N456" s="28"/>
      <c r="O456" s="28"/>
      <c r="Q456" s="28"/>
      <c r="R456" s="28"/>
      <c r="S456" s="28"/>
      <c r="T456" s="28"/>
      <c r="U456" s="28"/>
    </row>
    <row r="457" spans="2:21" x14ac:dyDescent="0.2">
      <c r="E457" s="26" t="s">
        <v>128</v>
      </c>
      <c r="J457" s="28"/>
      <c r="N457" s="28"/>
      <c r="O457" s="28"/>
      <c r="Q457" s="28"/>
      <c r="R457" s="28"/>
      <c r="S457" s="28"/>
      <c r="T457" s="28"/>
      <c r="U457" s="28"/>
    </row>
    <row r="458" spans="2:21" x14ac:dyDescent="0.2">
      <c r="B458" s="26" t="s">
        <v>105</v>
      </c>
      <c r="C458" s="26" t="s">
        <v>83</v>
      </c>
      <c r="D458" s="26">
        <f t="shared" ref="D458:D465" si="213">E458*1000</f>
        <v>374400</v>
      </c>
      <c r="E458" s="26">
        <v>374.4</v>
      </c>
      <c r="F458" s="26" t="s">
        <v>70</v>
      </c>
      <c r="G458" s="27">
        <f>SUMIFS('Wkpr-Stdy Bal (ex. trnsptn)'!$G$9:$G$512,'Wkpr-Stdy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Summary'!$G$9:$G$238,'Wkpr-201612 TTP Adj Summary'!$B$9:$B$238,'Att B1 123116 Depr_Chg-ex trans'!$B458,'Wkpr-201612 TTP Adj Summary'!$C$9:$C$238,'Att B1 123116 Depr_Chg-ex trans'!$C458,'Wkpr-201612 TTP Adj Summary'!$D$9:$D$238,'Att B1 123116 Depr_Chg-ex trans'!$D458)</f>
        <v>123263.19</v>
      </c>
      <c r="I458" s="37">
        <f>'Wkpr-Stdy Bal (ex. trnsptn)'!I454</f>
        <v>2.01E-2</v>
      </c>
      <c r="J458" s="28">
        <f t="shared" ref="J458:J465" si="214">G458*I458</f>
        <v>2477.590119</v>
      </c>
      <c r="L458" s="37">
        <f>'Wkpr-Stdy Bal (ex. trnsptn)'!L454</f>
        <v>1.66E-2</v>
      </c>
      <c r="N458" s="28">
        <f t="shared" ref="N458:N465" si="215">G458*L458</f>
        <v>2046.168954</v>
      </c>
      <c r="O458" s="28">
        <f t="shared" ref="O458:O465" si="216">N458-J458</f>
        <v>-431.42116499999997</v>
      </c>
      <c r="Q458" s="27">
        <f>SUMIFS('Wkpr-Stdy Bal (ex. trnsptn)'!$Q$9:$Q$512,'Wkpr-Stdy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Summary'!$Q$9:$Q$238,'Wkpr-201612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  <c r="R458" s="27">
        <f>SUMIFS('Wkpr-Stdy Bal (ex. trnsptn)'!$R$9:$R$512,'Wkpr-Stdy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Summary'!$R$9:$R$238,'Wkpr-201612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  <c r="S458" s="27">
        <f>SUMIFS('Wkpr-Stdy Bal (ex. trnsptn)'!$S$9:$S$512,'Wkpr-Stdy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Summary'!$S$9:$S$238,'Wkpr-201612 TTP Adj Summary'!$B$9:$B$238,'Att B1 123116 Depr_Chg-ex trans'!$B458,'Wkpr-201612 TTP Adj Summary'!$C$9:$C$238,'Att B1 123116 Depr_Chg-ex trans'!$C458,'Wkpr-201612 TTP Adj Summary'!$D$9:$D$238,'Att B1 123116 Depr_Chg-ex trans'!$D458)</f>
        <v>-431.42116499999997</v>
      </c>
      <c r="T458" s="27">
        <f>SUMIFS('Wkpr-Stdy Bal (ex. trnsptn)'!$T$9:$T$512,'Wkpr-Stdy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Summary'!$T$9:$T$238,'Wkpr-201612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  <c r="U458" s="27">
        <f>SUMIFS('Wkpr-Stdy Bal (ex. trnsptn)'!$U$9:$U$512,'Wkpr-Stdy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Summary'!$U$9:$U$238,'Wkpr-201612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</row>
    <row r="459" spans="2:21" x14ac:dyDescent="0.2">
      <c r="B459" s="26" t="s">
        <v>105</v>
      </c>
      <c r="C459" s="26" t="s">
        <v>83</v>
      </c>
      <c r="D459" s="26">
        <f t="shared" si="213"/>
        <v>375000</v>
      </c>
      <c r="E459" s="36">
        <v>375</v>
      </c>
      <c r="F459" s="26" t="s">
        <v>32</v>
      </c>
      <c r="G459" s="27">
        <f>SUMIFS('Wkpr-Stdy Bal (ex. trnsptn)'!$G$9:$G$512,'Wkpr-Stdy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Summary'!$G$9:$G$238,'Wkpr-201612 TTP Adj Summary'!$B$9:$B$238,'Att B1 123116 Depr_Chg-ex trans'!$B459,'Wkpr-201612 TTP Adj Summary'!$C$9:$C$238,'Att B1 123116 Depr_Chg-ex trans'!$C459,'Wkpr-201612 TTP Adj Summary'!$D$9:$D$238,'Att B1 123116 Depr_Chg-ex trans'!$D459)</f>
        <v>568032.37</v>
      </c>
      <c r="I459" s="37">
        <f>'Wkpr-Stdy Bal (ex. trnsptn)'!I455</f>
        <v>1.83E-2</v>
      </c>
      <c r="J459" s="28">
        <f t="shared" si="214"/>
        <v>10394.992371</v>
      </c>
      <c r="L459" s="37">
        <f>'Wkpr-Stdy Bal (ex. trnsptn)'!L455</f>
        <v>1.8800000000000001E-2</v>
      </c>
      <c r="N459" s="28">
        <f t="shared" si="215"/>
        <v>10679.008556000001</v>
      </c>
      <c r="O459" s="28">
        <f t="shared" si="216"/>
        <v>284.01618500000041</v>
      </c>
      <c r="Q459" s="27">
        <f>SUMIFS('Wkpr-Stdy Bal (ex. trnsptn)'!$Q$9:$Q$512,'Wkpr-Stdy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Summary'!$Q$9:$Q$238,'Wkpr-201612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  <c r="R459" s="27">
        <f>SUMIFS('Wkpr-Stdy Bal (ex. trnsptn)'!$R$9:$R$512,'Wkpr-Stdy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Summary'!$R$9:$R$238,'Wkpr-201612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  <c r="S459" s="27">
        <f>SUMIFS('Wkpr-Stdy Bal (ex. trnsptn)'!$S$9:$S$512,'Wkpr-Stdy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Summary'!$S$9:$S$238,'Wkpr-201612 TTP Adj Summary'!$B$9:$B$238,'Att B1 123116 Depr_Chg-ex trans'!$B459,'Wkpr-201612 TTP Adj Summary'!$C$9:$C$238,'Att B1 123116 Depr_Chg-ex trans'!$C459,'Wkpr-201612 TTP Adj Summary'!$D$9:$D$238,'Att B1 123116 Depr_Chg-ex trans'!$D459)</f>
        <v>284.01618500000041</v>
      </c>
      <c r="T459" s="27">
        <f>SUMIFS('Wkpr-Stdy Bal (ex. trnsptn)'!$T$9:$T$512,'Wkpr-Stdy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Summary'!$T$9:$T$238,'Wkpr-201612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  <c r="U459" s="27">
        <f>SUMIFS('Wkpr-Stdy Bal (ex. trnsptn)'!$U$9:$U$512,'Wkpr-Stdy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Summary'!$U$9:$U$238,'Wkpr-201612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</row>
    <row r="460" spans="2:21" x14ac:dyDescent="0.2">
      <c r="B460" s="26" t="s">
        <v>105</v>
      </c>
      <c r="C460" s="26" t="s">
        <v>83</v>
      </c>
      <c r="D460" s="26">
        <f t="shared" si="213"/>
        <v>376000</v>
      </c>
      <c r="E460" s="36">
        <v>376</v>
      </c>
      <c r="F460" s="26" t="s">
        <v>122</v>
      </c>
      <c r="G460" s="27">
        <f>SUMIFS('Wkpr-Stdy Bal (ex. trnsptn)'!$G$9:$G$512,'Wkpr-Stdy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Summary'!$G$9:$G$238,'Wkpr-201612 TTP Adj Summary'!$B$9:$B$238,'Att B1 123116 Depr_Chg-ex trans'!$B460,'Wkpr-201612 TTP Adj Summary'!$C$9:$C$238,'Att B1 123116 Depr_Chg-ex trans'!$C460,'Wkpr-201612 TTP Adj Summary'!$D$9:$D$238,'Att B1 123116 Depr_Chg-ex trans'!$D460)</f>
        <v>198893035.47999999</v>
      </c>
      <c r="I460" s="37">
        <f>'Wkpr-Stdy Bal (ex. trnsptn)'!I456</f>
        <v>2.3900399999999999E-2</v>
      </c>
      <c r="J460" s="28">
        <f t="shared" si="214"/>
        <v>4753623.1051861914</v>
      </c>
      <c r="L460" s="37">
        <f>'Wkpr-Stdy Bal (ex. trnsptn)'!L456</f>
        <v>2.2800000000000001E-2</v>
      </c>
      <c r="N460" s="28">
        <f t="shared" si="215"/>
        <v>4534761.2089440003</v>
      </c>
      <c r="O460" s="28">
        <f t="shared" si="216"/>
        <v>-218861.89624219108</v>
      </c>
      <c r="Q460" s="27">
        <f>SUMIFS('Wkpr-Stdy Bal (ex. trnsptn)'!$Q$9:$Q$512,'Wkpr-Stdy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Summary'!$Q$9:$Q$238,'Wkpr-201612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  <c r="R460" s="27">
        <f>SUMIFS('Wkpr-Stdy Bal (ex. trnsptn)'!$R$9:$R$512,'Wkpr-Stdy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Summary'!$R$9:$R$238,'Wkpr-201612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  <c r="S460" s="27">
        <f>SUMIFS('Wkpr-Stdy Bal (ex. trnsptn)'!$S$9:$S$512,'Wkpr-Stdy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Summary'!$S$9:$S$238,'Wkpr-201612 TTP Adj Summary'!$B$9:$B$238,'Att B1 123116 Depr_Chg-ex trans'!$B460,'Wkpr-201612 TTP Adj Summary'!$C$9:$C$238,'Att B1 123116 Depr_Chg-ex trans'!$C460,'Wkpr-201612 TTP Adj Summary'!$D$9:$D$238,'Att B1 123116 Depr_Chg-ex trans'!$D460)</f>
        <v>-218861.39242731151</v>
      </c>
      <c r="T460" s="27">
        <f>SUMIFS('Wkpr-Stdy Bal (ex. trnsptn)'!$T$9:$T$512,'Wkpr-Stdy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Summary'!$T$9:$T$238,'Wkpr-201612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  <c r="U460" s="27">
        <f>SUMIFS('Wkpr-Stdy Bal (ex. trnsptn)'!$U$9:$U$512,'Wkpr-Stdy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Summary'!$U$9:$U$238,'Wkpr-201612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</row>
    <row r="461" spans="2:21" x14ac:dyDescent="0.2">
      <c r="B461" s="26" t="s">
        <v>105</v>
      </c>
      <c r="C461" s="26" t="s">
        <v>83</v>
      </c>
      <c r="D461" s="26">
        <f t="shared" si="213"/>
        <v>378000</v>
      </c>
      <c r="E461" s="36">
        <v>378</v>
      </c>
      <c r="F461" s="26" t="s">
        <v>123</v>
      </c>
      <c r="G461" s="27">
        <f>SUMIFS('Wkpr-Stdy Bal (ex. trnsptn)'!$G$9:$G$512,'Wkpr-Stdy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Summary'!$G$9:$G$238,'Wkpr-201612 TTP Adj Summary'!$B$9:$B$238,'Att B1 123116 Depr_Chg-ex trans'!$B461,'Wkpr-201612 TTP Adj Summary'!$C$9:$C$238,'Att B1 123116 Depr_Chg-ex trans'!$C461,'Wkpr-201612 TTP Adj Summary'!$D$9:$D$238,'Att B1 123116 Depr_Chg-ex trans'!$D461)</f>
        <v>3592928.01</v>
      </c>
      <c r="I461" s="37">
        <f>'Wkpr-Stdy Bal (ex. trnsptn)'!I457</f>
        <v>3.5799999999999998E-2</v>
      </c>
      <c r="J461" s="28">
        <f t="shared" si="214"/>
        <v>128626.82275799998</v>
      </c>
      <c r="L461" s="37">
        <f>'Wkpr-Stdy Bal (ex. trnsptn)'!L457</f>
        <v>3.3700000000000001E-2</v>
      </c>
      <c r="N461" s="28">
        <f t="shared" si="215"/>
        <v>121081.673937</v>
      </c>
      <c r="O461" s="28">
        <f t="shared" si="216"/>
        <v>-7545.1488209999807</v>
      </c>
      <c r="Q461" s="27">
        <f>SUMIFS('Wkpr-Stdy Bal (ex. trnsptn)'!$Q$9:$Q$512,'Wkpr-Stdy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Summary'!$Q$9:$Q$238,'Wkpr-201612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  <c r="R461" s="27">
        <f>SUMIFS('Wkpr-Stdy Bal (ex. trnsptn)'!$R$9:$R$512,'Wkpr-Stdy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Summary'!$R$9:$R$238,'Wkpr-201612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  <c r="S461" s="27">
        <f>SUMIFS('Wkpr-Stdy Bal (ex. trnsptn)'!$S$9:$S$512,'Wkpr-Stdy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Summary'!$S$9:$S$238,'Wkpr-201612 TTP Adj Summary'!$B$9:$B$238,'Att B1 123116 Depr_Chg-ex trans'!$B461,'Wkpr-201612 TTP Adj Summary'!$C$9:$C$238,'Att B1 123116 Depr_Chg-ex trans'!$C461,'Wkpr-201612 TTP Adj Summary'!$D$9:$D$238,'Att B1 123116 Depr_Chg-ex trans'!$D461)</f>
        <v>-7545.1488209999807</v>
      </c>
      <c r="T461" s="27">
        <f>SUMIFS('Wkpr-Stdy Bal (ex. trnsptn)'!$T$9:$T$512,'Wkpr-Stdy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Summary'!$T$9:$T$238,'Wkpr-201612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  <c r="U461" s="27">
        <f>SUMIFS('Wkpr-Stdy Bal (ex. trnsptn)'!$U$9:$U$512,'Wkpr-Stdy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Summary'!$U$9:$U$238,'Wkpr-201612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</row>
    <row r="462" spans="2:21" x14ac:dyDescent="0.2">
      <c r="B462" s="26" t="s">
        <v>105</v>
      </c>
      <c r="C462" s="26" t="s">
        <v>83</v>
      </c>
      <c r="D462" s="26">
        <f t="shared" si="213"/>
        <v>379000</v>
      </c>
      <c r="E462" s="36">
        <v>379</v>
      </c>
      <c r="F462" s="26" t="s">
        <v>124</v>
      </c>
      <c r="G462" s="27">
        <f>SUMIFS('Wkpr-Stdy Bal (ex. trnsptn)'!$G$9:$G$512,'Wkpr-Stdy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Summary'!$G$9:$G$238,'Wkpr-201612 TTP Adj Summary'!$B$9:$B$238,'Att B1 123116 Depr_Chg-ex trans'!$B462,'Wkpr-201612 TTP Adj Summary'!$C$9:$C$238,'Att B1 123116 Depr_Chg-ex trans'!$C462,'Wkpr-201612 TTP Adj Summary'!$D$9:$D$238,'Att B1 123116 Depr_Chg-ex trans'!$D462)</f>
        <v>2354606.31</v>
      </c>
      <c r="I462" s="37">
        <f>'Wkpr-Stdy Bal (ex. trnsptn)'!I458</f>
        <v>2.8700000000000003E-2</v>
      </c>
      <c r="J462" s="28">
        <f t="shared" si="214"/>
        <v>67577.201097000012</v>
      </c>
      <c r="L462" s="37">
        <f>'Wkpr-Stdy Bal (ex. trnsptn)'!L458</f>
        <v>2.6599999999999999E-2</v>
      </c>
      <c r="N462" s="28">
        <f t="shared" si="215"/>
        <v>62632.527845999997</v>
      </c>
      <c r="O462" s="28">
        <f t="shared" si="216"/>
        <v>-4944.6732510000147</v>
      </c>
      <c r="Q462" s="27">
        <f>SUMIFS('Wkpr-Stdy Bal (ex. trnsptn)'!$Q$9:$Q$512,'Wkpr-Stdy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Summary'!$Q$9:$Q$238,'Wkpr-201612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  <c r="R462" s="27">
        <f>SUMIFS('Wkpr-Stdy Bal (ex. trnsptn)'!$R$9:$R$512,'Wkpr-Stdy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Summary'!$R$9:$R$238,'Wkpr-201612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  <c r="S462" s="27">
        <f>SUMIFS('Wkpr-Stdy Bal (ex. trnsptn)'!$S$9:$S$512,'Wkpr-Stdy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Summary'!$S$9:$S$238,'Wkpr-201612 TTP Adj Summary'!$B$9:$B$238,'Att B1 123116 Depr_Chg-ex trans'!$B462,'Wkpr-201612 TTP Adj Summary'!$C$9:$C$238,'Att B1 123116 Depr_Chg-ex trans'!$C462,'Wkpr-201612 TTP Adj Summary'!$D$9:$D$238,'Att B1 123116 Depr_Chg-ex trans'!$D462)</f>
        <v>-4944.6732510000147</v>
      </c>
      <c r="T462" s="27">
        <f>SUMIFS('Wkpr-Stdy Bal (ex. trnsptn)'!$T$9:$T$512,'Wkpr-Stdy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Summary'!$T$9:$T$238,'Wkpr-201612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  <c r="U462" s="27">
        <f>SUMIFS('Wkpr-Stdy Bal (ex. trnsptn)'!$U$9:$U$512,'Wkpr-Stdy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Summary'!$U$9:$U$238,'Wkpr-201612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</row>
    <row r="463" spans="2:21" x14ac:dyDescent="0.2">
      <c r="B463" s="26" t="s">
        <v>105</v>
      </c>
      <c r="C463" s="26" t="s">
        <v>83</v>
      </c>
      <c r="D463" s="26">
        <f t="shared" si="213"/>
        <v>380000</v>
      </c>
      <c r="E463" s="36">
        <v>380</v>
      </c>
      <c r="F463" s="26" t="s">
        <v>125</v>
      </c>
      <c r="G463" s="27">
        <f>SUMIFS('Wkpr-Stdy Bal (ex. trnsptn)'!$G$9:$G$512,'Wkpr-Stdy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Summary'!$G$9:$G$238,'Wkpr-201612 TTP Adj Summary'!$B$9:$B$238,'Att B1 123116 Depr_Chg-ex trans'!$B463,'Wkpr-201612 TTP Adj Summary'!$C$9:$C$238,'Att B1 123116 Depr_Chg-ex trans'!$C463,'Wkpr-201612 TTP Adj Summary'!$D$9:$D$238,'Att B1 123116 Depr_Chg-ex trans'!$D463)</f>
        <v>146070840.76999998</v>
      </c>
      <c r="I463" s="37">
        <f>'Wkpr-Stdy Bal (ex. trnsptn)'!I459</f>
        <v>2.4199999999999999E-2</v>
      </c>
      <c r="J463" s="28">
        <f t="shared" si="214"/>
        <v>3534914.3466339996</v>
      </c>
      <c r="L463" s="37">
        <f>'Wkpr-Stdy Bal (ex. trnsptn)'!L459</f>
        <v>2.4500000000000001E-2</v>
      </c>
      <c r="N463" s="28">
        <f t="shared" si="215"/>
        <v>3578735.5988649996</v>
      </c>
      <c r="O463" s="28">
        <f t="shared" si="216"/>
        <v>43821.252230999991</v>
      </c>
      <c r="Q463" s="27">
        <f>SUMIFS('Wkpr-Stdy Bal (ex. trnsptn)'!$Q$9:$Q$512,'Wkpr-Stdy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Summary'!$Q$9:$Q$238,'Wkpr-201612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  <c r="R463" s="27">
        <f>SUMIFS('Wkpr-Stdy Bal (ex. trnsptn)'!$R$9:$R$512,'Wkpr-Stdy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Summary'!$R$9:$R$238,'Wkpr-201612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  <c r="S463" s="27">
        <f>SUMIFS('Wkpr-Stdy Bal (ex. trnsptn)'!$S$9:$S$512,'Wkpr-Stdy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Summary'!$S$9:$S$238,'Wkpr-201612 TTP Adj Summary'!$B$9:$B$238,'Att B1 123116 Depr_Chg-ex trans'!$B463,'Wkpr-201612 TTP Adj Summary'!$C$9:$C$238,'Att B1 123116 Depr_Chg-ex trans'!$C463,'Wkpr-201612 TTP Adj Summary'!$D$9:$D$238,'Att B1 123116 Depr_Chg-ex trans'!$D463)</f>
        <v>43821.252230999962</v>
      </c>
      <c r="T463" s="27">
        <f>SUMIFS('Wkpr-Stdy Bal (ex. trnsptn)'!$T$9:$T$512,'Wkpr-Stdy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Summary'!$T$9:$T$238,'Wkpr-201612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  <c r="U463" s="27">
        <f>SUMIFS('Wkpr-Stdy Bal (ex. trnsptn)'!$U$9:$U$512,'Wkpr-Stdy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Summary'!$U$9:$U$238,'Wkpr-201612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</row>
    <row r="464" spans="2:21" x14ac:dyDescent="0.2">
      <c r="B464" s="26" t="s">
        <v>105</v>
      </c>
      <c r="C464" s="26" t="s">
        <v>83</v>
      </c>
      <c r="D464" s="26">
        <f t="shared" si="213"/>
        <v>381000</v>
      </c>
      <c r="E464" s="36">
        <v>381</v>
      </c>
      <c r="F464" s="26" t="s">
        <v>76</v>
      </c>
      <c r="G464" s="27">
        <f>SUMIFS('Wkpr-Stdy Bal (ex. trnsptn)'!$G$9:$G$512,'Wkpr-Stdy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Summary'!$G$9:$G$238,'Wkpr-201612 TTP Adj Summary'!$B$9:$B$238,'Att B1 123116 Depr_Chg-ex trans'!$B464,'Wkpr-201612 TTP Adj Summary'!$C$9:$C$238,'Att B1 123116 Depr_Chg-ex trans'!$C464,'Wkpr-201612 TTP Adj Summary'!$D$9:$D$238,'Att B1 123116 Depr_Chg-ex trans'!$D464)</f>
        <v>52520302.890000001</v>
      </c>
      <c r="I464" s="37">
        <f>'Wkpr-Stdy Bal (ex. trnsptn)'!I460</f>
        <v>3.2399999999999998E-2</v>
      </c>
      <c r="J464" s="28">
        <f t="shared" si="214"/>
        <v>1701657.813636</v>
      </c>
      <c r="L464" s="37">
        <f>'Wkpr-Stdy Bal (ex. trnsptn)'!L460</f>
        <v>3.0899999999999997E-2</v>
      </c>
      <c r="N464" s="28">
        <f t="shared" si="215"/>
        <v>1622877.3593009999</v>
      </c>
      <c r="O464" s="28">
        <f t="shared" si="216"/>
        <v>-78780.454335000133</v>
      </c>
      <c r="Q464" s="27">
        <f>SUMIFS('Wkpr-Stdy Bal (ex. trnsptn)'!$Q$9:$Q$512,'Wkpr-Stdy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Summary'!$Q$9:$Q$238,'Wkpr-201612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  <c r="R464" s="27">
        <f>SUMIFS('Wkpr-Stdy Bal (ex. trnsptn)'!$R$9:$R$512,'Wkpr-Stdy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Summary'!$R$9:$R$238,'Wkpr-201612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  <c r="S464" s="27">
        <f>SUMIFS('Wkpr-Stdy Bal (ex. trnsptn)'!$S$9:$S$512,'Wkpr-Stdy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Summary'!$S$9:$S$238,'Wkpr-201612 TTP Adj Summary'!$B$9:$B$238,'Att B1 123116 Depr_Chg-ex trans'!$B464,'Wkpr-201612 TTP Adj Summary'!$C$9:$C$238,'Att B1 123116 Depr_Chg-ex trans'!$C464,'Wkpr-201612 TTP Adj Summary'!$D$9:$D$238,'Att B1 123116 Depr_Chg-ex trans'!$D464)</f>
        <v>-78780.454335000104</v>
      </c>
      <c r="T464" s="27">
        <f>SUMIFS('Wkpr-Stdy Bal (ex. trnsptn)'!$T$9:$T$512,'Wkpr-Stdy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Summary'!$T$9:$T$238,'Wkpr-201612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  <c r="U464" s="27">
        <f>SUMIFS('Wkpr-Stdy Bal (ex. trnsptn)'!$U$9:$U$512,'Wkpr-Stdy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Summary'!$U$9:$U$238,'Wkpr-201612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</row>
    <row r="465" spans="2:21" x14ac:dyDescent="0.2">
      <c r="B465" s="26" t="s">
        <v>105</v>
      </c>
      <c r="C465" s="26" t="s">
        <v>83</v>
      </c>
      <c r="D465" s="26">
        <f t="shared" si="213"/>
        <v>385000</v>
      </c>
      <c r="E465" s="36">
        <v>385</v>
      </c>
      <c r="F465" s="26" t="s">
        <v>126</v>
      </c>
      <c r="G465" s="27">
        <f>SUMIFS('Wkpr-Stdy Bal (ex. trnsptn)'!$G$9:$G$512,'Wkpr-Stdy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Summary'!$G$9:$G$238,'Wkpr-201612 TTP Adj Summary'!$B$9:$B$238,'Att B1 123116 Depr_Chg-ex trans'!$B465,'Wkpr-201612 TTP Adj Summary'!$C$9:$C$238,'Att B1 123116 Depr_Chg-ex trans'!$C465,'Wkpr-201612 TTP Adj Summary'!$D$9:$D$238,'Att B1 123116 Depr_Chg-ex trans'!$D465)</f>
        <v>2591276.2000000002</v>
      </c>
      <c r="I465" s="37">
        <f>'Wkpr-Stdy Bal (ex. trnsptn)'!I461</f>
        <v>1.8800000000000001E-2</v>
      </c>
      <c r="J465" s="28">
        <f t="shared" si="214"/>
        <v>48715.992560000006</v>
      </c>
      <c r="L465" s="37">
        <f>'Wkpr-Stdy Bal (ex. trnsptn)'!L461</f>
        <v>1.7299999999999999E-2</v>
      </c>
      <c r="N465" s="28">
        <f t="shared" si="215"/>
        <v>44829.078260000002</v>
      </c>
      <c r="O465" s="28">
        <f t="shared" si="216"/>
        <v>-3886.914300000004</v>
      </c>
      <c r="Q465" s="27">
        <f>SUMIFS('Wkpr-Stdy Bal (ex. trnsptn)'!$Q$9:$Q$512,'Wkpr-Stdy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Summary'!$Q$9:$Q$238,'Wkpr-201612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  <c r="R465" s="27">
        <f>SUMIFS('Wkpr-Stdy Bal (ex. trnsptn)'!$R$9:$R$512,'Wkpr-Stdy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Summary'!$R$9:$R$238,'Wkpr-201612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  <c r="S465" s="27">
        <f>SUMIFS('Wkpr-Stdy Bal (ex. trnsptn)'!$S$9:$S$512,'Wkpr-Stdy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Summary'!$S$9:$S$238,'Wkpr-201612 TTP Adj Summary'!$B$9:$B$238,'Att B1 123116 Depr_Chg-ex trans'!$B465,'Wkpr-201612 TTP Adj Summary'!$C$9:$C$238,'Att B1 123116 Depr_Chg-ex trans'!$C465,'Wkpr-201612 TTP Adj Summary'!$D$9:$D$238,'Att B1 123116 Depr_Chg-ex trans'!$D465)</f>
        <v>-3886.914300000004</v>
      </c>
      <c r="T465" s="27">
        <f>SUMIFS('Wkpr-Stdy Bal (ex. trnsptn)'!$T$9:$T$512,'Wkpr-Stdy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Summary'!$T$9:$T$238,'Wkpr-201612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  <c r="U465" s="27">
        <f>SUMIFS('Wkpr-Stdy Bal (ex. trnsptn)'!$U$9:$U$512,'Wkpr-Stdy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Summary'!$U$9:$U$238,'Wkpr-201612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</row>
    <row r="466" spans="2:21" x14ac:dyDescent="0.2">
      <c r="F466" s="26" t="s">
        <v>39</v>
      </c>
      <c r="G466" s="40">
        <f>SUM(G458:G465)</f>
        <v>406714285.21999997</v>
      </c>
      <c r="I466" s="77">
        <f>J466/G466</f>
        <v>2.5197019718198113E-2</v>
      </c>
      <c r="J466" s="40">
        <f>SUM(J458:J465)</f>
        <v>10247987.864361191</v>
      </c>
      <c r="L466" s="77">
        <f>N466/G466</f>
        <v>2.4532314175455854E-2</v>
      </c>
      <c r="N466" s="40">
        <f t="shared" ref="N466:O466" si="217">SUM(N458:N465)</f>
        <v>9977642.6246630009</v>
      </c>
      <c r="O466" s="40">
        <f t="shared" si="217"/>
        <v>-270345.23969819123</v>
      </c>
      <c r="Q466" s="40">
        <f t="shared" ref="Q466:U466" si="218">SUM(Q458:Q465)</f>
        <v>0</v>
      </c>
      <c r="R466" s="40">
        <f t="shared" si="218"/>
        <v>0</v>
      </c>
      <c r="S466" s="40">
        <f t="shared" si="218"/>
        <v>-270344.73588331166</v>
      </c>
      <c r="T466" s="40">
        <f t="shared" si="218"/>
        <v>0</v>
      </c>
      <c r="U466" s="40">
        <f t="shared" si="218"/>
        <v>0</v>
      </c>
    </row>
    <row r="467" spans="2:21" x14ac:dyDescent="0.2">
      <c r="J467" s="28"/>
      <c r="N467" s="28"/>
      <c r="O467" s="28"/>
      <c r="Q467" s="28"/>
      <c r="R467" s="28"/>
      <c r="S467" s="28"/>
      <c r="T467" s="28"/>
      <c r="U467" s="28"/>
    </row>
    <row r="468" spans="2:21" x14ac:dyDescent="0.2">
      <c r="E468" s="26" t="s">
        <v>129</v>
      </c>
      <c r="J468" s="28"/>
      <c r="N468" s="28"/>
      <c r="O468" s="28"/>
      <c r="Q468" s="28"/>
      <c r="R468" s="28"/>
      <c r="S468" s="28"/>
      <c r="T468" s="28"/>
      <c r="U468" s="28"/>
    </row>
    <row r="469" spans="2:21" x14ac:dyDescent="0.2">
      <c r="B469" s="26" t="s">
        <v>105</v>
      </c>
      <c r="C469" s="26" t="s">
        <v>59</v>
      </c>
      <c r="D469" s="26">
        <f t="shared" ref="D469:D471" si="219">E469*1000</f>
        <v>391100</v>
      </c>
      <c r="E469" s="26">
        <v>391.1</v>
      </c>
      <c r="F469" s="26" t="s">
        <v>130</v>
      </c>
      <c r="G469" s="27">
        <f>SUMIFS('Wkpr-Stdy Bal (ex. trnsptn)'!$G$9:$G$512,'Wkpr-Stdy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Summary'!$G$9:$G$238,'Wkpr-201612 TTP Adj Summary'!$B$9:$B$238,'Att B1 123116 Depr_Chg-ex trans'!$B469,'Wkpr-201612 TTP Adj Summary'!$C$9:$C$238,'Att B1 123116 Depr_Chg-ex trans'!$C469,'Wkpr-201612 TTP Adj Summary'!$D$9:$D$238,'Att B1 123116 Depr_Chg-ex trans'!$D469)</f>
        <v>6649.51</v>
      </c>
      <c r="I469" s="37">
        <f>'Wkpr-Stdy Bal (ex. trnsptn)'!I465</f>
        <v>0.1983</v>
      </c>
      <c r="J469" s="28">
        <f t="shared" ref="J469:J471" si="220">G469*I469</f>
        <v>1318.597833</v>
      </c>
      <c r="L469" s="37">
        <f>'Wkpr-Stdy Bal (ex. trnsptn)'!L465</f>
        <v>0.2</v>
      </c>
      <c r="N469" s="28">
        <f t="shared" ref="N469:N471" si="221">G469*L469</f>
        <v>1329.902</v>
      </c>
      <c r="O469" s="28">
        <f t="shared" ref="O469:O471" si="222">N469-J469</f>
        <v>11.304167000000007</v>
      </c>
      <c r="Q469" s="27">
        <f>SUMIFS('Wkpr-Stdy Bal (ex. trnsptn)'!$Q$9:$Q$512,'Wkpr-Stdy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Summary'!$Q$9:$Q$238,'Wkpr-201612 TTP Adj Summary'!$B$9:$B$238,'Att B1 123116 Depr_Chg-ex trans'!$B469,'Wkpr-201612 TTP Adj Summary'!$C$9:$C$238,'Att B1 123116 Depr_Chg-ex trans'!$C469,'Wkpr-201612 TTP Adj Summary'!$D$9:$D$238,'Att B1 123116 Depr_Chg-ex trans'!$D469)</f>
        <v>0</v>
      </c>
      <c r="R469" s="27">
        <f>SUMIFS('Wkpr-Stdy Bal (ex. trnsptn)'!$R$9:$R$512,'Wkpr-Stdy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Summary'!$R$9:$R$238,'Wkpr-201612 TTP Adj Summary'!$B$9:$B$238,'Att B1 123116 Depr_Chg-ex trans'!$B469,'Wkpr-201612 TTP Adj Summary'!$C$9:$C$238,'Att B1 123116 Depr_Chg-ex trans'!$C469,'Wkpr-201612 TTP Adj Summary'!$D$9:$D$238,'Att B1 123116 Depr_Chg-ex trans'!$D469)</f>
        <v>0</v>
      </c>
      <c r="S469" s="27">
        <f>SUMIFS('Wkpr-Stdy Bal (ex. trnsptn)'!$S$9:$S$512,'Wkpr-Stdy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Summary'!$S$9:$S$238,'Wkpr-201612 TTP Adj Summary'!$B$9:$B$238,'Att B1 123116 Depr_Chg-ex trans'!$B469,'Wkpr-201612 TTP Adj Summary'!$C$9:$C$238,'Att B1 123116 Depr_Chg-ex trans'!$C469,'Wkpr-201612 TTP Adj Summary'!$D$9:$D$238,'Att B1 123116 Depr_Chg-ex trans'!$D469)</f>
        <v>7.9453598592899652</v>
      </c>
      <c r="T469" s="27">
        <f>SUMIFS('Wkpr-Stdy Bal (ex. trnsptn)'!$T$9:$T$512,'Wkpr-Stdy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Summary'!$T$9:$T$238,'Wkpr-201612 TTP Adj Summary'!$B$9:$B$238,'Att B1 123116 Depr_Chg-ex trans'!$B469,'Wkpr-201612 TTP Adj Summary'!$C$9:$C$238,'Att B1 123116 Depr_Chg-ex trans'!$C469,'Wkpr-201612 TTP Adj Summary'!$D$9:$D$238,'Att B1 123116 Depr_Chg-ex trans'!$D469)</f>
        <v>3.3588071407099847</v>
      </c>
      <c r="U469" s="27">
        <f>SUMIFS('Wkpr-Stdy Bal (ex. trnsptn)'!$U$9:$U$512,'Wkpr-Stdy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Summary'!$U$9:$U$238,'Wkpr-201612 TTP Adj Summary'!$B$9:$B$238,'Att B1 123116 Depr_Chg-ex trans'!$B469,'Wkpr-201612 TTP Adj Summary'!$C$9:$C$238,'Att B1 123116 Depr_Chg-ex trans'!$C469,'Wkpr-201612 TTP Adj Summary'!$D$9:$D$238,'Att B1 123116 Depr_Chg-ex trans'!$D469)</f>
        <v>0</v>
      </c>
    </row>
    <row r="470" spans="2:21" x14ac:dyDescent="0.2">
      <c r="B470" s="26" t="s">
        <v>105</v>
      </c>
      <c r="C470" s="26" t="s">
        <v>59</v>
      </c>
      <c r="D470" s="26">
        <f t="shared" si="219"/>
        <v>394000</v>
      </c>
      <c r="E470" s="36">
        <v>394</v>
      </c>
      <c r="F470" s="26" t="s">
        <v>90</v>
      </c>
      <c r="G470" s="27">
        <f>SUMIFS('Wkpr-Stdy Bal (ex. trnsptn)'!$G$9:$G$512,'Wkpr-Stdy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Summary'!$G$9:$G$238,'Wkpr-201612 TTP Adj Summary'!$B$9:$B$238,'Att B1 123116 Depr_Chg-ex trans'!$B470,'Wkpr-201612 TTP Adj Summary'!$C$9:$C$238,'Att B1 123116 Depr_Chg-ex trans'!$C470,'Wkpr-201612 TTP Adj Summary'!$D$9:$D$238,'Att B1 123116 Depr_Chg-ex trans'!$D470)</f>
        <v>382501.68</v>
      </c>
      <c r="I470" s="37">
        <f>'Wkpr-Stdy Bal (ex. trnsptn)'!I466</f>
        <v>0.04</v>
      </c>
      <c r="J470" s="28">
        <f t="shared" si="220"/>
        <v>15300.0672</v>
      </c>
      <c r="L470" s="37">
        <f>'Wkpr-Stdy Bal (ex. trnsptn)'!L466</f>
        <v>0.05</v>
      </c>
      <c r="N470" s="28">
        <f t="shared" si="221"/>
        <v>19125.083999999999</v>
      </c>
      <c r="O470" s="28">
        <f t="shared" si="222"/>
        <v>3825.0167999999994</v>
      </c>
      <c r="Q470" s="27">
        <f>SUMIFS('Wkpr-Stdy Bal (ex. trnsptn)'!$Q$9:$Q$512,'Wkpr-Stdy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Summary'!$Q$9:$Q$238,'Wkpr-201612 TTP Adj Summary'!$B$9:$B$238,'Att B1 123116 Depr_Chg-ex trans'!$B470,'Wkpr-201612 TTP Adj Summary'!$C$9:$C$238,'Att B1 123116 Depr_Chg-ex trans'!$C470,'Wkpr-201612 TTP Adj Summary'!$D$9:$D$238,'Att B1 123116 Depr_Chg-ex trans'!$D470)</f>
        <v>0</v>
      </c>
      <c r="R470" s="27">
        <f>SUMIFS('Wkpr-Stdy Bal (ex. trnsptn)'!$R$9:$R$512,'Wkpr-Stdy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Summary'!$R$9:$R$238,'Wkpr-201612 TTP Adj Summary'!$B$9:$B$238,'Att B1 123116 Depr_Chg-ex trans'!$B470,'Wkpr-201612 TTP Adj Summary'!$C$9:$C$238,'Att B1 123116 Depr_Chg-ex trans'!$C470,'Wkpr-201612 TTP Adj Summary'!$D$9:$D$238,'Att B1 123116 Depr_Chg-ex trans'!$D470)</f>
        <v>0</v>
      </c>
      <c r="S470" s="27">
        <f>SUMIFS('Wkpr-Stdy Bal (ex. trnsptn)'!$S$9:$S$512,'Wkpr-Stdy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Summary'!$S$9:$S$238,'Wkpr-201612 TTP Adj Summary'!$B$9:$B$238,'Att B1 123116 Depr_Chg-ex trans'!$B470,'Wkpr-201612 TTP Adj Summary'!$C$9:$C$238,'Att B1 123116 Depr_Chg-ex trans'!$C470,'Wkpr-201612 TTP Adj Summary'!$D$9:$D$238,'Att B1 123116 Depr_Chg-ex trans'!$D470)</f>
        <v>2688.4895582159998</v>
      </c>
      <c r="T470" s="27">
        <f>SUMIFS('Wkpr-Stdy Bal (ex. trnsptn)'!$T$9:$T$512,'Wkpr-Stdy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Summary'!$T$9:$T$238,'Wkpr-201612 TTP Adj Summary'!$B$9:$B$238,'Att B1 123116 Depr_Chg-ex trans'!$B470,'Wkpr-201612 TTP Adj Summary'!$C$9:$C$238,'Att B1 123116 Depr_Chg-ex trans'!$C470,'Wkpr-201612 TTP Adj Summary'!$D$9:$D$238,'Att B1 123116 Depr_Chg-ex trans'!$D470)</f>
        <v>1136.5272417839997</v>
      </c>
      <c r="U470" s="27">
        <f>SUMIFS('Wkpr-Stdy Bal (ex. trnsptn)'!$U$9:$U$512,'Wkpr-Stdy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Summary'!$U$9:$U$238,'Wkpr-201612 TTP Adj Summary'!$B$9:$B$238,'Att B1 123116 Depr_Chg-ex trans'!$B470,'Wkpr-201612 TTP Adj Summary'!$C$9:$C$238,'Att B1 123116 Depr_Chg-ex trans'!$C470,'Wkpr-201612 TTP Adj Summary'!$D$9:$D$238,'Att B1 123116 Depr_Chg-ex trans'!$D470)</f>
        <v>0</v>
      </c>
    </row>
    <row r="471" spans="2:21" x14ac:dyDescent="0.2">
      <c r="B471" s="26" t="s">
        <v>105</v>
      </c>
      <c r="C471" s="26" t="s">
        <v>59</v>
      </c>
      <c r="D471" s="26">
        <f t="shared" si="219"/>
        <v>395000</v>
      </c>
      <c r="E471" s="36">
        <v>395</v>
      </c>
      <c r="F471" s="26" t="s">
        <v>92</v>
      </c>
      <c r="G471" s="27">
        <f>SUMIFS('Wkpr-Stdy Bal (ex. trnsptn)'!$G$9:$G$512,'Wkpr-Stdy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Summary'!$G$9:$G$238,'Wkpr-201612 TTP Adj Summary'!$B$9:$B$238,'Att B1 123116 Depr_Chg-ex trans'!$B471,'Wkpr-201612 TTP Adj Summary'!$C$9:$C$238,'Att B1 123116 Depr_Chg-ex trans'!$C471,'Wkpr-201612 TTP Adj Summary'!$D$9:$D$238,'Att B1 123116 Depr_Chg-ex trans'!$D471)</f>
        <v>120039.41</v>
      </c>
      <c r="I471" s="37">
        <f>'Wkpr-Stdy Bal (ex. trnsptn)'!I467</f>
        <v>0.16739999999999999</v>
      </c>
      <c r="J471" s="28">
        <f t="shared" si="220"/>
        <v>20094.597234000001</v>
      </c>
      <c r="L471" s="37">
        <f>'Wkpr-Stdy Bal (ex. trnsptn)'!L467</f>
        <v>6.6699999999999995E-2</v>
      </c>
      <c r="N471" s="28">
        <f t="shared" si="221"/>
        <v>8006.6286469999995</v>
      </c>
      <c r="O471" s="28">
        <f t="shared" si="222"/>
        <v>-12087.968587000001</v>
      </c>
      <c r="Q471" s="27">
        <f>SUMIFS('Wkpr-Stdy Bal (ex. trnsptn)'!$Q$9:$Q$512,'Wkpr-Stdy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Summary'!$Q$9:$Q$238,'Wkpr-201612 TTP Adj Summary'!$B$9:$B$238,'Att B1 123116 Depr_Chg-ex trans'!$B471,'Wkpr-201612 TTP Adj Summary'!$C$9:$C$238,'Att B1 123116 Depr_Chg-ex trans'!$C471,'Wkpr-201612 TTP Adj Summary'!$D$9:$D$238,'Att B1 123116 Depr_Chg-ex trans'!$D471)</f>
        <v>0</v>
      </c>
      <c r="R471" s="27">
        <f>SUMIFS('Wkpr-Stdy Bal (ex. trnsptn)'!$R$9:$R$512,'Wkpr-Stdy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Summary'!$R$9:$R$238,'Wkpr-201612 TTP Adj Summary'!$B$9:$B$238,'Att B1 123116 Depr_Chg-ex trans'!$B471,'Wkpr-201612 TTP Adj Summary'!$C$9:$C$238,'Att B1 123116 Depr_Chg-ex trans'!$C471,'Wkpr-201612 TTP Adj Summary'!$D$9:$D$238,'Att B1 123116 Depr_Chg-ex trans'!$D471)</f>
        <v>0</v>
      </c>
      <c r="S471" s="27">
        <f>SUMIFS('Wkpr-Stdy Bal (ex. trnsptn)'!$S$9:$S$512,'Wkpr-Stdy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Summary'!$S$9:$S$238,'Wkpr-201612 TTP Adj Summary'!$B$9:$B$238,'Att B1 123116 Depr_Chg-ex trans'!$B471,'Wkpr-201612 TTP Adj Summary'!$C$9:$C$238,'Att B1 123116 Depr_Chg-ex trans'!$C471,'Wkpr-201612 TTP Adj Summary'!$D$9:$D$238,'Att B1 123116 Depr_Chg-ex trans'!$D471)</f>
        <v>-8496.2704807446917</v>
      </c>
      <c r="T471" s="27">
        <f>SUMIFS('Wkpr-Stdy Bal (ex. trnsptn)'!$T$9:$T$512,'Wkpr-Stdy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Summary'!$T$9:$T$238,'Wkpr-201612 TTP Adj Summary'!$B$9:$B$238,'Att B1 123116 Depr_Chg-ex trans'!$B471,'Wkpr-201612 TTP Adj Summary'!$C$9:$C$238,'Att B1 123116 Depr_Chg-ex trans'!$C471,'Wkpr-201612 TTP Adj Summary'!$D$9:$D$238,'Att B1 123116 Depr_Chg-ex trans'!$D471)</f>
        <v>-3591.6981062553104</v>
      </c>
      <c r="U471" s="27">
        <f>SUMIFS('Wkpr-Stdy Bal (ex. trnsptn)'!$U$9:$U$512,'Wkpr-Stdy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Summary'!$U$9:$U$238,'Wkpr-201612 TTP Adj Summary'!$B$9:$B$238,'Att B1 123116 Depr_Chg-ex trans'!$B471,'Wkpr-201612 TTP Adj Summary'!$C$9:$C$238,'Att B1 123116 Depr_Chg-ex trans'!$C471,'Wkpr-201612 TTP Adj Summary'!$D$9:$D$238,'Att B1 123116 Depr_Chg-ex trans'!$D471)</f>
        <v>0</v>
      </c>
    </row>
    <row r="472" spans="2:21" x14ac:dyDescent="0.2">
      <c r="F472" s="26" t="s">
        <v>39</v>
      </c>
      <c r="G472" s="40">
        <f>SUM(G469:G471)</f>
        <v>509190.6</v>
      </c>
      <c r="I472" s="77">
        <f>J472/G472</f>
        <v>7.2101217632454334E-2</v>
      </c>
      <c r="J472" s="40">
        <f>SUM(J469:J471)</f>
        <v>36713.262266999998</v>
      </c>
      <c r="L472" s="77">
        <f>N472/G472</f>
        <v>5.5895797461697046E-2</v>
      </c>
      <c r="N472" s="40">
        <f t="shared" ref="N472:O472" si="223">SUM(N469:N471)</f>
        <v>28461.614646999995</v>
      </c>
      <c r="O472" s="40">
        <f t="shared" si="223"/>
        <v>-8251.6476200000016</v>
      </c>
      <c r="Q472" s="40">
        <f t="shared" ref="Q472:U472" si="224">SUM(Q469:Q471)</f>
        <v>0</v>
      </c>
      <c r="R472" s="40">
        <f t="shared" si="224"/>
        <v>0</v>
      </c>
      <c r="S472" s="40">
        <f t="shared" si="224"/>
        <v>-5799.835562669402</v>
      </c>
      <c r="T472" s="40">
        <f t="shared" si="224"/>
        <v>-2451.8120573306005</v>
      </c>
      <c r="U472" s="40">
        <f t="shared" si="224"/>
        <v>0</v>
      </c>
    </row>
    <row r="473" spans="2:21" x14ac:dyDescent="0.2">
      <c r="J473" s="28"/>
      <c r="N473" s="28"/>
      <c r="O473" s="28"/>
      <c r="Q473" s="28"/>
      <c r="R473" s="28"/>
      <c r="S473" s="28"/>
      <c r="T473" s="28"/>
      <c r="U473" s="28"/>
    </row>
    <row r="474" spans="2:21" x14ac:dyDescent="0.2">
      <c r="E474" s="26" t="s">
        <v>182</v>
      </c>
      <c r="J474" s="28"/>
      <c r="N474" s="28"/>
      <c r="O474" s="28"/>
      <c r="Q474" s="28"/>
      <c r="R474" s="28"/>
      <c r="S474" s="28"/>
      <c r="T474" s="28"/>
      <c r="U474" s="28"/>
    </row>
    <row r="475" spans="2:21" x14ac:dyDescent="0.2">
      <c r="B475" s="26" t="s">
        <v>105</v>
      </c>
      <c r="C475" s="26" t="s">
        <v>69</v>
      </c>
      <c r="D475" s="26">
        <f t="shared" ref="D475:D478" si="225">E475*1000</f>
        <v>394000</v>
      </c>
      <c r="E475" s="36">
        <v>394</v>
      </c>
      <c r="F475" s="26" t="s">
        <v>90</v>
      </c>
      <c r="G475" s="27">
        <f>SUMIFS('Wkpr-Stdy Bal (ex. trnsptn)'!$G$9:$G$512,'Wkpr-Stdy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Summary'!$G$9:$G$238,'Wkpr-201612 TTP Adj Summary'!$B$9:$B$238,'Att B1 123116 Depr_Chg-ex trans'!$B475,'Wkpr-201612 TTP Adj Summary'!$C$9:$C$238,'Att B1 123116 Depr_Chg-ex trans'!$C475,'Wkpr-201612 TTP Adj Summary'!$D$9:$D$238,'Att B1 123116 Depr_Chg-ex trans'!$D475)</f>
        <v>337941.07</v>
      </c>
      <c r="I475" s="37">
        <f>'Wkpr-Stdy Bal (ex. trnsptn)'!I471</f>
        <v>0.04</v>
      </c>
      <c r="J475" s="28">
        <f t="shared" ref="J475:J480" si="226">G475*I475</f>
        <v>13517.642800000001</v>
      </c>
      <c r="L475" s="37">
        <f>'Wkpr-Stdy Bal (ex. trnsptn)'!L471</f>
        <v>0.05</v>
      </c>
      <c r="N475" s="28">
        <f t="shared" ref="N475:N480" si="227">G475*L475</f>
        <v>16897.053500000002</v>
      </c>
      <c r="O475" s="28">
        <f t="shared" ref="O475:O480" si="228">N475-J475</f>
        <v>3379.4107000000004</v>
      </c>
      <c r="Q475" s="27">
        <f>SUMIFS('Wkpr-Stdy Bal (ex. trnsptn)'!$Q$9:$Q$512,'Wkpr-Stdy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Summary'!$Q$9:$Q$238,'Wkpr-201612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  <c r="R475" s="27">
        <f>SUMIFS('Wkpr-Stdy Bal (ex. trnsptn)'!$R$9:$R$512,'Wkpr-Stdy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Summary'!$R$9:$R$238,'Wkpr-201612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  <c r="S475" s="27">
        <f>SUMIFS('Wkpr-Stdy Bal (ex. trnsptn)'!$S$9:$S$512,'Wkpr-Stdy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Summary'!$S$9:$S$238,'Wkpr-201612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  <c r="T475" s="27">
        <f>SUMIFS('Wkpr-Stdy Bal (ex. trnsptn)'!$T$9:$T$512,'Wkpr-Stdy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Summary'!$T$9:$T$238,'Wkpr-201612 TTP Adj Summary'!$B$9:$B$238,'Att B1 123116 Depr_Chg-ex trans'!$B475,'Wkpr-201612 TTP Adj Summary'!$C$9:$C$238,'Att B1 123116 Depr_Chg-ex trans'!$C475,'Wkpr-201612 TTP Adj Summary'!$D$9:$D$238,'Att B1 123116 Depr_Chg-ex trans'!$D475)</f>
        <v>3379.4107000000004</v>
      </c>
      <c r="U475" s="27">
        <f>SUMIFS('Wkpr-Stdy Bal (ex. trnsptn)'!$U$9:$U$512,'Wkpr-Stdy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Summary'!$U$9:$U$238,'Wkpr-201612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</row>
    <row r="476" spans="2:21" x14ac:dyDescent="0.2">
      <c r="B476" s="26" t="s">
        <v>105</v>
      </c>
      <c r="C476" s="26" t="s">
        <v>69</v>
      </c>
      <c r="D476" s="26">
        <f t="shared" si="225"/>
        <v>395000</v>
      </c>
      <c r="E476" s="36">
        <v>395</v>
      </c>
      <c r="F476" s="26" t="s">
        <v>92</v>
      </c>
      <c r="G476" s="27">
        <f>SUMIFS('Wkpr-Stdy Bal (ex. trnsptn)'!$G$9:$G$512,'Wkpr-Stdy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Summary'!$G$9:$G$238,'Wkpr-201612 TTP Adj Summary'!$B$9:$B$238,'Att B1 123116 Depr_Chg-ex trans'!$B476,'Wkpr-201612 TTP Adj Summary'!$C$9:$C$238,'Att B1 123116 Depr_Chg-ex trans'!$C476,'Wkpr-201612 TTP Adj Summary'!$D$9:$D$238,'Att B1 123116 Depr_Chg-ex trans'!$D476)</f>
        <v>4970.3</v>
      </c>
      <c r="I476" s="37">
        <f>'Wkpr-Stdy Bal (ex. trnsptn)'!I472</f>
        <v>0.16739999999999999</v>
      </c>
      <c r="J476" s="28">
        <f t="shared" si="226"/>
        <v>832.02822000000003</v>
      </c>
      <c r="L476" s="37">
        <f>'Wkpr-Stdy Bal (ex. trnsptn)'!L472</f>
        <v>6.6699999999999995E-2</v>
      </c>
      <c r="N476" s="28">
        <f t="shared" si="227"/>
        <v>331.51900999999998</v>
      </c>
      <c r="O476" s="28">
        <f t="shared" si="228"/>
        <v>-500.50921000000005</v>
      </c>
      <c r="Q476" s="27">
        <f>SUMIFS('Wkpr-Stdy Bal (ex. trnsptn)'!$Q$9:$Q$512,'Wkpr-Stdy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Summary'!$Q$9:$Q$238,'Wkpr-201612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  <c r="R476" s="27">
        <f>SUMIFS('Wkpr-Stdy Bal (ex. trnsptn)'!$R$9:$R$512,'Wkpr-Stdy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Summary'!$R$9:$R$238,'Wkpr-201612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  <c r="S476" s="27">
        <f>SUMIFS('Wkpr-Stdy Bal (ex. trnsptn)'!$S$9:$S$512,'Wkpr-Stdy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Summary'!$S$9:$S$238,'Wkpr-201612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  <c r="T476" s="27">
        <f>SUMIFS('Wkpr-Stdy Bal (ex. trnsptn)'!$T$9:$T$512,'Wkpr-Stdy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Summary'!$T$9:$T$238,'Wkpr-201612 TTP Adj Summary'!$B$9:$B$238,'Att B1 123116 Depr_Chg-ex trans'!$B476,'Wkpr-201612 TTP Adj Summary'!$C$9:$C$238,'Att B1 123116 Depr_Chg-ex trans'!$C476,'Wkpr-201612 TTP Adj Summary'!$D$9:$D$238,'Att B1 123116 Depr_Chg-ex trans'!$D476)</f>
        <v>-500.50921000000005</v>
      </c>
      <c r="U476" s="27">
        <f>SUMIFS('Wkpr-Stdy Bal (ex. trnsptn)'!$U$9:$U$512,'Wkpr-Stdy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Summary'!$U$9:$U$238,'Wkpr-201612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</row>
    <row r="477" spans="2:21" x14ac:dyDescent="0.2">
      <c r="E477" s="36"/>
      <c r="G477" s="27"/>
      <c r="I477" s="37"/>
      <c r="J477" s="28"/>
      <c r="L477" s="37"/>
      <c r="N477" s="28"/>
      <c r="O477" s="28"/>
      <c r="Q477" s="27"/>
      <c r="R477" s="27"/>
      <c r="S477" s="27"/>
      <c r="T477" s="27"/>
      <c r="U477" s="27"/>
    </row>
    <row r="478" spans="2:21" x14ac:dyDescent="0.2">
      <c r="B478" s="26" t="s">
        <v>105</v>
      </c>
      <c r="C478" s="26" t="s">
        <v>69</v>
      </c>
      <c r="D478" s="26">
        <f t="shared" si="225"/>
        <v>397000</v>
      </c>
      <c r="E478" s="36">
        <v>397</v>
      </c>
      <c r="F478" s="26" t="s">
        <v>93</v>
      </c>
      <c r="G478" s="27">
        <f>SUMIFS('Wkpr-Stdy Bal (ex. trnsptn)'!$G$9:$G$512,'Wkpr-Stdy Bal (ex. trnsptn)'!$B$9:$B$512,'Att B1 123116 Depr_Chg-ex trans'!$B478,'Wkpr-Stdy Bal (ex. trnsptn)'!$C$9:$C$512,'Att B1 123116 Depr_Chg-ex trans'!$C478,'Wkpr-Stdy Bal (ex. trnsptn)'!$D$9:$D$512,'Att B1 123116 Depr_Chg-ex trans'!$D478)+SUMIFS('Wkpr-201612 TTP Adj Summary'!$G$9:$G$238,'Wkpr-201612 TTP Adj Summary'!$B$9:$B$238,'Att B1 123116 Depr_Chg-ex trans'!$B478,'Wkpr-201612 TTP Adj Summary'!$C$9:$C$238,'Att B1 123116 Depr_Chg-ex trans'!$C478,'Wkpr-201612 TTP Adj Summary'!$D$9:$D$238,'Att B1 123116 Depr_Chg-ex trans'!$D478)</f>
        <v>494797.16000000003</v>
      </c>
      <c r="I478" s="37">
        <f>'Wkpr-Stdy Bal (ex. trnsptn)'!I474</f>
        <v>2.86E-2</v>
      </c>
      <c r="J478" s="28"/>
      <c r="L478" s="37">
        <f>'Wkpr-Stdy Bal (ex. trnsptn)'!L474</f>
        <v>6.6699999999999995E-2</v>
      </c>
      <c r="N478" s="28"/>
      <c r="O478" s="28"/>
      <c r="Q478" s="27"/>
      <c r="R478" s="27"/>
      <c r="S478" s="27"/>
      <c r="T478" s="27"/>
      <c r="U478" s="27"/>
    </row>
    <row r="479" spans="2:21" x14ac:dyDescent="0.2">
      <c r="E479" s="36"/>
      <c r="F479" s="26" t="s">
        <v>261</v>
      </c>
      <c r="G479" s="27">
        <f>'Wkpr-Stdy Bal (ex. trnsptn)'!G475</f>
        <v>136296.32999999999</v>
      </c>
      <c r="I479" s="37">
        <f>'Wkpr-Stdy Bal (ex. trnsptn)'!I475</f>
        <v>2.86E-2</v>
      </c>
      <c r="J479" s="28">
        <f t="shared" si="226"/>
        <v>3898.0750379999995</v>
      </c>
      <c r="L479" s="45">
        <f>'Wkpr-Stdy Bal (ex. trnsptn)'!L475</f>
        <v>0</v>
      </c>
      <c r="N479" s="28">
        <f t="shared" si="227"/>
        <v>0</v>
      </c>
      <c r="O479" s="28">
        <f t="shared" si="228"/>
        <v>-3898.0750379999995</v>
      </c>
      <c r="Q479" s="27">
        <f>'Wkpr-Stdy Bal (ex. trnsptn)'!Q475</f>
        <v>0</v>
      </c>
      <c r="R479" s="27">
        <f>'Wkpr-Stdy Bal (ex. trnsptn)'!R475</f>
        <v>0</v>
      </c>
      <c r="S479" s="27">
        <f>'Wkpr-Stdy Bal (ex. trnsptn)'!S475</f>
        <v>0</v>
      </c>
      <c r="T479" s="27">
        <f>'Wkpr-Stdy Bal (ex. trnsptn)'!T475</f>
        <v>-3898.0750379999995</v>
      </c>
      <c r="U479" s="27">
        <f>'Wkpr-Stdy Bal (ex. trnsptn)'!U475</f>
        <v>0</v>
      </c>
    </row>
    <row r="480" spans="2:21" x14ac:dyDescent="0.2">
      <c r="E480" s="36"/>
      <c r="F480" s="26" t="s">
        <v>262</v>
      </c>
      <c r="G480" s="27">
        <f>G478-G479</f>
        <v>358500.83000000007</v>
      </c>
      <c r="I480" s="37">
        <f>'Wkpr-Stdy Bal (ex. trnsptn)'!I476</f>
        <v>2.86E-2</v>
      </c>
      <c r="J480" s="28">
        <f t="shared" si="226"/>
        <v>10253.123738000002</v>
      </c>
      <c r="L480" s="37">
        <f>'Wkpr-Stdy Bal (ex. trnsptn)'!L476</f>
        <v>6.6699999999999995E-2</v>
      </c>
      <c r="N480" s="28">
        <f t="shared" si="227"/>
        <v>23912.005361000003</v>
      </c>
      <c r="O480" s="28">
        <f t="shared" si="228"/>
        <v>13658.881623000001</v>
      </c>
      <c r="Q480" s="27">
        <f>'Wkpr-Stdy Bal (ex. trnsptn)'!Q476+SUMIFS('Wkpr-201612 TTP Adj Summary'!Q$9:Q$238,'Wkpr-201612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  <c r="R480" s="27">
        <f>'Wkpr-Stdy Bal (ex. trnsptn)'!R476+SUMIFS('Wkpr-201612 TTP Adj Summary'!R$9:R$238,'Wkpr-201612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  <c r="S480" s="27">
        <f>'Wkpr-Stdy Bal (ex. trnsptn)'!S476+SUMIFS('Wkpr-201612 TTP Adj Summary'!S$9:S$238,'Wkpr-201612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  <c r="T480" s="27">
        <f>'Wkpr-Stdy Bal (ex. trnsptn)'!T476+SUMIFS('Wkpr-201612 TTP Adj Summary'!T$9:T$238,'Wkpr-201612 TTP Adj Summary'!$B$9:$B$238,'Att B1 123116 Depr_Chg-ex trans'!$B478,'Wkpr-201612 TTP Adj Summary'!$C$9:$C$238,'Att B1 123116 Depr_Chg-ex trans'!$C478,'Wkpr-201612 TTP Adj Summary'!$D$9:$D$238,'Att B1 123116 Depr_Chg-ex trans'!$D478)</f>
        <v>13658.881623000001</v>
      </c>
      <c r="U480" s="27">
        <f>'Wkpr-Stdy Bal (ex. trnsptn)'!U476+SUMIFS('Wkpr-201612 TTP Adj Summary'!U$9:U$238,'Wkpr-201612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</row>
    <row r="481" spans="2:21" x14ac:dyDescent="0.2">
      <c r="E481" s="36"/>
      <c r="G481" s="27"/>
      <c r="I481" s="37"/>
      <c r="J481" s="28"/>
      <c r="L481" s="37"/>
      <c r="N481" s="28"/>
      <c r="O481" s="28"/>
      <c r="Q481" s="27"/>
      <c r="R481" s="27"/>
      <c r="S481" s="27"/>
      <c r="T481" s="27"/>
      <c r="U481" s="27"/>
    </row>
    <row r="482" spans="2:21" x14ac:dyDescent="0.2">
      <c r="F482" s="26" t="s">
        <v>39</v>
      </c>
      <c r="G482" s="40">
        <f>SUM(G475:G476,G479:G480)</f>
        <v>837708.53</v>
      </c>
      <c r="I482" s="77">
        <f>J482/G482</f>
        <v>3.4022418031245311E-2</v>
      </c>
      <c r="J482" s="40">
        <f>SUM(J475:J476,J479:J480)</f>
        <v>28500.869796000003</v>
      </c>
      <c r="L482" s="77">
        <f>N482/G482</f>
        <v>4.9110849893100647E-2</v>
      </c>
      <c r="N482" s="40">
        <f t="shared" ref="N482:O482" si="229">SUM(N475:N476,N479:N480)</f>
        <v>41140.577871000001</v>
      </c>
      <c r="O482" s="40">
        <f t="shared" si="229"/>
        <v>12639.708075000002</v>
      </c>
      <c r="Q482" s="40">
        <f t="shared" ref="Q482:U482" si="230">SUM(Q475:Q476,Q479:Q480)</f>
        <v>0</v>
      </c>
      <c r="R482" s="40">
        <f t="shared" si="230"/>
        <v>0</v>
      </c>
      <c r="S482" s="40">
        <f t="shared" si="230"/>
        <v>0</v>
      </c>
      <c r="T482" s="40">
        <f t="shared" si="230"/>
        <v>12639.708075000002</v>
      </c>
      <c r="U482" s="40">
        <f t="shared" si="230"/>
        <v>0</v>
      </c>
    </row>
    <row r="483" spans="2:21" x14ac:dyDescent="0.2">
      <c r="J483" s="28"/>
      <c r="N483" s="28"/>
      <c r="O483" s="28"/>
      <c r="Q483" s="28"/>
      <c r="R483" s="28"/>
      <c r="S483" s="28"/>
      <c r="T483" s="28"/>
      <c r="U483" s="28"/>
    </row>
    <row r="484" spans="2:21" x14ac:dyDescent="0.2">
      <c r="E484" s="26" t="s">
        <v>183</v>
      </c>
      <c r="J484" s="28"/>
      <c r="N484" s="28"/>
      <c r="O484" s="28"/>
      <c r="Q484" s="28"/>
      <c r="R484" s="28"/>
      <c r="S484" s="28"/>
      <c r="T484" s="28"/>
      <c r="U484" s="28"/>
    </row>
    <row r="485" spans="2:21" x14ac:dyDescent="0.2">
      <c r="B485" s="26" t="s">
        <v>105</v>
      </c>
      <c r="C485" s="26" t="s">
        <v>120</v>
      </c>
      <c r="D485" s="26">
        <f t="shared" ref="D485:D495" si="231">E485*1000</f>
        <v>390100</v>
      </c>
      <c r="E485" s="36">
        <v>390.1</v>
      </c>
      <c r="F485" s="26" t="s">
        <v>32</v>
      </c>
      <c r="G485" s="27">
        <f>SUMIFS('Wkpr-Stdy Bal (ex. trnsptn)'!$G$9:$G$512,'Wkpr-Stdy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Summary'!$G$9:$G$238,'Wkpr-201612 TTP Adj Summary'!$B$9:$B$238,'Att B1 123116 Depr_Chg-ex trans'!$B485,'Wkpr-201612 TTP Adj Summary'!$C$9:$C$238,'Att B1 123116 Depr_Chg-ex trans'!$C485,'Wkpr-201612 TTP Adj Summary'!$D$9:$D$238,'Att B1 123116 Depr_Chg-ex trans'!$D485)</f>
        <v>3604553.19</v>
      </c>
      <c r="I485" s="37">
        <f>'Wkpr-Stdy Bal (ex. trnsptn)'!I481</f>
        <v>1.46E-2</v>
      </c>
      <c r="J485" s="28">
        <f t="shared" ref="J485:J495" si="232">G485*I485</f>
        <v>52626.476574</v>
      </c>
      <c r="L485" s="37">
        <f>'Wkpr-Stdy Bal (ex. trnsptn)'!L481</f>
        <v>3.0200000000000001E-2</v>
      </c>
      <c r="N485" s="28">
        <f t="shared" ref="N485:N495" si="233">G485*L485</f>
        <v>108857.50633800001</v>
      </c>
      <c r="O485" s="28">
        <f t="shared" ref="O485:O495" si="234">N485-J485</f>
        <v>56231.029764000006</v>
      </c>
      <c r="Q485" s="27">
        <f>SUMIFS('Wkpr-Stdy Bal (ex. trnsptn)'!$Q$9:$Q$512,'Wkpr-Stdy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Summary'!$Q$9:$Q$238,'Wkpr-201612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R485" s="27">
        <f>SUMIFS('Wkpr-Stdy Bal (ex. trnsptn)'!$R$9:$R$512,'Wkpr-Stdy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Summary'!$R$9:$R$238,'Wkpr-201612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S485" s="27">
        <f>SUMIFS('Wkpr-Stdy Bal (ex. trnsptn)'!$S$9:$S$512,'Wkpr-Stdy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Summary'!$S$9:$S$238,'Wkpr-201612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T485" s="27">
        <f>SUMIFS('Wkpr-Stdy Bal (ex. trnsptn)'!$T$9:$T$512,'Wkpr-Stdy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Summary'!$T$9:$T$238,'Wkpr-201612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U485" s="27">
        <f>SUMIFS('Wkpr-Stdy Bal (ex. trnsptn)'!$U$9:$U$512,'Wkpr-Stdy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Summary'!$U$9:$U$238,'Wkpr-201612 TTP Adj Summary'!$B$9:$B$238,'Att B1 123116 Depr_Chg-ex trans'!$B485,'Wkpr-201612 TTP Adj Summary'!$C$9:$C$238,'Att B1 123116 Depr_Chg-ex trans'!$C485,'Wkpr-201612 TTP Adj Summary'!$D$9:$D$238,'Att B1 123116 Depr_Chg-ex trans'!$D485)</f>
        <v>56231.029764000006</v>
      </c>
    </row>
    <row r="486" spans="2:21" x14ac:dyDescent="0.2">
      <c r="B486" s="26" t="s">
        <v>105</v>
      </c>
      <c r="C486" s="26" t="s">
        <v>120</v>
      </c>
      <c r="D486" s="26">
        <f t="shared" si="231"/>
        <v>391100</v>
      </c>
      <c r="E486" s="36">
        <v>391.1</v>
      </c>
      <c r="F486" s="26" t="s">
        <v>88</v>
      </c>
      <c r="G486" s="27">
        <f>SUMIFS('Wkpr-Stdy Bal (ex. trnsptn)'!$G$9:$G$512,'Wkpr-Stdy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Summary'!$G$9:$G$238,'Wkpr-201612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I486" s="37">
        <f>'Wkpr-Stdy Bal (ex. trnsptn)'!I482</f>
        <v>0.2</v>
      </c>
      <c r="J486" s="28">
        <f t="shared" si="232"/>
        <v>0</v>
      </c>
      <c r="L486" s="37">
        <f>'Wkpr-Stdy Bal (ex. trnsptn)'!L482</f>
        <v>0</v>
      </c>
      <c r="N486" s="28">
        <f t="shared" si="233"/>
        <v>0</v>
      </c>
      <c r="O486" s="28">
        <f t="shared" si="234"/>
        <v>0</v>
      </c>
      <c r="Q486" s="27">
        <f>SUMIFS('Wkpr-Stdy Bal (ex. trnsptn)'!$Q$9:$Q$512,'Wkpr-Stdy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Summary'!$Q$9:$Q$238,'Wkpr-201612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R486" s="27">
        <f>SUMIFS('Wkpr-Stdy Bal (ex. trnsptn)'!$R$9:$R$512,'Wkpr-Stdy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Summary'!$R$9:$R$238,'Wkpr-201612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S486" s="27">
        <f>SUMIFS('Wkpr-Stdy Bal (ex. trnsptn)'!$S$9:$S$512,'Wkpr-Stdy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Summary'!$S$9:$S$238,'Wkpr-201612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T486" s="27">
        <f>SUMIFS('Wkpr-Stdy Bal (ex. trnsptn)'!$T$9:$T$512,'Wkpr-Stdy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Summary'!$T$9:$T$238,'Wkpr-201612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U486" s="27">
        <f>SUMIFS('Wkpr-Stdy Bal (ex. trnsptn)'!$U$9:$U$512,'Wkpr-Stdy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Summary'!$U$9:$U$238,'Wkpr-201612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</row>
    <row r="487" spans="2:21" x14ac:dyDescent="0.2">
      <c r="B487" s="26" t="s">
        <v>105</v>
      </c>
      <c r="C487" s="26" t="s">
        <v>120</v>
      </c>
      <c r="D487" s="26">
        <f t="shared" si="231"/>
        <v>393000</v>
      </c>
      <c r="E487" s="36">
        <v>393</v>
      </c>
      <c r="F487" s="26" t="s">
        <v>89</v>
      </c>
      <c r="G487" s="27">
        <f>SUMIFS('Wkpr-Stdy Bal (ex. trnsptn)'!$G$9:$G$512,'Wkpr-Stdy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Summary'!$G$9:$G$238,'Wkpr-201612 TTP Adj Summary'!$B$9:$B$238,'Att B1 123116 Depr_Chg-ex trans'!$B487,'Wkpr-201612 TTP Adj Summary'!$C$9:$C$238,'Att B1 123116 Depr_Chg-ex trans'!$C487,'Wkpr-201612 TTP Adj Summary'!$D$9:$D$238,'Att B1 123116 Depr_Chg-ex trans'!$D487)</f>
        <v>57226.520000000004</v>
      </c>
      <c r="I487" s="37">
        <f>'Wkpr-Stdy Bal (ex. trnsptn)'!I483</f>
        <v>4.8899999999999999E-2</v>
      </c>
      <c r="J487" s="28">
        <f t="shared" si="232"/>
        <v>2798.3768279999999</v>
      </c>
      <c r="L487" s="37">
        <f>'Wkpr-Stdy Bal (ex. trnsptn)'!L483</f>
        <v>0.04</v>
      </c>
      <c r="N487" s="28">
        <f t="shared" si="233"/>
        <v>2289.0608000000002</v>
      </c>
      <c r="O487" s="28">
        <f t="shared" si="234"/>
        <v>-509.31602799999973</v>
      </c>
      <c r="Q487" s="27">
        <f>SUMIFS('Wkpr-Stdy Bal (ex. trnsptn)'!$Q$9:$Q$512,'Wkpr-Stdy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Summary'!$Q$9:$Q$238,'Wkpr-201612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R487" s="27">
        <f>SUMIFS('Wkpr-Stdy Bal (ex. trnsptn)'!$R$9:$R$512,'Wkpr-Stdy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Summary'!$R$9:$R$238,'Wkpr-201612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S487" s="27">
        <f>SUMIFS('Wkpr-Stdy Bal (ex. trnsptn)'!$S$9:$S$512,'Wkpr-Stdy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Summary'!$S$9:$S$238,'Wkpr-201612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T487" s="27">
        <f>SUMIFS('Wkpr-Stdy Bal (ex. trnsptn)'!$T$9:$T$512,'Wkpr-Stdy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Summary'!$T$9:$T$238,'Wkpr-201612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U487" s="27">
        <f>SUMIFS('Wkpr-Stdy Bal (ex. trnsptn)'!$U$9:$U$512,'Wkpr-Stdy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Summary'!$U$9:$U$238,'Wkpr-201612 TTP Adj Summary'!$B$9:$B$238,'Att B1 123116 Depr_Chg-ex trans'!$B487,'Wkpr-201612 TTP Adj Summary'!$C$9:$C$238,'Att B1 123116 Depr_Chg-ex trans'!$C487,'Wkpr-201612 TTP Adj Summary'!$D$9:$D$238,'Att B1 123116 Depr_Chg-ex trans'!$D487)</f>
        <v>-509.31602799999973</v>
      </c>
    </row>
    <row r="488" spans="2:21" x14ac:dyDescent="0.2">
      <c r="B488" s="26" t="s">
        <v>105</v>
      </c>
      <c r="C488" s="26" t="s">
        <v>120</v>
      </c>
      <c r="D488" s="26">
        <f t="shared" si="231"/>
        <v>394000</v>
      </c>
      <c r="E488" s="36">
        <v>394</v>
      </c>
      <c r="F488" s="26" t="s">
        <v>90</v>
      </c>
      <c r="G488" s="27">
        <f>SUMIFS('Wkpr-Stdy Bal (ex. trnsptn)'!$G$9:$G$512,'Wkpr-Stdy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Summary'!$G$9:$G$238,'Wkpr-201612 TTP Adj Summary'!$B$9:$B$238,'Att B1 123116 Depr_Chg-ex trans'!$B488,'Wkpr-201612 TTP Adj Summary'!$C$9:$C$238,'Att B1 123116 Depr_Chg-ex trans'!$C488,'Wkpr-201612 TTP Adj Summary'!$D$9:$D$238,'Att B1 123116 Depr_Chg-ex trans'!$D488)</f>
        <v>951076.52</v>
      </c>
      <c r="I488" s="37">
        <f>'Wkpr-Stdy Bal (ex. trnsptn)'!I484</f>
        <v>5.3499999999999999E-2</v>
      </c>
      <c r="J488" s="28">
        <f t="shared" si="232"/>
        <v>50882.593820000002</v>
      </c>
      <c r="L488" s="37">
        <f>'Wkpr-Stdy Bal (ex. trnsptn)'!L484</f>
        <v>0.05</v>
      </c>
      <c r="N488" s="28">
        <f t="shared" si="233"/>
        <v>47553.826000000001</v>
      </c>
      <c r="O488" s="28">
        <f t="shared" si="234"/>
        <v>-3328.7678200000009</v>
      </c>
      <c r="Q488" s="27">
        <f>SUMIFS('Wkpr-Stdy Bal (ex. trnsptn)'!$Q$9:$Q$512,'Wkpr-Stdy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Summary'!$Q$9:$Q$238,'Wkpr-201612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R488" s="27">
        <f>SUMIFS('Wkpr-Stdy Bal (ex. trnsptn)'!$R$9:$R$512,'Wkpr-Stdy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Summary'!$R$9:$R$238,'Wkpr-201612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S488" s="27">
        <f>SUMIFS('Wkpr-Stdy Bal (ex. trnsptn)'!$S$9:$S$512,'Wkpr-Stdy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Summary'!$S$9:$S$238,'Wkpr-201612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T488" s="27">
        <f>SUMIFS('Wkpr-Stdy Bal (ex. trnsptn)'!$T$9:$T$512,'Wkpr-Stdy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Summary'!$T$9:$T$238,'Wkpr-201612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U488" s="27">
        <f>SUMIFS('Wkpr-Stdy Bal (ex. trnsptn)'!$U$9:$U$512,'Wkpr-Stdy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Summary'!$U$9:$U$238,'Wkpr-201612 TTP Adj Summary'!$B$9:$B$238,'Att B1 123116 Depr_Chg-ex trans'!$B488,'Wkpr-201612 TTP Adj Summary'!$C$9:$C$238,'Att B1 123116 Depr_Chg-ex trans'!$C488,'Wkpr-201612 TTP Adj Summary'!$D$9:$D$238,'Att B1 123116 Depr_Chg-ex trans'!$D488)</f>
        <v>-3328.7678200000009</v>
      </c>
    </row>
    <row r="489" spans="2:21" x14ac:dyDescent="0.2">
      <c r="B489" s="26" t="s">
        <v>105</v>
      </c>
      <c r="C489" s="26" t="s">
        <v>120</v>
      </c>
      <c r="D489" s="26">
        <f t="shared" si="231"/>
        <v>395000</v>
      </c>
      <c r="E489" s="36">
        <v>395</v>
      </c>
      <c r="F489" s="26" t="s">
        <v>92</v>
      </c>
      <c r="G489" s="27">
        <f>SUMIFS('Wkpr-Stdy Bal (ex. trnsptn)'!$G$9:$G$512,'Wkpr-Stdy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Summary'!$G$9:$G$238,'Wkpr-201612 TTP Adj Summary'!$B$9:$B$238,'Att B1 123116 Depr_Chg-ex trans'!$B489,'Wkpr-201612 TTP Adj Summary'!$C$9:$C$238,'Att B1 123116 Depr_Chg-ex trans'!$C489,'Wkpr-201612 TTP Adj Summary'!$D$9:$D$238,'Att B1 123116 Depr_Chg-ex trans'!$D489)</f>
        <v>40917.01</v>
      </c>
      <c r="I489" s="37">
        <f>'Wkpr-Stdy Bal (ex. trnsptn)'!I485</f>
        <v>0.17630000000000001</v>
      </c>
      <c r="J489" s="28">
        <f t="shared" si="232"/>
        <v>7213.6688630000008</v>
      </c>
      <c r="L489" s="37">
        <f>'Wkpr-Stdy Bal (ex. trnsptn)'!L485</f>
        <v>6.6699999999999995E-2</v>
      </c>
      <c r="N489" s="28">
        <f t="shared" si="233"/>
        <v>2729.1645669999998</v>
      </c>
      <c r="O489" s="28">
        <f t="shared" si="234"/>
        <v>-4484.504296000001</v>
      </c>
      <c r="Q489" s="27">
        <f>SUMIFS('Wkpr-Stdy Bal (ex. trnsptn)'!$Q$9:$Q$512,'Wkpr-Stdy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Summary'!$Q$9:$Q$238,'Wkpr-201612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R489" s="27">
        <f>SUMIFS('Wkpr-Stdy Bal (ex. trnsptn)'!$R$9:$R$512,'Wkpr-Stdy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Summary'!$R$9:$R$238,'Wkpr-201612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S489" s="27">
        <f>SUMIFS('Wkpr-Stdy Bal (ex. trnsptn)'!$S$9:$S$512,'Wkpr-Stdy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Summary'!$S$9:$S$238,'Wkpr-201612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T489" s="27">
        <f>SUMIFS('Wkpr-Stdy Bal (ex. trnsptn)'!$T$9:$T$512,'Wkpr-Stdy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Summary'!$T$9:$T$238,'Wkpr-201612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U489" s="27">
        <f>SUMIFS('Wkpr-Stdy Bal (ex. trnsptn)'!$U$9:$U$512,'Wkpr-Stdy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Summary'!$U$9:$U$238,'Wkpr-201612 TTP Adj Summary'!$B$9:$B$238,'Att B1 123116 Depr_Chg-ex trans'!$B489,'Wkpr-201612 TTP Adj Summary'!$C$9:$C$238,'Att B1 123116 Depr_Chg-ex trans'!$C489,'Wkpr-201612 TTP Adj Summary'!$D$9:$D$238,'Att B1 123116 Depr_Chg-ex trans'!$D489)</f>
        <v>-4484.504296000001</v>
      </c>
    </row>
    <row r="490" spans="2:21" x14ac:dyDescent="0.2">
      <c r="E490" s="36"/>
      <c r="G490" s="27"/>
      <c r="I490" s="37"/>
      <c r="J490" s="28"/>
      <c r="L490" s="37"/>
      <c r="N490" s="28"/>
      <c r="O490" s="28"/>
      <c r="Q490" s="27"/>
      <c r="R490" s="27"/>
      <c r="S490" s="27"/>
      <c r="T490" s="27"/>
      <c r="U490" s="27"/>
    </row>
    <row r="491" spans="2:21" x14ac:dyDescent="0.2">
      <c r="B491" s="26" t="s">
        <v>105</v>
      </c>
      <c r="C491" s="26" t="s">
        <v>120</v>
      </c>
      <c r="D491" s="26">
        <f t="shared" si="231"/>
        <v>397000</v>
      </c>
      <c r="E491" s="36">
        <v>397</v>
      </c>
      <c r="F491" s="26" t="s">
        <v>93</v>
      </c>
      <c r="G491" s="27">
        <f>SUMIFS('Wkpr-Stdy Bal (ex. trnsptn)'!$G$9:$G$512,'Wkpr-Stdy Bal (ex. trnsptn)'!$B$9:$B$512,'Att B1 123116 Depr_Chg-ex trans'!$B491,'Wkpr-Stdy Bal (ex. trnsptn)'!$C$9:$C$512,'Att B1 123116 Depr_Chg-ex trans'!$C491,'Wkpr-Stdy Bal (ex. trnsptn)'!$D$9:$D$512,'Att B1 123116 Depr_Chg-ex trans'!$D491)+SUMIFS('Wkpr-201612 TTP Adj Summary'!$G$9:$G$238,'Wkpr-201612 TTP Adj Summary'!$B$9:$B$238,'Att B1 123116 Depr_Chg-ex trans'!$B491,'Wkpr-201612 TTP Adj Summary'!$C$9:$C$238,'Att B1 123116 Depr_Chg-ex trans'!$C491,'Wkpr-201612 TTP Adj Summary'!$D$9:$D$238,'Att B1 123116 Depr_Chg-ex trans'!$D491)</f>
        <v>1228108.1400000001</v>
      </c>
      <c r="I491" s="37">
        <f>'Wkpr-Stdy Bal (ex. trnsptn)'!I487</f>
        <v>6.7100000000000007E-2</v>
      </c>
      <c r="J491" s="28">
        <f t="shared" si="232"/>
        <v>82406.056194000019</v>
      </c>
      <c r="L491" s="37">
        <f>'Wkpr-Stdy Bal (ex. trnsptn)'!L487</f>
        <v>6.6699999999999995E-2</v>
      </c>
      <c r="N491" s="28">
        <f t="shared" si="233"/>
        <v>81914.812938000003</v>
      </c>
      <c r="O491" s="28">
        <f t="shared" si="234"/>
        <v>-491.24325600001612</v>
      </c>
      <c r="Q491" s="27"/>
      <c r="R491" s="27"/>
      <c r="S491" s="27"/>
      <c r="T491" s="27"/>
      <c r="U491" s="27"/>
    </row>
    <row r="492" spans="2:21" x14ac:dyDescent="0.2">
      <c r="E492" s="36"/>
      <c r="F492" s="26" t="s">
        <v>261</v>
      </c>
      <c r="G492" s="27">
        <f>'Wkpr-Stdy Bal (ex. trnsptn)'!G488</f>
        <v>70280.17</v>
      </c>
      <c r="I492" s="37">
        <f>'Wkpr-Stdy Bal (ex. trnsptn)'!I488</f>
        <v>6.7100000000000007E-2</v>
      </c>
      <c r="J492" s="28">
        <f t="shared" si="232"/>
        <v>4715.7994070000004</v>
      </c>
      <c r="L492" s="45">
        <f>'Wkpr-Stdy Bal (ex. trnsptn)'!L488</f>
        <v>0</v>
      </c>
      <c r="N492" s="28">
        <f t="shared" si="233"/>
        <v>0</v>
      </c>
      <c r="O492" s="28">
        <f t="shared" si="234"/>
        <v>-4715.7994070000004</v>
      </c>
      <c r="Q492" s="27">
        <f>'Wkpr-Stdy Bal (ex. trnsptn)'!Q488</f>
        <v>0</v>
      </c>
      <c r="R492" s="27">
        <f>'Wkpr-Stdy Bal (ex. trnsptn)'!R488</f>
        <v>0</v>
      </c>
      <c r="S492" s="27">
        <f>'Wkpr-Stdy Bal (ex. trnsptn)'!S488</f>
        <v>0</v>
      </c>
      <c r="T492" s="27">
        <f>'Wkpr-Stdy Bal (ex. trnsptn)'!T488</f>
        <v>0</v>
      </c>
      <c r="U492" s="27">
        <f>'Wkpr-Stdy Bal (ex. trnsptn)'!U488</f>
        <v>-4715.7994070000004</v>
      </c>
    </row>
    <row r="493" spans="2:21" x14ac:dyDescent="0.2">
      <c r="E493" s="36"/>
      <c r="F493" s="26" t="s">
        <v>262</v>
      </c>
      <c r="G493" s="27">
        <f>G491-G492</f>
        <v>1157827.9700000002</v>
      </c>
      <c r="I493" s="37">
        <f>'Wkpr-Stdy Bal (ex. trnsptn)'!I489</f>
        <v>6.7100000000000007E-2</v>
      </c>
      <c r="J493" s="28">
        <f t="shared" si="232"/>
        <v>77690.25678700002</v>
      </c>
      <c r="L493" s="37">
        <f>'Wkpr-Stdy Bal (ex. trnsptn)'!L489</f>
        <v>6.6699999999999995E-2</v>
      </c>
      <c r="N493" s="28">
        <f t="shared" si="233"/>
        <v>77227.125599000006</v>
      </c>
      <c r="O493" s="28">
        <f t="shared" si="234"/>
        <v>-463.13118800001394</v>
      </c>
      <c r="Q493" s="27">
        <f>'Wkpr-Stdy Bal (ex. trnsptn)'!Q489+SUMIFS('Wkpr-201612 TTP Adj Summary'!Q$9:Q$238,'Wkpr-201612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R493" s="27">
        <f>'Wkpr-Stdy Bal (ex. trnsptn)'!R489+SUMIFS('Wkpr-201612 TTP Adj Summary'!R$9:R$238,'Wkpr-201612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S493" s="27">
        <f>'Wkpr-Stdy Bal (ex. trnsptn)'!S489+SUMIFS('Wkpr-201612 TTP Adj Summary'!S$9:S$238,'Wkpr-201612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T493" s="27">
        <f>'Wkpr-Stdy Bal (ex. trnsptn)'!T489+SUMIFS('Wkpr-201612 TTP Adj Summary'!T$9:T$238,'Wkpr-201612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U493" s="27">
        <f>'Wkpr-Stdy Bal (ex. trnsptn)'!U489+SUMIFS('Wkpr-201612 TTP Adj Summary'!U$9:U$238,'Wkpr-201612 TTP Adj Summary'!$B$9:$B$238,'Att B1 123116 Depr_Chg-ex trans'!$B491,'Wkpr-201612 TTP Adj Summary'!$C$9:$C$238,'Att B1 123116 Depr_Chg-ex trans'!$C491,'Wkpr-201612 TTP Adj Summary'!$D$9:$D$238,'Att B1 123116 Depr_Chg-ex trans'!$D491)</f>
        <v>-463.13118800001394</v>
      </c>
    </row>
    <row r="494" spans="2:21" x14ac:dyDescent="0.2">
      <c r="E494" s="36"/>
      <c r="G494" s="27"/>
      <c r="I494" s="37"/>
      <c r="J494" s="28"/>
      <c r="L494" s="37"/>
      <c r="N494" s="28"/>
      <c r="O494" s="28"/>
      <c r="Q494" s="27"/>
      <c r="R494" s="27"/>
      <c r="S494" s="27"/>
      <c r="T494" s="27"/>
      <c r="U494" s="27"/>
    </row>
    <row r="495" spans="2:21" x14ac:dyDescent="0.2">
      <c r="B495" s="26" t="s">
        <v>105</v>
      </c>
      <c r="C495" s="26" t="s">
        <v>120</v>
      </c>
      <c r="D495" s="26">
        <f t="shared" si="231"/>
        <v>398000</v>
      </c>
      <c r="E495" s="36">
        <v>398</v>
      </c>
      <c r="F495" s="26" t="s">
        <v>57</v>
      </c>
      <c r="G495" s="27">
        <f>SUMIFS('Wkpr-Stdy Bal (ex. trnsptn)'!$G$9:$G$512,'Wkpr-Stdy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Summary'!$G$9:$G$238,'Wkpr-201612 TTP Adj Summary'!$B$9:$B$238,'Att B1 123116 Depr_Chg-ex trans'!$B495,'Wkpr-201612 TTP Adj Summary'!$C$9:$C$238,'Att B1 123116 Depr_Chg-ex trans'!$C495,'Wkpr-201612 TTP Adj Summary'!$D$9:$D$238,'Att B1 123116 Depr_Chg-ex trans'!$D495)</f>
        <v>2367.16</v>
      </c>
      <c r="I495" s="37">
        <f>'Wkpr-Stdy Bal (ex. trnsptn)'!I491</f>
        <v>5.0700000000000002E-2</v>
      </c>
      <c r="J495" s="28">
        <f t="shared" si="232"/>
        <v>120.015012</v>
      </c>
      <c r="L495" s="37">
        <f>'Wkpr-Stdy Bal (ex. trnsptn)'!L491</f>
        <v>0.1</v>
      </c>
      <c r="N495" s="28">
        <f t="shared" si="233"/>
        <v>236.71600000000001</v>
      </c>
      <c r="O495" s="28">
        <f t="shared" si="234"/>
        <v>116.70098800000001</v>
      </c>
      <c r="Q495" s="27">
        <f>SUMIFS('Wkpr-Stdy Bal (ex. trnsptn)'!$Q$9:$Q$512,'Wkpr-Stdy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Summary'!$Q$9:$Q$238,'Wkpr-201612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R495" s="27">
        <f>SUMIFS('Wkpr-Stdy Bal (ex. trnsptn)'!$R$9:$R$512,'Wkpr-Stdy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Summary'!$R$9:$R$238,'Wkpr-201612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S495" s="27">
        <f>SUMIFS('Wkpr-Stdy Bal (ex. trnsptn)'!$S$9:$S$512,'Wkpr-Stdy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Summary'!$S$9:$S$238,'Wkpr-201612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T495" s="27">
        <f>SUMIFS('Wkpr-Stdy Bal (ex. trnsptn)'!$T$9:$T$512,'Wkpr-Stdy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Summary'!$T$9:$T$238,'Wkpr-201612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U495" s="27">
        <f>SUMIFS('Wkpr-Stdy Bal (ex. trnsptn)'!$U$9:$U$512,'Wkpr-Stdy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Summary'!$U$9:$U$238,'Wkpr-201612 TTP Adj Summary'!$B$9:$B$238,'Att B1 123116 Depr_Chg-ex trans'!$B495,'Wkpr-201612 TTP Adj Summary'!$C$9:$C$238,'Att B1 123116 Depr_Chg-ex trans'!$C495,'Wkpr-201612 TTP Adj Summary'!$D$9:$D$238,'Att B1 123116 Depr_Chg-ex trans'!$D495)</f>
        <v>116.70098800000001</v>
      </c>
    </row>
    <row r="496" spans="2:21" x14ac:dyDescent="0.2">
      <c r="F496" s="26" t="s">
        <v>39</v>
      </c>
      <c r="G496" s="40">
        <f>SUM(G485:G489,G492:G493,G495)</f>
        <v>5884248.540000001</v>
      </c>
      <c r="I496" s="77">
        <f>J496/G496</f>
        <v>3.331728528431601E-2</v>
      </c>
      <c r="J496" s="40">
        <f>SUM(J485:J489,J492:J493,J495)</f>
        <v>196047.18729100001</v>
      </c>
      <c r="L496" s="77">
        <f>N496/G496</f>
        <v>4.059879484696273E-2</v>
      </c>
      <c r="N496" s="40">
        <f t="shared" ref="N496:O496" si="235">SUM(N485:N489,N492:N493,N495)</f>
        <v>238893.39930399999</v>
      </c>
      <c r="O496" s="40">
        <f t="shared" si="235"/>
        <v>42846.212012999989</v>
      </c>
      <c r="Q496" s="40">
        <f t="shared" ref="Q496:U496" si="236">SUM(Q485:Q489,Q492:Q493,Q495)</f>
        <v>0</v>
      </c>
      <c r="R496" s="40">
        <f t="shared" si="236"/>
        <v>0</v>
      </c>
      <c r="S496" s="40">
        <f t="shared" si="236"/>
        <v>0</v>
      </c>
      <c r="T496" s="40">
        <f t="shared" si="236"/>
        <v>0</v>
      </c>
      <c r="U496" s="40">
        <f t="shared" si="236"/>
        <v>42846.212012999989</v>
      </c>
    </row>
    <row r="497" spans="2:21" x14ac:dyDescent="0.2">
      <c r="I497" s="36"/>
      <c r="J497" s="28"/>
      <c r="L497" s="36"/>
      <c r="N497" s="28"/>
      <c r="O497" s="28"/>
      <c r="Q497" s="28"/>
      <c r="R497" s="28"/>
      <c r="S497" s="28"/>
      <c r="T497" s="28"/>
      <c r="U497" s="28"/>
    </row>
    <row r="498" spans="2:21" x14ac:dyDescent="0.2">
      <c r="E498" s="26" t="s">
        <v>184</v>
      </c>
      <c r="I498" s="36"/>
      <c r="J498" s="28"/>
      <c r="L498" s="36"/>
      <c r="N498" s="28"/>
      <c r="O498" s="28"/>
      <c r="Q498" s="28"/>
      <c r="R498" s="28"/>
      <c r="S498" s="28"/>
      <c r="T498" s="28"/>
      <c r="U498" s="28"/>
    </row>
    <row r="499" spans="2:21" x14ac:dyDescent="0.2">
      <c r="B499" s="26" t="s">
        <v>105</v>
      </c>
      <c r="C499" s="26" t="s">
        <v>83</v>
      </c>
      <c r="D499" s="26">
        <f t="shared" ref="D499:D504" si="237">E499*1000</f>
        <v>390100</v>
      </c>
      <c r="E499" s="36">
        <v>390.1</v>
      </c>
      <c r="F499" s="26" t="s">
        <v>32</v>
      </c>
      <c r="G499" s="27">
        <f>SUMIFS('Wkpr-Stdy Bal (ex. trnsptn)'!$G$9:$G$512,'Wkpr-Stdy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Summary'!$G$9:$G$238,'Wkpr-201612 TTP Adj Summary'!$B$9:$B$238,'Att B1 123116 Depr_Chg-ex trans'!$B499,'Wkpr-201612 TTP Adj Summary'!$C$9:$C$238,'Att B1 123116 Depr_Chg-ex trans'!$C499,'Wkpr-201612 TTP Adj Summary'!$D$9:$D$238,'Att B1 123116 Depr_Chg-ex trans'!$D499)</f>
        <v>2233288.2400000002</v>
      </c>
      <c r="I499" s="37">
        <f>'Wkpr-Stdy Bal (ex. trnsptn)'!I495</f>
        <v>3.5299999999999998E-2</v>
      </c>
      <c r="J499" s="28">
        <f t="shared" ref="J499:J506" si="238">G499*I499</f>
        <v>78835.074871999997</v>
      </c>
      <c r="L499" s="37">
        <f>'Wkpr-Stdy Bal (ex. trnsptn)'!L495</f>
        <v>3.5900000000000001E-2</v>
      </c>
      <c r="N499" s="28">
        <f t="shared" ref="N499:N506" si="239">G499*L499</f>
        <v>80175.047816000006</v>
      </c>
      <c r="O499" s="28">
        <f t="shared" ref="O499:O506" si="240">N499-J499</f>
        <v>1339.9729440000083</v>
      </c>
      <c r="Q499" s="27">
        <f>SUMIFS('Wkpr-Stdy Bal (ex. trnsptn)'!$Q$9:$Q$512,'Wkpr-Stdy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Summary'!$Q$9:$Q$238,'Wkpr-201612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  <c r="R499" s="27">
        <f>SUMIFS('Wkpr-Stdy Bal (ex. trnsptn)'!$R$9:$R$512,'Wkpr-Stdy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Summary'!$R$9:$R$238,'Wkpr-201612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  <c r="S499" s="27">
        <f>SUMIFS('Wkpr-Stdy Bal (ex. trnsptn)'!$S$9:$S$512,'Wkpr-Stdy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Summary'!$S$9:$S$238,'Wkpr-201612 TTP Adj Summary'!$B$9:$B$238,'Att B1 123116 Depr_Chg-ex trans'!$B499,'Wkpr-201612 TTP Adj Summary'!$C$9:$C$238,'Att B1 123116 Depr_Chg-ex trans'!$C499,'Wkpr-201612 TTP Adj Summary'!$D$9:$D$238,'Att B1 123116 Depr_Chg-ex trans'!$D499)</f>
        <v>1339.9729440000083</v>
      </c>
      <c r="T499" s="27">
        <f>SUMIFS('Wkpr-Stdy Bal (ex. trnsptn)'!$T$9:$T$512,'Wkpr-Stdy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Summary'!$T$9:$T$238,'Wkpr-201612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  <c r="U499" s="27">
        <f>SUMIFS('Wkpr-Stdy Bal (ex. trnsptn)'!$U$9:$U$512,'Wkpr-Stdy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Summary'!$U$9:$U$238,'Wkpr-201612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</row>
    <row r="500" spans="2:21" x14ac:dyDescent="0.2">
      <c r="B500" s="26" t="s">
        <v>105</v>
      </c>
      <c r="C500" s="26" t="s">
        <v>83</v>
      </c>
      <c r="D500" s="26">
        <f t="shared" si="237"/>
        <v>393000</v>
      </c>
      <c r="E500" s="36">
        <v>393</v>
      </c>
      <c r="F500" s="26" t="s">
        <v>89</v>
      </c>
      <c r="G500" s="27">
        <f>SUMIFS('Wkpr-Stdy Bal (ex. trnsptn)'!$G$9:$G$512,'Wkpr-Stdy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Summary'!$G$9:$G$238,'Wkpr-201612 TTP Adj Summary'!$B$9:$B$238,'Att B1 123116 Depr_Chg-ex trans'!$B500,'Wkpr-201612 TTP Adj Summary'!$C$9:$C$238,'Att B1 123116 Depr_Chg-ex trans'!$C500,'Wkpr-201612 TTP Adj Summary'!$D$9:$D$238,'Att B1 123116 Depr_Chg-ex trans'!$D500)</f>
        <v>88159.790000000008</v>
      </c>
      <c r="I500" s="37">
        <f>'Wkpr-Stdy Bal (ex. trnsptn)'!I496</f>
        <v>4.65E-2</v>
      </c>
      <c r="J500" s="28">
        <f t="shared" si="238"/>
        <v>4099.4302350000007</v>
      </c>
      <c r="L500" s="37">
        <f>'Wkpr-Stdy Bal (ex. trnsptn)'!L496</f>
        <v>0.04</v>
      </c>
      <c r="N500" s="28">
        <f t="shared" si="239"/>
        <v>3526.3916000000004</v>
      </c>
      <c r="O500" s="28">
        <f t="shared" si="240"/>
        <v>-573.03863500000034</v>
      </c>
      <c r="Q500" s="27">
        <f>SUMIFS('Wkpr-Stdy Bal (ex. trnsptn)'!$Q$9:$Q$512,'Wkpr-Stdy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Summary'!$Q$9:$Q$238,'Wkpr-201612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  <c r="R500" s="27">
        <f>SUMIFS('Wkpr-Stdy Bal (ex. trnsptn)'!$R$9:$R$512,'Wkpr-Stdy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Summary'!$R$9:$R$238,'Wkpr-201612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  <c r="S500" s="27">
        <f>SUMIFS('Wkpr-Stdy Bal (ex. trnsptn)'!$S$9:$S$512,'Wkpr-Stdy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Summary'!$S$9:$S$238,'Wkpr-201612 TTP Adj Summary'!$B$9:$B$238,'Att B1 123116 Depr_Chg-ex trans'!$B500,'Wkpr-201612 TTP Adj Summary'!$C$9:$C$238,'Att B1 123116 Depr_Chg-ex trans'!$C500,'Wkpr-201612 TTP Adj Summary'!$D$9:$D$238,'Att B1 123116 Depr_Chg-ex trans'!$D500)</f>
        <v>-573.03863500000034</v>
      </c>
      <c r="T500" s="27">
        <f>SUMIFS('Wkpr-Stdy Bal (ex. trnsptn)'!$T$9:$T$512,'Wkpr-Stdy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Summary'!$T$9:$T$238,'Wkpr-201612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  <c r="U500" s="27">
        <f>SUMIFS('Wkpr-Stdy Bal (ex. trnsptn)'!$U$9:$U$512,'Wkpr-Stdy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Summary'!$U$9:$U$238,'Wkpr-201612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</row>
    <row r="501" spans="2:21" x14ac:dyDescent="0.2">
      <c r="B501" s="26" t="s">
        <v>105</v>
      </c>
      <c r="C501" s="26" t="s">
        <v>83</v>
      </c>
      <c r="D501" s="26">
        <f t="shared" si="237"/>
        <v>394000</v>
      </c>
      <c r="E501" s="36">
        <v>394</v>
      </c>
      <c r="F501" s="26" t="s">
        <v>90</v>
      </c>
      <c r="G501" s="27">
        <f>SUMIFS('Wkpr-Stdy Bal (ex. trnsptn)'!$G$9:$G$512,'Wkpr-Stdy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Summary'!$G$9:$G$238,'Wkpr-201612 TTP Adj Summary'!$B$9:$B$238,'Att B1 123116 Depr_Chg-ex trans'!$B501,'Wkpr-201612 TTP Adj Summary'!$C$9:$C$238,'Att B1 123116 Depr_Chg-ex trans'!$C501,'Wkpr-201612 TTP Adj Summary'!$D$9:$D$238,'Att B1 123116 Depr_Chg-ex trans'!$D501)</f>
        <v>1915821.4100000001</v>
      </c>
      <c r="I501" s="37">
        <f>'Wkpr-Stdy Bal (ex. trnsptn)'!I497</f>
        <v>0.04</v>
      </c>
      <c r="J501" s="28">
        <f t="shared" si="238"/>
        <v>76632.856400000004</v>
      </c>
      <c r="L501" s="37">
        <f>'Wkpr-Stdy Bal (ex. trnsptn)'!L497</f>
        <v>0.05</v>
      </c>
      <c r="N501" s="28">
        <f t="shared" si="239"/>
        <v>95791.070500000016</v>
      </c>
      <c r="O501" s="28">
        <f t="shared" si="240"/>
        <v>19158.214100000012</v>
      </c>
      <c r="Q501" s="27">
        <f>SUMIFS('Wkpr-Stdy Bal (ex. trnsptn)'!$Q$9:$Q$512,'Wkpr-Stdy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Summary'!$Q$9:$Q$238,'Wkpr-201612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  <c r="R501" s="27">
        <f>SUMIFS('Wkpr-Stdy Bal (ex. trnsptn)'!$R$9:$R$512,'Wkpr-Stdy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Summary'!$R$9:$R$238,'Wkpr-201612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  <c r="S501" s="27">
        <f>SUMIFS('Wkpr-Stdy Bal (ex. trnsptn)'!$S$9:$S$512,'Wkpr-Stdy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Summary'!$S$9:$S$238,'Wkpr-201612 TTP Adj Summary'!$B$9:$B$238,'Att B1 123116 Depr_Chg-ex trans'!$B501,'Wkpr-201612 TTP Adj Summary'!$C$9:$C$238,'Att B1 123116 Depr_Chg-ex trans'!$C501,'Wkpr-201612 TTP Adj Summary'!$D$9:$D$238,'Att B1 123116 Depr_Chg-ex trans'!$D501)</f>
        <v>19158.214100000012</v>
      </c>
      <c r="T501" s="27">
        <f>SUMIFS('Wkpr-Stdy Bal (ex. trnsptn)'!$T$9:$T$512,'Wkpr-Stdy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Summary'!$T$9:$T$238,'Wkpr-201612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  <c r="U501" s="27">
        <f>SUMIFS('Wkpr-Stdy Bal (ex. trnsptn)'!$U$9:$U$512,'Wkpr-Stdy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Summary'!$U$9:$U$238,'Wkpr-201612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</row>
    <row r="502" spans="2:21" x14ac:dyDescent="0.2">
      <c r="B502" s="26" t="s">
        <v>105</v>
      </c>
      <c r="C502" s="26" t="s">
        <v>83</v>
      </c>
      <c r="D502" s="26">
        <f t="shared" si="237"/>
        <v>395000</v>
      </c>
      <c r="E502" s="36">
        <v>395</v>
      </c>
      <c r="F502" s="26" t="s">
        <v>92</v>
      </c>
      <c r="G502" s="27">
        <f>SUMIFS('Wkpr-Stdy Bal (ex. trnsptn)'!$G$9:$G$512,'Wkpr-Stdy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Summary'!$G$9:$G$238,'Wkpr-201612 TTP Adj Summary'!$B$9:$B$238,'Att B1 123116 Depr_Chg-ex trans'!$B502,'Wkpr-201612 TTP Adj Summary'!$C$9:$C$238,'Att B1 123116 Depr_Chg-ex trans'!$C502,'Wkpr-201612 TTP Adj Summary'!$D$9:$D$238,'Att B1 123116 Depr_Chg-ex trans'!$D502)</f>
        <v>15240.050000000001</v>
      </c>
      <c r="I502" s="37">
        <f>'Wkpr-Stdy Bal (ex. trnsptn)'!I498</f>
        <v>0.16739999999999999</v>
      </c>
      <c r="J502" s="28">
        <f t="shared" si="238"/>
        <v>2551.1843699999999</v>
      </c>
      <c r="L502" s="37">
        <f>'Wkpr-Stdy Bal (ex. trnsptn)'!L498</f>
        <v>6.6699999999999995E-2</v>
      </c>
      <c r="N502" s="28">
        <f t="shared" si="239"/>
        <v>1016.511335</v>
      </c>
      <c r="O502" s="28">
        <f t="shared" si="240"/>
        <v>-1534.6730349999998</v>
      </c>
      <c r="Q502" s="27">
        <f>SUMIFS('Wkpr-Stdy Bal (ex. trnsptn)'!$Q$9:$Q$512,'Wkpr-Stdy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Summary'!$Q$9:$Q$238,'Wkpr-201612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  <c r="R502" s="27">
        <f>SUMIFS('Wkpr-Stdy Bal (ex. trnsptn)'!$R$9:$R$512,'Wkpr-Stdy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Summary'!$R$9:$R$238,'Wkpr-201612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  <c r="S502" s="27">
        <f>SUMIFS('Wkpr-Stdy Bal (ex. trnsptn)'!$S$9:$S$512,'Wkpr-Stdy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Summary'!$S$9:$S$238,'Wkpr-201612 TTP Adj Summary'!$B$9:$B$238,'Att B1 123116 Depr_Chg-ex trans'!$B502,'Wkpr-201612 TTP Adj Summary'!$C$9:$C$238,'Att B1 123116 Depr_Chg-ex trans'!$C502,'Wkpr-201612 TTP Adj Summary'!$D$9:$D$238,'Att B1 123116 Depr_Chg-ex trans'!$D502)</f>
        <v>-1534.6730349999998</v>
      </c>
      <c r="T502" s="27">
        <f>SUMIFS('Wkpr-Stdy Bal (ex. trnsptn)'!$T$9:$T$512,'Wkpr-Stdy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Summary'!$T$9:$T$238,'Wkpr-201612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  <c r="U502" s="27">
        <f>SUMIFS('Wkpr-Stdy Bal (ex. trnsptn)'!$U$9:$U$512,'Wkpr-Stdy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Summary'!$U$9:$U$238,'Wkpr-201612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</row>
    <row r="503" spans="2:21" x14ac:dyDescent="0.2">
      <c r="E503" s="36"/>
      <c r="G503" s="27"/>
      <c r="I503" s="37"/>
      <c r="J503" s="28"/>
      <c r="L503" s="37"/>
      <c r="N503" s="28"/>
      <c r="O503" s="28"/>
      <c r="Q503" s="27"/>
      <c r="R503" s="27"/>
      <c r="S503" s="27"/>
      <c r="T503" s="27"/>
      <c r="U503" s="27"/>
    </row>
    <row r="504" spans="2:21" x14ac:dyDescent="0.2">
      <c r="B504" s="26" t="s">
        <v>105</v>
      </c>
      <c r="C504" s="26" t="s">
        <v>83</v>
      </c>
      <c r="D504" s="26">
        <f t="shared" si="237"/>
        <v>397000</v>
      </c>
      <c r="E504" s="36">
        <v>397</v>
      </c>
      <c r="F504" s="26" t="s">
        <v>93</v>
      </c>
      <c r="G504" s="27">
        <f>SUMIFS('Wkpr-Stdy Bal (ex. trnsptn)'!$G$9:$G$512,'Wkpr-Stdy Bal (ex. trnsptn)'!$B$9:$B$512,'Att B1 123116 Depr_Chg-ex trans'!$B504,'Wkpr-Stdy Bal (ex. trnsptn)'!$C$9:$C$512,'Att B1 123116 Depr_Chg-ex trans'!$C504,'Wkpr-Stdy Bal (ex. trnsptn)'!$D$9:$D$512,'Att B1 123116 Depr_Chg-ex trans'!$D504)+SUMIFS('Wkpr-201612 TTP Adj Summary'!$G$9:$G$238,'Wkpr-201612 TTP Adj Summary'!$B$9:$B$238,'Att B1 123116 Depr_Chg-ex trans'!$B504,'Wkpr-201612 TTP Adj Summary'!$C$9:$C$238,'Att B1 123116 Depr_Chg-ex trans'!$C504,'Wkpr-201612 TTP Adj Summary'!$D$9:$D$238,'Att B1 123116 Depr_Chg-ex trans'!$D504)</f>
        <v>689934.69000000006</v>
      </c>
      <c r="I504" s="37">
        <f>'Wkpr-Stdy Bal (ex. trnsptn)'!I500</f>
        <v>2.86E-2</v>
      </c>
      <c r="J504" s="28"/>
      <c r="L504" s="37">
        <f>'Wkpr-Stdy Bal (ex. trnsptn)'!L500</f>
        <v>6.6669999999999993E-2</v>
      </c>
      <c r="N504" s="28"/>
      <c r="O504" s="28"/>
      <c r="Q504" s="27"/>
      <c r="R504" s="27"/>
      <c r="S504" s="27"/>
      <c r="T504" s="27"/>
      <c r="U504" s="27"/>
    </row>
    <row r="505" spans="2:21" x14ac:dyDescent="0.2">
      <c r="E505" s="36"/>
      <c r="F505" s="26" t="s">
        <v>261</v>
      </c>
      <c r="G505" s="27">
        <f>'Wkpr-Stdy Bal (ex. trnsptn)'!G501</f>
        <v>160377.88</v>
      </c>
      <c r="I505" s="37">
        <f>'Wkpr-Stdy Bal (ex. trnsptn)'!I501</f>
        <v>2.86E-2</v>
      </c>
      <c r="J505" s="28">
        <f t="shared" si="238"/>
        <v>4586.8073679999998</v>
      </c>
      <c r="L505" s="45">
        <f>'Wkpr-Stdy Bal (ex. trnsptn)'!L501</f>
        <v>0</v>
      </c>
      <c r="N505" s="28">
        <f t="shared" si="239"/>
        <v>0</v>
      </c>
      <c r="O505" s="28">
        <f t="shared" si="240"/>
        <v>-4586.8073679999998</v>
      </c>
      <c r="Q505" s="27">
        <f>'Wkpr-Stdy Bal (ex. trnsptn)'!Q501</f>
        <v>0</v>
      </c>
      <c r="R505" s="27">
        <f>'Wkpr-Stdy Bal (ex. trnsptn)'!R501</f>
        <v>0</v>
      </c>
      <c r="S505" s="27">
        <f>'Wkpr-Stdy Bal (ex. trnsptn)'!S501</f>
        <v>-4586.8073679999998</v>
      </c>
      <c r="T505" s="27">
        <f>'Wkpr-Stdy Bal (ex. trnsptn)'!T501</f>
        <v>0</v>
      </c>
      <c r="U505" s="27">
        <f>'Wkpr-Stdy Bal (ex. trnsptn)'!U501</f>
        <v>0</v>
      </c>
    </row>
    <row r="506" spans="2:21" x14ac:dyDescent="0.2">
      <c r="E506" s="36"/>
      <c r="F506" s="26" t="s">
        <v>262</v>
      </c>
      <c r="G506" s="27">
        <f>G504-G505</f>
        <v>529556.81000000006</v>
      </c>
      <c r="I506" s="37">
        <f>'Wkpr-Stdy Bal (ex. trnsptn)'!I502</f>
        <v>2.86E-2</v>
      </c>
      <c r="J506" s="28">
        <f t="shared" si="238"/>
        <v>15145.324766000002</v>
      </c>
      <c r="L506" s="37">
        <f>'Wkpr-Stdy Bal (ex. trnsptn)'!L502</f>
        <v>6.6669999999999993E-2</v>
      </c>
      <c r="N506" s="28">
        <f t="shared" si="239"/>
        <v>35305.552522700003</v>
      </c>
      <c r="O506" s="28">
        <f t="shared" si="240"/>
        <v>20160.227756700002</v>
      </c>
      <c r="Q506" s="27">
        <f>'Wkpr-Stdy Bal (ex. trnsptn)'!Q502+SUMIFS('Wkpr-201612 TTP Adj Summary'!Q$9:Q$238,'Wkpr-201612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  <c r="R506" s="27">
        <f>'Wkpr-Stdy Bal (ex. trnsptn)'!R502+SUMIFS('Wkpr-201612 TTP Adj Summary'!R$9:R$238,'Wkpr-201612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  <c r="S506" s="27">
        <f>'Wkpr-Stdy Bal (ex. trnsptn)'!S502+SUMIFS('Wkpr-201612 TTP Adj Summary'!S$9:S$238,'Wkpr-201612 TTP Adj Summary'!$B$9:$B$238,'Att B1 123116 Depr_Chg-ex trans'!$B504,'Wkpr-201612 TTP Adj Summary'!$C$9:$C$238,'Att B1 123116 Depr_Chg-ex trans'!$C504,'Wkpr-201612 TTP Adj Summary'!$D$9:$D$238,'Att B1 123116 Depr_Chg-ex trans'!$D504)</f>
        <v>20160.227756700002</v>
      </c>
      <c r="T506" s="27">
        <f>'Wkpr-Stdy Bal (ex. trnsptn)'!T502+SUMIFS('Wkpr-201612 TTP Adj Summary'!T$9:T$238,'Wkpr-201612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  <c r="U506" s="27">
        <f>'Wkpr-Stdy Bal (ex. trnsptn)'!U502+SUMIFS('Wkpr-201612 TTP Adj Summary'!U$9:U$238,'Wkpr-201612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</row>
    <row r="507" spans="2:21" x14ac:dyDescent="0.2">
      <c r="E507" s="36"/>
      <c r="G507" s="27"/>
      <c r="I507" s="37"/>
      <c r="J507" s="28"/>
      <c r="L507" s="37"/>
      <c r="N507" s="28"/>
      <c r="O507" s="28"/>
      <c r="Q507" s="27"/>
      <c r="R507" s="27"/>
      <c r="S507" s="27"/>
      <c r="T507" s="27"/>
      <c r="U507" s="27"/>
    </row>
    <row r="508" spans="2:21" x14ac:dyDescent="0.2">
      <c r="E508" s="36"/>
      <c r="F508" s="26" t="s">
        <v>39</v>
      </c>
      <c r="G508" s="40">
        <f>SUM(G499:G502,G505:G506)</f>
        <v>4942444.18</v>
      </c>
      <c r="I508" s="77">
        <f>J508/G508</f>
        <v>3.6793673613325466E-2</v>
      </c>
      <c r="J508" s="40">
        <f>SUM(J499:J502,J505:J506)</f>
        <v>181850.67801100001</v>
      </c>
      <c r="L508" s="77">
        <f>N508/G508</f>
        <v>4.3665556132532792E-2</v>
      </c>
      <c r="N508" s="40">
        <f t="shared" ref="N508:O508" si="241">SUM(N499:N502,N505:N506)</f>
        <v>215814.57377369999</v>
      </c>
      <c r="O508" s="40">
        <f t="shared" si="241"/>
        <v>33963.89576270002</v>
      </c>
      <c r="Q508" s="40">
        <f t="shared" ref="Q508:U508" si="242">SUM(Q499:Q502,Q505:Q506)</f>
        <v>0</v>
      </c>
      <c r="R508" s="40">
        <f t="shared" si="242"/>
        <v>0</v>
      </c>
      <c r="S508" s="40">
        <f t="shared" si="242"/>
        <v>33963.89576270002</v>
      </c>
      <c r="T508" s="40">
        <f t="shared" si="242"/>
        <v>0</v>
      </c>
      <c r="U508" s="40">
        <f t="shared" si="242"/>
        <v>0</v>
      </c>
    </row>
    <row r="509" spans="2:21" x14ac:dyDescent="0.2">
      <c r="J509" s="28"/>
      <c r="N509" s="28"/>
      <c r="O509" s="28"/>
      <c r="Q509" s="28"/>
      <c r="R509" s="28"/>
      <c r="S509" s="28"/>
      <c r="T509" s="28"/>
      <c r="U509" s="28"/>
    </row>
    <row r="510" spans="2:21" x14ac:dyDescent="0.2">
      <c r="E510" s="26" t="s">
        <v>131</v>
      </c>
      <c r="J510" s="28"/>
      <c r="N510" s="28"/>
      <c r="O510" s="28"/>
      <c r="Q510" s="28"/>
      <c r="R510" s="28"/>
      <c r="S510" s="28"/>
      <c r="T510" s="28"/>
      <c r="U510" s="28"/>
    </row>
    <row r="511" spans="2:21" x14ac:dyDescent="0.2">
      <c r="B511" s="26" t="s">
        <v>105</v>
      </c>
      <c r="C511" s="26" t="s">
        <v>97</v>
      </c>
      <c r="D511" s="26">
        <f t="shared" ref="D511:D516" si="243">E511*1000</f>
        <v>391000</v>
      </c>
      <c r="E511" s="36">
        <v>391</v>
      </c>
      <c r="F511" s="26" t="s">
        <v>98</v>
      </c>
      <c r="G511" s="27">
        <f>SUMIFS('Wkpr-Stdy Bal (ex. trnsptn)'!$G$9:$G$512,'Wkpr-Stdy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Summary'!$G$9:$G$238,'Wkpr-201612 TTP Adj Summary'!$B$9:$B$238,'Att B1 123116 Depr_Chg-ex trans'!$B511,'Wkpr-201612 TTP Adj Summary'!$C$9:$C$238,'Att B1 123116 Depr_Chg-ex trans'!$C511,'Wkpr-201612 TTP Adj Summary'!$D$9:$D$238,'Att B1 123116 Depr_Chg-ex trans'!$D511)</f>
        <v>378871.41000000003</v>
      </c>
      <c r="I511" s="37">
        <f>'Wkpr-Stdy Bal (ex. trnsptn)'!I507</f>
        <v>6.4899999999999999E-2</v>
      </c>
      <c r="J511" s="28">
        <f t="shared" ref="J511:J518" si="244">G511*I511</f>
        <v>24588.754509000002</v>
      </c>
      <c r="L511" s="37">
        <f>'Wkpr-Stdy Bal (ex. trnsptn)'!L507</f>
        <v>6.6699999999999995E-2</v>
      </c>
      <c r="N511" s="28">
        <f t="shared" ref="N511:N518" si="245">G511*L511</f>
        <v>25270.723046999999</v>
      </c>
      <c r="O511" s="28">
        <f t="shared" ref="O511:O518" si="246">N511-J511</f>
        <v>681.96853799999735</v>
      </c>
      <c r="Q511" s="27">
        <f>SUMIFS('Wkpr-Stdy Bal (ex. trnsptn)'!$Q$9:$Q$512,'Wkpr-Stdy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Summary'!$Q$9:$Q$238,'Wkpr-201612 TTP Adj Summary'!$B$9:$B$238,'Att B1 123116 Depr_Chg-ex trans'!$B511,'Wkpr-201612 TTP Adj Summary'!$C$9:$C$238,'Att B1 123116 Depr_Chg-ex trans'!$C511,'Wkpr-201612 TTP Adj Summary'!$D$9:$D$238,'Att B1 123116 Depr_Chg-ex trans'!$D511)</f>
        <v>0</v>
      </c>
      <c r="R511" s="27">
        <f>SUMIFS('Wkpr-Stdy Bal (ex. trnsptn)'!$R$9:$R$512,'Wkpr-Stdy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Summary'!$R$9:$R$238,'Wkpr-201612 TTP Adj Summary'!$B$9:$B$238,'Att B1 123116 Depr_Chg-ex trans'!$B511,'Wkpr-201612 TTP Adj Summary'!$C$9:$C$238,'Att B1 123116 Depr_Chg-ex trans'!$C511,'Wkpr-201612 TTP Adj Summary'!$D$9:$D$238,'Att B1 123116 Depr_Chg-ex trans'!$D511)</f>
        <v>0</v>
      </c>
      <c r="S511" s="27">
        <f>SUMIFS('Wkpr-Stdy Bal (ex. trnsptn)'!$S$9:$S$512,'Wkpr-Stdy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Summary'!$S$9:$S$238,'Wkpr-201612 TTP Adj Summary'!$B$9:$B$238,'Att B1 123116 Depr_Chg-ex trans'!$B511,'Wkpr-201612 TTP Adj Summary'!$C$9:$C$238,'Att B1 123116 Depr_Chg-ex trans'!$C511,'Wkpr-201612 TTP Adj Summary'!$D$9:$D$238,'Att B1 123116 Depr_Chg-ex trans'!$D511)</f>
        <v>328.62264444953689</v>
      </c>
      <c r="T511" s="27">
        <f>SUMIFS('Wkpr-Stdy Bal (ex. trnsptn)'!$T$9:$T$512,'Wkpr-Stdy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Summary'!$T$9:$T$238,'Wkpr-201612 TTP Adj Summary'!$B$9:$B$238,'Att B1 123116 Depr_Chg-ex trans'!$B511,'Wkpr-201612 TTP Adj Summary'!$C$9:$C$238,'Att B1 123116 Depr_Chg-ex trans'!$C511,'Wkpr-201612 TTP Adj Summary'!$D$9:$D$238,'Att B1 123116 Depr_Chg-ex trans'!$D511)</f>
        <v>138.92134583250208</v>
      </c>
      <c r="U511" s="27">
        <f>SUMIFS('Wkpr-Stdy Bal (ex. trnsptn)'!$U$9:$U$512,'Wkpr-Stdy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Summary'!$U$9:$U$238,'Wkpr-201612 TTP Adj Summary'!$B$9:$B$238,'Att B1 123116 Depr_Chg-ex trans'!$B511,'Wkpr-201612 TTP Adj Summary'!$C$9:$C$238,'Att B1 123116 Depr_Chg-ex trans'!$C511,'Wkpr-201612 TTP Adj Summary'!$D$9:$D$238,'Att B1 123116 Depr_Chg-ex trans'!$D511)</f>
        <v>214.42454771795929</v>
      </c>
    </row>
    <row r="512" spans="2:21" x14ac:dyDescent="0.2">
      <c r="B512" s="26" t="s">
        <v>105</v>
      </c>
      <c r="C512" s="26" t="s">
        <v>97</v>
      </c>
      <c r="D512" s="26">
        <f t="shared" si="243"/>
        <v>391100</v>
      </c>
      <c r="E512" s="36">
        <v>391.1</v>
      </c>
      <c r="F512" s="26" t="s">
        <v>88</v>
      </c>
      <c r="G512" s="27">
        <f>SUMIFS('Wkpr-Stdy Bal (ex. trnsptn)'!$G$9:$G$512,'Wkpr-Stdy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Summary'!$G$9:$G$238,'Wkpr-201612 TTP Adj Summary'!$B$9:$B$238,'Att B1 123116 Depr_Chg-ex trans'!$B512,'Wkpr-201612 TTP Adj Summary'!$C$9:$C$238,'Att B1 123116 Depr_Chg-ex trans'!$C512,'Wkpr-201612 TTP Adj Summary'!$D$9:$D$238,'Att B1 123116 Depr_Chg-ex trans'!$D512)</f>
        <v>236062.04</v>
      </c>
      <c r="I512" s="37">
        <f>'Wkpr-Stdy Bal (ex. trnsptn)'!I508</f>
        <v>0.216</v>
      </c>
      <c r="J512" s="28">
        <f t="shared" si="244"/>
        <v>50989.40064</v>
      </c>
      <c r="L512" s="37">
        <f>'Wkpr-Stdy Bal (ex. trnsptn)'!L508</f>
        <v>0.2</v>
      </c>
      <c r="N512" s="28">
        <f t="shared" si="245"/>
        <v>47212.408000000003</v>
      </c>
      <c r="O512" s="28">
        <f t="shared" si="246"/>
        <v>-3776.9926399999968</v>
      </c>
      <c r="Q512" s="27">
        <f>SUMIFS('Wkpr-Stdy Bal (ex. trnsptn)'!$Q$9:$Q$512,'Wkpr-Stdy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Summary'!$Q$9:$Q$238,'Wkpr-201612 TTP Adj Summary'!$B$9:$B$238,'Att B1 123116 Depr_Chg-ex trans'!$B512,'Wkpr-201612 TTP Adj Summary'!$C$9:$C$238,'Att B1 123116 Depr_Chg-ex trans'!$C512,'Wkpr-201612 TTP Adj Summary'!$D$9:$D$238,'Att B1 123116 Depr_Chg-ex trans'!$D512)</f>
        <v>0</v>
      </c>
      <c r="R512" s="27">
        <f>SUMIFS('Wkpr-Stdy Bal (ex. trnsptn)'!$R$9:$R$512,'Wkpr-Stdy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Summary'!$R$9:$R$238,'Wkpr-201612 TTP Adj Summary'!$B$9:$B$238,'Att B1 123116 Depr_Chg-ex trans'!$B512,'Wkpr-201612 TTP Adj Summary'!$C$9:$C$238,'Att B1 123116 Depr_Chg-ex trans'!$C512,'Wkpr-201612 TTP Adj Summary'!$D$9:$D$238,'Att B1 123116 Depr_Chg-ex trans'!$D512)</f>
        <v>0</v>
      </c>
      <c r="S512" s="27">
        <f>SUMIFS('Wkpr-Stdy Bal (ex. trnsptn)'!$S$9:$S$512,'Wkpr-Stdy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Summary'!$S$9:$S$238,'Wkpr-201612 TTP Adj Summary'!$B$9:$B$238,'Att B1 123116 Depr_Chg-ex trans'!$B512,'Wkpr-201612 TTP Adj Summary'!$C$9:$C$238,'Att B1 123116 Depr_Chg-ex trans'!$C512,'Wkpr-201612 TTP Adj Summary'!$D$9:$D$238,'Att B1 123116 Depr_Chg-ex trans'!$D512)</f>
        <v>-1820.0330957543956</v>
      </c>
      <c r="T512" s="27">
        <f>SUMIFS('Wkpr-Stdy Bal (ex. trnsptn)'!$T$9:$T$512,'Wkpr-Stdy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Summary'!$T$9:$T$238,'Wkpr-201612 TTP Adj Summary'!$B$9:$B$238,'Att B1 123116 Depr_Chg-ex trans'!$B512,'Wkpr-201612 TTP Adj Summary'!$C$9:$C$238,'Att B1 123116 Depr_Chg-ex trans'!$C512,'Wkpr-201612 TTP Adj Summary'!$D$9:$D$238,'Att B1 123116 Depr_Chg-ex trans'!$D512)</f>
        <v>-769.39751837680342</v>
      </c>
      <c r="U512" s="27">
        <f>SUMIFS('Wkpr-Stdy Bal (ex. trnsptn)'!$U$9:$U$512,'Wkpr-Stdy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Summary'!$U$9:$U$238,'Wkpr-201612 TTP Adj Summary'!$B$9:$B$238,'Att B1 123116 Depr_Chg-ex trans'!$B512,'Wkpr-201612 TTP Adj Summary'!$C$9:$C$238,'Att B1 123116 Depr_Chg-ex trans'!$C512,'Wkpr-201612 TTP Adj Summary'!$D$9:$D$238,'Att B1 123116 Depr_Chg-ex trans'!$D512)</f>
        <v>-1187.5620258687995</v>
      </c>
    </row>
    <row r="513" spans="1:21" x14ac:dyDescent="0.2">
      <c r="B513" s="26" t="s">
        <v>105</v>
      </c>
      <c r="C513" s="26" t="s">
        <v>97</v>
      </c>
      <c r="D513" s="26">
        <f t="shared" si="243"/>
        <v>394000</v>
      </c>
      <c r="E513" s="36">
        <v>394</v>
      </c>
      <c r="F513" s="26" t="s">
        <v>90</v>
      </c>
      <c r="G513" s="27">
        <f>SUMIFS('Wkpr-Stdy Bal (ex. trnsptn)'!$G$9:$G$512,'Wkpr-Stdy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Summary'!$G$9:$G$238,'Wkpr-201612 TTP Adj Summary'!$B$9:$B$238,'Att B1 123116 Depr_Chg-ex trans'!$B513,'Wkpr-201612 TTP Adj Summary'!$C$9:$C$238,'Att B1 123116 Depr_Chg-ex trans'!$C513,'Wkpr-201612 TTP Adj Summary'!$D$9:$D$238,'Att B1 123116 Depr_Chg-ex trans'!$D513)</f>
        <v>3311835.07</v>
      </c>
      <c r="I513" s="37">
        <f>'Wkpr-Stdy Bal (ex. trnsptn)'!I509</f>
        <v>5.0599999999999999E-2</v>
      </c>
      <c r="J513" s="28">
        <f t="shared" si="244"/>
        <v>167578.85454199999</v>
      </c>
      <c r="L513" s="37">
        <f>'Wkpr-Stdy Bal (ex. trnsptn)'!L509</f>
        <v>0.05</v>
      </c>
      <c r="N513" s="28">
        <f t="shared" si="245"/>
        <v>165591.75349999999</v>
      </c>
      <c r="O513" s="28">
        <f t="shared" si="246"/>
        <v>-1987.1010419999948</v>
      </c>
      <c r="Q513" s="27">
        <f>SUMIFS('Wkpr-Stdy Bal (ex. trnsptn)'!$Q$9:$Q$512,'Wkpr-Stdy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Summary'!$Q$9:$Q$238,'Wkpr-201612 TTP Adj Summary'!$B$9:$B$238,'Att B1 123116 Depr_Chg-ex trans'!$B513,'Wkpr-201612 TTP Adj Summary'!$C$9:$C$238,'Att B1 123116 Depr_Chg-ex trans'!$C513,'Wkpr-201612 TTP Adj Summary'!$D$9:$D$238,'Att B1 123116 Depr_Chg-ex trans'!$D513)</f>
        <v>0</v>
      </c>
      <c r="R513" s="27">
        <f>SUMIFS('Wkpr-Stdy Bal (ex. trnsptn)'!$R$9:$R$512,'Wkpr-Stdy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Summary'!$R$9:$R$238,'Wkpr-201612 TTP Adj Summary'!$B$9:$B$238,'Att B1 123116 Depr_Chg-ex trans'!$B513,'Wkpr-201612 TTP Adj Summary'!$C$9:$C$238,'Att B1 123116 Depr_Chg-ex trans'!$C513,'Wkpr-201612 TTP Adj Summary'!$D$9:$D$238,'Att B1 123116 Depr_Chg-ex trans'!$D513)</f>
        <v>0</v>
      </c>
      <c r="S513" s="27">
        <f>SUMIFS('Wkpr-Stdy Bal (ex. trnsptn)'!$S$9:$S$512,'Wkpr-Stdy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Summary'!$S$9:$S$238,'Wkpr-201612 TTP Adj Summary'!$B$9:$B$238,'Att B1 123116 Depr_Chg-ex trans'!$B513,'Wkpr-201612 TTP Adj Summary'!$C$9:$C$238,'Att B1 123116 Depr_Chg-ex trans'!$C513,'Wkpr-201612 TTP Adj Summary'!$D$9:$D$238,'Att B1 123116 Depr_Chg-ex trans'!$D513)</f>
        <v>-957.5315616839689</v>
      </c>
      <c r="T513" s="27">
        <f>SUMIFS('Wkpr-Stdy Bal (ex. trnsptn)'!$T$9:$T$512,'Wkpr-Stdy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Summary'!$T$9:$T$238,'Wkpr-201612 TTP Adj Summary'!$B$9:$B$238,'Att B1 123116 Depr_Chg-ex trans'!$B513,'Wkpr-201612 TTP Adj Summary'!$C$9:$C$238,'Att B1 123116 Depr_Chg-ex trans'!$C513,'Wkpr-201612 TTP Adj Summary'!$D$9:$D$238,'Att B1 123116 Depr_Chg-ex trans'!$D513)</f>
        <v>-404.78517069039367</v>
      </c>
      <c r="U513" s="27">
        <f>SUMIFS('Wkpr-Stdy Bal (ex. trnsptn)'!$U$9:$U$512,'Wkpr-Stdy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Summary'!$U$9:$U$238,'Wkpr-201612 TTP Adj Summary'!$B$9:$B$238,'Att B1 123116 Depr_Chg-ex trans'!$B513,'Wkpr-201612 TTP Adj Summary'!$C$9:$C$238,'Att B1 123116 Depr_Chg-ex trans'!$C513,'Wkpr-201612 TTP Adj Summary'!$D$9:$D$238,'Att B1 123116 Depr_Chg-ex trans'!$D513)</f>
        <v>-624.7843096256488</v>
      </c>
    </row>
    <row r="514" spans="1:21" x14ac:dyDescent="0.2">
      <c r="B514" s="26" t="s">
        <v>105</v>
      </c>
      <c r="C514" s="26" t="s">
        <v>97</v>
      </c>
      <c r="D514" s="26">
        <f t="shared" si="243"/>
        <v>395000</v>
      </c>
      <c r="E514" s="36">
        <v>395</v>
      </c>
      <c r="F514" s="26" t="s">
        <v>92</v>
      </c>
      <c r="G514" s="27">
        <f>SUMIFS('Wkpr-Stdy Bal (ex. trnsptn)'!$G$9:$G$512,'Wkpr-Stdy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Summary'!$G$9:$G$238,'Wkpr-201612 TTP Adj Summary'!$B$9:$B$238,'Att B1 123116 Depr_Chg-ex trans'!$B514,'Wkpr-201612 TTP Adj Summary'!$C$9:$C$238,'Att B1 123116 Depr_Chg-ex trans'!$C514,'Wkpr-201612 TTP Adj Summary'!$D$9:$D$238,'Att B1 123116 Depr_Chg-ex trans'!$D514)</f>
        <v>161302.03</v>
      </c>
      <c r="I514" s="37">
        <f>'Wkpr-Stdy Bal (ex. trnsptn)'!I510</f>
        <v>7.1499999999999994E-2</v>
      </c>
      <c r="J514" s="28">
        <f t="shared" si="244"/>
        <v>11533.095144999999</v>
      </c>
      <c r="L514" s="37">
        <f>'Wkpr-Stdy Bal (ex. trnsptn)'!L510</f>
        <v>6.6699999999999995E-2</v>
      </c>
      <c r="N514" s="28">
        <f t="shared" si="245"/>
        <v>10758.845400999999</v>
      </c>
      <c r="O514" s="28">
        <f t="shared" si="246"/>
        <v>-774.24974400000065</v>
      </c>
      <c r="Q514" s="27">
        <f>SUMIFS('Wkpr-Stdy Bal (ex. trnsptn)'!$Q$9:$Q$512,'Wkpr-Stdy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Summary'!$Q$9:$Q$238,'Wkpr-201612 TTP Adj Summary'!$B$9:$B$238,'Att B1 123116 Depr_Chg-ex trans'!$B514,'Wkpr-201612 TTP Adj Summary'!$C$9:$C$238,'Att B1 123116 Depr_Chg-ex trans'!$C514,'Wkpr-201612 TTP Adj Summary'!$D$9:$D$238,'Att B1 123116 Depr_Chg-ex trans'!$D514)</f>
        <v>0</v>
      </c>
      <c r="R514" s="27">
        <f>SUMIFS('Wkpr-Stdy Bal (ex. trnsptn)'!$R$9:$R$512,'Wkpr-Stdy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Summary'!$R$9:$R$238,'Wkpr-201612 TTP Adj Summary'!$B$9:$B$238,'Att B1 123116 Depr_Chg-ex trans'!$B514,'Wkpr-201612 TTP Adj Summary'!$C$9:$C$238,'Att B1 123116 Depr_Chg-ex trans'!$C514,'Wkpr-201612 TTP Adj Summary'!$D$9:$D$238,'Att B1 123116 Depr_Chg-ex trans'!$D514)</f>
        <v>0</v>
      </c>
      <c r="S514" s="27">
        <f>SUMIFS('Wkpr-Stdy Bal (ex. trnsptn)'!$S$9:$S$512,'Wkpr-Stdy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Summary'!$S$9:$S$238,'Wkpr-201612 TTP Adj Summary'!$B$9:$B$238,'Att B1 123116 Depr_Chg-ex trans'!$B514,'Wkpr-201612 TTP Adj Summary'!$C$9:$C$238,'Att B1 123116 Depr_Chg-ex trans'!$C514,'Wkpr-201612 TTP Adj Summary'!$D$9:$D$238,'Att B1 123116 Depr_Chg-ex trans'!$D514)</f>
        <v>-373.09052274440455</v>
      </c>
      <c r="T514" s="27">
        <f>SUMIFS('Wkpr-Stdy Bal (ex. trnsptn)'!$T$9:$T$512,'Wkpr-Stdy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Summary'!$T$9:$T$238,'Wkpr-201612 TTP Adj Summary'!$B$9:$B$238,'Att B1 123116 Depr_Chg-ex trans'!$B514,'Wkpr-201612 TTP Adj Summary'!$C$9:$C$238,'Att B1 123116 Depr_Chg-ex trans'!$C514,'Wkpr-201612 TTP Adj Summary'!$D$9:$D$238,'Att B1 123116 Depr_Chg-ex trans'!$D514)</f>
        <v>-157.71961674711565</v>
      </c>
      <c r="U514" s="27">
        <f>SUMIFS('Wkpr-Stdy Bal (ex. trnsptn)'!$U$9:$U$512,'Wkpr-Stdy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Summary'!$U$9:$U$238,'Wkpr-201612 TTP Adj Summary'!$B$9:$B$238,'Att B1 123116 Depr_Chg-ex trans'!$B514,'Wkpr-201612 TTP Adj Summary'!$C$9:$C$238,'Att B1 123116 Depr_Chg-ex trans'!$C514,'Wkpr-201612 TTP Adj Summary'!$D$9:$D$238,'Att B1 123116 Depr_Chg-ex trans'!$D514)</f>
        <v>-243.43960450847999</v>
      </c>
    </row>
    <row r="515" spans="1:21" x14ac:dyDescent="0.2">
      <c r="E515" s="36"/>
      <c r="G515" s="27"/>
      <c r="I515" s="37"/>
      <c r="J515" s="28"/>
      <c r="L515" s="37"/>
      <c r="N515" s="28"/>
      <c r="O515" s="28"/>
      <c r="Q515" s="27"/>
      <c r="R515" s="27"/>
      <c r="S515" s="27"/>
      <c r="T515" s="27"/>
      <c r="U515" s="27"/>
    </row>
    <row r="516" spans="1:21" x14ac:dyDescent="0.2">
      <c r="B516" s="26" t="s">
        <v>105</v>
      </c>
      <c r="C516" s="26" t="s">
        <v>97</v>
      </c>
      <c r="D516" s="26">
        <f t="shared" si="243"/>
        <v>397000</v>
      </c>
      <c r="E516" s="36">
        <v>397</v>
      </c>
      <c r="F516" s="26" t="s">
        <v>93</v>
      </c>
      <c r="G516" s="27">
        <f>SUMIFS('Wkpr-Stdy Bal (ex. trnsptn)'!$G$9:$G$512,'Wkpr-Stdy Bal (ex. trnsptn)'!$B$9:$B$512,'Att B1 123116 Depr_Chg-ex trans'!$B516,'Wkpr-Stdy Bal (ex. trnsptn)'!$C$9:$C$512,'Att B1 123116 Depr_Chg-ex trans'!$C516,'Wkpr-Stdy Bal (ex. trnsptn)'!$D$9:$D$512,'Att B1 123116 Depr_Chg-ex trans'!$D516)+SUMIFS('Wkpr-201612 TTP Adj Summary'!$G$9:$G$238,'Wkpr-201612 TTP Adj Summary'!$B$9:$B$238,'Att B1 123116 Depr_Chg-ex trans'!$B516,'Wkpr-201612 TTP Adj Summary'!$C$9:$C$238,'Att B1 123116 Depr_Chg-ex trans'!$C516,'Wkpr-201612 TTP Adj Summary'!$D$9:$D$238,'Att B1 123116 Depr_Chg-ex trans'!$D516)</f>
        <v>992932.29</v>
      </c>
      <c r="I516" s="37">
        <f>'Wkpr-Stdy Bal (ex. trnsptn)'!I512</f>
        <v>3.8399999999999997E-2</v>
      </c>
      <c r="J516" s="28"/>
      <c r="L516" s="37">
        <f>'Wkpr-Stdy Bal (ex. trnsptn)'!L512</f>
        <v>6.6699999999999995E-2</v>
      </c>
      <c r="N516" s="28"/>
      <c r="O516" s="28"/>
      <c r="Q516" s="27"/>
      <c r="R516" s="27"/>
      <c r="S516" s="27"/>
      <c r="T516" s="27"/>
      <c r="U516" s="27"/>
    </row>
    <row r="517" spans="1:21" x14ac:dyDescent="0.2">
      <c r="E517" s="36"/>
      <c r="F517" s="26" t="s">
        <v>261</v>
      </c>
      <c r="G517" s="27">
        <f>'Wkpr-Stdy Bal (ex. trnsptn)'!G513</f>
        <v>612663.87</v>
      </c>
      <c r="I517" s="37">
        <f>'Wkpr-Stdy Bal (ex. trnsptn)'!I513</f>
        <v>3.8399999999999997E-2</v>
      </c>
      <c r="J517" s="28">
        <f t="shared" si="244"/>
        <v>23526.292607999996</v>
      </c>
      <c r="L517" s="45">
        <f>'Wkpr-Stdy Bal (ex. trnsptn)'!L513</f>
        <v>0</v>
      </c>
      <c r="N517" s="28">
        <f t="shared" si="245"/>
        <v>0</v>
      </c>
      <c r="O517" s="28">
        <f t="shared" si="246"/>
        <v>-23526.292607999996</v>
      </c>
      <c r="Q517" s="27">
        <f>'Wkpr-Stdy Bal (ex. trnsptn)'!Q513</f>
        <v>0</v>
      </c>
      <c r="R517" s="27">
        <f>'Wkpr-Stdy Bal (ex. trnsptn)'!R513</f>
        <v>0</v>
      </c>
      <c r="S517" s="27">
        <f>'Wkpr-Stdy Bal (ex. trnsptn)'!S513</f>
        <v>-11336.699657154219</v>
      </c>
      <c r="T517" s="27">
        <f>'Wkpr-Stdy Bal (ex. trnsptn)'!T513</f>
        <v>-4792.4560290384179</v>
      </c>
      <c r="U517" s="27">
        <f>'Wkpr-Stdy Bal (ex. trnsptn)'!U513</f>
        <v>-7397.1369218073578</v>
      </c>
    </row>
    <row r="518" spans="1:21" x14ac:dyDescent="0.2">
      <c r="E518" s="36"/>
      <c r="F518" s="26" t="s">
        <v>262</v>
      </c>
      <c r="G518" s="27">
        <f>G516-G517</f>
        <v>380268.42000000004</v>
      </c>
      <c r="I518" s="37">
        <f>'Wkpr-Stdy Bal (ex. trnsptn)'!I514</f>
        <v>3.8399999999999997E-2</v>
      </c>
      <c r="J518" s="28">
        <f t="shared" si="244"/>
        <v>14602.307328000001</v>
      </c>
      <c r="L518" s="37">
        <f>'Wkpr-Stdy Bal (ex. trnsptn)'!L514</f>
        <v>6.6699999999999995E-2</v>
      </c>
      <c r="N518" s="28">
        <f t="shared" si="245"/>
        <v>25363.903614000003</v>
      </c>
      <c r="O518" s="28">
        <f t="shared" si="246"/>
        <v>10761.596286000002</v>
      </c>
      <c r="Q518" s="27">
        <f>'Wkpr-Stdy Bal (ex. trnsptn)'!Q514+SUMIFS('Wkpr-201612 TTP Adj Summary'!Q$9:Q$238,'Wkpr-201612 TTP Adj Summary'!$B$9:$B$238,'Att B1 123116 Depr_Chg-ex trans'!$B516,'Wkpr-201612 TTP Adj Summary'!$C$9:$C$238,'Att B1 123116 Depr_Chg-ex trans'!$C516,'Wkpr-201612 TTP Adj Summary'!$D$9:$D$238,'Att B1 123116 Depr_Chg-ex trans'!$D516)</f>
        <v>0</v>
      </c>
      <c r="R518" s="27">
        <f>'Wkpr-Stdy Bal (ex. trnsptn)'!R514+SUMIFS('Wkpr-201612 TTP Adj Summary'!R$9:R$238,'Wkpr-201612 TTP Adj Summary'!$B$9:$B$238,'Att B1 123116 Depr_Chg-ex trans'!$B516,'Wkpr-201612 TTP Adj Summary'!$C$9:$C$238,'Att B1 123116 Depr_Chg-ex trans'!$C516,'Wkpr-201612 TTP Adj Summary'!$D$9:$D$238,'Att B1 123116 Depr_Chg-ex trans'!$D516)</f>
        <v>0</v>
      </c>
      <c r="S518" s="27">
        <f>'Wkpr-Stdy Bal (ex. trnsptn)'!S514+SUMIFS('Wkpr-201612 TTP Adj Summary'!S$9:S$238,'Wkpr-201612 TTP Adj Summary'!$B$9:$B$238,'Att B1 123116 Depr_Chg-ex trans'!$B516,'Wkpr-201612 TTP Adj Summary'!$C$9:$C$238,'Att B1 123116 Depr_Chg-ex trans'!$C516,'Wkpr-201612 TTP Adj Summary'!$D$9:$D$238,'Att B1 123116 Depr_Chg-ex trans'!$D516)</f>
        <v>5185.7293012007558</v>
      </c>
      <c r="T518" s="27">
        <f>'Wkpr-Stdy Bal (ex. trnsptn)'!T514+SUMIFS('Wkpr-201612 TTP Adj Summary'!T$9:T$238,'Wkpr-201612 TTP Adj Summary'!$B$9:$B$238,'Att B1 123116 Depr_Chg-ex trans'!$B516,'Wkpr-201612 TTP Adj Summary'!$C$9:$C$238,'Att B1 123116 Depr_Chg-ex trans'!$C516,'Wkpr-201612 TTP Adj Summary'!$D$9:$D$238,'Att B1 123116 Depr_Chg-ex trans'!$D516)</f>
        <v>2192.2058805551251</v>
      </c>
      <c r="U518" s="27">
        <f>'Wkpr-Stdy Bal (ex. trnsptn)'!U514+SUMIFS('Wkpr-201612 TTP Adj Summary'!U$9:U$238,'Wkpr-201612 TTP Adj Summary'!$B$9:$B$238,'Att B1 123116 Depr_Chg-ex trans'!$B516,'Wkpr-201612 TTP Adj Summary'!$C$9:$C$238,'Att B1 123116 Depr_Chg-ex trans'!$C516,'Wkpr-201612 TTP Adj Summary'!$D$9:$D$238,'Att B1 123116 Depr_Chg-ex trans'!$D516)</f>
        <v>3383.6611042441205</v>
      </c>
    </row>
    <row r="519" spans="1:21" x14ac:dyDescent="0.2">
      <c r="E519" s="36"/>
      <c r="G519" s="27"/>
      <c r="I519" s="37"/>
      <c r="J519" s="28"/>
      <c r="L519" s="37"/>
      <c r="N519" s="28"/>
      <c r="O519" s="28"/>
      <c r="Q519" s="27"/>
      <c r="R519" s="27"/>
      <c r="S519" s="27"/>
      <c r="T519" s="27"/>
      <c r="U519" s="27"/>
    </row>
    <row r="520" spans="1:21" x14ac:dyDescent="0.2">
      <c r="F520" s="26" t="s">
        <v>39</v>
      </c>
      <c r="G520" s="40">
        <f>SUM(G511:G514,G517:G518)</f>
        <v>5081002.84</v>
      </c>
      <c r="I520" s="77">
        <f>J520/G520</f>
        <v>5.7630100590929809E-2</v>
      </c>
      <c r="J520" s="40">
        <f>SUM(J511:J514,J517:J518)</f>
        <v>292818.70477200003</v>
      </c>
      <c r="L520" s="77">
        <f>N520/G520</f>
        <v>5.3965258866495738E-2</v>
      </c>
      <c r="N520" s="40">
        <f t="shared" ref="N520:O520" si="247">SUM(N511:N514,N517:N518)</f>
        <v>274197.633562</v>
      </c>
      <c r="O520" s="40">
        <f t="shared" si="247"/>
        <v>-18621.071209999987</v>
      </c>
      <c r="Q520" s="40">
        <f t="shared" ref="Q520:U520" si="248">SUM(Q511:Q514,Q517:Q518)</f>
        <v>0</v>
      </c>
      <c r="R520" s="40">
        <f t="shared" si="248"/>
        <v>0</v>
      </c>
      <c r="S520" s="40">
        <f t="shared" si="248"/>
        <v>-8973.0028916866959</v>
      </c>
      <c r="T520" s="40">
        <f t="shared" si="248"/>
        <v>-3793.2311084651037</v>
      </c>
      <c r="U520" s="40">
        <f t="shared" si="248"/>
        <v>-5854.8372098482068</v>
      </c>
    </row>
    <row r="522" spans="1:21" x14ac:dyDescent="0.2">
      <c r="F522" s="26" t="s">
        <v>199</v>
      </c>
      <c r="G522" s="40">
        <f>SUM(G412,G425,G432,G443,G455,G466,G472,G482,G496,G508,G520)</f>
        <v>1014257829.67</v>
      </c>
      <c r="I522" s="77">
        <f>J522/G522</f>
        <v>2.3519702583470557E-2</v>
      </c>
      <c r="J522" s="40">
        <f>SUM(J412,J425,J432,J443,J455,J466,J472,J482,J496,J508,J520)</f>
        <v>23855042.496794738</v>
      </c>
      <c r="L522" s="77">
        <f>N522/G522</f>
        <v>2.3920597704130617E-2</v>
      </c>
      <c r="N522" s="40">
        <f t="shared" ref="N522:O522" si="249">SUM(N412,N425,N432,N443,N455,N466,N472,N482,N496,N508,N520)</f>
        <v>24261653.511800703</v>
      </c>
      <c r="O522" s="40">
        <f t="shared" si="249"/>
        <v>406611.0150059617</v>
      </c>
      <c r="Q522" s="40">
        <f t="shared" ref="Q522:U522" si="250">SUM(Q412,Q425,Q432,Q443,Q455,Q466,Q472,Q482,Q496,Q508,Q520)</f>
        <v>0</v>
      </c>
      <c r="R522" s="40">
        <f t="shared" si="250"/>
        <v>0</v>
      </c>
      <c r="S522" s="40">
        <f t="shared" si="250"/>
        <v>-382334.01909868157</v>
      </c>
      <c r="T522" s="40">
        <f t="shared" si="250"/>
        <v>-294846.09936098033</v>
      </c>
      <c r="U522" s="40">
        <f t="shared" si="250"/>
        <v>1083791.6400711513</v>
      </c>
    </row>
    <row r="523" spans="1:21" x14ac:dyDescent="0.2">
      <c r="G523" s="48"/>
      <c r="J523" s="48"/>
      <c r="N523" s="48"/>
      <c r="O523" s="48"/>
      <c r="Q523" s="48"/>
      <c r="R523" s="48"/>
      <c r="S523" s="48"/>
      <c r="T523" s="48"/>
      <c r="U523" s="48"/>
    </row>
    <row r="524" spans="1:21" ht="13.5" thickBot="1" x14ac:dyDescent="0.25">
      <c r="F524" s="26" t="s">
        <v>200</v>
      </c>
      <c r="G524" s="73">
        <f>SUM(G327,G394,G522)</f>
        <v>4896122805.4500008</v>
      </c>
      <c r="I524" s="77">
        <f>J524/G524</f>
        <v>2.7529848054449611E-2</v>
      </c>
      <c r="J524" s="73">
        <f>SUM(J327,J394,J522)</f>
        <v>134789516.88996407</v>
      </c>
      <c r="L524" s="77">
        <f>N524/G524</f>
        <v>2.8173557915718898E-2</v>
      </c>
      <c r="N524" s="73">
        <f>SUM(N327,N394,N522)</f>
        <v>137941199.42181769</v>
      </c>
      <c r="O524" s="73">
        <f>SUM(O327,O394,O522)</f>
        <v>3151682.5318536223</v>
      </c>
      <c r="Q524" s="73">
        <f>SUM(Q327,Q394,Q522)</f>
        <v>1809334.2433809415</v>
      </c>
      <c r="R524" s="73">
        <f>SUM(R327,R394,R522)</f>
        <v>1524625.1805273329</v>
      </c>
      <c r="S524" s="73">
        <f>SUM(S327,S394,S522)</f>
        <v>-680507.66169094748</v>
      </c>
      <c r="T524" s="73">
        <f>SUM(T327,T394,T522)</f>
        <v>-396607.09537431772</v>
      </c>
      <c r="U524" s="73">
        <f>SUM(U327,U394,U522)</f>
        <v>894821.25620747684</v>
      </c>
    </row>
    <row r="525" spans="1:21" ht="13.5" thickTop="1" x14ac:dyDescent="0.2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</row>
    <row r="526" spans="1:21" x14ac:dyDescent="0.2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</row>
    <row r="527" spans="1:21" x14ac:dyDescent="0.2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</row>
    <row r="528" spans="1:21" x14ac:dyDescent="0.2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</row>
    <row r="529" spans="1:21" x14ac:dyDescent="0.2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</row>
    <row r="530" spans="1:21" x14ac:dyDescent="0.2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</row>
    <row r="531" spans="1:21" x14ac:dyDescent="0.2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</row>
    <row r="532" spans="1:21" x14ac:dyDescent="0.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</row>
    <row r="533" spans="1:21" x14ac:dyDescent="0.2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</row>
    <row r="534" spans="1:21" x14ac:dyDescent="0.2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</row>
    <row r="535" spans="1:21" x14ac:dyDescent="0.2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</row>
    <row r="536" spans="1:21" x14ac:dyDescent="0.2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</row>
    <row r="537" spans="1:21" x14ac:dyDescent="0.2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</row>
    <row r="538" spans="1:21" x14ac:dyDescent="0.2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</row>
    <row r="539" spans="1:21" x14ac:dyDescent="0.2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</row>
    <row r="540" spans="1:21" x14ac:dyDescent="0.2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</row>
    <row r="541" spans="1:21" x14ac:dyDescent="0.2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</row>
    <row r="542" spans="1:21" x14ac:dyDescent="0.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</row>
    <row r="543" spans="1:21" x14ac:dyDescent="0.2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</row>
    <row r="544" spans="1:21" x14ac:dyDescent="0.2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</row>
    <row r="545" spans="1:21" x14ac:dyDescent="0.2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</row>
    <row r="546" spans="1:21" x14ac:dyDescent="0.2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</row>
    <row r="547" spans="1:21" x14ac:dyDescent="0.2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</row>
    <row r="548" spans="1:21" x14ac:dyDescent="0.2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</row>
    <row r="549" spans="1:21" x14ac:dyDescent="0.2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</row>
    <row r="550" spans="1:21" x14ac:dyDescent="0.2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</row>
    <row r="551" spans="1:21" x14ac:dyDescent="0.2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</row>
    <row r="552" spans="1:21" x14ac:dyDescent="0.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</row>
    <row r="553" spans="1:21" x14ac:dyDescent="0.2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</row>
    <row r="554" spans="1:21" x14ac:dyDescent="0.2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</row>
    <row r="555" spans="1:21" x14ac:dyDescent="0.2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</row>
    <row r="556" spans="1:21" x14ac:dyDescent="0.2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</row>
    <row r="557" spans="1:21" x14ac:dyDescent="0.2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</row>
    <row r="558" spans="1:21" x14ac:dyDescent="0.2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</row>
    <row r="559" spans="1:21" x14ac:dyDescent="0.2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</row>
    <row r="560" spans="1:21" x14ac:dyDescent="0.2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</row>
    <row r="561" spans="1:21" x14ac:dyDescent="0.2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</row>
    <row r="562" spans="1:21" x14ac:dyDescent="0.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</row>
    <row r="563" spans="1:21" x14ac:dyDescent="0.2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</row>
    <row r="564" spans="1:21" x14ac:dyDescent="0.2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</row>
    <row r="565" spans="1:21" x14ac:dyDescent="0.2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</row>
    <row r="566" spans="1:21" x14ac:dyDescent="0.2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</row>
    <row r="567" spans="1:21" x14ac:dyDescent="0.2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</row>
    <row r="568" spans="1:21" x14ac:dyDescent="0.2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</row>
    <row r="569" spans="1:21" x14ac:dyDescent="0.2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</row>
    <row r="570" spans="1:21" x14ac:dyDescent="0.2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</row>
    <row r="571" spans="1:21" x14ac:dyDescent="0.2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</row>
    <row r="572" spans="1:21" x14ac:dyDescent="0.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</row>
    <row r="573" spans="1:21" x14ac:dyDescent="0.2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</row>
    <row r="574" spans="1:21" x14ac:dyDescent="0.2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</row>
    <row r="575" spans="1:21" x14ac:dyDescent="0.2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</row>
    <row r="576" spans="1:21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</row>
    <row r="577" spans="1:21" x14ac:dyDescent="0.2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</row>
    <row r="578" spans="1:21" x14ac:dyDescent="0.2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</row>
    <row r="579" spans="1:21" x14ac:dyDescent="0.2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</row>
    <row r="580" spans="1:21" x14ac:dyDescent="0.2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</row>
    <row r="581" spans="1:21" x14ac:dyDescent="0.2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</row>
    <row r="582" spans="1:21" x14ac:dyDescent="0.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</row>
    <row r="583" spans="1:21" x14ac:dyDescent="0.2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</row>
    <row r="584" spans="1:21" x14ac:dyDescent="0.2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</row>
    <row r="585" spans="1:21" x14ac:dyDescent="0.2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</row>
    <row r="586" spans="1:21" x14ac:dyDescent="0.2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</row>
    <row r="587" spans="1:21" x14ac:dyDescent="0.2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</row>
    <row r="588" spans="1:21" x14ac:dyDescent="0.2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</row>
    <row r="589" spans="1:21" x14ac:dyDescent="0.2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</row>
    <row r="590" spans="1:21" x14ac:dyDescent="0.2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</row>
    <row r="591" spans="1:21" x14ac:dyDescent="0.2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</row>
    <row r="592" spans="1:21" x14ac:dyDescent="0.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</row>
    <row r="593" spans="1:21" x14ac:dyDescent="0.2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</row>
    <row r="594" spans="1:21" x14ac:dyDescent="0.2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</row>
    <row r="595" spans="1:21" x14ac:dyDescent="0.2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</row>
    <row r="596" spans="1:21" x14ac:dyDescent="0.2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</row>
    <row r="597" spans="1:21" x14ac:dyDescent="0.2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</row>
    <row r="598" spans="1:21" x14ac:dyDescent="0.2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</row>
    <row r="599" spans="1:21" x14ac:dyDescent="0.2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</row>
    <row r="600" spans="1:21" x14ac:dyDescent="0.2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</row>
    <row r="601" spans="1:21" x14ac:dyDescent="0.2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</row>
    <row r="602" spans="1:21" x14ac:dyDescent="0.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</row>
    <row r="603" spans="1:21" x14ac:dyDescent="0.2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</row>
    <row r="604" spans="1:21" x14ac:dyDescent="0.2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</row>
    <row r="605" spans="1:21" x14ac:dyDescent="0.2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</row>
    <row r="606" spans="1:21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</row>
    <row r="607" spans="1:21" x14ac:dyDescent="0.2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</row>
    <row r="608" spans="1:21" x14ac:dyDescent="0.2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</row>
    <row r="609" spans="1:21" x14ac:dyDescent="0.2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</row>
    <row r="610" spans="1:21" x14ac:dyDescent="0.2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</row>
    <row r="611" spans="1:21" x14ac:dyDescent="0.2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</row>
    <row r="612" spans="1:21" x14ac:dyDescent="0.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</row>
    <row r="613" spans="1:21" x14ac:dyDescent="0.2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</row>
    <row r="614" spans="1:21" x14ac:dyDescent="0.2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</row>
    <row r="615" spans="1:21" x14ac:dyDescent="0.2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</row>
    <row r="616" spans="1:21" x14ac:dyDescent="0.2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</row>
    <row r="617" spans="1:21" x14ac:dyDescent="0.2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</row>
    <row r="618" spans="1:21" x14ac:dyDescent="0.2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</row>
    <row r="619" spans="1:21" x14ac:dyDescent="0.2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</row>
    <row r="620" spans="1:21" x14ac:dyDescent="0.2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</row>
    <row r="621" spans="1:21" x14ac:dyDescent="0.2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</row>
    <row r="622" spans="1:21" x14ac:dyDescent="0.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</row>
    <row r="623" spans="1:21" x14ac:dyDescent="0.2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</row>
    <row r="624" spans="1:21" x14ac:dyDescent="0.2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</row>
    <row r="625" spans="1:21" x14ac:dyDescent="0.2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</row>
    <row r="626" spans="1:21" x14ac:dyDescent="0.2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</row>
    <row r="627" spans="1:21" x14ac:dyDescent="0.2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</row>
    <row r="628" spans="1:21" x14ac:dyDescent="0.2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</row>
    <row r="629" spans="1:21" x14ac:dyDescent="0.2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</row>
    <row r="630" spans="1:21" x14ac:dyDescent="0.2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</row>
    <row r="631" spans="1:21" x14ac:dyDescent="0.2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</row>
    <row r="632" spans="1:21" x14ac:dyDescent="0.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</row>
    <row r="633" spans="1:21" x14ac:dyDescent="0.2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</row>
    <row r="634" spans="1:21" x14ac:dyDescent="0.2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</row>
    <row r="635" spans="1:21" x14ac:dyDescent="0.2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</row>
    <row r="636" spans="1:21" x14ac:dyDescent="0.2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</row>
    <row r="637" spans="1:21" x14ac:dyDescent="0.2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</row>
    <row r="638" spans="1:21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</row>
    <row r="639" spans="1:21" x14ac:dyDescent="0.2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</row>
    <row r="640" spans="1:21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</row>
    <row r="641" spans="1:21" x14ac:dyDescent="0.2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</row>
    <row r="642" spans="1:21" x14ac:dyDescent="0.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</row>
    <row r="643" spans="1:21" x14ac:dyDescent="0.2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</row>
    <row r="644" spans="1:21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</row>
    <row r="645" spans="1:21" x14ac:dyDescent="0.2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</row>
    <row r="646" spans="1:21" x14ac:dyDescent="0.2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</row>
    <row r="647" spans="1:21" x14ac:dyDescent="0.2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</row>
    <row r="648" spans="1:21" x14ac:dyDescent="0.2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</row>
    <row r="649" spans="1:21" x14ac:dyDescent="0.2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</row>
    <row r="650" spans="1:21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</row>
    <row r="651" spans="1:21" x14ac:dyDescent="0.2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</row>
    <row r="652" spans="1:21" x14ac:dyDescent="0.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</row>
    <row r="653" spans="1:21" x14ac:dyDescent="0.2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</row>
    <row r="654" spans="1:21" x14ac:dyDescent="0.2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</row>
    <row r="655" spans="1:21" x14ac:dyDescent="0.2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</row>
    <row r="656" spans="1:21" x14ac:dyDescent="0.2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</row>
    <row r="657" spans="1:21" x14ac:dyDescent="0.2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</row>
    <row r="658" spans="1:21" x14ac:dyDescent="0.2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</row>
    <row r="659" spans="1:21" x14ac:dyDescent="0.2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</row>
    <row r="660" spans="1:21" x14ac:dyDescent="0.2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</row>
    <row r="661" spans="1:21" x14ac:dyDescent="0.2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</row>
    <row r="662" spans="1:21" x14ac:dyDescent="0.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</row>
    <row r="663" spans="1:21" x14ac:dyDescent="0.2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</row>
    <row r="664" spans="1:21" x14ac:dyDescent="0.2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</row>
    <row r="665" spans="1:21" x14ac:dyDescent="0.2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</row>
    <row r="666" spans="1:21" x14ac:dyDescent="0.2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</row>
    <row r="667" spans="1:21" x14ac:dyDescent="0.2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</row>
    <row r="668" spans="1:21" x14ac:dyDescent="0.2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</row>
    <row r="669" spans="1:21" x14ac:dyDescent="0.2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</row>
    <row r="670" spans="1:21" x14ac:dyDescent="0.2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</row>
    <row r="671" spans="1:21" x14ac:dyDescent="0.2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</row>
    <row r="672" spans="1:21" x14ac:dyDescent="0.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</row>
    <row r="673" spans="1:21" x14ac:dyDescent="0.2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</row>
    <row r="674" spans="1:21" x14ac:dyDescent="0.2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</row>
    <row r="675" spans="1:21" x14ac:dyDescent="0.2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</row>
    <row r="676" spans="1:21" x14ac:dyDescent="0.2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</row>
    <row r="677" spans="1:21" x14ac:dyDescent="0.2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</row>
    <row r="678" spans="1:21" x14ac:dyDescent="0.2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</row>
    <row r="679" spans="1:21" x14ac:dyDescent="0.2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</row>
    <row r="680" spans="1:21" x14ac:dyDescent="0.2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</row>
    <row r="681" spans="1:21" x14ac:dyDescent="0.2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</row>
    <row r="682" spans="1:21" x14ac:dyDescent="0.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</row>
    <row r="683" spans="1:21" x14ac:dyDescent="0.2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</row>
    <row r="684" spans="1:21" x14ac:dyDescent="0.2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</row>
  </sheetData>
  <pageMargins left="0.7" right="0.7" top="0.75" bottom="0.75" header="0.3" footer="0.3"/>
  <pageSetup scale="58" fitToHeight="0" orientation="landscape" r:id="rId1"/>
  <rowBreaks count="8" manualBreakCount="8">
    <brk id="64" max="16383" man="1"/>
    <brk id="116" max="16383" man="1"/>
    <brk id="182" max="16383" man="1"/>
    <brk id="236" max="16383" man="1"/>
    <brk id="299" max="16383" man="1"/>
    <brk id="363" max="16383" man="1"/>
    <brk id="426" max="16383" man="1"/>
    <brk id="4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9"/>
  <sheetViews>
    <sheetView topLeftCell="E13" workbookViewId="0">
      <selection activeCell="P24" sqref="P24"/>
    </sheetView>
  </sheetViews>
  <sheetFormatPr defaultRowHeight="12.75" outlineLevelCol="1" x14ac:dyDescent="0.2"/>
  <cols>
    <col min="1" max="1" width="9.140625" style="26"/>
    <col min="2" max="3" width="9.140625" style="26" customWidth="1" outlineLevel="1"/>
    <col min="4" max="4" width="9.28515625" style="26" customWidth="1" outlineLevel="1"/>
    <col min="5" max="5" width="9.28515625" style="26" bestFit="1" customWidth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2.28515625" style="26" bestFit="1" customWidth="1"/>
    <col min="15" max="15" width="11" style="26" bestFit="1" customWidth="1"/>
    <col min="16" max="16" width="2.85546875" style="26" customWidth="1"/>
    <col min="17" max="17" width="11.28515625" style="26" bestFit="1" customWidth="1"/>
    <col min="18" max="18" width="12.42578125" style="26" bestFit="1" customWidth="1"/>
    <col min="19" max="21" width="11" style="26" bestFit="1" customWidth="1"/>
    <col min="22" max="16384" width="9.140625" style="26"/>
  </cols>
  <sheetData>
    <row r="1" spans="1:21" x14ac:dyDescent="0.2">
      <c r="G1" s="94">
        <v>4872679084.1899967</v>
      </c>
    </row>
    <row r="2" spans="1:21" x14ac:dyDescent="0.2">
      <c r="G2" s="95">
        <f>G518</f>
        <v>4910247729.1899996</v>
      </c>
    </row>
    <row r="3" spans="1:21" x14ac:dyDescent="0.2">
      <c r="G3" s="95">
        <f>G1-G2</f>
        <v>-37568645.000002861</v>
      </c>
    </row>
    <row r="5" spans="1:21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1" ht="51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17</v>
      </c>
      <c r="H6" s="33"/>
      <c r="I6" s="34" t="s">
        <v>18</v>
      </c>
      <c r="J6" s="8" t="s">
        <v>19</v>
      </c>
      <c r="K6" s="33"/>
      <c r="L6" s="8" t="s">
        <v>20</v>
      </c>
      <c r="M6" s="33"/>
      <c r="N6" s="34" t="s">
        <v>21</v>
      </c>
      <c r="O6" s="8" t="s">
        <v>22</v>
      </c>
      <c r="P6" s="35"/>
      <c r="Q6" s="8" t="s">
        <v>23</v>
      </c>
      <c r="R6" s="8" t="s">
        <v>24</v>
      </c>
      <c r="S6" s="8" t="s">
        <v>25</v>
      </c>
      <c r="T6" s="8" t="s">
        <v>26</v>
      </c>
      <c r="U6" s="8" t="s">
        <v>27</v>
      </c>
    </row>
    <row r="7" spans="1:21" x14ac:dyDescent="0.2">
      <c r="A7" s="26" t="s">
        <v>28</v>
      </c>
    </row>
    <row r="8" spans="1:21" x14ac:dyDescent="0.2">
      <c r="F8" s="26" t="s">
        <v>134</v>
      </c>
    </row>
    <row r="9" spans="1:21" x14ac:dyDescent="0.2">
      <c r="B9" s="26" t="s">
        <v>30</v>
      </c>
      <c r="C9" s="26" t="s">
        <v>135</v>
      </c>
      <c r="D9" s="26">
        <f>E9*1000</f>
        <v>310300</v>
      </c>
      <c r="E9" s="36">
        <v>310.3</v>
      </c>
      <c r="F9" s="26" t="s">
        <v>45</v>
      </c>
      <c r="G9" s="27">
        <v>138174.5</v>
      </c>
      <c r="H9" s="27"/>
      <c r="I9" s="37">
        <v>1.4500000000000001E-2</v>
      </c>
      <c r="J9" s="28">
        <f>G9*I9</f>
        <v>2003.53025</v>
      </c>
      <c r="L9" s="37">
        <v>1.32E-2</v>
      </c>
      <c r="N9" s="28">
        <f>G9*L9</f>
        <v>1823.9033999999999</v>
      </c>
      <c r="O9" s="28">
        <f>N9-J9</f>
        <v>-179.6268500000001</v>
      </c>
      <c r="Q9" s="27">
        <v>-118.06872850500008</v>
      </c>
      <c r="R9" s="27">
        <v>-61.558121495000023</v>
      </c>
      <c r="S9" s="27">
        <v>0</v>
      </c>
      <c r="T9" s="27">
        <v>0</v>
      </c>
      <c r="U9" s="27">
        <v>0</v>
      </c>
    </row>
    <row r="10" spans="1:21" x14ac:dyDescent="0.2">
      <c r="B10" s="26" t="s">
        <v>30</v>
      </c>
      <c r="C10" s="26" t="s">
        <v>135</v>
      </c>
      <c r="D10" s="26">
        <f t="shared" ref="D10:D16" si="0">E10*1000</f>
        <v>310400</v>
      </c>
      <c r="E10" s="36">
        <v>310.39999999999998</v>
      </c>
      <c r="F10" s="26" t="s">
        <v>136</v>
      </c>
      <c r="G10" s="27">
        <v>10000</v>
      </c>
      <c r="I10" s="37">
        <v>1.4500000000000001E-2</v>
      </c>
      <c r="J10" s="28">
        <f t="shared" ref="J10:J16" si="1">G10*I10</f>
        <v>145</v>
      </c>
      <c r="L10" s="37">
        <v>1.32E-2</v>
      </c>
      <c r="N10" s="28">
        <f t="shared" ref="N10:N16" si="2">G10*L10</f>
        <v>132</v>
      </c>
      <c r="O10" s="28">
        <f t="shared" ref="O10:O16" si="3">N10-J10</f>
        <v>-13</v>
      </c>
      <c r="Q10" s="27">
        <v>-8.5448999999999984</v>
      </c>
      <c r="R10" s="27">
        <v>-4.4550999999999945</v>
      </c>
      <c r="S10" s="27">
        <v>0</v>
      </c>
      <c r="T10" s="27">
        <v>0</v>
      </c>
      <c r="U10" s="27">
        <v>0</v>
      </c>
    </row>
    <row r="11" spans="1:21" x14ac:dyDescent="0.2">
      <c r="B11" s="26" t="s">
        <v>30</v>
      </c>
      <c r="C11" s="26" t="s">
        <v>135</v>
      </c>
      <c r="D11" s="26">
        <f t="shared" si="0"/>
        <v>311000</v>
      </c>
      <c r="E11" s="36">
        <v>311</v>
      </c>
      <c r="F11" s="26" t="s">
        <v>32</v>
      </c>
      <c r="G11" s="27">
        <v>24784379.260000002</v>
      </c>
      <c r="I11" s="37">
        <v>1.5099999999999999E-2</v>
      </c>
      <c r="J11" s="28">
        <f t="shared" si="1"/>
        <v>374244.12682599999</v>
      </c>
      <c r="L11" s="37">
        <v>2.4899999999999999E-2</v>
      </c>
      <c r="N11" s="28">
        <f t="shared" si="2"/>
        <v>617131.04357400001</v>
      </c>
      <c r="O11" s="28">
        <f t="shared" si="3"/>
        <v>242886.91674800002</v>
      </c>
      <c r="Q11" s="27">
        <v>159649.57037846043</v>
      </c>
      <c r="R11" s="27">
        <v>83237.34636953962</v>
      </c>
      <c r="S11" s="27">
        <v>0</v>
      </c>
      <c r="T11" s="27">
        <v>0</v>
      </c>
      <c r="U11" s="27">
        <v>0</v>
      </c>
    </row>
    <row r="12" spans="1:21" x14ac:dyDescent="0.2">
      <c r="B12" s="26" t="s">
        <v>30</v>
      </c>
      <c r="C12" s="26" t="s">
        <v>135</v>
      </c>
      <c r="D12" s="26">
        <f t="shared" si="0"/>
        <v>311100</v>
      </c>
      <c r="E12" s="36">
        <v>311.10000000000002</v>
      </c>
      <c r="F12" s="26" t="s">
        <v>137</v>
      </c>
      <c r="G12" s="27">
        <v>3761712.3200000003</v>
      </c>
      <c r="I12" s="37">
        <v>2.7900000000000001E-2</v>
      </c>
      <c r="J12" s="28">
        <f t="shared" si="1"/>
        <v>104951.77372800001</v>
      </c>
      <c r="L12" s="37">
        <v>2.7799999999999998E-2</v>
      </c>
      <c r="N12" s="28">
        <f t="shared" si="2"/>
        <v>104575.60249600001</v>
      </c>
      <c r="O12" s="28">
        <f t="shared" si="3"/>
        <v>-376.17123200000788</v>
      </c>
      <c r="Q12" s="27">
        <v>-247.25735079360311</v>
      </c>
      <c r="R12" s="27">
        <v>-128.91388120640477</v>
      </c>
      <c r="S12" s="27">
        <v>0</v>
      </c>
      <c r="T12" s="27">
        <v>0</v>
      </c>
      <c r="U12" s="27">
        <v>0</v>
      </c>
    </row>
    <row r="13" spans="1:21" x14ac:dyDescent="0.2">
      <c r="B13" s="26" t="s">
        <v>30</v>
      </c>
      <c r="C13" s="26" t="s">
        <v>135</v>
      </c>
      <c r="D13" s="26">
        <f t="shared" si="0"/>
        <v>312000</v>
      </c>
      <c r="E13" s="36">
        <v>312</v>
      </c>
      <c r="F13" s="26" t="s">
        <v>33</v>
      </c>
      <c r="G13" s="27">
        <v>44487738.090000004</v>
      </c>
      <c r="I13" s="37">
        <v>1.9300000000000001E-2</v>
      </c>
      <c r="J13" s="28">
        <f t="shared" si="1"/>
        <v>858613.34513700008</v>
      </c>
      <c r="L13" s="37">
        <v>3.1800000000000002E-2</v>
      </c>
      <c r="N13" s="28">
        <f t="shared" si="2"/>
        <v>1414710.0712620001</v>
      </c>
      <c r="O13" s="28">
        <f t="shared" si="3"/>
        <v>556096.72612500004</v>
      </c>
      <c r="Q13" s="27">
        <v>365522.37808196258</v>
      </c>
      <c r="R13" s="27">
        <v>190574.34804303752</v>
      </c>
      <c r="S13" s="27">
        <v>0</v>
      </c>
      <c r="T13" s="27">
        <v>0</v>
      </c>
      <c r="U13" s="27">
        <v>0</v>
      </c>
    </row>
    <row r="14" spans="1:21" x14ac:dyDescent="0.2">
      <c r="B14" s="26" t="s">
        <v>30</v>
      </c>
      <c r="C14" s="26" t="s">
        <v>135</v>
      </c>
      <c r="D14" s="26">
        <f t="shared" si="0"/>
        <v>314000</v>
      </c>
      <c r="E14" s="36">
        <v>314</v>
      </c>
      <c r="F14" s="26" t="s">
        <v>35</v>
      </c>
      <c r="G14" s="27">
        <v>14067514.300000001</v>
      </c>
      <c r="I14" s="37">
        <v>2.12E-2</v>
      </c>
      <c r="J14" s="28">
        <f t="shared" si="1"/>
        <v>298231.30316000001</v>
      </c>
      <c r="L14" s="37">
        <v>2.2499999999999999E-2</v>
      </c>
      <c r="N14" s="28">
        <f t="shared" si="2"/>
        <v>316519.07175</v>
      </c>
      <c r="O14" s="28">
        <f t="shared" si="3"/>
        <v>18287.768589999992</v>
      </c>
      <c r="Q14" s="27">
        <v>12020.550294207002</v>
      </c>
      <c r="R14" s="27">
        <v>6267.2182957930054</v>
      </c>
      <c r="S14" s="27">
        <v>0</v>
      </c>
      <c r="T14" s="27">
        <v>0</v>
      </c>
      <c r="U14" s="27">
        <v>0</v>
      </c>
    </row>
    <row r="15" spans="1:21" x14ac:dyDescent="0.2">
      <c r="B15" s="26" t="s">
        <v>30</v>
      </c>
      <c r="C15" s="26" t="s">
        <v>135</v>
      </c>
      <c r="D15" s="26">
        <f t="shared" si="0"/>
        <v>315000</v>
      </c>
      <c r="E15" s="36">
        <v>315</v>
      </c>
      <c r="F15" s="26" t="s">
        <v>36</v>
      </c>
      <c r="G15" s="27">
        <v>11255596.300000001</v>
      </c>
      <c r="I15" s="37">
        <v>1.5599999999999999E-2</v>
      </c>
      <c r="J15" s="28">
        <f t="shared" si="1"/>
        <v>175587.30228</v>
      </c>
      <c r="L15" s="37">
        <v>4.0599999999999997E-2</v>
      </c>
      <c r="N15" s="28">
        <f t="shared" si="2"/>
        <v>456977.20977999998</v>
      </c>
      <c r="O15" s="28">
        <f t="shared" si="3"/>
        <v>281389.90749999997</v>
      </c>
      <c r="Q15" s="27">
        <v>184957.58619974996</v>
      </c>
      <c r="R15" s="27">
        <v>96432.321300250012</v>
      </c>
      <c r="S15" s="27">
        <v>0</v>
      </c>
      <c r="T15" s="27">
        <v>0</v>
      </c>
      <c r="U15" s="27">
        <v>0</v>
      </c>
    </row>
    <row r="16" spans="1:21" x14ac:dyDescent="0.2">
      <c r="B16" s="26" t="s">
        <v>30</v>
      </c>
      <c r="C16" s="26" t="s">
        <v>135</v>
      </c>
      <c r="D16" s="26">
        <f t="shared" si="0"/>
        <v>316000</v>
      </c>
      <c r="E16" s="36">
        <v>316</v>
      </c>
      <c r="F16" s="26" t="s">
        <v>37</v>
      </c>
      <c r="G16" s="27">
        <v>2601470.2199999997</v>
      </c>
      <c r="I16" s="37">
        <v>1.7399999999999999E-2</v>
      </c>
      <c r="J16" s="28">
        <f t="shared" si="1"/>
        <v>45265.581827999995</v>
      </c>
      <c r="L16" s="37">
        <v>2.9700000000000001E-2</v>
      </c>
      <c r="N16" s="28">
        <f t="shared" si="2"/>
        <v>77263.665534</v>
      </c>
      <c r="O16" s="28">
        <f t="shared" si="3"/>
        <v>31998.083706000005</v>
      </c>
      <c r="Q16" s="27">
        <v>21032.340419953805</v>
      </c>
      <c r="R16" s="27">
        <v>10965.743286046203</v>
      </c>
      <c r="S16" s="27">
        <v>0</v>
      </c>
      <c r="T16" s="27">
        <v>0</v>
      </c>
      <c r="U16" s="27">
        <v>0</v>
      </c>
    </row>
    <row r="17" spans="2:21" x14ac:dyDescent="0.2">
      <c r="E17" s="36"/>
      <c r="F17" s="26" t="s">
        <v>39</v>
      </c>
      <c r="G17" s="38">
        <f>SUM(G9:G16)</f>
        <v>101106584.98999999</v>
      </c>
      <c r="J17" s="38">
        <f>SUM(J9:J16)</f>
        <v>1859041.963209</v>
      </c>
      <c r="N17" s="38">
        <f t="shared" ref="N17:O17" si="4">SUM(N9:N16)</f>
        <v>2989132.5677960003</v>
      </c>
      <c r="O17" s="38">
        <f t="shared" si="4"/>
        <v>1130090.6045869999</v>
      </c>
      <c r="Q17" s="38">
        <f t="shared" ref="Q17:U17" si="5">SUM(Q9:Q16)</f>
        <v>742808.55439503526</v>
      </c>
      <c r="R17" s="38">
        <f t="shared" si="5"/>
        <v>387282.05019196495</v>
      </c>
      <c r="S17" s="38">
        <f t="shared" si="5"/>
        <v>0</v>
      </c>
      <c r="T17" s="38">
        <f t="shared" si="5"/>
        <v>0</v>
      </c>
      <c r="U17" s="38">
        <f t="shared" si="5"/>
        <v>0</v>
      </c>
    </row>
    <row r="18" spans="2:21" x14ac:dyDescent="0.2">
      <c r="J18" s="28"/>
      <c r="N18" s="28"/>
      <c r="O18" s="28"/>
      <c r="Q18" s="28"/>
      <c r="R18" s="28"/>
      <c r="S18" s="28"/>
      <c r="T18" s="28"/>
      <c r="U18" s="28"/>
    </row>
    <row r="19" spans="2:21" x14ac:dyDescent="0.2">
      <c r="F19" s="26" t="s">
        <v>29</v>
      </c>
      <c r="J19" s="28"/>
      <c r="N19" s="28"/>
      <c r="O19" s="28"/>
      <c r="Q19" s="28"/>
      <c r="R19" s="28"/>
      <c r="S19" s="28"/>
      <c r="T19" s="28"/>
      <c r="U19" s="28"/>
    </row>
    <row r="20" spans="2:21" x14ac:dyDescent="0.2">
      <c r="B20" s="26" t="s">
        <v>30</v>
      </c>
      <c r="C20" s="26" t="s">
        <v>31</v>
      </c>
      <c r="D20" s="26">
        <f t="shared" ref="D20:D25" si="6">E20*1000</f>
        <v>311000</v>
      </c>
      <c r="E20" s="36">
        <v>311</v>
      </c>
      <c r="F20" s="26" t="s">
        <v>32</v>
      </c>
      <c r="G20" s="27">
        <v>51804125.960000001</v>
      </c>
      <c r="I20" s="37">
        <v>1.5600080000000001E-2</v>
      </c>
      <c r="J20" s="28">
        <f t="shared" ref="J20:J25" si="7">G20*I20</f>
        <v>808148.5093060768</v>
      </c>
      <c r="L20" s="37">
        <v>1.2200000000000001E-2</v>
      </c>
      <c r="N20" s="28">
        <f t="shared" ref="N20:N25" si="8">G20*L20</f>
        <v>632010.33671200008</v>
      </c>
      <c r="O20" s="28">
        <f t="shared" ref="O20:O25" si="9">N20-J20</f>
        <v>-176138.17259407672</v>
      </c>
      <c r="Q20" s="27">
        <v>-115775.62084608665</v>
      </c>
      <c r="R20" s="27">
        <v>-60362.551747990074</v>
      </c>
      <c r="S20" s="27">
        <v>0</v>
      </c>
      <c r="T20" s="27">
        <v>0</v>
      </c>
      <c r="U20" s="27">
        <v>0</v>
      </c>
    </row>
    <row r="21" spans="2:21" x14ac:dyDescent="0.2">
      <c r="B21" s="26" t="s">
        <v>30</v>
      </c>
      <c r="C21" s="26" t="s">
        <v>31</v>
      </c>
      <c r="D21" s="26">
        <f t="shared" si="6"/>
        <v>312000</v>
      </c>
      <c r="E21" s="36">
        <v>312</v>
      </c>
      <c r="F21" s="26" t="s">
        <v>33</v>
      </c>
      <c r="G21" s="27">
        <v>77199082.849999994</v>
      </c>
      <c r="I21" s="37">
        <v>1.9300000000000001E-2</v>
      </c>
      <c r="J21" s="28">
        <f t="shared" si="7"/>
        <v>1489942.2990049999</v>
      </c>
      <c r="L21" s="37">
        <v>1.5699999999999999E-2</v>
      </c>
      <c r="N21" s="28">
        <f t="shared" si="8"/>
        <v>1212025.6007449997</v>
      </c>
      <c r="O21" s="28">
        <f t="shared" si="9"/>
        <v>-277916.69826000021</v>
      </c>
      <c r="Q21" s="27">
        <v>-182674.64576629817</v>
      </c>
      <c r="R21" s="27">
        <v>-95242.052493702038</v>
      </c>
      <c r="S21" s="27">
        <v>0</v>
      </c>
      <c r="T21" s="27">
        <v>0</v>
      </c>
      <c r="U21" s="27">
        <v>0</v>
      </c>
    </row>
    <row r="22" spans="2:21" x14ac:dyDescent="0.2">
      <c r="B22" s="26" t="s">
        <v>30</v>
      </c>
      <c r="C22" s="26" t="s">
        <v>31</v>
      </c>
      <c r="D22" s="26">
        <f t="shared" si="6"/>
        <v>313000</v>
      </c>
      <c r="E22" s="36">
        <v>313</v>
      </c>
      <c r="F22" s="26" t="s">
        <v>34</v>
      </c>
      <c r="G22" s="27">
        <v>3385</v>
      </c>
      <c r="I22" s="37">
        <v>2.92E-2</v>
      </c>
      <c r="J22" s="28">
        <f t="shared" si="7"/>
        <v>98.841999999999999</v>
      </c>
      <c r="L22" s="37">
        <v>5.0500000000000003E-2</v>
      </c>
      <c r="N22" s="28">
        <f t="shared" si="8"/>
        <v>170.94250000000002</v>
      </c>
      <c r="O22" s="28">
        <f t="shared" si="9"/>
        <v>72.100500000000025</v>
      </c>
      <c r="Q22" s="27">
        <v>47.391658650000025</v>
      </c>
      <c r="R22" s="27">
        <v>24.708841350000007</v>
      </c>
      <c r="S22" s="27">
        <v>0</v>
      </c>
      <c r="T22" s="27">
        <v>0</v>
      </c>
      <c r="U22" s="27">
        <v>0</v>
      </c>
    </row>
    <row r="23" spans="2:21" x14ac:dyDescent="0.2">
      <c r="B23" s="26" t="s">
        <v>30</v>
      </c>
      <c r="C23" s="26" t="s">
        <v>31</v>
      </c>
      <c r="D23" s="26">
        <f t="shared" si="6"/>
        <v>314000</v>
      </c>
      <c r="E23" s="36">
        <v>314</v>
      </c>
      <c r="F23" s="26" t="s">
        <v>35</v>
      </c>
      <c r="G23" s="27">
        <v>27848362.859999999</v>
      </c>
      <c r="I23" s="37">
        <v>2.7900000000000001E-2</v>
      </c>
      <c r="J23" s="28">
        <f t="shared" si="7"/>
        <v>776969.32379399997</v>
      </c>
      <c r="L23" s="37">
        <v>4.24E-2</v>
      </c>
      <c r="N23" s="28">
        <f t="shared" si="8"/>
        <v>1180770.5852639999</v>
      </c>
      <c r="O23" s="28">
        <f t="shared" si="9"/>
        <v>403801.26146999991</v>
      </c>
      <c r="Q23" s="27">
        <v>265418.5691642309</v>
      </c>
      <c r="R23" s="27">
        <v>138382.69230576896</v>
      </c>
      <c r="S23" s="27">
        <v>0</v>
      </c>
      <c r="T23" s="27">
        <v>0</v>
      </c>
      <c r="U23" s="27">
        <v>0</v>
      </c>
    </row>
    <row r="24" spans="2:21" x14ac:dyDescent="0.2">
      <c r="B24" s="26" t="s">
        <v>30</v>
      </c>
      <c r="C24" s="26" t="s">
        <v>31</v>
      </c>
      <c r="D24" s="26">
        <f t="shared" si="6"/>
        <v>315000</v>
      </c>
      <c r="E24" s="36">
        <v>315</v>
      </c>
      <c r="F24" s="26" t="s">
        <v>36</v>
      </c>
      <c r="G24" s="27">
        <v>9540813.9000000004</v>
      </c>
      <c r="I24" s="37">
        <v>1.7299999999999999E-2</v>
      </c>
      <c r="J24" s="28">
        <f t="shared" si="7"/>
        <v>165056.08046999999</v>
      </c>
      <c r="L24" s="37">
        <v>1.7899999999999999E-2</v>
      </c>
      <c r="N24" s="28">
        <f t="shared" si="8"/>
        <v>170780.56881</v>
      </c>
      <c r="O24" s="28">
        <f t="shared" si="9"/>
        <v>5724.4883400000108</v>
      </c>
      <c r="Q24" s="27">
        <v>3762.7061858820089</v>
      </c>
      <c r="R24" s="27">
        <v>1961.7821541180092</v>
      </c>
      <c r="S24" s="27">
        <v>0</v>
      </c>
      <c r="T24" s="27">
        <v>0</v>
      </c>
      <c r="U24" s="27">
        <v>0</v>
      </c>
    </row>
    <row r="25" spans="2:21" x14ac:dyDescent="0.2">
      <c r="B25" s="26" t="s">
        <v>30</v>
      </c>
      <c r="C25" s="26" t="s">
        <v>31</v>
      </c>
      <c r="D25" s="26">
        <f t="shared" si="6"/>
        <v>316000</v>
      </c>
      <c r="E25" s="36">
        <v>316</v>
      </c>
      <c r="F25" s="26" t="s">
        <v>37</v>
      </c>
      <c r="G25" s="27">
        <v>10129067.73</v>
      </c>
      <c r="I25" s="37">
        <v>1.46E-2</v>
      </c>
      <c r="J25" s="28">
        <f t="shared" si="7"/>
        <v>147884.38885800002</v>
      </c>
      <c r="L25" s="37">
        <v>2.0400000000000001E-2</v>
      </c>
      <c r="N25" s="28">
        <f t="shared" si="8"/>
        <v>206632.98169200003</v>
      </c>
      <c r="O25" s="28">
        <f t="shared" si="9"/>
        <v>58748.59283400001</v>
      </c>
      <c r="Q25" s="27">
        <v>38615.450069788218</v>
      </c>
      <c r="R25" s="27">
        <v>20133.1427642118</v>
      </c>
      <c r="S25" s="27">
        <v>0</v>
      </c>
      <c r="T25" s="27">
        <v>0</v>
      </c>
      <c r="U25" s="27">
        <v>0</v>
      </c>
    </row>
    <row r="26" spans="2:21" x14ac:dyDescent="0.2">
      <c r="E26" s="42"/>
      <c r="F26" s="26" t="s">
        <v>39</v>
      </c>
      <c r="G26" s="40">
        <f>SUM(G20:G25)</f>
        <v>176524838.30000001</v>
      </c>
      <c r="J26" s="40">
        <f>SUM(J20:J25)</f>
        <v>3388099.4434330766</v>
      </c>
      <c r="N26" s="40">
        <f>SUM(N20:N25)</f>
        <v>3402391.0157229998</v>
      </c>
      <c r="O26" s="40">
        <f>SUM(O20:O25)</f>
        <v>14291.572289923002</v>
      </c>
      <c r="Q26" s="40">
        <f>SUM(Q20:Q25)</f>
        <v>9393.8504661663173</v>
      </c>
      <c r="R26" s="40">
        <f>SUM(R20:R25)</f>
        <v>4897.7218237566412</v>
      </c>
      <c r="S26" s="40">
        <f>SUM(S20:S25)</f>
        <v>0</v>
      </c>
      <c r="T26" s="40">
        <f>SUM(T20:T25)</f>
        <v>0</v>
      </c>
      <c r="U26" s="40">
        <f>SUM(U20:U25)</f>
        <v>0</v>
      </c>
    </row>
    <row r="27" spans="2:21" x14ac:dyDescent="0.2">
      <c r="J27" s="28"/>
      <c r="N27" s="28"/>
      <c r="O27" s="28"/>
      <c r="Q27" s="28"/>
      <c r="R27" s="28"/>
      <c r="S27" s="28"/>
      <c r="T27" s="28"/>
      <c r="U27" s="28"/>
    </row>
    <row r="28" spans="2:21" x14ac:dyDescent="0.2">
      <c r="F28" s="26" t="s">
        <v>40</v>
      </c>
      <c r="J28" s="28"/>
      <c r="N28" s="28"/>
      <c r="O28" s="28"/>
      <c r="Q28" s="28"/>
      <c r="R28" s="28"/>
      <c r="S28" s="28"/>
      <c r="T28" s="28"/>
      <c r="U28" s="28"/>
    </row>
    <row r="29" spans="2:21" x14ac:dyDescent="0.2">
      <c r="B29" s="26" t="s">
        <v>30</v>
      </c>
      <c r="C29" s="26" t="s">
        <v>41</v>
      </c>
      <c r="D29" s="26">
        <f t="shared" ref="D29:D34" si="10">E29*1000</f>
        <v>311000</v>
      </c>
      <c r="E29" s="36">
        <v>311</v>
      </c>
      <c r="F29" s="26" t="s">
        <v>32</v>
      </c>
      <c r="G29" s="27">
        <v>52928786.770000003</v>
      </c>
      <c r="I29" s="37">
        <v>1.6799999999999999E-2</v>
      </c>
      <c r="J29" s="28">
        <f t="shared" ref="J29:J34" si="11">G29*I29</f>
        <v>889203.61773599999</v>
      </c>
      <c r="L29" s="37">
        <v>1.55E-2</v>
      </c>
      <c r="N29" s="28">
        <f t="shared" ref="N29:N34" si="12">G29*L29</f>
        <v>820396.19493500004</v>
      </c>
      <c r="O29" s="28">
        <f t="shared" ref="O29:O34" si="13">N29-J29</f>
        <v>-68807.42280099995</v>
      </c>
      <c r="Q29" s="27">
        <v>-45227.119007097324</v>
      </c>
      <c r="R29" s="27">
        <v>-23580.303793902684</v>
      </c>
      <c r="S29" s="27">
        <v>0</v>
      </c>
      <c r="T29" s="27">
        <v>0</v>
      </c>
      <c r="U29" s="27">
        <v>0</v>
      </c>
    </row>
    <row r="30" spans="2:21" x14ac:dyDescent="0.2">
      <c r="B30" s="26" t="s">
        <v>30</v>
      </c>
      <c r="C30" s="26" t="s">
        <v>41</v>
      </c>
      <c r="D30" s="26">
        <f t="shared" si="10"/>
        <v>312000</v>
      </c>
      <c r="E30" s="36">
        <v>312</v>
      </c>
      <c r="F30" s="26" t="s">
        <v>33</v>
      </c>
      <c r="G30" s="27">
        <v>56047116.450000003</v>
      </c>
      <c r="I30" s="37">
        <v>2.2000000000000002E-2</v>
      </c>
      <c r="J30" s="28">
        <f t="shared" si="11"/>
        <v>1233036.5619000001</v>
      </c>
      <c r="L30" s="37">
        <v>2.3800000000000002E-2</v>
      </c>
      <c r="N30" s="28">
        <f t="shared" si="12"/>
        <v>1333921.3715100002</v>
      </c>
      <c r="O30" s="28">
        <f t="shared" si="13"/>
        <v>100884.80961000011</v>
      </c>
      <c r="Q30" s="27">
        <v>66311.585356652969</v>
      </c>
      <c r="R30" s="27">
        <v>34573.224253347027</v>
      </c>
      <c r="S30" s="27">
        <v>0</v>
      </c>
      <c r="T30" s="27">
        <v>0</v>
      </c>
      <c r="U30" s="27">
        <v>0</v>
      </c>
    </row>
    <row r="31" spans="2:21" x14ac:dyDescent="0.2">
      <c r="B31" s="26" t="s">
        <v>30</v>
      </c>
      <c r="C31" s="26" t="s">
        <v>41</v>
      </c>
      <c r="D31" s="26">
        <f t="shared" si="10"/>
        <v>313000</v>
      </c>
      <c r="E31" s="36">
        <v>313</v>
      </c>
      <c r="F31" s="26" t="s">
        <v>34</v>
      </c>
      <c r="G31" s="27">
        <v>3385</v>
      </c>
      <c r="I31" s="37">
        <v>2.92E-2</v>
      </c>
      <c r="J31" s="28">
        <f t="shared" si="11"/>
        <v>98.841999999999999</v>
      </c>
      <c r="L31" s="37">
        <v>4.6399999999999997E-2</v>
      </c>
      <c r="N31" s="28">
        <f t="shared" si="12"/>
        <v>157.06399999999999</v>
      </c>
      <c r="O31" s="28">
        <f t="shared" si="13"/>
        <v>58.221999999999994</v>
      </c>
      <c r="Q31" s="27">
        <v>38.2693206</v>
      </c>
      <c r="R31" s="27">
        <v>19.952679400000001</v>
      </c>
      <c r="S31" s="27">
        <v>0</v>
      </c>
      <c r="T31" s="27">
        <v>0</v>
      </c>
      <c r="U31" s="27">
        <v>0</v>
      </c>
    </row>
    <row r="32" spans="2:21" x14ac:dyDescent="0.2">
      <c r="B32" s="26" t="s">
        <v>30</v>
      </c>
      <c r="C32" s="26" t="s">
        <v>41</v>
      </c>
      <c r="D32" s="26">
        <f t="shared" si="10"/>
        <v>314000</v>
      </c>
      <c r="E32" s="36">
        <v>314</v>
      </c>
      <c r="F32" s="26" t="s">
        <v>35</v>
      </c>
      <c r="G32" s="27">
        <v>13749303.98</v>
      </c>
      <c r="I32" s="37">
        <v>2.8799999999999999E-2</v>
      </c>
      <c r="J32" s="28">
        <f t="shared" si="11"/>
        <v>395979.95462400001</v>
      </c>
      <c r="L32" s="37">
        <v>3.85E-2</v>
      </c>
      <c r="N32" s="28">
        <f t="shared" si="12"/>
        <v>529348.20322999998</v>
      </c>
      <c r="O32" s="28">
        <f t="shared" si="13"/>
        <v>133368.24860599998</v>
      </c>
      <c r="Q32" s="27">
        <v>87662.949808723788</v>
      </c>
      <c r="R32" s="27">
        <v>45705.298797276191</v>
      </c>
      <c r="S32" s="27">
        <v>0</v>
      </c>
      <c r="T32" s="27">
        <v>0</v>
      </c>
      <c r="U32" s="27">
        <v>0</v>
      </c>
    </row>
    <row r="33" spans="1:21" x14ac:dyDescent="0.2">
      <c r="B33" s="26" t="s">
        <v>30</v>
      </c>
      <c r="C33" s="26" t="s">
        <v>41</v>
      </c>
      <c r="D33" s="26">
        <f t="shared" si="10"/>
        <v>315000</v>
      </c>
      <c r="E33" s="36">
        <v>315</v>
      </c>
      <c r="F33" s="26" t="s">
        <v>36</v>
      </c>
      <c r="G33" s="27">
        <v>6672776.5300000003</v>
      </c>
      <c r="I33" s="37">
        <v>1.8800000000000001E-2</v>
      </c>
      <c r="J33" s="28">
        <f t="shared" si="11"/>
        <v>125448.19876400002</v>
      </c>
      <c r="L33" s="37">
        <v>0.02</v>
      </c>
      <c r="N33" s="28">
        <f t="shared" si="12"/>
        <v>133455.5306</v>
      </c>
      <c r="O33" s="28">
        <f t="shared" si="13"/>
        <v>8007.331835999983</v>
      </c>
      <c r="Q33" s="27">
        <v>5263.2192158027901</v>
      </c>
      <c r="R33" s="27">
        <v>2744.1126201972002</v>
      </c>
      <c r="S33" s="27">
        <v>0</v>
      </c>
      <c r="T33" s="27">
        <v>0</v>
      </c>
      <c r="U33" s="27">
        <v>0</v>
      </c>
    </row>
    <row r="34" spans="1:21" x14ac:dyDescent="0.2">
      <c r="B34" s="26" t="s">
        <v>30</v>
      </c>
      <c r="C34" s="26" t="s">
        <v>41</v>
      </c>
      <c r="D34" s="26">
        <f t="shared" si="10"/>
        <v>316000</v>
      </c>
      <c r="E34" s="36">
        <v>316</v>
      </c>
      <c r="F34" s="26" t="s">
        <v>37</v>
      </c>
      <c r="G34" s="27">
        <v>4929557.0999999996</v>
      </c>
      <c r="I34" s="37">
        <v>1.6199999999999999E-2</v>
      </c>
      <c r="J34" s="28">
        <f t="shared" si="11"/>
        <v>79858.825019999989</v>
      </c>
      <c r="L34" s="37">
        <v>2.29E-2</v>
      </c>
      <c r="N34" s="28">
        <f t="shared" si="12"/>
        <v>112886.85759</v>
      </c>
      <c r="O34" s="28">
        <f t="shared" si="13"/>
        <v>33028.03257000001</v>
      </c>
      <c r="Q34" s="27">
        <v>21709.325808261005</v>
      </c>
      <c r="R34" s="27">
        <v>11318.706761739002</v>
      </c>
      <c r="S34" s="27">
        <v>0</v>
      </c>
      <c r="T34" s="27">
        <v>0</v>
      </c>
      <c r="U34" s="27">
        <v>0</v>
      </c>
    </row>
    <row r="35" spans="1:21" x14ac:dyDescent="0.2">
      <c r="E35" s="42"/>
      <c r="F35" s="26" t="s">
        <v>39</v>
      </c>
      <c r="G35" s="40">
        <f>SUM(G29:G34)</f>
        <v>134330925.83000001</v>
      </c>
      <c r="J35" s="40">
        <f>SUM(J29:J34)</f>
        <v>2723626.0000440003</v>
      </c>
      <c r="N35" s="40">
        <f>SUM(N29:N34)</f>
        <v>2930165.2218650007</v>
      </c>
      <c r="O35" s="40">
        <f>SUM(O29:O34)</f>
        <v>206539.22182100013</v>
      </c>
      <c r="Q35" s="40">
        <f>SUM(Q29:Q34)</f>
        <v>135758.23050294322</v>
      </c>
      <c r="R35" s="40">
        <f>SUM(R29:R34)</f>
        <v>70780.991318056738</v>
      </c>
      <c r="S35" s="40">
        <f>SUM(S29:S34)</f>
        <v>0</v>
      </c>
      <c r="T35" s="40">
        <f>SUM(T29:T34)</f>
        <v>0</v>
      </c>
      <c r="U35" s="40">
        <f>SUM(U29:U34)</f>
        <v>0</v>
      </c>
    </row>
    <row r="36" spans="1:21" x14ac:dyDescent="0.2">
      <c r="J36" s="28"/>
      <c r="N36" s="28"/>
      <c r="O36" s="28"/>
      <c r="Q36" s="28"/>
      <c r="R36" s="28"/>
      <c r="S36" s="28"/>
      <c r="T36" s="28"/>
      <c r="U36" s="28"/>
    </row>
    <row r="37" spans="1:21" x14ac:dyDescent="0.2">
      <c r="F37" s="26" t="s">
        <v>263</v>
      </c>
      <c r="J37" s="28"/>
      <c r="N37" s="28"/>
      <c r="O37" s="28"/>
      <c r="Q37" s="28"/>
      <c r="R37" s="28"/>
      <c r="S37" s="28"/>
      <c r="T37" s="28"/>
      <c r="U37" s="28"/>
    </row>
    <row r="38" spans="1:21" x14ac:dyDescent="0.2">
      <c r="B38" s="26" t="s">
        <v>30</v>
      </c>
      <c r="C38" s="26" t="s">
        <v>270</v>
      </c>
      <c r="D38" s="26" t="s">
        <v>271</v>
      </c>
      <c r="E38" s="26">
        <v>317.10000000000002</v>
      </c>
      <c r="F38" s="26" t="s">
        <v>264</v>
      </c>
      <c r="G38" s="75">
        <v>37568645</v>
      </c>
      <c r="I38" s="74">
        <v>0</v>
      </c>
      <c r="J38" s="28">
        <f>G38*I38</f>
        <v>0</v>
      </c>
      <c r="L38" s="76">
        <v>0.05</v>
      </c>
      <c r="N38" s="28">
        <f t="shared" ref="N38" si="14">G38*L38</f>
        <v>1878432.25</v>
      </c>
      <c r="O38" s="28">
        <f t="shared" ref="O38" si="15">N38-J38</f>
        <v>1878432.25</v>
      </c>
      <c r="Q38" s="28">
        <v>1234693.5179250001</v>
      </c>
      <c r="R38" s="28">
        <v>643738.73207500007</v>
      </c>
      <c r="S38" s="28">
        <v>0</v>
      </c>
      <c r="T38" s="28">
        <v>0</v>
      </c>
      <c r="U38" s="28">
        <v>0</v>
      </c>
    </row>
    <row r="39" spans="1:21" x14ac:dyDescent="0.2">
      <c r="J39" s="28"/>
      <c r="N39" s="28"/>
      <c r="O39" s="28"/>
      <c r="Q39" s="28"/>
      <c r="R39" s="28"/>
      <c r="S39" s="28"/>
      <c r="T39" s="28"/>
      <c r="U39" s="28"/>
    </row>
    <row r="40" spans="1:21" x14ac:dyDescent="0.2">
      <c r="F40" s="26" t="s">
        <v>259</v>
      </c>
      <c r="G40" s="40">
        <f>SUM(G17,G26,G35,G38)</f>
        <v>449530994.12</v>
      </c>
      <c r="J40" s="40">
        <f>SUM(J17,J26,J35,J38)</f>
        <v>7970767.4066860769</v>
      </c>
      <c r="N40" s="40">
        <f t="shared" ref="N40:O40" si="16">SUM(N17,N26,N35,N38)</f>
        <v>11200121.055384001</v>
      </c>
      <c r="O40" s="40">
        <f t="shared" si="16"/>
        <v>3229353.6486979229</v>
      </c>
      <c r="Q40" s="40">
        <f t="shared" ref="Q40:U40" si="17">SUM(Q17,Q26,Q35,Q38)</f>
        <v>2122654.1532891449</v>
      </c>
      <c r="R40" s="40">
        <f t="shared" si="17"/>
        <v>1106699.4954087785</v>
      </c>
      <c r="S40" s="40">
        <f t="shared" si="17"/>
        <v>0</v>
      </c>
      <c r="T40" s="40">
        <f t="shared" si="17"/>
        <v>0</v>
      </c>
      <c r="U40" s="40">
        <f t="shared" si="17"/>
        <v>0</v>
      </c>
    </row>
    <row r="41" spans="1:21" x14ac:dyDescent="0.2">
      <c r="J41" s="28"/>
      <c r="N41" s="28"/>
      <c r="O41" s="28"/>
      <c r="Q41" s="28"/>
      <c r="R41" s="28"/>
      <c r="S41" s="28"/>
      <c r="T41" s="28"/>
      <c r="U41" s="28"/>
    </row>
    <row r="42" spans="1:21" x14ac:dyDescent="0.2">
      <c r="A42" s="26" t="s">
        <v>42</v>
      </c>
      <c r="J42" s="28"/>
      <c r="N42" s="28"/>
      <c r="O42" s="28"/>
      <c r="Q42" s="28"/>
      <c r="R42" s="28"/>
      <c r="S42" s="28"/>
      <c r="T42" s="28"/>
      <c r="U42" s="28"/>
    </row>
    <row r="43" spans="1:21" x14ac:dyDescent="0.2">
      <c r="F43" s="26" t="s">
        <v>138</v>
      </c>
      <c r="J43" s="28"/>
      <c r="N43" s="28"/>
      <c r="O43" s="28"/>
      <c r="Q43" s="28"/>
      <c r="R43" s="28"/>
      <c r="S43" s="28"/>
      <c r="T43" s="28"/>
      <c r="U43" s="28"/>
    </row>
    <row r="44" spans="1:21" x14ac:dyDescent="0.2">
      <c r="B44" s="26" t="s">
        <v>30</v>
      </c>
      <c r="C44" s="26" t="s">
        <v>139</v>
      </c>
      <c r="D44" s="26">
        <f t="shared" ref="D44:D62" si="18">E44*1000</f>
        <v>330300</v>
      </c>
      <c r="E44" s="36">
        <v>330.3</v>
      </c>
      <c r="F44" s="26" t="s">
        <v>45</v>
      </c>
      <c r="G44" s="27">
        <v>6783236.8899999997</v>
      </c>
      <c r="I44" s="37">
        <v>0.02</v>
      </c>
      <c r="J44" s="28">
        <f t="shared" ref="J44:J62" si="19">G44*I44</f>
        <v>135664.7378</v>
      </c>
      <c r="L44" s="37">
        <v>1.9E-2</v>
      </c>
      <c r="N44" s="28">
        <f t="shared" ref="N44:N62" si="20">G44*L44</f>
        <v>128881.50090999999</v>
      </c>
      <c r="O44" s="28">
        <f t="shared" ref="O44:O62" si="21">N44-J44</f>
        <v>-6783.2368900000147</v>
      </c>
      <c r="Q44" s="27">
        <v>-4458.6216077970021</v>
      </c>
      <c r="R44" s="27">
        <v>-2324.6152822030053</v>
      </c>
      <c r="S44" s="27">
        <v>0</v>
      </c>
      <c r="T44" s="27">
        <v>0</v>
      </c>
      <c r="U44" s="27">
        <v>0</v>
      </c>
    </row>
    <row r="45" spans="1:21" x14ac:dyDescent="0.2">
      <c r="B45" s="26" t="s">
        <v>30</v>
      </c>
      <c r="C45" s="26" t="s">
        <v>139</v>
      </c>
      <c r="D45" s="26">
        <f t="shared" si="18"/>
        <v>330310</v>
      </c>
      <c r="E45" s="41">
        <v>330.31</v>
      </c>
      <c r="F45" s="26" t="s">
        <v>140</v>
      </c>
      <c r="G45" s="27">
        <v>242033.02000000002</v>
      </c>
      <c r="I45" s="37">
        <v>1.5299999999999999E-2</v>
      </c>
      <c r="J45" s="28">
        <f t="shared" si="19"/>
        <v>3703.1052060000002</v>
      </c>
      <c r="L45" s="37">
        <v>1.4999999999999999E-2</v>
      </c>
      <c r="N45" s="28">
        <f t="shared" si="20"/>
        <v>3630.4953</v>
      </c>
      <c r="O45" s="28">
        <f t="shared" si="21"/>
        <v>-72.609906000000137</v>
      </c>
      <c r="Q45" s="27">
        <v>-47.726491213800273</v>
      </c>
      <c r="R45" s="27">
        <v>-24.883414786200092</v>
      </c>
      <c r="S45" s="27">
        <v>0</v>
      </c>
      <c r="T45" s="27">
        <v>0</v>
      </c>
      <c r="U45" s="27">
        <v>0</v>
      </c>
    </row>
    <row r="46" spans="1:21" x14ac:dyDescent="0.2">
      <c r="B46" s="26" t="s">
        <v>30</v>
      </c>
      <c r="C46" s="26" t="s">
        <v>139</v>
      </c>
      <c r="D46" s="26">
        <f t="shared" si="18"/>
        <v>330400</v>
      </c>
      <c r="E46" s="36">
        <v>330.4</v>
      </c>
      <c r="F46" s="26" t="s">
        <v>46</v>
      </c>
      <c r="G46" s="27">
        <v>365924.35000000003</v>
      </c>
      <c r="I46" s="37">
        <v>2.3300000000000001E-2</v>
      </c>
      <c r="J46" s="28">
        <f t="shared" si="19"/>
        <v>8526.0373550000004</v>
      </c>
      <c r="L46" s="37">
        <v>3.15E-2</v>
      </c>
      <c r="N46" s="28">
        <f t="shared" si="20"/>
        <v>11526.617025000001</v>
      </c>
      <c r="O46" s="28">
        <f t="shared" si="21"/>
        <v>3000.579670000001</v>
      </c>
      <c r="Q46" s="27">
        <v>1972.2810170910006</v>
      </c>
      <c r="R46" s="27">
        <v>1028.2986529090003</v>
      </c>
      <c r="S46" s="27">
        <v>0</v>
      </c>
      <c r="T46" s="27">
        <v>0</v>
      </c>
      <c r="U46" s="27">
        <v>0</v>
      </c>
    </row>
    <row r="47" spans="1:21" x14ac:dyDescent="0.2">
      <c r="B47" s="26" t="s">
        <v>30</v>
      </c>
      <c r="C47" s="26" t="s">
        <v>139</v>
      </c>
      <c r="D47" s="26">
        <f t="shared" si="18"/>
        <v>330410</v>
      </c>
      <c r="E47" s="41">
        <v>330.41</v>
      </c>
      <c r="F47" s="26" t="s">
        <v>141</v>
      </c>
      <c r="G47" s="27">
        <v>841373.44000000006</v>
      </c>
      <c r="I47" s="37">
        <v>1.6299999999999999E-2</v>
      </c>
      <c r="J47" s="28">
        <f t="shared" si="19"/>
        <v>13714.387072</v>
      </c>
      <c r="L47" s="37">
        <v>1.66E-2</v>
      </c>
      <c r="N47" s="28">
        <f t="shared" si="20"/>
        <v>13966.799104000002</v>
      </c>
      <c r="O47" s="28">
        <f t="shared" si="21"/>
        <v>252.412032000002</v>
      </c>
      <c r="Q47" s="27">
        <v>165.91042863360053</v>
      </c>
      <c r="R47" s="27">
        <v>86.501603366400559</v>
      </c>
      <c r="S47" s="27">
        <v>0</v>
      </c>
      <c r="T47" s="27">
        <v>0</v>
      </c>
      <c r="U47" s="27">
        <v>0</v>
      </c>
    </row>
    <row r="48" spans="1:21" x14ac:dyDescent="0.2">
      <c r="B48" s="26" t="s">
        <v>30</v>
      </c>
      <c r="C48" s="26" t="s">
        <v>139</v>
      </c>
      <c r="D48" s="26">
        <f t="shared" si="18"/>
        <v>331000</v>
      </c>
      <c r="E48" s="36">
        <v>331</v>
      </c>
      <c r="F48" s="26" t="s">
        <v>32</v>
      </c>
      <c r="G48" s="27">
        <v>12378553.77</v>
      </c>
      <c r="I48" s="37">
        <v>1.4999999999999999E-2</v>
      </c>
      <c r="J48" s="28">
        <f t="shared" si="19"/>
        <v>185678.30654999998</v>
      </c>
      <c r="L48" s="37">
        <v>1.47E-2</v>
      </c>
      <c r="N48" s="28">
        <f t="shared" si="20"/>
        <v>181964.74041899998</v>
      </c>
      <c r="O48" s="28">
        <f t="shared" si="21"/>
        <v>-3713.5661309999996</v>
      </c>
      <c r="Q48" s="27">
        <v>-2440.9270179063024</v>
      </c>
      <c r="R48" s="27">
        <v>-1272.6391130936972</v>
      </c>
      <c r="S48" s="27">
        <v>0</v>
      </c>
      <c r="T48" s="27">
        <v>0</v>
      </c>
      <c r="U48" s="27">
        <v>0</v>
      </c>
    </row>
    <row r="49" spans="2:21" x14ac:dyDescent="0.2">
      <c r="B49" s="26" t="s">
        <v>30</v>
      </c>
      <c r="C49" s="26" t="s">
        <v>139</v>
      </c>
      <c r="D49" s="26">
        <f t="shared" si="18"/>
        <v>331100</v>
      </c>
      <c r="E49" s="36">
        <v>331.1</v>
      </c>
      <c r="F49" s="26" t="s">
        <v>47</v>
      </c>
      <c r="G49" s="27">
        <v>31650.07</v>
      </c>
      <c r="I49" s="37">
        <v>1.78E-2</v>
      </c>
      <c r="J49" s="28">
        <f t="shared" si="19"/>
        <v>563.37124600000004</v>
      </c>
      <c r="L49" s="37">
        <v>2.01E-2</v>
      </c>
      <c r="N49" s="28">
        <f t="shared" si="20"/>
        <v>636.16640699999994</v>
      </c>
      <c r="O49" s="28">
        <f t="shared" si="21"/>
        <v>72.795160999999894</v>
      </c>
      <c r="Q49" s="27">
        <v>47.848259325299921</v>
      </c>
      <c r="R49" s="27">
        <v>24.946901674699944</v>
      </c>
      <c r="S49" s="27">
        <v>0</v>
      </c>
      <c r="T49" s="27">
        <v>0</v>
      </c>
      <c r="U49" s="27">
        <v>0</v>
      </c>
    </row>
    <row r="50" spans="2:21" x14ac:dyDescent="0.2">
      <c r="B50" s="26" t="s">
        <v>30</v>
      </c>
      <c r="C50" s="26" t="s">
        <v>139</v>
      </c>
      <c r="D50" s="26">
        <f t="shared" si="18"/>
        <v>331200</v>
      </c>
      <c r="E50" s="36">
        <v>331.2</v>
      </c>
      <c r="F50" s="26" t="s">
        <v>48</v>
      </c>
      <c r="G50" s="27">
        <v>1182513.8500000001</v>
      </c>
      <c r="I50" s="37">
        <v>2.0300000000000002E-2</v>
      </c>
      <c r="J50" s="28">
        <f t="shared" si="19"/>
        <v>24005.031155000004</v>
      </c>
      <c r="L50" s="37">
        <v>2.12E-2</v>
      </c>
      <c r="N50" s="28">
        <f t="shared" si="20"/>
        <v>25069.29362</v>
      </c>
      <c r="O50" s="28">
        <f t="shared" si="21"/>
        <v>1064.2624649999962</v>
      </c>
      <c r="Q50" s="27">
        <v>699.53971824449945</v>
      </c>
      <c r="R50" s="27">
        <v>364.72274675549852</v>
      </c>
      <c r="S50" s="27">
        <v>0</v>
      </c>
      <c r="T50" s="27">
        <v>0</v>
      </c>
      <c r="U50" s="27">
        <v>0</v>
      </c>
    </row>
    <row r="51" spans="2:21" x14ac:dyDescent="0.2">
      <c r="B51" s="26" t="s">
        <v>30</v>
      </c>
      <c r="C51" s="26" t="s">
        <v>139</v>
      </c>
      <c r="D51" s="26">
        <f t="shared" si="18"/>
        <v>331260</v>
      </c>
      <c r="E51" s="41">
        <v>331.26</v>
      </c>
      <c r="F51" s="26" t="s">
        <v>142</v>
      </c>
      <c r="G51" s="27">
        <v>24242.3</v>
      </c>
      <c r="I51" s="37">
        <v>1.32E-2</v>
      </c>
      <c r="J51" s="28">
        <f t="shared" si="19"/>
        <v>319.99835999999999</v>
      </c>
      <c r="L51" s="37">
        <v>1.3100000000000001E-2</v>
      </c>
      <c r="N51" s="28">
        <f t="shared" si="20"/>
        <v>317.57413000000003</v>
      </c>
      <c r="O51" s="28">
        <f t="shared" si="21"/>
        <v>-2.4242299999999659</v>
      </c>
      <c r="Q51" s="27">
        <v>-1.5934463789999711</v>
      </c>
      <c r="R51" s="27">
        <v>-0.8307836209999806</v>
      </c>
      <c r="S51" s="27">
        <v>0</v>
      </c>
      <c r="T51" s="27">
        <v>0</v>
      </c>
      <c r="U51" s="27">
        <v>0</v>
      </c>
    </row>
    <row r="52" spans="2:21" x14ac:dyDescent="0.2">
      <c r="B52" s="26" t="s">
        <v>30</v>
      </c>
      <c r="C52" s="26" t="s">
        <v>139</v>
      </c>
      <c r="D52" s="26">
        <f t="shared" si="18"/>
        <v>332000</v>
      </c>
      <c r="E52" s="36">
        <v>332</v>
      </c>
      <c r="F52" s="26" t="s">
        <v>49</v>
      </c>
      <c r="G52" s="27">
        <v>24338639.649999999</v>
      </c>
      <c r="I52" s="37">
        <v>1.1299999999999999E-2</v>
      </c>
      <c r="J52" s="28">
        <f t="shared" si="19"/>
        <v>275026.62804499996</v>
      </c>
      <c r="L52" s="37">
        <v>1.7299999999999999E-2</v>
      </c>
      <c r="N52" s="28">
        <f t="shared" si="20"/>
        <v>421058.46594499995</v>
      </c>
      <c r="O52" s="28">
        <f t="shared" si="21"/>
        <v>146031.83789999998</v>
      </c>
      <c r="Q52" s="27">
        <v>95986.727051670023</v>
      </c>
      <c r="R52" s="27">
        <v>50045.110848330005</v>
      </c>
      <c r="S52" s="27">
        <v>0</v>
      </c>
      <c r="T52" s="27">
        <v>0</v>
      </c>
      <c r="U52" s="27">
        <v>0</v>
      </c>
    </row>
    <row r="53" spans="2:21" x14ac:dyDescent="0.2">
      <c r="B53" s="26" t="s">
        <v>30</v>
      </c>
      <c r="C53" s="26" t="s">
        <v>139</v>
      </c>
      <c r="D53" s="26">
        <f t="shared" si="18"/>
        <v>332100</v>
      </c>
      <c r="E53" s="36">
        <v>332.1</v>
      </c>
      <c r="F53" s="26" t="s">
        <v>50</v>
      </c>
      <c r="G53" s="27">
        <v>16222465.439999999</v>
      </c>
      <c r="I53" s="37">
        <v>1.9E-2</v>
      </c>
      <c r="J53" s="28">
        <f t="shared" si="19"/>
        <v>308226.84336</v>
      </c>
      <c r="L53" s="37">
        <v>2.23E-2</v>
      </c>
      <c r="N53" s="28">
        <f t="shared" si="20"/>
        <v>361760.97931199998</v>
      </c>
      <c r="O53" s="28">
        <f t="shared" si="21"/>
        <v>53534.135951999982</v>
      </c>
      <c r="Q53" s="27">
        <v>35187.987561249582</v>
      </c>
      <c r="R53" s="27">
        <v>18346.148390750386</v>
      </c>
      <c r="S53" s="27">
        <v>0</v>
      </c>
      <c r="T53" s="27">
        <v>0</v>
      </c>
      <c r="U53" s="27">
        <v>0</v>
      </c>
    </row>
    <row r="54" spans="2:21" x14ac:dyDescent="0.2">
      <c r="B54" s="26" t="s">
        <v>30</v>
      </c>
      <c r="C54" s="26" t="s">
        <v>139</v>
      </c>
      <c r="D54" s="26">
        <f t="shared" si="18"/>
        <v>332150</v>
      </c>
      <c r="E54" s="41">
        <v>332.15</v>
      </c>
      <c r="F54" s="26" t="s">
        <v>50</v>
      </c>
      <c r="G54" s="27">
        <v>1103732.8600000001</v>
      </c>
      <c r="I54" s="37">
        <v>1.7999999999999999E-2</v>
      </c>
      <c r="J54" s="28">
        <f t="shared" si="19"/>
        <v>19867.191480000001</v>
      </c>
      <c r="L54" s="37">
        <v>2.2499999999999999E-2</v>
      </c>
      <c r="N54" s="28">
        <f t="shared" si="20"/>
        <v>24833.98935</v>
      </c>
      <c r="O54" s="28">
        <f t="shared" si="21"/>
        <v>4966.7978699999985</v>
      </c>
      <c r="Q54" s="27">
        <v>3264.6762399509989</v>
      </c>
      <c r="R54" s="27">
        <v>1702.1216300489996</v>
      </c>
      <c r="S54" s="27">
        <v>0</v>
      </c>
      <c r="T54" s="27">
        <v>0</v>
      </c>
      <c r="U54" s="27">
        <v>0</v>
      </c>
    </row>
    <row r="55" spans="2:21" x14ac:dyDescent="0.2">
      <c r="B55" s="26" t="s">
        <v>30</v>
      </c>
      <c r="C55" s="26" t="s">
        <v>139</v>
      </c>
      <c r="D55" s="26">
        <f t="shared" si="18"/>
        <v>332200</v>
      </c>
      <c r="E55" s="36">
        <v>332.2</v>
      </c>
      <c r="F55" s="26" t="s">
        <v>51</v>
      </c>
      <c r="G55" s="27">
        <v>102570.35</v>
      </c>
      <c r="I55" s="37">
        <v>1.7299999999999999E-2</v>
      </c>
      <c r="J55" s="28">
        <f t="shared" si="19"/>
        <v>1774.4670550000001</v>
      </c>
      <c r="L55" s="37">
        <v>1.9E-2</v>
      </c>
      <c r="N55" s="28">
        <f t="shared" si="20"/>
        <v>1948.83665</v>
      </c>
      <c r="O55" s="28">
        <f t="shared" si="21"/>
        <v>174.36959499999989</v>
      </c>
      <c r="Q55" s="27">
        <v>114.61313479349974</v>
      </c>
      <c r="R55" s="27">
        <v>59.756460206499924</v>
      </c>
      <c r="S55" s="27">
        <v>0</v>
      </c>
      <c r="T55" s="27">
        <v>0</v>
      </c>
      <c r="U55" s="27">
        <v>0</v>
      </c>
    </row>
    <row r="56" spans="2:21" x14ac:dyDescent="0.2">
      <c r="B56" s="26" t="s">
        <v>30</v>
      </c>
      <c r="C56" s="26" t="s">
        <v>139</v>
      </c>
      <c r="D56" s="26">
        <f t="shared" si="18"/>
        <v>333000</v>
      </c>
      <c r="E56" s="36">
        <v>333</v>
      </c>
      <c r="F56" s="26" t="s">
        <v>52</v>
      </c>
      <c r="G56" s="27">
        <v>45860097.609999999</v>
      </c>
      <c r="I56" s="37">
        <v>2.0400000000000001E-2</v>
      </c>
      <c r="J56" s="28">
        <f t="shared" si="19"/>
        <v>935545.99124400003</v>
      </c>
      <c r="L56" s="37">
        <v>2.5899999999999999E-2</v>
      </c>
      <c r="N56" s="28">
        <f t="shared" si="20"/>
        <v>1187776.528099</v>
      </c>
      <c r="O56" s="28">
        <f t="shared" si="21"/>
        <v>252230.53685499995</v>
      </c>
      <c r="Q56" s="27">
        <v>165791.13187479146</v>
      </c>
      <c r="R56" s="27">
        <v>86439.404980208434</v>
      </c>
      <c r="S56" s="27">
        <v>0</v>
      </c>
      <c r="T56" s="27">
        <v>0</v>
      </c>
      <c r="U56" s="27">
        <v>0</v>
      </c>
    </row>
    <row r="57" spans="2:21" x14ac:dyDescent="0.2">
      <c r="B57" s="26" t="s">
        <v>30</v>
      </c>
      <c r="C57" s="26" t="s">
        <v>139</v>
      </c>
      <c r="D57" s="26">
        <f t="shared" si="18"/>
        <v>334000</v>
      </c>
      <c r="E57" s="36">
        <v>334</v>
      </c>
      <c r="F57" s="26" t="s">
        <v>36</v>
      </c>
      <c r="G57" s="27">
        <v>6979749.1600000001</v>
      </c>
      <c r="I57" s="37">
        <v>2.9700000000000001E-2</v>
      </c>
      <c r="J57" s="28">
        <f t="shared" si="19"/>
        <v>207298.55005200001</v>
      </c>
      <c r="L57" s="37">
        <v>2.1000000000000001E-2</v>
      </c>
      <c r="N57" s="28">
        <f t="shared" si="20"/>
        <v>146574.73236000002</v>
      </c>
      <c r="O57" s="28">
        <f t="shared" si="21"/>
        <v>-60723.817691999982</v>
      </c>
      <c r="Q57" s="27">
        <v>-39913.765368951572</v>
      </c>
      <c r="R57" s="27">
        <v>-20810.052323048396</v>
      </c>
      <c r="S57" s="27">
        <v>0</v>
      </c>
      <c r="T57" s="27">
        <v>0</v>
      </c>
      <c r="U57" s="27">
        <v>0</v>
      </c>
    </row>
    <row r="58" spans="2:21" x14ac:dyDescent="0.2">
      <c r="B58" s="26" t="s">
        <v>30</v>
      </c>
      <c r="C58" s="26" t="s">
        <v>139</v>
      </c>
      <c r="D58" s="26">
        <f t="shared" si="18"/>
        <v>335000</v>
      </c>
      <c r="E58" s="36">
        <v>335</v>
      </c>
      <c r="F58" s="26" t="s">
        <v>37</v>
      </c>
      <c r="G58" s="27">
        <v>4240453.9800000004</v>
      </c>
      <c r="I58" s="37">
        <v>3.8E-3</v>
      </c>
      <c r="J58" s="28">
        <f t="shared" si="19"/>
        <v>16113.725124000002</v>
      </c>
      <c r="L58" s="37">
        <v>1.4199999999999999E-2</v>
      </c>
      <c r="N58" s="28">
        <f t="shared" si="20"/>
        <v>60214.446516000004</v>
      </c>
      <c r="O58" s="28">
        <f t="shared" si="21"/>
        <v>44100.721391999999</v>
      </c>
      <c r="Q58" s="27">
        <v>28987.404170961603</v>
      </c>
      <c r="R58" s="27">
        <v>15113.317221038404</v>
      </c>
      <c r="S58" s="27">
        <v>0</v>
      </c>
      <c r="T58" s="27">
        <v>0</v>
      </c>
      <c r="U58" s="27">
        <v>0</v>
      </c>
    </row>
    <row r="59" spans="2:21" x14ac:dyDescent="0.2">
      <c r="B59" s="26" t="s">
        <v>30</v>
      </c>
      <c r="C59" s="26" t="s">
        <v>139</v>
      </c>
      <c r="D59" s="26">
        <f t="shared" si="18"/>
        <v>335100</v>
      </c>
      <c r="E59" s="36">
        <v>335.1</v>
      </c>
      <c r="F59" s="26" t="s">
        <v>143</v>
      </c>
      <c r="G59" s="27">
        <v>110520.5</v>
      </c>
      <c r="I59" s="37">
        <v>1.2800000000000001E-2</v>
      </c>
      <c r="J59" s="28">
        <f t="shared" si="19"/>
        <v>1414.6624000000002</v>
      </c>
      <c r="L59" s="37">
        <v>1.3500000000000002E-2</v>
      </c>
      <c r="N59" s="28">
        <f t="shared" si="20"/>
        <v>1492.0267500000002</v>
      </c>
      <c r="O59" s="28">
        <f t="shared" si="21"/>
        <v>77.364350000000059</v>
      </c>
      <c r="Q59" s="27">
        <v>50.851587255000027</v>
      </c>
      <c r="R59" s="27">
        <v>26.512762744999975</v>
      </c>
      <c r="S59" s="27">
        <v>0</v>
      </c>
      <c r="T59" s="27">
        <v>0</v>
      </c>
      <c r="U59" s="27">
        <v>0</v>
      </c>
    </row>
    <row r="60" spans="2:21" x14ac:dyDescent="0.2">
      <c r="B60" s="26" t="s">
        <v>30</v>
      </c>
      <c r="C60" s="26" t="s">
        <v>139</v>
      </c>
      <c r="D60" s="26">
        <f t="shared" si="18"/>
        <v>335150</v>
      </c>
      <c r="E60" s="41">
        <v>335.15</v>
      </c>
      <c r="F60" s="26" t="s">
        <v>143</v>
      </c>
      <c r="G60" s="27">
        <v>48758.79</v>
      </c>
      <c r="I60" s="37">
        <v>1.2800000000000001E-2</v>
      </c>
      <c r="J60" s="28">
        <f t="shared" si="19"/>
        <v>624.11251200000004</v>
      </c>
      <c r="L60" s="37">
        <v>2.4900000000000002E-2</v>
      </c>
      <c r="N60" s="28">
        <f t="shared" si="20"/>
        <v>1214.093871</v>
      </c>
      <c r="O60" s="28">
        <f t="shared" si="21"/>
        <v>589.981359</v>
      </c>
      <c r="Q60" s="27">
        <v>387.79474727070004</v>
      </c>
      <c r="R60" s="27">
        <v>202.18661172930004</v>
      </c>
      <c r="S60" s="27">
        <v>0</v>
      </c>
      <c r="T60" s="27">
        <v>0</v>
      </c>
      <c r="U60" s="27">
        <v>0</v>
      </c>
    </row>
    <row r="61" spans="2:21" x14ac:dyDescent="0.2">
      <c r="B61" s="26" t="s">
        <v>30</v>
      </c>
      <c r="C61" s="26" t="s">
        <v>139</v>
      </c>
      <c r="D61" s="26">
        <f t="shared" si="18"/>
        <v>335200</v>
      </c>
      <c r="E61" s="36">
        <v>335.2</v>
      </c>
      <c r="F61" s="26" t="s">
        <v>144</v>
      </c>
      <c r="G61" s="27">
        <v>21108.600000000002</v>
      </c>
      <c r="I61" s="37">
        <v>9.5999999999999992E-3</v>
      </c>
      <c r="J61" s="28">
        <f t="shared" si="19"/>
        <v>202.64256</v>
      </c>
      <c r="L61" s="37">
        <v>2.3099999999999999E-2</v>
      </c>
      <c r="N61" s="28">
        <f t="shared" si="20"/>
        <v>487.60866000000004</v>
      </c>
      <c r="O61" s="28">
        <f t="shared" si="21"/>
        <v>284.96610000000004</v>
      </c>
      <c r="Q61" s="27">
        <v>187.30821753000004</v>
      </c>
      <c r="R61" s="27">
        <v>97.657882470000033</v>
      </c>
      <c r="S61" s="27">
        <v>0</v>
      </c>
      <c r="T61" s="27">
        <v>0</v>
      </c>
      <c r="U61" s="27">
        <v>0</v>
      </c>
    </row>
    <row r="62" spans="2:21" x14ac:dyDescent="0.2">
      <c r="B62" s="26" t="s">
        <v>30</v>
      </c>
      <c r="C62" s="26" t="s">
        <v>139</v>
      </c>
      <c r="D62" s="26">
        <f t="shared" si="18"/>
        <v>336000</v>
      </c>
      <c r="E62" s="36">
        <v>336</v>
      </c>
      <c r="F62" s="26" t="s">
        <v>145</v>
      </c>
      <c r="G62" s="27">
        <v>1670911.3900000001</v>
      </c>
      <c r="I62" s="37">
        <v>1.9599999999999999E-2</v>
      </c>
      <c r="J62" s="28">
        <f t="shared" si="19"/>
        <v>32749.863244</v>
      </c>
      <c r="L62" s="37">
        <v>0.02</v>
      </c>
      <c r="N62" s="28">
        <f t="shared" si="20"/>
        <v>33418.227800000001</v>
      </c>
      <c r="O62" s="28">
        <f t="shared" si="21"/>
        <v>668.36455600000045</v>
      </c>
      <c r="Q62" s="27">
        <v>439.31602265880065</v>
      </c>
      <c r="R62" s="27">
        <v>229.04853334120162</v>
      </c>
      <c r="S62" s="27">
        <v>0</v>
      </c>
      <c r="T62" s="27">
        <v>0</v>
      </c>
      <c r="U62" s="27">
        <v>0</v>
      </c>
    </row>
    <row r="63" spans="2:21" x14ac:dyDescent="0.2">
      <c r="F63" s="26" t="s">
        <v>39</v>
      </c>
      <c r="G63" s="40">
        <f>SUM(G44:G62)</f>
        <v>122548536.02</v>
      </c>
      <c r="J63" s="40">
        <f>SUM(J44:J62)</f>
        <v>2171019.6518199998</v>
      </c>
      <c r="N63" s="40">
        <f t="shared" ref="N63:O63" si="22">SUM(N44:N62)</f>
        <v>2606773.1222279998</v>
      </c>
      <c r="O63" s="40">
        <f t="shared" si="22"/>
        <v>435753.47040799999</v>
      </c>
      <c r="Q63" s="40">
        <f t="shared" ref="Q63:U63" si="23">SUM(Q44:Q62)</f>
        <v>286420.75609917846</v>
      </c>
      <c r="R63" s="40">
        <f t="shared" si="23"/>
        <v>149332.71430882148</v>
      </c>
      <c r="S63" s="40">
        <f t="shared" si="23"/>
        <v>0</v>
      </c>
      <c r="T63" s="40">
        <f t="shared" si="23"/>
        <v>0</v>
      </c>
      <c r="U63" s="40">
        <f t="shared" si="23"/>
        <v>0</v>
      </c>
    </row>
    <row r="64" spans="2:21" x14ac:dyDescent="0.2">
      <c r="J64" s="28"/>
      <c r="N64" s="28"/>
      <c r="O64" s="28"/>
      <c r="Q64" s="28"/>
      <c r="R64" s="28"/>
      <c r="S64" s="28"/>
      <c r="T64" s="28"/>
      <c r="U64" s="28"/>
    </row>
    <row r="65" spans="2:21" x14ac:dyDescent="0.2">
      <c r="F65" s="26" t="s">
        <v>146</v>
      </c>
      <c r="J65" s="28"/>
      <c r="N65" s="28"/>
      <c r="O65" s="28"/>
      <c r="Q65" s="28"/>
      <c r="R65" s="28"/>
      <c r="S65" s="28"/>
      <c r="T65" s="28"/>
      <c r="U65" s="28"/>
    </row>
    <row r="66" spans="2:21" x14ac:dyDescent="0.2">
      <c r="B66" s="26" t="s">
        <v>30</v>
      </c>
      <c r="C66" s="26" t="s">
        <v>147</v>
      </c>
      <c r="D66" s="26">
        <f t="shared" ref="D66:D74" si="24">E66*1000</f>
        <v>330100</v>
      </c>
      <c r="E66" s="36">
        <v>330.1</v>
      </c>
      <c r="F66" s="26" t="s">
        <v>148</v>
      </c>
      <c r="G66" s="27">
        <v>4200000</v>
      </c>
      <c r="I66" s="37">
        <v>1.9800000000000002E-2</v>
      </c>
      <c r="J66" s="28">
        <f t="shared" ref="J66:J74" si="25">G66*I66</f>
        <v>83160</v>
      </c>
      <c r="L66" s="37">
        <v>1.9900000000000001E-2</v>
      </c>
      <c r="N66" s="28">
        <f t="shared" ref="N66:N74" si="26">G66*L66</f>
        <v>83580</v>
      </c>
      <c r="O66" s="28">
        <f t="shared" ref="O66:O74" si="27">N66-J66</f>
        <v>420</v>
      </c>
      <c r="Q66" s="27">
        <v>276.06599999999889</v>
      </c>
      <c r="R66" s="27">
        <v>143.93400000000111</v>
      </c>
      <c r="S66" s="27">
        <v>0</v>
      </c>
      <c r="T66" s="27">
        <v>0</v>
      </c>
      <c r="U66" s="27">
        <v>0</v>
      </c>
    </row>
    <row r="67" spans="2:21" x14ac:dyDescent="0.2">
      <c r="B67" s="26" t="s">
        <v>30</v>
      </c>
      <c r="C67" s="26" t="s">
        <v>147</v>
      </c>
      <c r="D67" s="26">
        <f t="shared" si="24"/>
        <v>330300</v>
      </c>
      <c r="E67" s="36">
        <v>330.3</v>
      </c>
      <c r="F67" s="26" t="s">
        <v>45</v>
      </c>
      <c r="G67" s="27">
        <v>13633.6</v>
      </c>
      <c r="I67" s="37">
        <v>3.3500000000000002E-2</v>
      </c>
      <c r="J67" s="28">
        <f t="shared" si="25"/>
        <v>456.72560000000004</v>
      </c>
      <c r="L67" s="37">
        <v>1.66E-2</v>
      </c>
      <c r="N67" s="28">
        <f t="shared" si="26"/>
        <v>226.31776000000002</v>
      </c>
      <c r="O67" s="28">
        <f t="shared" si="27"/>
        <v>-230.40784000000002</v>
      </c>
      <c r="Q67" s="27">
        <v>-151.44707323200001</v>
      </c>
      <c r="R67" s="27">
        <v>-78.960766768000013</v>
      </c>
      <c r="S67" s="27">
        <v>0</v>
      </c>
      <c r="T67" s="27">
        <v>0</v>
      </c>
      <c r="U67" s="27">
        <v>0</v>
      </c>
    </row>
    <row r="68" spans="2:21" x14ac:dyDescent="0.2">
      <c r="B68" s="26" t="s">
        <v>30</v>
      </c>
      <c r="C68" s="26" t="s">
        <v>147</v>
      </c>
      <c r="D68" s="26">
        <f t="shared" si="24"/>
        <v>330400</v>
      </c>
      <c r="E68" s="36">
        <v>330.4</v>
      </c>
      <c r="F68" s="26" t="s">
        <v>46</v>
      </c>
      <c r="G68" s="27">
        <v>3626.67</v>
      </c>
      <c r="I68" s="37">
        <v>5.6000000000000001E-2</v>
      </c>
      <c r="J68" s="28">
        <f t="shared" si="25"/>
        <v>203.09352000000001</v>
      </c>
      <c r="L68" s="37">
        <v>2.8E-3</v>
      </c>
      <c r="N68" s="28">
        <f t="shared" si="26"/>
        <v>10.154676</v>
      </c>
      <c r="O68" s="28">
        <f t="shared" si="27"/>
        <v>-192.93884400000002</v>
      </c>
      <c r="Q68" s="27">
        <v>-126.81870216119999</v>
      </c>
      <c r="R68" s="27">
        <v>-66.120141838799995</v>
      </c>
      <c r="S68" s="27">
        <v>0</v>
      </c>
      <c r="T68" s="27">
        <v>0</v>
      </c>
      <c r="U68" s="27">
        <v>0</v>
      </c>
    </row>
    <row r="69" spans="2:21" x14ac:dyDescent="0.2">
      <c r="B69" s="26" t="s">
        <v>30</v>
      </c>
      <c r="C69" s="26" t="s">
        <v>147</v>
      </c>
      <c r="D69" s="26">
        <f t="shared" si="24"/>
        <v>331000</v>
      </c>
      <c r="E69" s="36">
        <v>331</v>
      </c>
      <c r="F69" s="26" t="s">
        <v>32</v>
      </c>
      <c r="G69" s="27">
        <v>2958815.96</v>
      </c>
      <c r="I69" s="37">
        <v>1.9400000000000001E-2</v>
      </c>
      <c r="J69" s="28">
        <f t="shared" si="25"/>
        <v>57401.029624000003</v>
      </c>
      <c r="L69" s="37">
        <v>1.8700000000000001E-2</v>
      </c>
      <c r="N69" s="28">
        <f t="shared" si="26"/>
        <v>55329.858452</v>
      </c>
      <c r="O69" s="28">
        <f t="shared" si="27"/>
        <v>-2071.1711720000021</v>
      </c>
      <c r="Q69" s="27">
        <v>-1361.3808113556006</v>
      </c>
      <c r="R69" s="27">
        <v>-709.79036064440152</v>
      </c>
      <c r="S69" s="27">
        <v>0</v>
      </c>
      <c r="T69" s="27">
        <v>0</v>
      </c>
      <c r="U69" s="27">
        <v>0</v>
      </c>
    </row>
    <row r="70" spans="2:21" x14ac:dyDescent="0.2">
      <c r="B70" s="26" t="s">
        <v>30</v>
      </c>
      <c r="C70" s="26" t="s">
        <v>147</v>
      </c>
      <c r="D70" s="26">
        <f t="shared" si="24"/>
        <v>332000</v>
      </c>
      <c r="E70" s="36">
        <v>332</v>
      </c>
      <c r="F70" s="26" t="s">
        <v>49</v>
      </c>
      <c r="G70" s="27">
        <v>5051126.22</v>
      </c>
      <c r="I70" s="37">
        <v>1.72E-2</v>
      </c>
      <c r="J70" s="28">
        <f t="shared" si="25"/>
        <v>86879.370983999994</v>
      </c>
      <c r="L70" s="37">
        <v>1.1699999999999999E-2</v>
      </c>
      <c r="N70" s="28">
        <f t="shared" si="26"/>
        <v>59098.176773999992</v>
      </c>
      <c r="O70" s="28">
        <f t="shared" si="27"/>
        <v>-27781.194210000001</v>
      </c>
      <c r="Q70" s="27">
        <v>-18260.578954232995</v>
      </c>
      <c r="R70" s="27">
        <v>-9520.6152557669993</v>
      </c>
      <c r="S70" s="27">
        <v>0</v>
      </c>
      <c r="T70" s="27">
        <v>0</v>
      </c>
      <c r="U70" s="27">
        <v>0</v>
      </c>
    </row>
    <row r="71" spans="2:21" x14ac:dyDescent="0.2">
      <c r="B71" s="26" t="s">
        <v>30</v>
      </c>
      <c r="C71" s="26" t="s">
        <v>147</v>
      </c>
      <c r="D71" s="26">
        <f t="shared" si="24"/>
        <v>332200</v>
      </c>
      <c r="E71" s="36">
        <v>332.2</v>
      </c>
      <c r="F71" s="26" t="s">
        <v>51</v>
      </c>
      <c r="G71" s="27">
        <v>14365.6</v>
      </c>
      <c r="I71" s="37">
        <v>1.8499999999999999E-2</v>
      </c>
      <c r="J71" s="28">
        <f t="shared" si="25"/>
        <v>265.7636</v>
      </c>
      <c r="L71" s="37">
        <v>1.3999999999999999E-2</v>
      </c>
      <c r="N71" s="28">
        <f t="shared" si="26"/>
        <v>201.11839999999998</v>
      </c>
      <c r="O71" s="28">
        <f t="shared" si="27"/>
        <v>-64.645200000000017</v>
      </c>
      <c r="Q71" s="27">
        <v>-42.491289960000017</v>
      </c>
      <c r="R71" s="27">
        <v>-22.153910040000014</v>
      </c>
      <c r="S71" s="27">
        <v>0</v>
      </c>
      <c r="T71" s="27">
        <v>0</v>
      </c>
      <c r="U71" s="27">
        <v>0</v>
      </c>
    </row>
    <row r="72" spans="2:21" x14ac:dyDescent="0.2">
      <c r="B72" s="26" t="s">
        <v>30</v>
      </c>
      <c r="C72" s="26" t="s">
        <v>147</v>
      </c>
      <c r="D72" s="26">
        <f t="shared" si="24"/>
        <v>333000</v>
      </c>
      <c r="E72" s="36">
        <v>333</v>
      </c>
      <c r="F72" s="26" t="s">
        <v>52</v>
      </c>
      <c r="G72" s="27">
        <v>18805195.949999999</v>
      </c>
      <c r="I72" s="37">
        <v>2.4E-2</v>
      </c>
      <c r="J72" s="28">
        <f t="shared" si="25"/>
        <v>451324.70279999997</v>
      </c>
      <c r="L72" s="37">
        <v>2.2099999999999998E-2</v>
      </c>
      <c r="N72" s="28">
        <f t="shared" si="26"/>
        <v>415594.83049499994</v>
      </c>
      <c r="O72" s="28">
        <f t="shared" si="27"/>
        <v>-35729.872305000026</v>
      </c>
      <c r="Q72" s="27">
        <v>-23485.245066076517</v>
      </c>
      <c r="R72" s="27">
        <v>-12244.627238923509</v>
      </c>
      <c r="S72" s="27">
        <v>0</v>
      </c>
      <c r="T72" s="27">
        <v>0</v>
      </c>
      <c r="U72" s="27">
        <v>0</v>
      </c>
    </row>
    <row r="73" spans="2:21" x14ac:dyDescent="0.2">
      <c r="B73" s="26" t="s">
        <v>30</v>
      </c>
      <c r="C73" s="26" t="s">
        <v>147</v>
      </c>
      <c r="D73" s="26">
        <f t="shared" si="24"/>
        <v>334000</v>
      </c>
      <c r="E73" s="36">
        <v>334</v>
      </c>
      <c r="F73" s="26" t="s">
        <v>36</v>
      </c>
      <c r="G73" s="27">
        <v>8626978.7899999991</v>
      </c>
      <c r="I73" s="37">
        <v>2.7400000000000001E-2</v>
      </c>
      <c r="J73" s="28">
        <f t="shared" si="25"/>
        <v>236379.21884599997</v>
      </c>
      <c r="L73" s="37">
        <v>2.7200000000000002E-2</v>
      </c>
      <c r="N73" s="28">
        <f t="shared" si="26"/>
        <v>234653.823088</v>
      </c>
      <c r="O73" s="28">
        <f t="shared" si="27"/>
        <v>-1725.3957579999696</v>
      </c>
      <c r="Q73" s="27">
        <v>-1134.1026317333744</v>
      </c>
      <c r="R73" s="27">
        <v>-591.29312626659521</v>
      </c>
      <c r="S73" s="27">
        <v>0</v>
      </c>
      <c r="T73" s="27">
        <v>0</v>
      </c>
      <c r="U73" s="27">
        <v>0</v>
      </c>
    </row>
    <row r="74" spans="2:21" x14ac:dyDescent="0.2">
      <c r="B74" s="26" t="s">
        <v>30</v>
      </c>
      <c r="C74" s="26" t="s">
        <v>147</v>
      </c>
      <c r="D74" s="26">
        <f t="shared" si="24"/>
        <v>335000</v>
      </c>
      <c r="E74" s="36">
        <v>335</v>
      </c>
      <c r="F74" s="26" t="s">
        <v>37</v>
      </c>
      <c r="G74" s="27">
        <v>240481.59</v>
      </c>
      <c r="I74" s="37">
        <v>6.8999999999999999E-3</v>
      </c>
      <c r="J74" s="28">
        <f t="shared" si="25"/>
        <v>1659.3229710000001</v>
      </c>
      <c r="L74" s="37">
        <v>1.8000000000000002E-2</v>
      </c>
      <c r="N74" s="28">
        <f t="shared" si="26"/>
        <v>4328.6686200000004</v>
      </c>
      <c r="O74" s="28">
        <f t="shared" si="27"/>
        <v>2669.3456490000003</v>
      </c>
      <c r="Q74" s="27">
        <v>1754.5608950877001</v>
      </c>
      <c r="R74" s="27">
        <v>914.78475391230006</v>
      </c>
      <c r="S74" s="27">
        <v>0</v>
      </c>
      <c r="T74" s="27">
        <v>0</v>
      </c>
      <c r="U74" s="27">
        <v>0</v>
      </c>
    </row>
    <row r="75" spans="2:21" x14ac:dyDescent="0.2">
      <c r="F75" s="26" t="s">
        <v>39</v>
      </c>
      <c r="G75" s="40">
        <f>SUM(G66:G74)</f>
        <v>39914224.380000003</v>
      </c>
      <c r="J75" s="40">
        <f>SUM(J66:J74)</f>
        <v>917729.22794500005</v>
      </c>
      <c r="N75" s="40">
        <f t="shared" ref="N75:O75" si="28">SUM(N66:N74)</f>
        <v>853022.9482649999</v>
      </c>
      <c r="O75" s="40">
        <f t="shared" si="28"/>
        <v>-64706.27968</v>
      </c>
      <c r="Q75" s="40">
        <f t="shared" ref="Q75:U75" si="29">SUM(Q66:Q74)</f>
        <v>-42531.437633663991</v>
      </c>
      <c r="R75" s="40">
        <f t="shared" si="29"/>
        <v>-22174.842046336005</v>
      </c>
      <c r="S75" s="40">
        <f t="shared" si="29"/>
        <v>0</v>
      </c>
      <c r="T75" s="40">
        <f t="shared" si="29"/>
        <v>0</v>
      </c>
      <c r="U75" s="40">
        <f t="shared" si="29"/>
        <v>0</v>
      </c>
    </row>
    <row r="76" spans="2:21" x14ac:dyDescent="0.2">
      <c r="J76" s="28"/>
      <c r="N76" s="28"/>
      <c r="O76" s="28"/>
      <c r="Q76" s="28"/>
      <c r="R76" s="28"/>
      <c r="S76" s="28"/>
      <c r="T76" s="28"/>
      <c r="U76" s="28"/>
    </row>
    <row r="77" spans="2:21" x14ac:dyDescent="0.2">
      <c r="F77" s="26" t="s">
        <v>149</v>
      </c>
      <c r="J77" s="28"/>
      <c r="N77" s="28"/>
      <c r="O77" s="28"/>
      <c r="Q77" s="28"/>
      <c r="R77" s="28"/>
      <c r="S77" s="28"/>
      <c r="T77" s="28"/>
      <c r="U77" s="28"/>
    </row>
    <row r="78" spans="2:21" x14ac:dyDescent="0.2">
      <c r="B78" s="26" t="s">
        <v>30</v>
      </c>
      <c r="C78" s="26" t="s">
        <v>150</v>
      </c>
      <c r="D78" s="26">
        <f t="shared" ref="D78:D88" si="30">E78*1000</f>
        <v>330300</v>
      </c>
      <c r="E78" s="36">
        <v>330.3</v>
      </c>
      <c r="F78" s="26" t="s">
        <v>45</v>
      </c>
      <c r="G78" s="27">
        <v>171079.55000000002</v>
      </c>
      <c r="I78" s="37">
        <v>2.3599999999999999E-2</v>
      </c>
      <c r="J78" s="28">
        <f t="shared" ref="J78:J88" si="31">G78*I78</f>
        <v>4037.4773800000003</v>
      </c>
      <c r="L78" s="37">
        <v>1.47E-2</v>
      </c>
      <c r="N78" s="28">
        <f t="shared" ref="N78:N88" si="32">G78*L78</f>
        <v>2514.869385</v>
      </c>
      <c r="O78" s="28">
        <f t="shared" ref="O78:O88" si="33">N78-J78</f>
        <v>-1522.6079950000003</v>
      </c>
      <c r="Q78" s="27">
        <v>-1000.8102351135003</v>
      </c>
      <c r="R78" s="27">
        <v>-521.79775988650022</v>
      </c>
      <c r="S78" s="27">
        <v>0</v>
      </c>
      <c r="T78" s="27">
        <v>0</v>
      </c>
      <c r="U78" s="27">
        <v>0</v>
      </c>
    </row>
    <row r="79" spans="2:21" x14ac:dyDescent="0.2">
      <c r="B79" s="26" t="s">
        <v>30</v>
      </c>
      <c r="C79" s="26" t="s">
        <v>150</v>
      </c>
      <c r="D79" s="26">
        <f t="shared" si="30"/>
        <v>330400</v>
      </c>
      <c r="E79" s="36">
        <v>330.4</v>
      </c>
      <c r="F79" s="26" t="s">
        <v>46</v>
      </c>
      <c r="G79" s="27">
        <v>246562.25</v>
      </c>
      <c r="I79" s="37">
        <v>4.4200000000000003E-2</v>
      </c>
      <c r="J79" s="28">
        <f t="shared" si="31"/>
        <v>10898.051450000001</v>
      </c>
      <c r="L79" s="37">
        <v>2.29E-2</v>
      </c>
      <c r="N79" s="28">
        <f t="shared" si="32"/>
        <v>5646.275525</v>
      </c>
      <c r="O79" s="28">
        <f t="shared" si="33"/>
        <v>-5251.7759250000008</v>
      </c>
      <c r="Q79" s="27">
        <v>-3451.9923155025003</v>
      </c>
      <c r="R79" s="27">
        <v>-1799.7836094975005</v>
      </c>
      <c r="S79" s="27">
        <v>0</v>
      </c>
      <c r="T79" s="27">
        <v>0</v>
      </c>
      <c r="U79" s="27">
        <v>0</v>
      </c>
    </row>
    <row r="80" spans="2:21" x14ac:dyDescent="0.2">
      <c r="B80" s="26" t="s">
        <v>30</v>
      </c>
      <c r="C80" s="26" t="s">
        <v>150</v>
      </c>
      <c r="D80" s="26">
        <f t="shared" si="30"/>
        <v>331000</v>
      </c>
      <c r="E80" s="36">
        <v>331</v>
      </c>
      <c r="F80" s="26" t="s">
        <v>32</v>
      </c>
      <c r="G80" s="27">
        <v>4621930.07</v>
      </c>
      <c r="I80" s="37">
        <v>1.9900000000000001E-2</v>
      </c>
      <c r="J80" s="28">
        <f t="shared" si="31"/>
        <v>91976.408393000005</v>
      </c>
      <c r="L80" s="37">
        <v>1.95E-2</v>
      </c>
      <c r="N80" s="28">
        <f t="shared" si="32"/>
        <v>90127.636364999998</v>
      </c>
      <c r="O80" s="28">
        <f t="shared" si="33"/>
        <v>-1848.7720280000067</v>
      </c>
      <c r="Q80" s="27">
        <v>-1215.1978540044001</v>
      </c>
      <c r="R80" s="27">
        <v>-633.57417399560291</v>
      </c>
      <c r="S80" s="27">
        <v>0</v>
      </c>
      <c r="T80" s="27">
        <v>0</v>
      </c>
      <c r="U80" s="27">
        <v>0</v>
      </c>
    </row>
    <row r="81" spans="2:21" x14ac:dyDescent="0.2">
      <c r="B81" s="26" t="s">
        <v>30</v>
      </c>
      <c r="C81" s="26" t="s">
        <v>150</v>
      </c>
      <c r="D81" s="26">
        <f t="shared" si="30"/>
        <v>331100</v>
      </c>
      <c r="E81" s="36">
        <v>331.1</v>
      </c>
      <c r="F81" s="26" t="s">
        <v>47</v>
      </c>
      <c r="G81" s="27">
        <v>64872.23</v>
      </c>
      <c r="I81" s="37">
        <v>6.0000000000000001E-3</v>
      </c>
      <c r="J81" s="28">
        <f t="shared" si="31"/>
        <v>389.23338000000001</v>
      </c>
      <c r="L81" s="37">
        <v>2.3999999999999998E-3</v>
      </c>
      <c r="N81" s="28">
        <f t="shared" si="32"/>
        <v>155.693352</v>
      </c>
      <c r="O81" s="28">
        <f t="shared" si="33"/>
        <v>-233.54002800000001</v>
      </c>
      <c r="Q81" s="27">
        <v>-153.50586040439998</v>
      </c>
      <c r="R81" s="27">
        <v>-80.03416759560001</v>
      </c>
      <c r="S81" s="27">
        <v>0</v>
      </c>
      <c r="T81" s="27">
        <v>0</v>
      </c>
      <c r="U81" s="27">
        <v>0</v>
      </c>
    </row>
    <row r="82" spans="2:21" x14ac:dyDescent="0.2">
      <c r="B82" s="26" t="s">
        <v>30</v>
      </c>
      <c r="C82" s="26" t="s">
        <v>150</v>
      </c>
      <c r="D82" s="26">
        <f t="shared" si="30"/>
        <v>331200</v>
      </c>
      <c r="E82" s="36">
        <v>331.2</v>
      </c>
      <c r="F82" s="26" t="s">
        <v>48</v>
      </c>
      <c r="G82" s="27">
        <v>1432202.23</v>
      </c>
      <c r="I82" s="37">
        <v>2.2699999999999998E-2</v>
      </c>
      <c r="J82" s="28">
        <f t="shared" si="31"/>
        <v>32510.990620999997</v>
      </c>
      <c r="L82" s="37">
        <v>2.7200000000000002E-2</v>
      </c>
      <c r="N82" s="28">
        <f t="shared" si="32"/>
        <v>38955.900656000005</v>
      </c>
      <c r="O82" s="28">
        <f t="shared" si="33"/>
        <v>6444.9100350000081</v>
      </c>
      <c r="Q82" s="27">
        <v>4236.2393660055059</v>
      </c>
      <c r="R82" s="27">
        <v>2208.6706689945022</v>
      </c>
      <c r="S82" s="27">
        <v>0</v>
      </c>
      <c r="T82" s="27">
        <v>0</v>
      </c>
      <c r="U82" s="27">
        <v>0</v>
      </c>
    </row>
    <row r="83" spans="2:21" x14ac:dyDescent="0.2">
      <c r="B83" s="26" t="s">
        <v>30</v>
      </c>
      <c r="C83" s="26" t="s">
        <v>150</v>
      </c>
      <c r="D83" s="26">
        <f t="shared" si="30"/>
        <v>332000</v>
      </c>
      <c r="E83" s="36">
        <v>332</v>
      </c>
      <c r="F83" s="26" t="s">
        <v>49</v>
      </c>
      <c r="G83" s="27">
        <v>33691480.200000003</v>
      </c>
      <c r="I83" s="37">
        <v>1.6500000000000001E-2</v>
      </c>
      <c r="J83" s="28">
        <f t="shared" si="31"/>
        <v>555909.42330000002</v>
      </c>
      <c r="L83" s="37">
        <v>2.0499999999999997E-2</v>
      </c>
      <c r="N83" s="28">
        <f t="shared" si="32"/>
        <v>690675.34409999999</v>
      </c>
      <c r="O83" s="28">
        <f t="shared" si="33"/>
        <v>134765.92079999996</v>
      </c>
      <c r="Q83" s="27">
        <v>88581.639741840016</v>
      </c>
      <c r="R83" s="27">
        <v>46184.281058159977</v>
      </c>
      <c r="S83" s="27">
        <v>0</v>
      </c>
      <c r="T83" s="27">
        <v>0</v>
      </c>
      <c r="U83" s="27">
        <v>0</v>
      </c>
    </row>
    <row r="84" spans="2:21" x14ac:dyDescent="0.2">
      <c r="B84" s="26" t="s">
        <v>30</v>
      </c>
      <c r="C84" s="26" t="s">
        <v>150</v>
      </c>
      <c r="D84" s="26">
        <f t="shared" si="30"/>
        <v>332100</v>
      </c>
      <c r="E84" s="36">
        <v>332.1</v>
      </c>
      <c r="F84" s="26" t="s">
        <v>50</v>
      </c>
      <c r="G84" s="27">
        <v>55849.270000000004</v>
      </c>
      <c r="I84" s="37">
        <v>2.0400000000000001E-2</v>
      </c>
      <c r="J84" s="28">
        <f t="shared" si="31"/>
        <v>1139.3251080000002</v>
      </c>
      <c r="L84" s="37">
        <v>2.8500000000000001E-2</v>
      </c>
      <c r="N84" s="28">
        <f t="shared" si="32"/>
        <v>1591.7041950000003</v>
      </c>
      <c r="O84" s="28">
        <f t="shared" si="33"/>
        <v>452.37908700000003</v>
      </c>
      <c r="Q84" s="27">
        <v>297.34877388510006</v>
      </c>
      <c r="R84" s="27">
        <v>155.03031311490003</v>
      </c>
      <c r="S84" s="27">
        <v>0</v>
      </c>
      <c r="T84" s="27">
        <v>0</v>
      </c>
      <c r="U84" s="27">
        <v>0</v>
      </c>
    </row>
    <row r="85" spans="2:21" x14ac:dyDescent="0.2">
      <c r="B85" s="26" t="s">
        <v>30</v>
      </c>
      <c r="C85" s="26" t="s">
        <v>150</v>
      </c>
      <c r="D85" s="26">
        <f t="shared" si="30"/>
        <v>332200</v>
      </c>
      <c r="E85" s="36">
        <v>332.2</v>
      </c>
      <c r="F85" s="26" t="s">
        <v>51</v>
      </c>
      <c r="G85" s="27">
        <v>105639.43000000001</v>
      </c>
      <c r="I85" s="37">
        <v>1.8200000000000001E-2</v>
      </c>
      <c r="J85" s="28">
        <f t="shared" si="31"/>
        <v>1922.6376260000002</v>
      </c>
      <c r="L85" s="37">
        <v>6.4999999999999997E-3</v>
      </c>
      <c r="N85" s="28">
        <f t="shared" si="32"/>
        <v>686.656295</v>
      </c>
      <c r="O85" s="28">
        <f t="shared" si="33"/>
        <v>-1235.9813310000002</v>
      </c>
      <c r="Q85" s="27">
        <v>-812.41052886630018</v>
      </c>
      <c r="R85" s="27">
        <v>-423.57080213370011</v>
      </c>
      <c r="S85" s="27">
        <v>0</v>
      </c>
      <c r="T85" s="27">
        <v>0</v>
      </c>
      <c r="U85" s="27">
        <v>0</v>
      </c>
    </row>
    <row r="86" spans="2:21" x14ac:dyDescent="0.2">
      <c r="B86" s="26" t="s">
        <v>30</v>
      </c>
      <c r="C86" s="26" t="s">
        <v>150</v>
      </c>
      <c r="D86" s="26">
        <f t="shared" si="30"/>
        <v>333000</v>
      </c>
      <c r="E86" s="36">
        <v>333</v>
      </c>
      <c r="F86" s="26" t="s">
        <v>52</v>
      </c>
      <c r="G86" s="27">
        <v>8738011.1099999994</v>
      </c>
      <c r="I86" s="37">
        <v>2.46E-2</v>
      </c>
      <c r="J86" s="28">
        <f t="shared" si="31"/>
        <v>214955.07330599998</v>
      </c>
      <c r="L86" s="37">
        <v>4.4999999999999997E-3</v>
      </c>
      <c r="N86" s="28">
        <f t="shared" si="32"/>
        <v>39321.049994999994</v>
      </c>
      <c r="O86" s="28">
        <f t="shared" si="33"/>
        <v>-175634.02331099997</v>
      </c>
      <c r="Q86" s="27">
        <v>-115444.24352232028</v>
      </c>
      <c r="R86" s="27">
        <v>-60189.779788679691</v>
      </c>
      <c r="S86" s="27">
        <v>0</v>
      </c>
      <c r="T86" s="27">
        <v>0</v>
      </c>
      <c r="U86" s="27">
        <v>0</v>
      </c>
    </row>
    <row r="87" spans="2:21" x14ac:dyDescent="0.2">
      <c r="B87" s="26" t="s">
        <v>30</v>
      </c>
      <c r="C87" s="26" t="s">
        <v>150</v>
      </c>
      <c r="D87" s="26">
        <f t="shared" si="30"/>
        <v>334000</v>
      </c>
      <c r="E87" s="36">
        <v>334</v>
      </c>
      <c r="F87" s="26" t="s">
        <v>36</v>
      </c>
      <c r="G87" s="27">
        <v>3261743.14</v>
      </c>
      <c r="I87" s="37">
        <v>2.63E-2</v>
      </c>
      <c r="J87" s="28">
        <f t="shared" si="31"/>
        <v>85783.844582000005</v>
      </c>
      <c r="L87" s="37">
        <v>8.5000000000000006E-3</v>
      </c>
      <c r="N87" s="28">
        <f t="shared" si="32"/>
        <v>27724.816690000003</v>
      </c>
      <c r="O87" s="28">
        <f t="shared" si="33"/>
        <v>-58059.027891999998</v>
      </c>
      <c r="Q87" s="27">
        <v>-38162.199033411605</v>
      </c>
      <c r="R87" s="27">
        <v>-19896.8288585884</v>
      </c>
      <c r="S87" s="27">
        <v>0</v>
      </c>
      <c r="T87" s="27">
        <v>0</v>
      </c>
      <c r="U87" s="27">
        <v>0</v>
      </c>
    </row>
    <row r="88" spans="2:21" x14ac:dyDescent="0.2">
      <c r="B88" s="26" t="s">
        <v>30</v>
      </c>
      <c r="C88" s="26" t="s">
        <v>150</v>
      </c>
      <c r="D88" s="26">
        <f t="shared" si="30"/>
        <v>335000</v>
      </c>
      <c r="E88" s="36">
        <v>335</v>
      </c>
      <c r="F88" s="26" t="s">
        <v>37</v>
      </c>
      <c r="G88" s="27">
        <v>515599.39</v>
      </c>
      <c r="I88" s="37">
        <v>1.2200000000000001E-2</v>
      </c>
      <c r="J88" s="28">
        <f t="shared" si="31"/>
        <v>6290.3125580000005</v>
      </c>
      <c r="L88" s="37">
        <v>1.6899999999999998E-2</v>
      </c>
      <c r="N88" s="28">
        <f t="shared" si="32"/>
        <v>8713.6296910000001</v>
      </c>
      <c r="O88" s="28">
        <f t="shared" si="33"/>
        <v>2423.3171329999996</v>
      </c>
      <c r="Q88" s="27">
        <v>1592.8463515209005</v>
      </c>
      <c r="R88" s="27">
        <v>830.47078147909997</v>
      </c>
      <c r="S88" s="27">
        <v>0</v>
      </c>
      <c r="T88" s="27">
        <v>0</v>
      </c>
      <c r="U88" s="27">
        <v>0</v>
      </c>
    </row>
    <row r="89" spans="2:21" x14ac:dyDescent="0.2">
      <c r="F89" s="26" t="s">
        <v>39</v>
      </c>
      <c r="G89" s="40">
        <f>SUM(G78:G88)</f>
        <v>52904968.870000005</v>
      </c>
      <c r="J89" s="40">
        <f>SUM(J78:J88)</f>
        <v>1005812.777704</v>
      </c>
      <c r="N89" s="40">
        <f t="shared" ref="N89:O89" si="34">SUM(N78:N88)</f>
        <v>906113.57624899992</v>
      </c>
      <c r="O89" s="40">
        <f t="shared" si="34"/>
        <v>-99699.201454999988</v>
      </c>
      <c r="Q89" s="40">
        <f t="shared" ref="Q89:U89" si="35">SUM(Q78:Q88)</f>
        <v>-65532.285116371451</v>
      </c>
      <c r="R89" s="40">
        <f t="shared" si="35"/>
        <v>-34166.916338628522</v>
      </c>
      <c r="S89" s="40">
        <f t="shared" si="35"/>
        <v>0</v>
      </c>
      <c r="T89" s="40">
        <f t="shared" si="35"/>
        <v>0</v>
      </c>
      <c r="U89" s="40">
        <f t="shared" si="35"/>
        <v>0</v>
      </c>
    </row>
    <row r="90" spans="2:21" x14ac:dyDescent="0.2">
      <c r="J90" s="28"/>
      <c r="N90" s="28"/>
      <c r="O90" s="28"/>
      <c r="Q90" s="28"/>
      <c r="R90" s="28"/>
      <c r="S90" s="28"/>
      <c r="T90" s="28"/>
      <c r="U90" s="28"/>
    </row>
    <row r="91" spans="2:21" x14ac:dyDescent="0.2">
      <c r="F91" s="26" t="s">
        <v>151</v>
      </c>
      <c r="J91" s="28"/>
      <c r="N91" s="28"/>
      <c r="O91" s="28"/>
      <c r="Q91" s="28"/>
      <c r="R91" s="28"/>
      <c r="S91" s="28"/>
      <c r="T91" s="28"/>
      <c r="U91" s="28"/>
    </row>
    <row r="92" spans="2:21" x14ac:dyDescent="0.2">
      <c r="B92" s="26" t="s">
        <v>30</v>
      </c>
      <c r="C92" s="26" t="s">
        <v>152</v>
      </c>
      <c r="D92" s="26">
        <f t="shared" ref="D92:D99" si="36">E92*1000</f>
        <v>331000</v>
      </c>
      <c r="E92" s="36">
        <v>331</v>
      </c>
      <c r="F92" s="26" t="s">
        <v>153</v>
      </c>
      <c r="G92" s="27">
        <v>7950531.2299999995</v>
      </c>
      <c r="I92" s="37">
        <v>1.7100000000000001E-2</v>
      </c>
      <c r="J92" s="28">
        <f t="shared" ref="J92:J99" si="37">G92*I92</f>
        <v>135954.08403299999</v>
      </c>
      <c r="L92" s="37">
        <v>1.7899999999999999E-2</v>
      </c>
      <c r="N92" s="28">
        <f t="shared" ref="N92:N99" si="38">G92*L92</f>
        <v>142314.50901699997</v>
      </c>
      <c r="O92" s="28">
        <f t="shared" ref="O92:O99" si="39">N92-J92</f>
        <v>6360.4249839999829</v>
      </c>
      <c r="Q92" s="27">
        <v>4159.9772988983877</v>
      </c>
      <c r="R92" s="27">
        <v>2168.9095091015943</v>
      </c>
      <c r="S92" s="27">
        <v>0</v>
      </c>
      <c r="T92" s="27">
        <v>0</v>
      </c>
      <c r="U92" s="27">
        <v>0</v>
      </c>
    </row>
    <row r="93" spans="2:21" x14ac:dyDescent="0.2">
      <c r="B93" s="26" t="s">
        <v>30</v>
      </c>
      <c r="C93" s="26" t="s">
        <v>152</v>
      </c>
      <c r="D93" s="26">
        <f t="shared" si="36"/>
        <v>331100</v>
      </c>
      <c r="E93" s="36">
        <v>331.1</v>
      </c>
      <c r="F93" s="26" t="s">
        <v>154</v>
      </c>
      <c r="G93" s="27">
        <v>205.59</v>
      </c>
      <c r="I93" s="37">
        <v>9.7000000000000003E-3</v>
      </c>
      <c r="J93" s="28">
        <f t="shared" si="37"/>
        <v>1.9942230000000001</v>
      </c>
      <c r="L93" s="37">
        <v>2.92E-2</v>
      </c>
      <c r="N93" s="28">
        <f t="shared" si="38"/>
        <v>6.003228</v>
      </c>
      <c r="O93" s="28">
        <f t="shared" si="39"/>
        <v>4.0090050000000002</v>
      </c>
      <c r="Q93" s="27">
        <v>2.6351189865000002</v>
      </c>
      <c r="R93" s="27">
        <v>1.3738860134999999</v>
      </c>
      <c r="S93" s="27">
        <v>0</v>
      </c>
      <c r="T93" s="27">
        <v>0</v>
      </c>
      <c r="U93" s="27">
        <v>0</v>
      </c>
    </row>
    <row r="94" spans="2:21" x14ac:dyDescent="0.2">
      <c r="B94" s="26" t="s">
        <v>30</v>
      </c>
      <c r="C94" s="26" t="s">
        <v>152</v>
      </c>
      <c r="D94" s="26">
        <f t="shared" si="36"/>
        <v>331200</v>
      </c>
      <c r="E94" s="36">
        <v>331.2</v>
      </c>
      <c r="F94" s="26" t="s">
        <v>155</v>
      </c>
      <c r="G94" s="27">
        <v>4037024.94</v>
      </c>
      <c r="I94" s="37">
        <v>1.6799999999999999E-2</v>
      </c>
      <c r="J94" s="28">
        <f t="shared" si="37"/>
        <v>67822.018991999998</v>
      </c>
      <c r="L94" s="37">
        <v>2.4700000000000003E-2</v>
      </c>
      <c r="N94" s="28">
        <f t="shared" si="38"/>
        <v>99714.516018000009</v>
      </c>
      <c r="O94" s="28">
        <f t="shared" si="39"/>
        <v>31892.497026000012</v>
      </c>
      <c r="Q94" s="27">
        <v>20962.938295189801</v>
      </c>
      <c r="R94" s="27">
        <v>10929.558730810204</v>
      </c>
      <c r="S94" s="27">
        <v>0</v>
      </c>
      <c r="T94" s="27">
        <v>0</v>
      </c>
      <c r="U94" s="27">
        <v>0</v>
      </c>
    </row>
    <row r="95" spans="2:21" x14ac:dyDescent="0.2">
      <c r="B95" s="26" t="s">
        <v>30</v>
      </c>
      <c r="C95" s="26" t="s">
        <v>152</v>
      </c>
      <c r="D95" s="26">
        <f t="shared" si="36"/>
        <v>332000</v>
      </c>
      <c r="E95" s="36">
        <v>332</v>
      </c>
      <c r="F95" s="26" t="s">
        <v>49</v>
      </c>
      <c r="G95" s="27">
        <v>10095955.189999999</v>
      </c>
      <c r="I95" s="37">
        <v>1.3899999999999999E-2</v>
      </c>
      <c r="J95" s="28">
        <f t="shared" si="37"/>
        <v>140333.777141</v>
      </c>
      <c r="L95" s="37">
        <v>1.9099999999999999E-2</v>
      </c>
      <c r="N95" s="28">
        <f t="shared" si="38"/>
        <v>192832.74412899997</v>
      </c>
      <c r="O95" s="28">
        <f t="shared" si="39"/>
        <v>52498.966987999971</v>
      </c>
      <c r="Q95" s="27">
        <v>34507.571001212389</v>
      </c>
      <c r="R95" s="27">
        <v>17991.395986787582</v>
      </c>
      <c r="S95" s="27">
        <v>0</v>
      </c>
      <c r="T95" s="27">
        <v>0</v>
      </c>
      <c r="U95" s="27">
        <v>0</v>
      </c>
    </row>
    <row r="96" spans="2:21" x14ac:dyDescent="0.2">
      <c r="B96" s="26" t="s">
        <v>30</v>
      </c>
      <c r="C96" s="26" t="s">
        <v>152</v>
      </c>
      <c r="D96" s="26">
        <f t="shared" si="36"/>
        <v>333000</v>
      </c>
      <c r="E96" s="36">
        <v>333</v>
      </c>
      <c r="F96" s="26" t="s">
        <v>52</v>
      </c>
      <c r="G96" s="27">
        <v>11030835.119999999</v>
      </c>
      <c r="I96" s="37">
        <v>1.95E-2</v>
      </c>
      <c r="J96" s="28">
        <f t="shared" si="37"/>
        <v>215101.28483999998</v>
      </c>
      <c r="L96" s="37">
        <v>2.2200000000000001E-2</v>
      </c>
      <c r="N96" s="28">
        <f t="shared" si="38"/>
        <v>244884.53966399998</v>
      </c>
      <c r="O96" s="28">
        <f t="shared" si="39"/>
        <v>29783.254824000003</v>
      </c>
      <c r="Q96" s="27">
        <v>19576.533395815204</v>
      </c>
      <c r="R96" s="27">
        <v>10206.721428184814</v>
      </c>
      <c r="S96" s="27">
        <v>0</v>
      </c>
      <c r="T96" s="27">
        <v>0</v>
      </c>
      <c r="U96" s="27">
        <v>0</v>
      </c>
    </row>
    <row r="97" spans="2:21" x14ac:dyDescent="0.2">
      <c r="B97" s="26" t="s">
        <v>30</v>
      </c>
      <c r="C97" s="26" t="s">
        <v>152</v>
      </c>
      <c r="D97" s="26">
        <f t="shared" si="36"/>
        <v>334000</v>
      </c>
      <c r="E97" s="36">
        <v>334</v>
      </c>
      <c r="F97" s="26" t="s">
        <v>36</v>
      </c>
      <c r="G97" s="27">
        <v>2409684.35</v>
      </c>
      <c r="I97" s="37">
        <v>2.8200000000000003E-2</v>
      </c>
      <c r="J97" s="28">
        <f t="shared" si="37"/>
        <v>67953.098670000007</v>
      </c>
      <c r="L97" s="37">
        <v>3.6600000000000001E-2</v>
      </c>
      <c r="N97" s="28">
        <f t="shared" si="38"/>
        <v>88194.447209999998</v>
      </c>
      <c r="O97" s="28">
        <f t="shared" si="39"/>
        <v>20241.348539999992</v>
      </c>
      <c r="Q97" s="27">
        <v>13313.615804000396</v>
      </c>
      <c r="R97" s="27">
        <v>6941.3907439995965</v>
      </c>
      <c r="S97" s="27">
        <v>0</v>
      </c>
      <c r="T97" s="27">
        <v>0</v>
      </c>
      <c r="U97" s="27">
        <v>0</v>
      </c>
    </row>
    <row r="98" spans="2:21" x14ac:dyDescent="0.2">
      <c r="B98" s="26" t="s">
        <v>30</v>
      </c>
      <c r="C98" s="26" t="s">
        <v>152</v>
      </c>
      <c r="D98" s="26">
        <f t="shared" si="36"/>
        <v>335000</v>
      </c>
      <c r="E98" s="36">
        <v>335</v>
      </c>
      <c r="F98" s="26" t="s">
        <v>37</v>
      </c>
      <c r="G98" s="27">
        <v>33563.699999999997</v>
      </c>
      <c r="I98" s="37">
        <v>1.1900000000000001E-2</v>
      </c>
      <c r="J98" s="28">
        <f t="shared" si="37"/>
        <v>399.40803</v>
      </c>
      <c r="L98" s="37">
        <v>2.3E-2</v>
      </c>
      <c r="N98" s="28">
        <f t="shared" si="38"/>
        <v>771.96509999999989</v>
      </c>
      <c r="O98" s="28">
        <f t="shared" si="39"/>
        <v>372.5570699999999</v>
      </c>
      <c r="Q98" s="27">
        <v>244.88176211099994</v>
      </c>
      <c r="R98" s="27">
        <v>127.67530788899998</v>
      </c>
      <c r="S98" s="27">
        <v>0</v>
      </c>
      <c r="T98" s="27">
        <v>0</v>
      </c>
      <c r="U98" s="27">
        <v>0</v>
      </c>
    </row>
    <row r="99" spans="2:21" x14ac:dyDescent="0.2">
      <c r="B99" s="26" t="s">
        <v>30</v>
      </c>
      <c r="C99" s="26" t="s">
        <v>152</v>
      </c>
      <c r="D99" s="26">
        <f t="shared" si="36"/>
        <v>336000</v>
      </c>
      <c r="E99" s="36">
        <v>336</v>
      </c>
      <c r="F99" s="26" t="s">
        <v>145</v>
      </c>
      <c r="G99" s="27">
        <v>50448.44</v>
      </c>
      <c r="I99" s="37">
        <v>1.8599999999999998E-2</v>
      </c>
      <c r="J99" s="28">
        <f t="shared" si="37"/>
        <v>938.34098399999993</v>
      </c>
      <c r="L99" s="37">
        <v>2.8900000000000002E-2</v>
      </c>
      <c r="N99" s="28">
        <f t="shared" si="38"/>
        <v>1457.9599160000002</v>
      </c>
      <c r="O99" s="28">
        <f t="shared" si="39"/>
        <v>519.61893200000031</v>
      </c>
      <c r="Q99" s="27">
        <v>341.54552400360012</v>
      </c>
      <c r="R99" s="27">
        <v>178.07340799640008</v>
      </c>
      <c r="S99" s="27">
        <v>0</v>
      </c>
      <c r="T99" s="27">
        <v>0</v>
      </c>
      <c r="U99" s="27">
        <v>0</v>
      </c>
    </row>
    <row r="100" spans="2:21" x14ac:dyDescent="0.2">
      <c r="F100" s="26" t="s">
        <v>39</v>
      </c>
      <c r="G100" s="40">
        <f>SUM(G92:G99)</f>
        <v>35608248.560000002</v>
      </c>
      <c r="J100" s="40">
        <f>SUM(J92:J99)</f>
        <v>628504.00691300002</v>
      </c>
      <c r="N100" s="40">
        <f t="shared" ref="N100:O100" si="40">SUM(N92:N99)</f>
        <v>770176.68428199994</v>
      </c>
      <c r="O100" s="40">
        <f t="shared" si="40"/>
        <v>141672.67736899998</v>
      </c>
      <c r="Q100" s="40">
        <f t="shared" ref="Q100:U100" si="41">SUM(Q92:Q99)</f>
        <v>93109.698200217274</v>
      </c>
      <c r="R100" s="40">
        <f t="shared" si="41"/>
        <v>48545.099000782691</v>
      </c>
      <c r="S100" s="40">
        <f t="shared" si="41"/>
        <v>0</v>
      </c>
      <c r="T100" s="40">
        <f t="shared" si="41"/>
        <v>0</v>
      </c>
      <c r="U100" s="40">
        <f t="shared" si="41"/>
        <v>0</v>
      </c>
    </row>
    <row r="101" spans="2:21" x14ac:dyDescent="0.2">
      <c r="J101" s="28"/>
      <c r="N101" s="28"/>
      <c r="O101" s="28"/>
      <c r="Q101" s="28"/>
      <c r="R101" s="28"/>
      <c r="S101" s="28"/>
      <c r="T101" s="28"/>
      <c r="U101" s="28"/>
    </row>
    <row r="102" spans="2:21" x14ac:dyDescent="0.2">
      <c r="F102" s="26" t="s">
        <v>156</v>
      </c>
      <c r="J102" s="28"/>
      <c r="N102" s="28"/>
      <c r="O102" s="28"/>
      <c r="Q102" s="28"/>
      <c r="R102" s="28"/>
      <c r="S102" s="28"/>
      <c r="T102" s="28"/>
      <c r="U102" s="28"/>
    </row>
    <row r="103" spans="2:21" x14ac:dyDescent="0.2">
      <c r="B103" s="26" t="s">
        <v>30</v>
      </c>
      <c r="C103" s="26" t="s">
        <v>157</v>
      </c>
      <c r="D103" s="26">
        <f t="shared" ref="D103:D114" si="42">E103*1000</f>
        <v>330300</v>
      </c>
      <c r="E103" s="36">
        <v>330.3</v>
      </c>
      <c r="F103" s="26" t="s">
        <v>45</v>
      </c>
      <c r="G103" s="27">
        <v>9936.75</v>
      </c>
      <c r="I103" s="37">
        <v>2.4799999999999999E-2</v>
      </c>
      <c r="J103" s="28">
        <f t="shared" ref="J103:J114" si="43">G103*I103</f>
        <v>246.4314</v>
      </c>
      <c r="L103" s="37">
        <v>6.7999999999999996E-3</v>
      </c>
      <c r="N103" s="28">
        <f t="shared" ref="N103:N114" si="44">G103*L103</f>
        <v>67.56989999999999</v>
      </c>
      <c r="O103" s="28">
        <f t="shared" ref="O103:O114" si="45">N103-J103</f>
        <v>-178.86150000000001</v>
      </c>
      <c r="Q103" s="27">
        <v>-117.56566395</v>
      </c>
      <c r="R103" s="27">
        <v>-61.295836050000005</v>
      </c>
      <c r="S103" s="27">
        <v>0</v>
      </c>
      <c r="T103" s="27">
        <v>0</v>
      </c>
      <c r="U103" s="27">
        <v>0</v>
      </c>
    </row>
    <row r="104" spans="2:21" x14ac:dyDescent="0.2">
      <c r="B104" s="26" t="s">
        <v>30</v>
      </c>
      <c r="C104" s="26" t="s">
        <v>157</v>
      </c>
      <c r="D104" s="26">
        <f t="shared" si="42"/>
        <v>330400</v>
      </c>
      <c r="E104" s="36">
        <v>330.4</v>
      </c>
      <c r="F104" s="26" t="s">
        <v>46</v>
      </c>
      <c r="G104" s="27">
        <v>979.5</v>
      </c>
      <c r="I104" s="37">
        <v>4.2900000000000001E-2</v>
      </c>
      <c r="J104" s="28">
        <f t="shared" si="43"/>
        <v>42.02055</v>
      </c>
      <c r="L104" s="37">
        <v>1.0200000000000001E-2</v>
      </c>
      <c r="N104" s="28">
        <f t="shared" si="44"/>
        <v>9.9908999999999999</v>
      </c>
      <c r="O104" s="28">
        <f t="shared" si="45"/>
        <v>-32.029650000000004</v>
      </c>
      <c r="Q104" s="27">
        <v>-21.053088944999999</v>
      </c>
      <c r="R104" s="27">
        <v>-10.976561055000001</v>
      </c>
      <c r="S104" s="27">
        <v>0</v>
      </c>
      <c r="T104" s="27">
        <v>0</v>
      </c>
      <c r="U104" s="27">
        <v>0</v>
      </c>
    </row>
    <row r="105" spans="2:21" x14ac:dyDescent="0.2">
      <c r="B105" s="26" t="s">
        <v>30</v>
      </c>
      <c r="C105" s="26" t="s">
        <v>157</v>
      </c>
      <c r="D105" s="26">
        <f t="shared" si="42"/>
        <v>331000</v>
      </c>
      <c r="E105" s="36">
        <v>331</v>
      </c>
      <c r="F105" s="26" t="s">
        <v>32</v>
      </c>
      <c r="G105" s="27">
        <v>18104688.329999998</v>
      </c>
      <c r="I105" s="37">
        <v>1.9799999999999998E-2</v>
      </c>
      <c r="J105" s="28">
        <f t="shared" si="43"/>
        <v>358472.82893399993</v>
      </c>
      <c r="L105" s="37">
        <v>2.3099999999999999E-2</v>
      </c>
      <c r="N105" s="28">
        <f t="shared" si="44"/>
        <v>418218.30042299995</v>
      </c>
      <c r="O105" s="28">
        <f t="shared" si="45"/>
        <v>59745.471489000018</v>
      </c>
      <c r="Q105" s="27">
        <v>39270.698409719684</v>
      </c>
      <c r="R105" s="27">
        <v>20474.773079280305</v>
      </c>
      <c r="S105" s="27">
        <v>0</v>
      </c>
      <c r="T105" s="27">
        <v>0</v>
      </c>
      <c r="U105" s="27">
        <v>0</v>
      </c>
    </row>
    <row r="106" spans="2:21" x14ac:dyDescent="0.2">
      <c r="B106" s="26" t="s">
        <v>30</v>
      </c>
      <c r="C106" s="26" t="s">
        <v>157</v>
      </c>
      <c r="D106" s="26">
        <f t="shared" si="42"/>
        <v>331200</v>
      </c>
      <c r="E106" s="36">
        <v>331.2</v>
      </c>
      <c r="F106" s="26" t="s">
        <v>48</v>
      </c>
      <c r="G106" s="27">
        <v>305601.76</v>
      </c>
      <c r="I106" s="37">
        <v>4.5999999999999999E-2</v>
      </c>
      <c r="J106" s="28">
        <f t="shared" si="43"/>
        <v>14057.68096</v>
      </c>
      <c r="L106" s="37">
        <v>2.5099999999999997E-2</v>
      </c>
      <c r="N106" s="28">
        <f t="shared" si="44"/>
        <v>7670.6041759999998</v>
      </c>
      <c r="O106" s="28">
        <f t="shared" si="45"/>
        <v>-6387.0767839999999</v>
      </c>
      <c r="Q106" s="27">
        <v>-4198.2255701231998</v>
      </c>
      <c r="R106" s="27">
        <v>-2188.8512138767996</v>
      </c>
      <c r="S106" s="27">
        <v>0</v>
      </c>
      <c r="T106" s="27">
        <v>0</v>
      </c>
      <c r="U106" s="27">
        <v>0</v>
      </c>
    </row>
    <row r="107" spans="2:21" x14ac:dyDescent="0.2">
      <c r="B107" s="26" t="s">
        <v>30</v>
      </c>
      <c r="C107" s="26" t="s">
        <v>157</v>
      </c>
      <c r="D107" s="26">
        <f t="shared" si="42"/>
        <v>332000</v>
      </c>
      <c r="E107" s="36">
        <v>332</v>
      </c>
      <c r="F107" s="26" t="s">
        <v>49</v>
      </c>
      <c r="G107" s="27">
        <v>19191491.609999999</v>
      </c>
      <c r="I107" s="37">
        <v>1.83E-2</v>
      </c>
      <c r="J107" s="28">
        <f t="shared" si="43"/>
        <v>351204.29646300001</v>
      </c>
      <c r="L107" s="37">
        <v>2.35E-2</v>
      </c>
      <c r="N107" s="28">
        <f t="shared" si="44"/>
        <v>451000.05283499998</v>
      </c>
      <c r="O107" s="28">
        <f t="shared" si="45"/>
        <v>99795.756371999974</v>
      </c>
      <c r="Q107" s="27">
        <v>65595.750663315615</v>
      </c>
      <c r="R107" s="27">
        <v>34200.005708684403</v>
      </c>
      <c r="S107" s="27">
        <v>0</v>
      </c>
      <c r="T107" s="27">
        <v>0</v>
      </c>
      <c r="U107" s="27">
        <v>0</v>
      </c>
    </row>
    <row r="108" spans="2:21" x14ac:dyDescent="0.2">
      <c r="B108" s="26" t="s">
        <v>30</v>
      </c>
      <c r="C108" s="26" t="s">
        <v>157</v>
      </c>
      <c r="D108" s="26">
        <f t="shared" si="42"/>
        <v>332100</v>
      </c>
      <c r="E108" s="36">
        <v>332.1</v>
      </c>
      <c r="F108" s="26" t="s">
        <v>50</v>
      </c>
      <c r="G108" s="27">
        <v>3534.58</v>
      </c>
      <c r="I108" s="37">
        <v>2.0400000000000001E-2</v>
      </c>
      <c r="J108" s="28">
        <f t="shared" si="43"/>
        <v>72.105432000000008</v>
      </c>
      <c r="L108" s="37">
        <v>1.67E-2</v>
      </c>
      <c r="N108" s="28">
        <f t="shared" si="44"/>
        <v>59.027485999999996</v>
      </c>
      <c r="O108" s="28">
        <f t="shared" si="45"/>
        <v>-13.077946000000011</v>
      </c>
      <c r="Q108" s="27">
        <v>-8.5961339058000021</v>
      </c>
      <c r="R108" s="27">
        <v>-4.4818120942000022</v>
      </c>
      <c r="S108" s="27">
        <v>0</v>
      </c>
      <c r="T108" s="27">
        <v>0</v>
      </c>
      <c r="U108" s="27">
        <v>0</v>
      </c>
    </row>
    <row r="109" spans="2:21" x14ac:dyDescent="0.2">
      <c r="B109" s="26" t="s">
        <v>30</v>
      </c>
      <c r="C109" s="26" t="s">
        <v>157</v>
      </c>
      <c r="D109" s="26">
        <f t="shared" si="42"/>
        <v>332150</v>
      </c>
      <c r="E109" s="41">
        <v>332.15</v>
      </c>
      <c r="F109" s="26" t="s">
        <v>50</v>
      </c>
      <c r="G109" s="27">
        <v>11034</v>
      </c>
      <c r="I109" s="37">
        <v>1.7100000000000001E-2</v>
      </c>
      <c r="J109" s="28">
        <f t="shared" si="43"/>
        <v>188.6814</v>
      </c>
      <c r="L109" s="37">
        <v>2.52E-2</v>
      </c>
      <c r="N109" s="28">
        <f t="shared" si="44"/>
        <v>278.05680000000001</v>
      </c>
      <c r="O109" s="28">
        <f t="shared" si="45"/>
        <v>89.375400000000013</v>
      </c>
      <c r="Q109" s="27">
        <v>58.746450420000016</v>
      </c>
      <c r="R109" s="27">
        <v>30.628949579999997</v>
      </c>
      <c r="S109" s="27">
        <v>0</v>
      </c>
      <c r="T109" s="27">
        <v>0</v>
      </c>
      <c r="U109" s="27">
        <v>0</v>
      </c>
    </row>
    <row r="110" spans="2:21" x14ac:dyDescent="0.2">
      <c r="B110" s="26" t="s">
        <v>30</v>
      </c>
      <c r="C110" s="26" t="s">
        <v>157</v>
      </c>
      <c r="D110" s="26">
        <f t="shared" si="42"/>
        <v>332200</v>
      </c>
      <c r="E110" s="36">
        <v>332.2</v>
      </c>
      <c r="F110" s="26" t="s">
        <v>51</v>
      </c>
      <c r="G110" s="27">
        <v>47371.9</v>
      </c>
      <c r="I110" s="37">
        <v>1.8599999999999998E-2</v>
      </c>
      <c r="J110" s="28">
        <f t="shared" si="43"/>
        <v>881.1173399999999</v>
      </c>
      <c r="L110" s="37">
        <v>1.84E-2</v>
      </c>
      <c r="N110" s="28">
        <f t="shared" si="44"/>
        <v>871.64296000000002</v>
      </c>
      <c r="O110" s="28">
        <f t="shared" si="45"/>
        <v>-9.4743799999998828</v>
      </c>
      <c r="Q110" s="27">
        <v>-6.227509973999986</v>
      </c>
      <c r="R110" s="27">
        <v>-3.2468700259999537</v>
      </c>
      <c r="S110" s="27">
        <v>0</v>
      </c>
      <c r="T110" s="27">
        <v>0</v>
      </c>
      <c r="U110" s="27">
        <v>0</v>
      </c>
    </row>
    <row r="111" spans="2:21" x14ac:dyDescent="0.2">
      <c r="B111" s="26" t="s">
        <v>30</v>
      </c>
      <c r="C111" s="26" t="s">
        <v>157</v>
      </c>
      <c r="D111" s="26">
        <f t="shared" si="42"/>
        <v>333000</v>
      </c>
      <c r="E111" s="36">
        <v>333</v>
      </c>
      <c r="F111" s="26" t="s">
        <v>52</v>
      </c>
      <c r="G111" s="27">
        <v>40283851.509999998</v>
      </c>
      <c r="I111" s="37">
        <v>2.1699999999999997E-2</v>
      </c>
      <c r="J111" s="28">
        <f t="shared" si="43"/>
        <v>874159.57776699984</v>
      </c>
      <c r="L111" s="37">
        <v>2.58E-2</v>
      </c>
      <c r="N111" s="28">
        <f t="shared" si="44"/>
        <v>1039323.368958</v>
      </c>
      <c r="O111" s="28">
        <f t="shared" si="45"/>
        <v>165163.79119100014</v>
      </c>
      <c r="Q111" s="27">
        <v>108562.15994984435</v>
      </c>
      <c r="R111" s="27">
        <v>56601.63124115573</v>
      </c>
      <c r="S111" s="27">
        <v>0</v>
      </c>
      <c r="T111" s="27">
        <v>0</v>
      </c>
      <c r="U111" s="27">
        <v>0</v>
      </c>
    </row>
    <row r="112" spans="2:21" x14ac:dyDescent="0.2">
      <c r="B112" s="26" t="s">
        <v>30</v>
      </c>
      <c r="C112" s="26" t="s">
        <v>157</v>
      </c>
      <c r="D112" s="26">
        <f t="shared" si="42"/>
        <v>334000</v>
      </c>
      <c r="E112" s="36">
        <v>334</v>
      </c>
      <c r="F112" s="26" t="s">
        <v>36</v>
      </c>
      <c r="G112" s="27">
        <v>18891948.559999999</v>
      </c>
      <c r="I112" s="37">
        <v>2.7999999999999997E-2</v>
      </c>
      <c r="J112" s="28">
        <f t="shared" si="43"/>
        <v>528974.55967999995</v>
      </c>
      <c r="L112" s="37">
        <v>2.92E-2</v>
      </c>
      <c r="N112" s="28">
        <f t="shared" si="44"/>
        <v>551644.89795199991</v>
      </c>
      <c r="O112" s="28">
        <f t="shared" si="45"/>
        <v>22670.338271999964</v>
      </c>
      <c r="Q112" s="27">
        <v>14901.21334618557</v>
      </c>
      <c r="R112" s="27">
        <v>7769.1249258143653</v>
      </c>
      <c r="S112" s="27">
        <v>0</v>
      </c>
      <c r="T112" s="27">
        <v>0</v>
      </c>
      <c r="U112" s="27">
        <v>0</v>
      </c>
    </row>
    <row r="113" spans="2:21" x14ac:dyDescent="0.2">
      <c r="B113" s="26" t="s">
        <v>30</v>
      </c>
      <c r="C113" s="26" t="s">
        <v>157</v>
      </c>
      <c r="D113" s="26">
        <f t="shared" si="42"/>
        <v>335000</v>
      </c>
      <c r="E113" s="36">
        <v>335</v>
      </c>
      <c r="F113" s="26" t="s">
        <v>37</v>
      </c>
      <c r="G113" s="27">
        <v>3105234.3</v>
      </c>
      <c r="I113" s="37">
        <v>8.8000000000000005E-3</v>
      </c>
      <c r="J113" s="28">
        <f t="shared" si="43"/>
        <v>27326.061839999998</v>
      </c>
      <c r="L113" s="37">
        <v>2.6800000000000001E-2</v>
      </c>
      <c r="N113" s="28">
        <f t="shared" si="44"/>
        <v>83220.279240000003</v>
      </c>
      <c r="O113" s="28">
        <f t="shared" si="45"/>
        <v>55894.217400000009</v>
      </c>
      <c r="Q113" s="27">
        <v>36739.269097020006</v>
      </c>
      <c r="R113" s="27">
        <v>19154.948302980003</v>
      </c>
      <c r="S113" s="27">
        <v>0</v>
      </c>
      <c r="T113" s="27">
        <v>0</v>
      </c>
      <c r="U113" s="27">
        <v>0</v>
      </c>
    </row>
    <row r="114" spans="2:21" x14ac:dyDescent="0.2">
      <c r="B114" s="26" t="s">
        <v>30</v>
      </c>
      <c r="C114" s="26" t="s">
        <v>157</v>
      </c>
      <c r="D114" s="26">
        <f t="shared" si="42"/>
        <v>336000</v>
      </c>
      <c r="E114" s="36">
        <v>336</v>
      </c>
      <c r="F114" s="26" t="s">
        <v>145</v>
      </c>
      <c r="G114" s="27">
        <v>594870.06000000006</v>
      </c>
      <c r="I114" s="37">
        <v>1.9300000000000001E-2</v>
      </c>
      <c r="J114" s="28">
        <f t="shared" si="43"/>
        <v>11480.992158000001</v>
      </c>
      <c r="L114" s="37">
        <v>2.7000000000000003E-2</v>
      </c>
      <c r="N114" s="28">
        <f t="shared" si="44"/>
        <v>16061.491620000003</v>
      </c>
      <c r="O114" s="28">
        <f t="shared" si="45"/>
        <v>4580.4994620000016</v>
      </c>
      <c r="Q114" s="27">
        <v>3010.7622963726017</v>
      </c>
      <c r="R114" s="27">
        <v>1569.7371656274008</v>
      </c>
      <c r="S114" s="27">
        <v>0</v>
      </c>
      <c r="T114" s="27">
        <v>0</v>
      </c>
      <c r="U114" s="27">
        <v>0</v>
      </c>
    </row>
    <row r="115" spans="2:21" x14ac:dyDescent="0.2">
      <c r="F115" s="26" t="s">
        <v>39</v>
      </c>
      <c r="G115" s="40">
        <f>SUM(G103:G114)</f>
        <v>100550542.86</v>
      </c>
      <c r="J115" s="40">
        <f>SUM(J103:J114)</f>
        <v>2167106.3539239997</v>
      </c>
      <c r="N115" s="40">
        <f t="shared" ref="N115:O115" si="46">SUM(N103:N114)</f>
        <v>2568425.2832499999</v>
      </c>
      <c r="O115" s="40">
        <f t="shared" si="46"/>
        <v>401318.9293260001</v>
      </c>
      <c r="Q115" s="40">
        <f t="shared" ref="Q115:U115" si="47">SUM(Q103:Q114)</f>
        <v>263786.93224597984</v>
      </c>
      <c r="R115" s="40">
        <f t="shared" si="47"/>
        <v>137531.9970800202</v>
      </c>
      <c r="S115" s="40">
        <f t="shared" si="47"/>
        <v>0</v>
      </c>
      <c r="T115" s="40">
        <f t="shared" si="47"/>
        <v>0</v>
      </c>
      <c r="U115" s="40">
        <f t="shared" si="47"/>
        <v>0</v>
      </c>
    </row>
    <row r="116" spans="2:21" x14ac:dyDescent="0.2">
      <c r="J116" s="28"/>
      <c r="N116" s="28"/>
      <c r="O116" s="28"/>
      <c r="Q116" s="28"/>
      <c r="R116" s="28"/>
      <c r="S116" s="28"/>
      <c r="T116" s="28"/>
      <c r="U116" s="28"/>
    </row>
    <row r="117" spans="2:21" x14ac:dyDescent="0.2">
      <c r="F117" s="26" t="s">
        <v>158</v>
      </c>
      <c r="J117" s="28"/>
      <c r="N117" s="28"/>
      <c r="O117" s="28"/>
      <c r="Q117" s="28"/>
      <c r="R117" s="28"/>
      <c r="S117" s="28"/>
      <c r="T117" s="28"/>
      <c r="U117" s="28"/>
    </row>
    <row r="118" spans="2:21" x14ac:dyDescent="0.2">
      <c r="B118" s="26" t="s">
        <v>30</v>
      </c>
      <c r="C118" s="26" t="s">
        <v>159</v>
      </c>
      <c r="D118" s="26">
        <f t="shared" ref="D118:D135" si="48">E118*1000</f>
        <v>330300</v>
      </c>
      <c r="E118" s="36">
        <v>330.3</v>
      </c>
      <c r="F118" s="26" t="s">
        <v>45</v>
      </c>
      <c r="G118" s="27">
        <v>29413621.640000001</v>
      </c>
      <c r="I118" s="37">
        <v>1.7999999999999999E-2</v>
      </c>
      <c r="J118" s="28">
        <f t="shared" ref="J118:J135" si="49">G118*I118</f>
        <v>529445.18952000001</v>
      </c>
      <c r="L118" s="37">
        <v>1.78E-2</v>
      </c>
      <c r="N118" s="28">
        <f t="shared" ref="N118:N135" si="50">G118*L118</f>
        <v>523562.46519200003</v>
      </c>
      <c r="O118" s="28">
        <f t="shared" ref="O118:O135" si="51">N118-J118</f>
        <v>-5882.7243279999821</v>
      </c>
      <c r="Q118" s="27">
        <v>-3866.7147007943713</v>
      </c>
      <c r="R118" s="27">
        <v>-2016.0096272055816</v>
      </c>
      <c r="S118" s="27">
        <v>0</v>
      </c>
      <c r="T118" s="27">
        <v>0</v>
      </c>
      <c r="U118" s="27">
        <v>0</v>
      </c>
    </row>
    <row r="119" spans="2:21" x14ac:dyDescent="0.2">
      <c r="B119" s="26" t="s">
        <v>30</v>
      </c>
      <c r="C119" s="26" t="s">
        <v>159</v>
      </c>
      <c r="D119" s="26">
        <f t="shared" si="48"/>
        <v>330400</v>
      </c>
      <c r="E119" s="36">
        <v>330.4</v>
      </c>
      <c r="F119" s="26" t="s">
        <v>46</v>
      </c>
      <c r="G119" s="27">
        <v>80869.91</v>
      </c>
      <c r="I119" s="37">
        <v>2.0799999999999999E-2</v>
      </c>
      <c r="J119" s="28">
        <f t="shared" si="49"/>
        <v>1682.094128</v>
      </c>
      <c r="L119" s="37">
        <v>1.6799999999999999E-2</v>
      </c>
      <c r="N119" s="28">
        <f t="shared" si="50"/>
        <v>1358.6144879999999</v>
      </c>
      <c r="O119" s="28">
        <f t="shared" si="51"/>
        <v>-323.47964000000002</v>
      </c>
      <c r="Q119" s="27">
        <v>-212.6231673719999</v>
      </c>
      <c r="R119" s="27">
        <v>-110.85647262800001</v>
      </c>
      <c r="S119" s="27">
        <v>0</v>
      </c>
      <c r="T119" s="27">
        <v>0</v>
      </c>
      <c r="U119" s="27">
        <v>0</v>
      </c>
    </row>
    <row r="120" spans="2:21" x14ac:dyDescent="0.2">
      <c r="B120" s="26" t="s">
        <v>30</v>
      </c>
      <c r="C120" s="26" t="s">
        <v>159</v>
      </c>
      <c r="D120" s="26">
        <f t="shared" si="48"/>
        <v>330410</v>
      </c>
      <c r="E120" s="26">
        <v>330.41</v>
      </c>
      <c r="F120" s="26" t="s">
        <v>141</v>
      </c>
      <c r="G120" s="27">
        <v>982234.97</v>
      </c>
      <c r="I120" s="37">
        <v>1.4999999999999999E-2</v>
      </c>
      <c r="J120" s="28">
        <f t="shared" si="49"/>
        <v>14733.524549999998</v>
      </c>
      <c r="L120" s="37">
        <v>1.46E-2</v>
      </c>
      <c r="N120" s="28">
        <f t="shared" si="50"/>
        <v>14340.630562</v>
      </c>
      <c r="O120" s="28">
        <f t="shared" si="51"/>
        <v>-392.89398799999799</v>
      </c>
      <c r="Q120" s="27">
        <v>-258.24921831239772</v>
      </c>
      <c r="R120" s="27">
        <v>-134.64476968759936</v>
      </c>
      <c r="S120" s="27">
        <v>0</v>
      </c>
      <c r="T120" s="27">
        <v>0</v>
      </c>
      <c r="U120" s="27">
        <v>0</v>
      </c>
    </row>
    <row r="121" spans="2:21" x14ac:dyDescent="0.2">
      <c r="B121" s="26" t="s">
        <v>30</v>
      </c>
      <c r="C121" s="26" t="s">
        <v>159</v>
      </c>
      <c r="D121" s="26">
        <f t="shared" si="48"/>
        <v>331000</v>
      </c>
      <c r="E121" s="36">
        <v>331</v>
      </c>
      <c r="F121" s="26" t="s">
        <v>32</v>
      </c>
      <c r="G121" s="27">
        <v>17388831.25</v>
      </c>
      <c r="I121" s="37">
        <v>1.4800000000000001E-2</v>
      </c>
      <c r="J121" s="28">
        <f t="shared" si="49"/>
        <v>257354.70250000001</v>
      </c>
      <c r="L121" s="37">
        <v>1.7600000000000001E-2</v>
      </c>
      <c r="N121" s="28">
        <f t="shared" si="50"/>
        <v>306043.43</v>
      </c>
      <c r="O121" s="28">
        <f t="shared" si="51"/>
        <v>48688.727499999979</v>
      </c>
      <c r="Q121" s="27">
        <v>32003.100585749984</v>
      </c>
      <c r="R121" s="27">
        <v>16685.626914249995</v>
      </c>
      <c r="S121" s="27">
        <v>0</v>
      </c>
      <c r="T121" s="27">
        <v>0</v>
      </c>
      <c r="U121" s="27">
        <v>0</v>
      </c>
    </row>
    <row r="122" spans="2:21" x14ac:dyDescent="0.2">
      <c r="B122" s="26" t="s">
        <v>30</v>
      </c>
      <c r="C122" s="26" t="s">
        <v>159</v>
      </c>
      <c r="D122" s="26">
        <f t="shared" si="48"/>
        <v>331100</v>
      </c>
      <c r="E122" s="26">
        <v>331.1</v>
      </c>
      <c r="F122" s="26" t="s">
        <v>47</v>
      </c>
      <c r="G122" s="27">
        <v>97471.49</v>
      </c>
      <c r="I122" s="37">
        <v>1.72E-2</v>
      </c>
      <c r="J122" s="28">
        <f t="shared" si="49"/>
        <v>1676.509628</v>
      </c>
      <c r="L122" s="37">
        <v>2.4399999999999998E-2</v>
      </c>
      <c r="N122" s="28">
        <f t="shared" si="50"/>
        <v>2378.3043560000001</v>
      </c>
      <c r="O122" s="28">
        <f t="shared" si="51"/>
        <v>701.79472800000008</v>
      </c>
      <c r="Q122" s="27">
        <v>461.28967471440001</v>
      </c>
      <c r="R122" s="27">
        <v>240.50505328559996</v>
      </c>
      <c r="S122" s="27">
        <v>0</v>
      </c>
      <c r="T122" s="27">
        <v>0</v>
      </c>
      <c r="U122" s="27">
        <v>0</v>
      </c>
    </row>
    <row r="123" spans="2:21" x14ac:dyDescent="0.2">
      <c r="B123" s="26" t="s">
        <v>30</v>
      </c>
      <c r="C123" s="26" t="s">
        <v>159</v>
      </c>
      <c r="D123" s="26">
        <f t="shared" si="48"/>
        <v>331200</v>
      </c>
      <c r="E123" s="26">
        <v>331.2</v>
      </c>
      <c r="F123" s="26" t="s">
        <v>48</v>
      </c>
      <c r="G123" s="27">
        <v>1406658.17</v>
      </c>
      <c r="I123" s="37">
        <v>2.0300000000000002E-2</v>
      </c>
      <c r="J123" s="28">
        <f t="shared" si="49"/>
        <v>28555.160851000001</v>
      </c>
      <c r="L123" s="37">
        <v>2.5600000000000001E-2</v>
      </c>
      <c r="N123" s="28">
        <f t="shared" si="50"/>
        <v>36010.449152000001</v>
      </c>
      <c r="O123" s="28">
        <f t="shared" si="51"/>
        <v>7455.2883010000005</v>
      </c>
      <c r="Q123" s="27">
        <v>4900.3610002472997</v>
      </c>
      <c r="R123" s="27">
        <v>2554.9273007527008</v>
      </c>
      <c r="S123" s="27">
        <v>0</v>
      </c>
      <c r="T123" s="27">
        <v>0</v>
      </c>
      <c r="U123" s="27">
        <v>0</v>
      </c>
    </row>
    <row r="124" spans="2:21" x14ac:dyDescent="0.2">
      <c r="B124" s="26" t="s">
        <v>30</v>
      </c>
      <c r="C124" s="26" t="s">
        <v>159</v>
      </c>
      <c r="D124" s="26">
        <f t="shared" si="48"/>
        <v>331260</v>
      </c>
      <c r="E124" s="26">
        <v>331.26</v>
      </c>
      <c r="F124" s="26" t="s">
        <v>142</v>
      </c>
      <c r="G124" s="27">
        <v>11358.62</v>
      </c>
      <c r="I124" s="37">
        <v>1.32E-2</v>
      </c>
      <c r="J124" s="28">
        <f t="shared" si="49"/>
        <v>149.933784</v>
      </c>
      <c r="L124" s="37">
        <v>2.1700000000000001E-2</v>
      </c>
      <c r="N124" s="28">
        <f t="shared" si="50"/>
        <v>246.48205400000003</v>
      </c>
      <c r="O124" s="28">
        <f t="shared" si="51"/>
        <v>96.548270000000031</v>
      </c>
      <c r="Q124" s="27">
        <v>63.461177871000032</v>
      </c>
      <c r="R124" s="27">
        <v>33.087092129000013</v>
      </c>
      <c r="S124" s="27">
        <v>0</v>
      </c>
      <c r="T124" s="27">
        <v>0</v>
      </c>
      <c r="U124" s="27">
        <v>0</v>
      </c>
    </row>
    <row r="125" spans="2:21" x14ac:dyDescent="0.2">
      <c r="B125" s="26" t="s">
        <v>30</v>
      </c>
      <c r="C125" s="26" t="s">
        <v>159</v>
      </c>
      <c r="D125" s="26">
        <f t="shared" si="48"/>
        <v>332000</v>
      </c>
      <c r="E125" s="36">
        <v>332</v>
      </c>
      <c r="F125" s="26" t="s">
        <v>49</v>
      </c>
      <c r="G125" s="27">
        <v>30920073.670000002</v>
      </c>
      <c r="I125" s="37">
        <v>1.12E-2</v>
      </c>
      <c r="J125" s="28">
        <f t="shared" si="49"/>
        <v>346304.82510399999</v>
      </c>
      <c r="L125" s="37">
        <v>1.7399999999999999E-2</v>
      </c>
      <c r="N125" s="28">
        <f t="shared" si="50"/>
        <v>538009.28185799997</v>
      </c>
      <c r="O125" s="28">
        <f t="shared" si="51"/>
        <v>191704.45675399998</v>
      </c>
      <c r="Q125" s="27">
        <v>126007.3394244042</v>
      </c>
      <c r="R125" s="27">
        <v>65697.1173295958</v>
      </c>
      <c r="S125" s="27">
        <v>0</v>
      </c>
      <c r="T125" s="27">
        <v>0</v>
      </c>
      <c r="U125" s="27">
        <v>0</v>
      </c>
    </row>
    <row r="126" spans="2:21" x14ac:dyDescent="0.2">
      <c r="B126" s="26" t="s">
        <v>30</v>
      </c>
      <c r="C126" s="26" t="s">
        <v>159</v>
      </c>
      <c r="D126" s="26">
        <f t="shared" si="48"/>
        <v>332100</v>
      </c>
      <c r="E126" s="26">
        <v>332.1</v>
      </c>
      <c r="F126" s="26" t="s">
        <v>50</v>
      </c>
      <c r="G126" s="27">
        <v>2267111.48</v>
      </c>
      <c r="I126" s="37">
        <v>1.8100000000000002E-2</v>
      </c>
      <c r="J126" s="28">
        <f t="shared" si="49"/>
        <v>41034.717788000002</v>
      </c>
      <c r="L126" s="37">
        <v>2.18E-2</v>
      </c>
      <c r="N126" s="28">
        <f t="shared" si="50"/>
        <v>49423.030264000001</v>
      </c>
      <c r="O126" s="28">
        <f t="shared" si="51"/>
        <v>8388.3124759999992</v>
      </c>
      <c r="Q126" s="27">
        <v>5513.6377904748006</v>
      </c>
      <c r="R126" s="27">
        <v>2874.6746855251986</v>
      </c>
      <c r="S126" s="27">
        <v>0</v>
      </c>
      <c r="T126" s="27">
        <v>0</v>
      </c>
      <c r="U126" s="27">
        <v>0</v>
      </c>
    </row>
    <row r="127" spans="2:21" x14ac:dyDescent="0.2">
      <c r="B127" s="26" t="s">
        <v>30</v>
      </c>
      <c r="C127" s="26" t="s">
        <v>159</v>
      </c>
      <c r="D127" s="26">
        <f t="shared" si="48"/>
        <v>332150</v>
      </c>
      <c r="E127" s="26">
        <v>332.15</v>
      </c>
      <c r="F127" s="26" t="s">
        <v>50</v>
      </c>
      <c r="G127" s="27">
        <v>1624068.3900000001</v>
      </c>
      <c r="I127" s="37">
        <v>1.7100000000000001E-2</v>
      </c>
      <c r="J127" s="28">
        <f t="shared" si="49"/>
        <v>27771.569469000002</v>
      </c>
      <c r="L127" s="37">
        <v>2.2200000000000001E-2</v>
      </c>
      <c r="N127" s="28">
        <f t="shared" si="50"/>
        <v>36054.318258000007</v>
      </c>
      <c r="O127" s="28">
        <f t="shared" si="51"/>
        <v>8282.7487890000048</v>
      </c>
      <c r="Q127" s="27">
        <v>5444.2507790097043</v>
      </c>
      <c r="R127" s="27">
        <v>2838.4980099903023</v>
      </c>
      <c r="S127" s="27">
        <v>0</v>
      </c>
      <c r="T127" s="27">
        <v>0</v>
      </c>
      <c r="U127" s="27">
        <v>0</v>
      </c>
    </row>
    <row r="128" spans="2:21" x14ac:dyDescent="0.2">
      <c r="B128" s="26" t="s">
        <v>30</v>
      </c>
      <c r="C128" s="26" t="s">
        <v>159</v>
      </c>
      <c r="D128" s="26">
        <f t="shared" si="48"/>
        <v>332200</v>
      </c>
      <c r="E128" s="26">
        <v>332.2</v>
      </c>
      <c r="F128" s="26" t="s">
        <v>51</v>
      </c>
      <c r="G128" s="27">
        <v>132046.47</v>
      </c>
      <c r="I128" s="37">
        <v>1.7000000000000001E-2</v>
      </c>
      <c r="J128" s="28">
        <f t="shared" si="49"/>
        <v>2244.7899900000002</v>
      </c>
      <c r="L128" s="37">
        <v>2.75E-2</v>
      </c>
      <c r="N128" s="28">
        <f t="shared" si="50"/>
        <v>3631.2779249999999</v>
      </c>
      <c r="O128" s="28">
        <f t="shared" si="51"/>
        <v>1386.4879349999997</v>
      </c>
      <c r="Q128" s="27">
        <v>911.33851967549981</v>
      </c>
      <c r="R128" s="27">
        <v>475.14941532449996</v>
      </c>
      <c r="S128" s="27">
        <v>0</v>
      </c>
      <c r="T128" s="27">
        <v>0</v>
      </c>
      <c r="U128" s="27">
        <v>0</v>
      </c>
    </row>
    <row r="129" spans="2:21" x14ac:dyDescent="0.2">
      <c r="B129" s="26" t="s">
        <v>30</v>
      </c>
      <c r="C129" s="26" t="s">
        <v>159</v>
      </c>
      <c r="D129" s="26">
        <f t="shared" si="48"/>
        <v>333000</v>
      </c>
      <c r="E129" s="36">
        <v>333</v>
      </c>
      <c r="F129" s="26" t="s">
        <v>52</v>
      </c>
      <c r="G129" s="27">
        <v>88980261.829999998</v>
      </c>
      <c r="I129" s="37">
        <v>1.9799999999999998E-2</v>
      </c>
      <c r="J129" s="28">
        <f t="shared" si="49"/>
        <v>1761809.1842339998</v>
      </c>
      <c r="L129" s="37">
        <v>2.41E-2</v>
      </c>
      <c r="N129" s="28">
        <f t="shared" si="50"/>
        <v>2144424.3101030001</v>
      </c>
      <c r="O129" s="28">
        <f t="shared" si="51"/>
        <v>382615.12586900033</v>
      </c>
      <c r="Q129" s="27">
        <v>251492.92223369377</v>
      </c>
      <c r="R129" s="27">
        <v>131122.20363530633</v>
      </c>
      <c r="S129" s="27">
        <v>0</v>
      </c>
      <c r="T129" s="27">
        <v>0</v>
      </c>
      <c r="U129" s="27">
        <v>0</v>
      </c>
    </row>
    <row r="130" spans="2:21" x14ac:dyDescent="0.2">
      <c r="B130" s="26" t="s">
        <v>30</v>
      </c>
      <c r="C130" s="26" t="s">
        <v>159</v>
      </c>
      <c r="D130" s="26">
        <f t="shared" si="48"/>
        <v>334000</v>
      </c>
      <c r="E130" s="36">
        <v>334</v>
      </c>
      <c r="F130" s="26" t="s">
        <v>36</v>
      </c>
      <c r="G130" s="27">
        <v>12795148.039999999</v>
      </c>
      <c r="I130" s="37">
        <v>2.7900000000000001E-2</v>
      </c>
      <c r="J130" s="28">
        <f t="shared" si="49"/>
        <v>356984.63031599997</v>
      </c>
      <c r="L130" s="37">
        <v>4.0899999999999999E-2</v>
      </c>
      <c r="N130" s="28">
        <f t="shared" si="50"/>
        <v>523321.55483599997</v>
      </c>
      <c r="O130" s="28">
        <f t="shared" si="51"/>
        <v>166336.92452</v>
      </c>
      <c r="Q130" s="27">
        <v>109333.26048699601</v>
      </c>
      <c r="R130" s="27">
        <v>57003.664033003995</v>
      </c>
      <c r="S130" s="27">
        <v>0</v>
      </c>
      <c r="T130" s="27">
        <v>0</v>
      </c>
      <c r="U130" s="27">
        <v>0</v>
      </c>
    </row>
    <row r="131" spans="2:21" x14ac:dyDescent="0.2">
      <c r="B131" s="26" t="s">
        <v>30</v>
      </c>
      <c r="C131" s="26" t="s">
        <v>159</v>
      </c>
      <c r="D131" s="26">
        <f t="shared" si="48"/>
        <v>335000</v>
      </c>
      <c r="E131" s="36">
        <v>335</v>
      </c>
      <c r="F131" s="26" t="s">
        <v>37</v>
      </c>
      <c r="G131" s="27">
        <v>2804383.64</v>
      </c>
      <c r="I131" s="37">
        <v>8.0000000000000002E-3</v>
      </c>
      <c r="J131" s="28">
        <f t="shared" si="49"/>
        <v>22435.06912</v>
      </c>
      <c r="L131" s="37">
        <v>1.66E-2</v>
      </c>
      <c r="N131" s="28">
        <f t="shared" si="50"/>
        <v>46552.768424000002</v>
      </c>
      <c r="O131" s="28">
        <f t="shared" si="51"/>
        <v>24117.699304000002</v>
      </c>
      <c r="Q131" s="27">
        <v>15852.5637525192</v>
      </c>
      <c r="R131" s="27">
        <v>8265.1355514808001</v>
      </c>
      <c r="S131" s="27">
        <v>0</v>
      </c>
      <c r="T131" s="27">
        <v>0</v>
      </c>
      <c r="U131" s="27">
        <v>0</v>
      </c>
    </row>
    <row r="132" spans="2:21" x14ac:dyDescent="0.2">
      <c r="B132" s="26" t="s">
        <v>30</v>
      </c>
      <c r="C132" s="26" t="s">
        <v>159</v>
      </c>
      <c r="D132" s="26">
        <f t="shared" si="48"/>
        <v>335100</v>
      </c>
      <c r="E132" s="26">
        <v>335.1</v>
      </c>
      <c r="F132" s="26" t="s">
        <v>143</v>
      </c>
      <c r="G132" s="27">
        <v>355980.02</v>
      </c>
      <c r="I132" s="37">
        <v>7.4000000000000003E-3</v>
      </c>
      <c r="J132" s="28">
        <f t="shared" si="49"/>
        <v>2634.252148</v>
      </c>
      <c r="L132" s="37">
        <v>1.18E-2</v>
      </c>
      <c r="N132" s="28">
        <f t="shared" si="50"/>
        <v>4200.5642360000002</v>
      </c>
      <c r="O132" s="28">
        <f t="shared" si="51"/>
        <v>1566.3120880000001</v>
      </c>
      <c r="Q132" s="27">
        <v>1029.5369354423999</v>
      </c>
      <c r="R132" s="27">
        <v>536.77515255759999</v>
      </c>
      <c r="S132" s="27">
        <v>0</v>
      </c>
      <c r="T132" s="27">
        <v>0</v>
      </c>
      <c r="U132" s="27">
        <v>0</v>
      </c>
    </row>
    <row r="133" spans="2:21" x14ac:dyDescent="0.2">
      <c r="B133" s="26" t="s">
        <v>30</v>
      </c>
      <c r="C133" s="26" t="s">
        <v>159</v>
      </c>
      <c r="D133" s="26">
        <f t="shared" si="48"/>
        <v>335150</v>
      </c>
      <c r="E133" s="26">
        <v>335.15</v>
      </c>
      <c r="F133" s="26" t="s">
        <v>143</v>
      </c>
      <c r="G133" s="27">
        <v>66402.02</v>
      </c>
      <c r="I133" s="37">
        <v>1.2800000000000001E-2</v>
      </c>
      <c r="J133" s="28">
        <f t="shared" si="49"/>
        <v>849.94585600000005</v>
      </c>
      <c r="L133" s="37">
        <v>2.63E-2</v>
      </c>
      <c r="N133" s="28">
        <f t="shared" si="50"/>
        <v>1746.3731260000002</v>
      </c>
      <c r="O133" s="28">
        <f t="shared" si="51"/>
        <v>896.42727000000014</v>
      </c>
      <c r="Q133" s="27">
        <v>589.22164457100007</v>
      </c>
      <c r="R133" s="27">
        <v>307.20562542900007</v>
      </c>
      <c r="S133" s="27">
        <v>0</v>
      </c>
      <c r="T133" s="27">
        <v>0</v>
      </c>
      <c r="U133" s="27">
        <v>0</v>
      </c>
    </row>
    <row r="134" spans="2:21" x14ac:dyDescent="0.2">
      <c r="B134" s="26" t="s">
        <v>30</v>
      </c>
      <c r="C134" s="26" t="s">
        <v>159</v>
      </c>
      <c r="D134" s="26">
        <f t="shared" si="48"/>
        <v>335200</v>
      </c>
      <c r="E134" s="26">
        <v>335.2</v>
      </c>
      <c r="F134" s="26" t="s">
        <v>144</v>
      </c>
      <c r="G134" s="27">
        <v>27991.5</v>
      </c>
      <c r="I134" s="37">
        <v>1.61E-2</v>
      </c>
      <c r="J134" s="28">
        <f t="shared" si="49"/>
        <v>450.66314999999997</v>
      </c>
      <c r="L134" s="37">
        <v>2.6800000000000001E-2</v>
      </c>
      <c r="N134" s="28">
        <f t="shared" si="50"/>
        <v>750.17219999999998</v>
      </c>
      <c r="O134" s="28">
        <f t="shared" si="51"/>
        <v>299.50905</v>
      </c>
      <c r="Q134" s="27">
        <v>196.867298565</v>
      </c>
      <c r="R134" s="27">
        <v>102.64175143499997</v>
      </c>
      <c r="S134" s="27">
        <v>0</v>
      </c>
      <c r="T134" s="27">
        <v>0</v>
      </c>
      <c r="U134" s="27">
        <v>0</v>
      </c>
    </row>
    <row r="135" spans="2:21" x14ac:dyDescent="0.2">
      <c r="B135" s="26" t="s">
        <v>30</v>
      </c>
      <c r="C135" s="26" t="s">
        <v>159</v>
      </c>
      <c r="D135" s="26">
        <f t="shared" si="48"/>
        <v>336000</v>
      </c>
      <c r="E135" s="36">
        <v>336</v>
      </c>
      <c r="F135" s="26" t="s">
        <v>145</v>
      </c>
      <c r="G135" s="27">
        <v>246561.49</v>
      </c>
      <c r="I135" s="37">
        <v>1.89E-2</v>
      </c>
      <c r="J135" s="28">
        <f t="shared" si="49"/>
        <v>4660.0121609999997</v>
      </c>
      <c r="L135" s="37">
        <v>2.9600000000000001E-2</v>
      </c>
      <c r="N135" s="28">
        <f t="shared" si="50"/>
        <v>7298.220104</v>
      </c>
      <c r="O135" s="28">
        <f t="shared" si="51"/>
        <v>2638.2079430000003</v>
      </c>
      <c r="Q135" s="27">
        <v>1734.0940809338999</v>
      </c>
      <c r="R135" s="27">
        <v>904.11386206610018</v>
      </c>
      <c r="S135" s="27">
        <v>0</v>
      </c>
      <c r="T135" s="27">
        <v>0</v>
      </c>
      <c r="U135" s="27">
        <v>0</v>
      </c>
    </row>
    <row r="136" spans="2:21" x14ac:dyDescent="0.2">
      <c r="F136" s="26" t="s">
        <v>39</v>
      </c>
      <c r="G136" s="40">
        <f>SUM(G118:G135)</f>
        <v>189601074.59999999</v>
      </c>
      <c r="J136" s="40">
        <f>SUM(J118:J135)</f>
        <v>3400776.7742969994</v>
      </c>
      <c r="N136" s="40">
        <f t="shared" ref="N136:O136" si="52">SUM(N118:N135)</f>
        <v>4239352.2471380001</v>
      </c>
      <c r="O136" s="40">
        <f t="shared" si="52"/>
        <v>838575.4728410003</v>
      </c>
      <c r="Q136" s="40">
        <f t="shared" ref="Q136:U136" si="53">SUM(Q118:Q135)</f>
        <v>551195.65829838952</v>
      </c>
      <c r="R136" s="40">
        <f t="shared" si="53"/>
        <v>287379.81454261072</v>
      </c>
      <c r="S136" s="40">
        <f t="shared" si="53"/>
        <v>0</v>
      </c>
      <c r="T136" s="40">
        <f t="shared" si="53"/>
        <v>0</v>
      </c>
      <c r="U136" s="40">
        <f t="shared" si="53"/>
        <v>0</v>
      </c>
    </row>
    <row r="137" spans="2:21" x14ac:dyDescent="0.2">
      <c r="J137" s="28"/>
      <c r="N137" s="28"/>
      <c r="O137" s="28"/>
      <c r="Q137" s="28"/>
      <c r="R137" s="28"/>
      <c r="S137" s="28"/>
      <c r="T137" s="28"/>
      <c r="U137" s="28"/>
    </row>
    <row r="138" spans="2:21" x14ac:dyDescent="0.2">
      <c r="F138" s="26" t="s">
        <v>43</v>
      </c>
      <c r="J138" s="28"/>
      <c r="N138" s="28"/>
      <c r="O138" s="28"/>
      <c r="Q138" s="28"/>
      <c r="R138" s="28"/>
      <c r="S138" s="28"/>
      <c r="T138" s="28"/>
      <c r="U138" s="28"/>
    </row>
    <row r="139" spans="2:21" x14ac:dyDescent="0.2">
      <c r="B139" s="26" t="s">
        <v>30</v>
      </c>
      <c r="C139" s="26" t="s">
        <v>44</v>
      </c>
      <c r="D139" s="26">
        <f t="shared" ref="D139:D149" si="54">E139*1000</f>
        <v>330300</v>
      </c>
      <c r="E139" s="26">
        <v>330.3</v>
      </c>
      <c r="F139" s="26" t="s">
        <v>45</v>
      </c>
      <c r="G139" s="27">
        <v>23166.89</v>
      </c>
      <c r="I139" s="37">
        <v>4.0300000000000002E-2</v>
      </c>
      <c r="J139" s="28">
        <f t="shared" ref="J139:J149" si="55">G139*I139</f>
        <v>933.62566700000002</v>
      </c>
      <c r="L139" s="37">
        <v>2.0799999999999999E-2</v>
      </c>
      <c r="N139" s="28">
        <f t="shared" ref="N139:N149" si="56">G139*L139</f>
        <v>481.87131199999999</v>
      </c>
      <c r="O139" s="28">
        <f t="shared" ref="O139:O149" si="57">N139-J139</f>
        <v>-451.75435500000003</v>
      </c>
      <c r="Q139" s="27">
        <v>-296.9381375415</v>
      </c>
      <c r="R139" s="27">
        <v>-154.81621745849998</v>
      </c>
      <c r="S139" s="27">
        <v>0</v>
      </c>
      <c r="T139" s="27">
        <v>0</v>
      </c>
      <c r="U139" s="27">
        <v>0</v>
      </c>
    </row>
    <row r="140" spans="2:21" x14ac:dyDescent="0.2">
      <c r="B140" s="26" t="s">
        <v>30</v>
      </c>
      <c r="C140" s="26" t="s">
        <v>44</v>
      </c>
      <c r="D140" s="26">
        <f t="shared" si="54"/>
        <v>330400</v>
      </c>
      <c r="E140" s="26">
        <v>330.4</v>
      </c>
      <c r="F140" s="26" t="s">
        <v>46</v>
      </c>
      <c r="G140" s="27">
        <v>2708437.11</v>
      </c>
      <c r="I140" s="37">
        <v>2.81E-2</v>
      </c>
      <c r="J140" s="28">
        <f t="shared" si="55"/>
        <v>76107.082790999993</v>
      </c>
      <c r="L140" s="37">
        <v>1.7299999999999999E-2</v>
      </c>
      <c r="N140" s="28">
        <f t="shared" si="56"/>
        <v>46855.962002999993</v>
      </c>
      <c r="O140" s="28">
        <f t="shared" si="57"/>
        <v>-29251.120788</v>
      </c>
      <c r="Q140" s="27">
        <v>-19226.761693952401</v>
      </c>
      <c r="R140" s="27">
        <v>-10024.359094047599</v>
      </c>
      <c r="S140" s="27">
        <v>0</v>
      </c>
      <c r="T140" s="27">
        <v>0</v>
      </c>
      <c r="U140" s="27">
        <v>0</v>
      </c>
    </row>
    <row r="141" spans="2:21" x14ac:dyDescent="0.2">
      <c r="B141" s="26" t="s">
        <v>30</v>
      </c>
      <c r="C141" s="26" t="s">
        <v>44</v>
      </c>
      <c r="D141" s="26">
        <f t="shared" si="54"/>
        <v>331000</v>
      </c>
      <c r="E141" s="36">
        <v>331</v>
      </c>
      <c r="F141" s="26" t="s">
        <v>32</v>
      </c>
      <c r="G141" s="27">
        <v>2523930.7400000002</v>
      </c>
      <c r="I141" s="37">
        <v>2.0899999999999998E-2</v>
      </c>
      <c r="J141" s="28">
        <f t="shared" si="55"/>
        <v>52750.152466</v>
      </c>
      <c r="L141" s="37">
        <v>1.8100000000000002E-2</v>
      </c>
      <c r="N141" s="28">
        <f t="shared" si="56"/>
        <v>45683.14639400001</v>
      </c>
      <c r="O141" s="28">
        <f t="shared" si="57"/>
        <v>-7067.0060719999892</v>
      </c>
      <c r="Q141" s="27">
        <v>-4645.143091125592</v>
      </c>
      <c r="R141" s="27">
        <v>-2421.8629808743954</v>
      </c>
      <c r="S141" s="27">
        <v>0</v>
      </c>
      <c r="T141" s="27">
        <v>0</v>
      </c>
      <c r="U141" s="27">
        <v>0</v>
      </c>
    </row>
    <row r="142" spans="2:21" x14ac:dyDescent="0.2">
      <c r="B142" s="26" t="s">
        <v>30</v>
      </c>
      <c r="C142" s="26" t="s">
        <v>44</v>
      </c>
      <c r="D142" s="26">
        <f t="shared" si="54"/>
        <v>331100</v>
      </c>
      <c r="E142" s="26">
        <v>331.1</v>
      </c>
      <c r="F142" s="26" t="s">
        <v>47</v>
      </c>
      <c r="G142" s="27">
        <v>2664.78</v>
      </c>
      <c r="I142" s="37">
        <v>1.35E-2</v>
      </c>
      <c r="J142" s="28">
        <f t="shared" si="55"/>
        <v>35.974530000000001</v>
      </c>
      <c r="L142" s="37">
        <v>1.1000000000000001E-3</v>
      </c>
      <c r="N142" s="28">
        <f t="shared" si="56"/>
        <v>2.9312580000000006</v>
      </c>
      <c r="O142" s="28">
        <f t="shared" si="57"/>
        <v>-33.043272000000002</v>
      </c>
      <c r="Q142" s="27">
        <v>-21.719342685600001</v>
      </c>
      <c r="R142" s="27">
        <v>-11.323929314400001</v>
      </c>
      <c r="S142" s="27">
        <v>0</v>
      </c>
      <c r="T142" s="27">
        <v>0</v>
      </c>
      <c r="U142" s="27">
        <v>0</v>
      </c>
    </row>
    <row r="143" spans="2:21" x14ac:dyDescent="0.2">
      <c r="B143" s="26" t="s">
        <v>30</v>
      </c>
      <c r="C143" s="26" t="s">
        <v>44</v>
      </c>
      <c r="D143" s="26">
        <f t="shared" si="54"/>
        <v>331200</v>
      </c>
      <c r="E143" s="26">
        <v>331.2</v>
      </c>
      <c r="F143" s="26" t="s">
        <v>48</v>
      </c>
      <c r="G143" s="27">
        <v>642358.59</v>
      </c>
      <c r="I143" s="37">
        <v>2.29E-2</v>
      </c>
      <c r="J143" s="28">
        <f t="shared" si="55"/>
        <v>14710.011710999999</v>
      </c>
      <c r="L143" s="37">
        <v>2.6699999999999998E-2</v>
      </c>
      <c r="N143" s="28">
        <f t="shared" si="56"/>
        <v>17150.974352999998</v>
      </c>
      <c r="O143" s="28">
        <f t="shared" si="57"/>
        <v>2440.9626419999986</v>
      </c>
      <c r="Q143" s="27">
        <v>1604.444744586599</v>
      </c>
      <c r="R143" s="27">
        <v>836.51789741339962</v>
      </c>
      <c r="S143" s="27">
        <v>0</v>
      </c>
      <c r="T143" s="27">
        <v>0</v>
      </c>
      <c r="U143" s="27">
        <v>0</v>
      </c>
    </row>
    <row r="144" spans="2:21" x14ac:dyDescent="0.2">
      <c r="B144" s="26" t="s">
        <v>30</v>
      </c>
      <c r="C144" s="26" t="s">
        <v>44</v>
      </c>
      <c r="D144" s="26">
        <f t="shared" si="54"/>
        <v>332000</v>
      </c>
      <c r="E144" s="36">
        <v>332</v>
      </c>
      <c r="F144" s="26" t="s">
        <v>49</v>
      </c>
      <c r="G144" s="27">
        <v>25779752.800000001</v>
      </c>
      <c r="I144" s="37">
        <v>1.7100000000000001E-2</v>
      </c>
      <c r="J144" s="28">
        <f t="shared" si="55"/>
        <v>440833.77288</v>
      </c>
      <c r="L144" s="37">
        <v>2.3599999999999999E-2</v>
      </c>
      <c r="N144" s="28">
        <f t="shared" si="56"/>
        <v>608402.16608</v>
      </c>
      <c r="O144" s="28">
        <f t="shared" si="57"/>
        <v>167568.39319999999</v>
      </c>
      <c r="Q144" s="27">
        <v>110142.70485035999</v>
      </c>
      <c r="R144" s="27">
        <v>57425.688349640026</v>
      </c>
      <c r="S144" s="27">
        <v>0</v>
      </c>
      <c r="T144" s="27">
        <v>0</v>
      </c>
      <c r="U144" s="27">
        <v>0</v>
      </c>
    </row>
    <row r="145" spans="2:21" x14ac:dyDescent="0.2">
      <c r="B145" s="26" t="s">
        <v>30</v>
      </c>
      <c r="C145" s="26" t="s">
        <v>44</v>
      </c>
      <c r="D145" s="26">
        <f t="shared" si="54"/>
        <v>332100</v>
      </c>
      <c r="E145" s="26">
        <v>332.1</v>
      </c>
      <c r="F145" s="26" t="s">
        <v>50</v>
      </c>
      <c r="G145" s="27">
        <v>885404.99</v>
      </c>
      <c r="I145" s="37">
        <v>1.9699999999999999E-2</v>
      </c>
      <c r="J145" s="28">
        <f t="shared" si="55"/>
        <v>17442.478303</v>
      </c>
      <c r="L145" s="37">
        <v>2.4399999999999998E-2</v>
      </c>
      <c r="N145" s="28">
        <f t="shared" si="56"/>
        <v>21603.881755999999</v>
      </c>
      <c r="O145" s="28">
        <f t="shared" si="57"/>
        <v>4161.403452999999</v>
      </c>
      <c r="Q145" s="27">
        <v>2735.290489656898</v>
      </c>
      <c r="R145" s="27">
        <v>1426.1129633430992</v>
      </c>
      <c r="S145" s="27">
        <v>0</v>
      </c>
      <c r="T145" s="27">
        <v>0</v>
      </c>
      <c r="U145" s="27">
        <v>0</v>
      </c>
    </row>
    <row r="146" spans="2:21" x14ac:dyDescent="0.2">
      <c r="B146" s="26" t="s">
        <v>30</v>
      </c>
      <c r="C146" s="26" t="s">
        <v>44</v>
      </c>
      <c r="D146" s="26">
        <f t="shared" si="54"/>
        <v>332200</v>
      </c>
      <c r="E146" s="26">
        <v>332.2</v>
      </c>
      <c r="F146" s="26" t="s">
        <v>51</v>
      </c>
      <c r="G146" s="27">
        <v>268669.62</v>
      </c>
      <c r="I146" s="37">
        <v>1.78E-2</v>
      </c>
      <c r="J146" s="28">
        <f t="shared" si="55"/>
        <v>4782.3192360000003</v>
      </c>
      <c r="L146" s="37">
        <v>2.64E-2</v>
      </c>
      <c r="N146" s="28">
        <f t="shared" si="56"/>
        <v>7092.8779679999998</v>
      </c>
      <c r="O146" s="28">
        <f t="shared" si="57"/>
        <v>2310.5587319999995</v>
      </c>
      <c r="Q146" s="27">
        <v>1518.7302545436</v>
      </c>
      <c r="R146" s="27">
        <v>791.82847745639992</v>
      </c>
      <c r="S146" s="27">
        <v>0</v>
      </c>
      <c r="T146" s="27">
        <v>0</v>
      </c>
      <c r="U146" s="27">
        <v>0</v>
      </c>
    </row>
    <row r="147" spans="2:21" x14ac:dyDescent="0.2">
      <c r="B147" s="26" t="s">
        <v>30</v>
      </c>
      <c r="C147" s="26" t="s">
        <v>44</v>
      </c>
      <c r="D147" s="26">
        <f t="shared" si="54"/>
        <v>333000</v>
      </c>
      <c r="E147" s="36">
        <v>333</v>
      </c>
      <c r="F147" s="26" t="s">
        <v>52</v>
      </c>
      <c r="G147" s="27">
        <v>2233650.87</v>
      </c>
      <c r="I147" s="37">
        <v>2.4199999999999999E-2</v>
      </c>
      <c r="J147" s="28">
        <f t="shared" si="55"/>
        <v>54054.351053999999</v>
      </c>
      <c r="L147" s="37">
        <v>7.9000000000000008E-3</v>
      </c>
      <c r="N147" s="28">
        <f t="shared" si="56"/>
        <v>17645.841873000001</v>
      </c>
      <c r="O147" s="28">
        <f t="shared" si="57"/>
        <v>-36408.509181000001</v>
      </c>
      <c r="Q147" s="27">
        <v>-23931.313084671299</v>
      </c>
      <c r="R147" s="27">
        <v>-12477.196096328698</v>
      </c>
      <c r="S147" s="27">
        <v>0</v>
      </c>
      <c r="T147" s="27">
        <v>0</v>
      </c>
      <c r="U147" s="27">
        <v>0</v>
      </c>
    </row>
    <row r="148" spans="2:21" x14ac:dyDescent="0.2">
      <c r="B148" s="26" t="s">
        <v>30</v>
      </c>
      <c r="C148" s="26" t="s">
        <v>44</v>
      </c>
      <c r="D148" s="26">
        <f t="shared" si="54"/>
        <v>334000</v>
      </c>
      <c r="E148" s="36">
        <v>334</v>
      </c>
      <c r="F148" s="26" t="s">
        <v>36</v>
      </c>
      <c r="G148" s="27">
        <v>729509.14</v>
      </c>
      <c r="I148" s="37">
        <v>2.7799999999999998E-2</v>
      </c>
      <c r="J148" s="28">
        <f t="shared" si="55"/>
        <v>20280.354091999998</v>
      </c>
      <c r="L148" s="37">
        <v>1.2E-2</v>
      </c>
      <c r="N148" s="28">
        <f t="shared" si="56"/>
        <v>8754.1096799999996</v>
      </c>
      <c r="O148" s="28">
        <f t="shared" si="57"/>
        <v>-11526.244411999998</v>
      </c>
      <c r="Q148" s="27">
        <v>-7576.2004520075989</v>
      </c>
      <c r="R148" s="27">
        <v>-3950.0439599923989</v>
      </c>
      <c r="S148" s="27">
        <v>0</v>
      </c>
      <c r="T148" s="27">
        <v>0</v>
      </c>
      <c r="U148" s="27">
        <v>0</v>
      </c>
    </row>
    <row r="149" spans="2:21" x14ac:dyDescent="0.2">
      <c r="B149" s="26" t="s">
        <v>30</v>
      </c>
      <c r="C149" s="26" t="s">
        <v>44</v>
      </c>
      <c r="D149" s="26">
        <f t="shared" si="54"/>
        <v>335000</v>
      </c>
      <c r="E149" s="36">
        <v>335</v>
      </c>
      <c r="F149" s="26" t="s">
        <v>37</v>
      </c>
      <c r="G149" s="27">
        <v>463679.02</v>
      </c>
      <c r="I149" s="37">
        <v>1.15E-2</v>
      </c>
      <c r="J149" s="28">
        <f t="shared" si="55"/>
        <v>5332.3087299999997</v>
      </c>
      <c r="L149" s="37">
        <v>2.3900000000000001E-2</v>
      </c>
      <c r="N149" s="28">
        <f t="shared" si="56"/>
        <v>11081.928578000001</v>
      </c>
      <c r="O149" s="28">
        <f t="shared" si="57"/>
        <v>5749.6198480000012</v>
      </c>
      <c r="Q149" s="27">
        <v>3779.2251260904004</v>
      </c>
      <c r="R149" s="27">
        <v>1970.3947219096003</v>
      </c>
      <c r="S149" s="27">
        <v>0</v>
      </c>
      <c r="T149" s="27">
        <v>0</v>
      </c>
      <c r="U149" s="27">
        <v>0</v>
      </c>
    </row>
    <row r="150" spans="2:21" x14ac:dyDescent="0.2">
      <c r="F150" s="26" t="s">
        <v>39</v>
      </c>
      <c r="G150" s="40">
        <f>SUM(G139:G149)</f>
        <v>36261224.550000004</v>
      </c>
      <c r="J150" s="40">
        <f>SUM(J139:J149)</f>
        <v>687262.43145999999</v>
      </c>
      <c r="N150" s="40">
        <f t="shared" ref="N150:O150" si="58">SUM(N139:N149)</f>
        <v>784755.69125500007</v>
      </c>
      <c r="O150" s="40">
        <f t="shared" si="58"/>
        <v>97493.25979500002</v>
      </c>
      <c r="Q150" s="40">
        <f t="shared" ref="Q150:U150" si="59">SUM(Q139:Q149)</f>
        <v>64082.319663253496</v>
      </c>
      <c r="R150" s="40">
        <f t="shared" si="59"/>
        <v>33410.940131746531</v>
      </c>
      <c r="S150" s="40">
        <f t="shared" si="59"/>
        <v>0</v>
      </c>
      <c r="T150" s="40">
        <f t="shared" si="59"/>
        <v>0</v>
      </c>
      <c r="U150" s="40">
        <f t="shared" si="59"/>
        <v>0</v>
      </c>
    </row>
    <row r="151" spans="2:21" x14ac:dyDescent="0.2">
      <c r="J151" s="28"/>
      <c r="N151" s="28"/>
      <c r="O151" s="28"/>
      <c r="Q151" s="28"/>
      <c r="R151" s="28"/>
      <c r="S151" s="28"/>
      <c r="T151" s="28"/>
      <c r="U151" s="28"/>
    </row>
    <row r="152" spans="2:21" x14ac:dyDescent="0.2">
      <c r="F152" s="26" t="s">
        <v>160</v>
      </c>
      <c r="J152" s="28"/>
      <c r="N152" s="28"/>
      <c r="O152" s="28"/>
      <c r="Q152" s="28"/>
      <c r="R152" s="28"/>
      <c r="S152" s="28"/>
      <c r="T152" s="28"/>
      <c r="U152" s="28"/>
    </row>
    <row r="153" spans="2:21" x14ac:dyDescent="0.2">
      <c r="B153" s="26" t="s">
        <v>30</v>
      </c>
      <c r="C153" s="26" t="s">
        <v>161</v>
      </c>
      <c r="D153" s="26">
        <f t="shared" ref="D153:D160" si="60">E153*1000</f>
        <v>330300</v>
      </c>
      <c r="E153" s="36">
        <v>330.3</v>
      </c>
      <c r="F153" s="26" t="s">
        <v>45</v>
      </c>
      <c r="G153" s="27">
        <v>63563.76</v>
      </c>
      <c r="I153" s="37">
        <v>3.6600000000000001E-2</v>
      </c>
      <c r="J153" s="28">
        <f t="shared" ref="J153:J160" si="61">G153*I153</f>
        <v>2326.4336160000003</v>
      </c>
      <c r="L153" s="37">
        <v>1.38E-2</v>
      </c>
      <c r="N153" s="28">
        <f t="shared" ref="N153:N160" si="62">G153*L153</f>
        <v>877.17988800000001</v>
      </c>
      <c r="O153" s="28">
        <f t="shared" ref="O153:O160" si="63">N153-J153</f>
        <v>-1449.2537280000001</v>
      </c>
      <c r="Q153" s="27">
        <v>-952.59447541440022</v>
      </c>
      <c r="R153" s="27">
        <v>-496.65925258560003</v>
      </c>
      <c r="S153" s="27">
        <v>0</v>
      </c>
      <c r="T153" s="27">
        <v>0</v>
      </c>
      <c r="U153" s="27">
        <v>0</v>
      </c>
    </row>
    <row r="154" spans="2:21" x14ac:dyDescent="0.2">
      <c r="B154" s="26" t="s">
        <v>30</v>
      </c>
      <c r="C154" s="26" t="s">
        <v>161</v>
      </c>
      <c r="D154" s="26">
        <f t="shared" si="60"/>
        <v>331000</v>
      </c>
      <c r="E154" s="36">
        <v>331</v>
      </c>
      <c r="F154" s="26" t="s">
        <v>32</v>
      </c>
      <c r="G154" s="27">
        <v>975791.20000000007</v>
      </c>
      <c r="I154" s="37">
        <v>1.77E-2</v>
      </c>
      <c r="J154" s="28">
        <f t="shared" si="61"/>
        <v>17271.504240000002</v>
      </c>
      <c r="L154" s="37">
        <v>1.32E-2</v>
      </c>
      <c r="N154" s="28">
        <f t="shared" si="62"/>
        <v>12880.443840000002</v>
      </c>
      <c r="O154" s="28">
        <f t="shared" si="63"/>
        <v>-4391.0604000000003</v>
      </c>
      <c r="Q154" s="27">
        <v>-2886.24400092</v>
      </c>
      <c r="R154" s="27">
        <v>-1504.8163990800003</v>
      </c>
      <c r="S154" s="27">
        <v>0</v>
      </c>
      <c r="T154" s="27">
        <v>0</v>
      </c>
      <c r="U154" s="27">
        <v>0</v>
      </c>
    </row>
    <row r="155" spans="2:21" x14ac:dyDescent="0.2">
      <c r="B155" s="26" t="s">
        <v>30</v>
      </c>
      <c r="C155" s="26" t="s">
        <v>161</v>
      </c>
      <c r="D155" s="26">
        <f t="shared" si="60"/>
        <v>331200</v>
      </c>
      <c r="E155" s="36">
        <v>331.2</v>
      </c>
      <c r="F155" s="26" t="s">
        <v>48</v>
      </c>
      <c r="G155" s="27">
        <v>5979.7</v>
      </c>
      <c r="I155" s="37">
        <v>1.6500000000000001E-2</v>
      </c>
      <c r="J155" s="28">
        <f t="shared" si="61"/>
        <v>98.665050000000008</v>
      </c>
      <c r="L155" s="37">
        <v>2.0400000000000001E-2</v>
      </c>
      <c r="N155" s="28">
        <f t="shared" si="62"/>
        <v>121.98588000000001</v>
      </c>
      <c r="O155" s="28">
        <f t="shared" si="63"/>
        <v>23.320830000000001</v>
      </c>
      <c r="Q155" s="27">
        <v>15.328781559000006</v>
      </c>
      <c r="R155" s="27">
        <v>7.9920484410000014</v>
      </c>
      <c r="S155" s="27">
        <v>0</v>
      </c>
      <c r="T155" s="27">
        <v>0</v>
      </c>
      <c r="U155" s="27">
        <v>0</v>
      </c>
    </row>
    <row r="156" spans="2:21" x14ac:dyDescent="0.2">
      <c r="B156" s="26" t="s">
        <v>30</v>
      </c>
      <c r="C156" s="26" t="s">
        <v>161</v>
      </c>
      <c r="D156" s="26">
        <f t="shared" si="60"/>
        <v>332000</v>
      </c>
      <c r="E156" s="36">
        <v>332</v>
      </c>
      <c r="F156" s="26" t="s">
        <v>49</v>
      </c>
      <c r="G156" s="27">
        <v>7607240.7000000002</v>
      </c>
      <c r="I156" s="37">
        <v>1.8499999999999999E-2</v>
      </c>
      <c r="J156" s="28">
        <f t="shared" si="61"/>
        <v>140733.95295000001</v>
      </c>
      <c r="L156" s="37">
        <v>1.8200000000000001E-2</v>
      </c>
      <c r="N156" s="28">
        <f t="shared" si="62"/>
        <v>138451.78074000002</v>
      </c>
      <c r="O156" s="28">
        <f t="shared" si="63"/>
        <v>-2282.1722099999897</v>
      </c>
      <c r="Q156" s="27">
        <v>-1500.0717936329893</v>
      </c>
      <c r="R156" s="27">
        <v>-782.10041636699316</v>
      </c>
      <c r="S156" s="27">
        <v>0</v>
      </c>
      <c r="T156" s="27">
        <v>0</v>
      </c>
      <c r="U156" s="27">
        <v>0</v>
      </c>
    </row>
    <row r="157" spans="2:21" x14ac:dyDescent="0.2">
      <c r="B157" s="26" t="s">
        <v>30</v>
      </c>
      <c r="C157" s="26" t="s">
        <v>161</v>
      </c>
      <c r="D157" s="26">
        <f t="shared" si="60"/>
        <v>333000</v>
      </c>
      <c r="E157" s="36">
        <v>333</v>
      </c>
      <c r="F157" s="26" t="s">
        <v>52</v>
      </c>
      <c r="G157" s="27">
        <v>1166450.56</v>
      </c>
      <c r="I157" s="37">
        <v>2.53E-2</v>
      </c>
      <c r="J157" s="28">
        <f t="shared" si="61"/>
        <v>29511.199167999999</v>
      </c>
      <c r="L157" s="37">
        <v>2.2000000000000001E-3</v>
      </c>
      <c r="N157" s="28">
        <f t="shared" si="62"/>
        <v>2566.1912320000001</v>
      </c>
      <c r="O157" s="28">
        <f t="shared" si="63"/>
        <v>-26945.007935999998</v>
      </c>
      <c r="Q157" s="27">
        <v>-17710.953716332799</v>
      </c>
      <c r="R157" s="27">
        <v>-9234.0542196672013</v>
      </c>
      <c r="S157" s="27">
        <v>0</v>
      </c>
      <c r="T157" s="27">
        <v>0</v>
      </c>
      <c r="U157" s="27">
        <v>0</v>
      </c>
    </row>
    <row r="158" spans="2:21" x14ac:dyDescent="0.2">
      <c r="B158" s="26" t="s">
        <v>30</v>
      </c>
      <c r="C158" s="26" t="s">
        <v>161</v>
      </c>
      <c r="D158" s="26">
        <f t="shared" si="60"/>
        <v>334000</v>
      </c>
      <c r="E158" s="36">
        <v>334</v>
      </c>
      <c r="F158" s="26" t="s">
        <v>36</v>
      </c>
      <c r="G158" s="27">
        <v>4268621.54</v>
      </c>
      <c r="I158" s="37">
        <v>2.81E-2</v>
      </c>
      <c r="J158" s="28">
        <f t="shared" si="61"/>
        <v>119948.265274</v>
      </c>
      <c r="L158" s="37">
        <v>3.1099999999999999E-2</v>
      </c>
      <c r="N158" s="28">
        <f t="shared" si="62"/>
        <v>132754.12989399998</v>
      </c>
      <c r="O158" s="28">
        <f t="shared" si="63"/>
        <v>12805.864619999978</v>
      </c>
      <c r="Q158" s="27">
        <v>8417.2948147259885</v>
      </c>
      <c r="R158" s="27">
        <v>4388.5698052739972</v>
      </c>
      <c r="S158" s="27">
        <v>0</v>
      </c>
      <c r="T158" s="27">
        <v>0</v>
      </c>
      <c r="U158" s="27">
        <v>0</v>
      </c>
    </row>
    <row r="159" spans="2:21" x14ac:dyDescent="0.2">
      <c r="B159" s="26" t="s">
        <v>30</v>
      </c>
      <c r="C159" s="26" t="s">
        <v>161</v>
      </c>
      <c r="D159" s="26">
        <f t="shared" si="60"/>
        <v>335000</v>
      </c>
      <c r="E159" s="36">
        <v>335</v>
      </c>
      <c r="F159" s="26" t="s">
        <v>37</v>
      </c>
      <c r="G159" s="27">
        <v>104449.82</v>
      </c>
      <c r="I159" s="37">
        <v>1.0500000000000001E-2</v>
      </c>
      <c r="J159" s="28">
        <f t="shared" si="61"/>
        <v>1096.7231100000001</v>
      </c>
      <c r="L159" s="37">
        <v>2.1400000000000002E-2</v>
      </c>
      <c r="N159" s="28">
        <f t="shared" si="62"/>
        <v>2235.2261480000002</v>
      </c>
      <c r="O159" s="28">
        <f t="shared" si="63"/>
        <v>1138.5030380000001</v>
      </c>
      <c r="Q159" s="27">
        <v>748.33804687740007</v>
      </c>
      <c r="R159" s="27">
        <v>390.16499112259999</v>
      </c>
      <c r="S159" s="27">
        <v>0</v>
      </c>
      <c r="T159" s="27">
        <v>0</v>
      </c>
      <c r="U159" s="27">
        <v>0</v>
      </c>
    </row>
    <row r="160" spans="2:21" x14ac:dyDescent="0.2">
      <c r="B160" s="26" t="s">
        <v>30</v>
      </c>
      <c r="C160" s="26" t="s">
        <v>161</v>
      </c>
      <c r="D160" s="26">
        <f t="shared" si="60"/>
        <v>336000</v>
      </c>
      <c r="E160" s="36">
        <v>336</v>
      </c>
      <c r="F160" s="26" t="s">
        <v>145</v>
      </c>
      <c r="G160" s="27">
        <v>508242.34</v>
      </c>
      <c r="I160" s="37">
        <v>1.8599999999999998E-2</v>
      </c>
      <c r="J160" s="28">
        <f t="shared" si="61"/>
        <v>9453.3075239999998</v>
      </c>
      <c r="L160" s="37">
        <v>2.53E-2</v>
      </c>
      <c r="N160" s="28">
        <f t="shared" si="62"/>
        <v>12858.531202</v>
      </c>
      <c r="O160" s="28">
        <f t="shared" si="63"/>
        <v>3405.2236780000003</v>
      </c>
      <c r="Q160" s="27">
        <v>2238.2535235494006</v>
      </c>
      <c r="R160" s="27">
        <v>1166.9701544506001</v>
      </c>
      <c r="S160" s="27">
        <v>0</v>
      </c>
      <c r="T160" s="27">
        <v>0</v>
      </c>
      <c r="U160" s="27">
        <v>0</v>
      </c>
    </row>
    <row r="161" spans="1:21" x14ac:dyDescent="0.2">
      <c r="F161" s="26" t="s">
        <v>39</v>
      </c>
      <c r="G161" s="40">
        <f>SUM(G153:G160)</f>
        <v>14700339.620000001</v>
      </c>
      <c r="J161" s="40">
        <f>SUM(J153:J160)</f>
        <v>320440.05093200004</v>
      </c>
      <c r="N161" s="40">
        <f>SUM(N153:N160)</f>
        <v>302745.46882399998</v>
      </c>
      <c r="O161" s="40">
        <f>SUM(O153:O160)</f>
        <v>-17694.58210800001</v>
      </c>
      <c r="Q161" s="40">
        <f>SUM(Q153:Q160)</f>
        <v>-11630.648819588398</v>
      </c>
      <c r="R161" s="40">
        <f>SUM(R153:R160)</f>
        <v>-6063.9332884115975</v>
      </c>
      <c r="S161" s="40">
        <f>SUM(S153:S160)</f>
        <v>0</v>
      </c>
      <c r="T161" s="40">
        <f>SUM(T153:T160)</f>
        <v>0</v>
      </c>
      <c r="U161" s="40">
        <f>SUM(U153:U160)</f>
        <v>0</v>
      </c>
    </row>
    <row r="162" spans="1:21" x14ac:dyDescent="0.2">
      <c r="J162" s="28"/>
      <c r="N162" s="28"/>
      <c r="O162" s="28"/>
      <c r="Q162" s="28"/>
      <c r="R162" s="28"/>
      <c r="S162" s="28"/>
      <c r="T162" s="28"/>
      <c r="U162" s="28"/>
    </row>
    <row r="163" spans="1:21" x14ac:dyDescent="0.2">
      <c r="F163" s="26" t="s">
        <v>195</v>
      </c>
      <c r="G163" s="40">
        <f>SUM(G63,G75,G89,G100,G115,G136,G150,G161)</f>
        <v>592089159.45999992</v>
      </c>
      <c r="J163" s="40">
        <f>SUM(J63,J75,J89,J100,J115,J136,J150,J161)</f>
        <v>11298651.274994999</v>
      </c>
      <c r="N163" s="40">
        <f>SUM(N63,N75,N89,N100,N115,N136,N150,N161)</f>
        <v>13031365.021490999</v>
      </c>
      <c r="O163" s="40">
        <f>SUM(O63,O75,O89,O100,O115,O136,O150,O161)</f>
        <v>1732713.7464960003</v>
      </c>
      <c r="Q163" s="40">
        <f>SUM(Q63,Q75,Q89,Q100,Q115,Q136,Q150,Q161)</f>
        <v>1138900.9929373947</v>
      </c>
      <c r="R163" s="40">
        <f>SUM(R63,R75,R89,R100,R115,R136,R150,R161)</f>
        <v>593794.87339060556</v>
      </c>
      <c r="S163" s="40">
        <f>SUM(S63,S75,S89,S100,S115,S136,S150,S161)</f>
        <v>0</v>
      </c>
      <c r="T163" s="40">
        <f>SUM(T63,T75,T89,T100,T115,T136,T150,T161)</f>
        <v>0</v>
      </c>
      <c r="U163" s="40">
        <f>SUM(U63,U75,U89,U100,U115,U136,U150,U161)</f>
        <v>0</v>
      </c>
    </row>
    <row r="164" spans="1:21" x14ac:dyDescent="0.2">
      <c r="G164" s="48"/>
      <c r="J164" s="48"/>
      <c r="N164" s="48"/>
      <c r="O164" s="48"/>
      <c r="Q164" s="48"/>
      <c r="R164" s="48"/>
      <c r="S164" s="48"/>
      <c r="T164" s="48"/>
      <c r="U164" s="48"/>
    </row>
    <row r="165" spans="1:21" x14ac:dyDescent="0.2">
      <c r="A165" s="26" t="s">
        <v>53</v>
      </c>
      <c r="J165" s="28"/>
      <c r="N165" s="28"/>
      <c r="O165" s="28"/>
      <c r="Q165" s="28"/>
      <c r="R165" s="28"/>
      <c r="S165" s="28"/>
      <c r="T165" s="28"/>
      <c r="U165" s="28"/>
    </row>
    <row r="166" spans="1:21" x14ac:dyDescent="0.2">
      <c r="F166" s="26" t="s">
        <v>162</v>
      </c>
      <c r="J166" s="28"/>
      <c r="N166" s="28"/>
      <c r="O166" s="28"/>
      <c r="Q166" s="28"/>
      <c r="R166" s="28"/>
      <c r="S166" s="28"/>
      <c r="T166" s="28"/>
      <c r="U166" s="28"/>
    </row>
    <row r="167" spans="1:21" x14ac:dyDescent="0.2">
      <c r="B167" s="26" t="s">
        <v>30</v>
      </c>
      <c r="C167" s="26" t="s">
        <v>163</v>
      </c>
      <c r="D167" s="26">
        <f t="shared" ref="D167:D172" si="64">E167*1000</f>
        <v>341000</v>
      </c>
      <c r="E167" s="36">
        <v>341</v>
      </c>
      <c r="F167" s="26" t="s">
        <v>32</v>
      </c>
      <c r="G167" s="27">
        <v>1266745.71</v>
      </c>
      <c r="I167" s="37">
        <v>2.5399999999999999E-2</v>
      </c>
      <c r="J167" s="28">
        <f t="shared" ref="J167:J172" si="65">G167*I167</f>
        <v>32175.341033999997</v>
      </c>
      <c r="L167" s="37">
        <v>2.5600000000000001E-2</v>
      </c>
      <c r="N167" s="28">
        <f t="shared" ref="N167:N172" si="66">G167*L167</f>
        <v>32428.690176</v>
      </c>
      <c r="O167" s="28">
        <f t="shared" ref="O167:O172" si="67">N167-J167</f>
        <v>253.34914200000276</v>
      </c>
      <c r="Q167" s="27">
        <v>166.52639103660113</v>
      </c>
      <c r="R167" s="27">
        <v>86.822750963399812</v>
      </c>
      <c r="S167" s="27">
        <v>0</v>
      </c>
      <c r="T167" s="27">
        <v>0</v>
      </c>
      <c r="U167" s="27">
        <v>0</v>
      </c>
    </row>
    <row r="168" spans="1:21" x14ac:dyDescent="0.2">
      <c r="B168" s="26" t="s">
        <v>30</v>
      </c>
      <c r="C168" s="26" t="s">
        <v>163</v>
      </c>
      <c r="D168" s="26">
        <f t="shared" si="64"/>
        <v>342000</v>
      </c>
      <c r="E168" s="36">
        <v>342</v>
      </c>
      <c r="F168" s="26" t="s">
        <v>56</v>
      </c>
      <c r="G168" s="27">
        <v>166324.21</v>
      </c>
      <c r="I168" s="37">
        <v>2.6200000000000001E-2</v>
      </c>
      <c r="J168" s="28">
        <f t="shared" si="65"/>
        <v>4357.6943019999999</v>
      </c>
      <c r="L168" s="37">
        <v>2.6200000000000001E-2</v>
      </c>
      <c r="N168" s="28">
        <f t="shared" si="66"/>
        <v>4357.6943019999999</v>
      </c>
      <c r="O168" s="28">
        <f t="shared" si="67"/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</row>
    <row r="169" spans="1:21" x14ac:dyDescent="0.2">
      <c r="B169" s="26" t="s">
        <v>30</v>
      </c>
      <c r="C169" s="26" t="s">
        <v>163</v>
      </c>
      <c r="D169" s="26">
        <f t="shared" si="64"/>
        <v>343000</v>
      </c>
      <c r="E169" s="36">
        <v>343</v>
      </c>
      <c r="F169" s="26" t="s">
        <v>164</v>
      </c>
      <c r="G169" s="27">
        <v>57216.28</v>
      </c>
      <c r="I169" s="37">
        <v>2.52E-2</v>
      </c>
      <c r="J169" s="28">
        <f t="shared" si="65"/>
        <v>1441.8502559999999</v>
      </c>
      <c r="L169" s="37">
        <v>2.3800000000000002E-2</v>
      </c>
      <c r="N169" s="28">
        <f t="shared" si="66"/>
        <v>1361.747464</v>
      </c>
      <c r="O169" s="28">
        <f t="shared" si="67"/>
        <v>-80.102791999999909</v>
      </c>
      <c r="Q169" s="27">
        <v>-52.651565181599949</v>
      </c>
      <c r="R169" s="27">
        <v>-27.451226818400016</v>
      </c>
      <c r="S169" s="27">
        <v>0</v>
      </c>
      <c r="T169" s="27">
        <v>0</v>
      </c>
      <c r="U169" s="27">
        <v>0</v>
      </c>
    </row>
    <row r="170" spans="1:21" x14ac:dyDescent="0.2">
      <c r="B170" s="26" t="s">
        <v>30</v>
      </c>
      <c r="C170" s="26" t="s">
        <v>163</v>
      </c>
      <c r="D170" s="26">
        <f t="shared" si="64"/>
        <v>344000</v>
      </c>
      <c r="E170" s="36">
        <v>344</v>
      </c>
      <c r="F170" s="26" t="s">
        <v>34</v>
      </c>
      <c r="G170" s="27">
        <v>30877177.129999999</v>
      </c>
      <c r="I170" s="37">
        <v>2.9399999999999999E-2</v>
      </c>
      <c r="J170" s="28">
        <f t="shared" si="65"/>
        <v>907789.00762199995</v>
      </c>
      <c r="L170" s="37">
        <v>2.4299999999999999E-2</v>
      </c>
      <c r="N170" s="28">
        <f t="shared" si="66"/>
        <v>750315.40425899997</v>
      </c>
      <c r="O170" s="28">
        <f t="shared" si="67"/>
        <v>-157473.60336299997</v>
      </c>
      <c r="Q170" s="27">
        <v>-103507.39949049993</v>
      </c>
      <c r="R170" s="27">
        <v>-53966.203872500104</v>
      </c>
      <c r="S170" s="27">
        <v>0</v>
      </c>
      <c r="T170" s="27">
        <v>0</v>
      </c>
      <c r="U170" s="27">
        <v>0</v>
      </c>
    </row>
    <row r="171" spans="1:21" x14ac:dyDescent="0.2">
      <c r="B171" s="26" t="s">
        <v>30</v>
      </c>
      <c r="C171" s="26" t="s">
        <v>163</v>
      </c>
      <c r="D171" s="26">
        <f t="shared" si="64"/>
        <v>345000</v>
      </c>
      <c r="E171" s="36">
        <v>345</v>
      </c>
      <c r="F171" s="26" t="s">
        <v>36</v>
      </c>
      <c r="G171" s="27">
        <v>646152.56000000006</v>
      </c>
      <c r="I171" s="37">
        <v>6.0299999999999999E-2</v>
      </c>
      <c r="J171" s="28">
        <f t="shared" si="65"/>
        <v>38962.999368000004</v>
      </c>
      <c r="L171" s="37">
        <v>6.4199999999999993E-2</v>
      </c>
      <c r="N171" s="28">
        <f t="shared" si="66"/>
        <v>41482.994352000002</v>
      </c>
      <c r="O171" s="28">
        <f t="shared" si="67"/>
        <v>2519.9949839999972</v>
      </c>
      <c r="Q171" s="27">
        <v>1656.3927029831975</v>
      </c>
      <c r="R171" s="27">
        <v>863.60228101679968</v>
      </c>
      <c r="S171" s="27">
        <v>0</v>
      </c>
      <c r="T171" s="27">
        <v>0</v>
      </c>
      <c r="U171" s="27">
        <v>0</v>
      </c>
    </row>
    <row r="172" spans="1:21" x14ac:dyDescent="0.2">
      <c r="B172" s="26" t="s">
        <v>30</v>
      </c>
      <c r="C172" s="26" t="s">
        <v>163</v>
      </c>
      <c r="D172" s="26">
        <f t="shared" si="64"/>
        <v>346000</v>
      </c>
      <c r="E172" s="36">
        <v>346</v>
      </c>
      <c r="F172" s="26" t="s">
        <v>57</v>
      </c>
      <c r="G172" s="27">
        <v>40763.590000000004</v>
      </c>
      <c r="I172" s="37">
        <v>2.87E-2</v>
      </c>
      <c r="J172" s="28">
        <f t="shared" si="65"/>
        <v>1169.915033</v>
      </c>
      <c r="L172" s="37">
        <v>3.9899999999999998E-2</v>
      </c>
      <c r="N172" s="28">
        <f t="shared" si="66"/>
        <v>1626.4672410000001</v>
      </c>
      <c r="O172" s="28">
        <f t="shared" si="67"/>
        <v>456.55220800000006</v>
      </c>
      <c r="Q172" s="27">
        <v>300.09176631840012</v>
      </c>
      <c r="R172" s="27">
        <v>156.4604416816</v>
      </c>
      <c r="S172" s="27">
        <v>0</v>
      </c>
      <c r="T172" s="27">
        <v>0</v>
      </c>
      <c r="U172" s="27">
        <v>0</v>
      </c>
    </row>
    <row r="173" spans="1:21" x14ac:dyDescent="0.2">
      <c r="F173" s="26" t="s">
        <v>39</v>
      </c>
      <c r="G173" s="40">
        <f>SUM(G167:G172)</f>
        <v>33054379.479999997</v>
      </c>
      <c r="J173" s="40">
        <f>SUM(J167:J172)</f>
        <v>985896.80761499994</v>
      </c>
      <c r="N173" s="40">
        <f t="shared" ref="N173:O173" si="68">SUM(N167:N172)</f>
        <v>831572.99779399997</v>
      </c>
      <c r="O173" s="40">
        <f t="shared" si="68"/>
        <v>-154323.80982099997</v>
      </c>
      <c r="Q173" s="40">
        <f t="shared" ref="Q173:U173" si="69">SUM(Q167:Q172)</f>
        <v>-101437.04019534333</v>
      </c>
      <c r="R173" s="40">
        <f t="shared" si="69"/>
        <v>-52886.769625656707</v>
      </c>
      <c r="S173" s="40">
        <f t="shared" si="69"/>
        <v>0</v>
      </c>
      <c r="T173" s="40">
        <f t="shared" si="69"/>
        <v>0</v>
      </c>
      <c r="U173" s="40">
        <f t="shared" si="69"/>
        <v>0</v>
      </c>
    </row>
    <row r="174" spans="1:21" x14ac:dyDescent="0.2">
      <c r="J174" s="28"/>
      <c r="N174" s="28"/>
      <c r="O174" s="28"/>
      <c r="Q174" s="28"/>
      <c r="R174" s="28"/>
      <c r="S174" s="28"/>
      <c r="T174" s="28"/>
      <c r="U174" s="28"/>
    </row>
    <row r="175" spans="1:21" x14ac:dyDescent="0.2">
      <c r="F175" s="26" t="s">
        <v>54</v>
      </c>
      <c r="J175" s="28"/>
      <c r="N175" s="28"/>
      <c r="O175" s="28"/>
      <c r="Q175" s="28"/>
      <c r="R175" s="28"/>
      <c r="S175" s="28"/>
      <c r="T175" s="28"/>
      <c r="U175" s="28"/>
    </row>
    <row r="176" spans="1:21" x14ac:dyDescent="0.2">
      <c r="B176" s="26" t="s">
        <v>30</v>
      </c>
      <c r="C176" s="26" t="s">
        <v>55</v>
      </c>
      <c r="D176" s="26">
        <f t="shared" ref="D176:D180" si="70">E176*1000</f>
        <v>341000</v>
      </c>
      <c r="E176" s="36">
        <v>341</v>
      </c>
      <c r="F176" s="26" t="s">
        <v>32</v>
      </c>
      <c r="G176" s="27">
        <v>11402122.4</v>
      </c>
      <c r="I176" s="37">
        <v>2.3400000000000001E-2</v>
      </c>
      <c r="J176" s="28">
        <f t="shared" ref="J176:J180" si="71">G176*I176</f>
        <v>266809.66416000004</v>
      </c>
      <c r="L176" s="37">
        <v>2.3700000000000002E-2</v>
      </c>
      <c r="N176" s="28">
        <f t="shared" ref="N176:N180" si="72">G176*L176</f>
        <v>270230.30088000005</v>
      </c>
      <c r="O176" s="28">
        <f t="shared" ref="O176:O180" si="73">N176-J176</f>
        <v>3420.6367200000095</v>
      </c>
      <c r="Q176" s="27">
        <v>2248.3845160560159</v>
      </c>
      <c r="R176" s="27">
        <v>1172.2522039440082</v>
      </c>
      <c r="S176" s="27">
        <v>0</v>
      </c>
      <c r="T176" s="27">
        <v>0</v>
      </c>
      <c r="U176" s="27">
        <v>0</v>
      </c>
    </row>
    <row r="177" spans="2:21" x14ac:dyDescent="0.2">
      <c r="B177" s="26" t="s">
        <v>30</v>
      </c>
      <c r="C177" s="26" t="s">
        <v>55</v>
      </c>
      <c r="D177" s="26">
        <f t="shared" si="70"/>
        <v>342000</v>
      </c>
      <c r="E177" s="36">
        <v>342</v>
      </c>
      <c r="F177" s="26" t="s">
        <v>56</v>
      </c>
      <c r="G177" s="27">
        <v>19304933.309999999</v>
      </c>
      <c r="I177" s="37">
        <v>2.7199999999999998E-2</v>
      </c>
      <c r="J177" s="28">
        <f t="shared" si="71"/>
        <v>525094.18603199988</v>
      </c>
      <c r="L177" s="37">
        <v>2.4500000000000001E-2</v>
      </c>
      <c r="N177" s="28">
        <f t="shared" si="72"/>
        <v>472970.866095</v>
      </c>
      <c r="O177" s="28">
        <f t="shared" si="73"/>
        <v>-52123.319936999877</v>
      </c>
      <c r="Q177" s="27">
        <v>-34260.658194590011</v>
      </c>
      <c r="R177" s="27">
        <v>-17862.661742409837</v>
      </c>
      <c r="S177" s="27">
        <v>0</v>
      </c>
      <c r="T177" s="27">
        <v>0</v>
      </c>
      <c r="U177" s="27">
        <v>0</v>
      </c>
    </row>
    <row r="178" spans="2:21" x14ac:dyDescent="0.2">
      <c r="B178" s="26" t="s">
        <v>30</v>
      </c>
      <c r="C178" s="26" t="s">
        <v>55</v>
      </c>
      <c r="D178" s="26">
        <f t="shared" si="70"/>
        <v>344000</v>
      </c>
      <c r="E178" s="36">
        <v>344</v>
      </c>
      <c r="F178" s="26" t="s">
        <v>34</v>
      </c>
      <c r="G178" s="27">
        <v>135049780.94</v>
      </c>
      <c r="I178" s="37">
        <v>0.03</v>
      </c>
      <c r="J178" s="28">
        <f t="shared" si="71"/>
        <v>4051493.4282</v>
      </c>
      <c r="L178" s="37">
        <v>3.3599999999999998E-2</v>
      </c>
      <c r="N178" s="28">
        <f t="shared" si="72"/>
        <v>4537672.6395839993</v>
      </c>
      <c r="O178" s="28">
        <f t="shared" si="73"/>
        <v>486179.21138399933</v>
      </c>
      <c r="Q178" s="27">
        <v>319565.59564270265</v>
      </c>
      <c r="R178" s="27">
        <v>166613.61574129644</v>
      </c>
      <c r="S178" s="27">
        <v>0</v>
      </c>
      <c r="T178" s="27">
        <v>0</v>
      </c>
      <c r="U178" s="27">
        <v>0</v>
      </c>
    </row>
    <row r="179" spans="2:21" x14ac:dyDescent="0.2">
      <c r="B179" s="26" t="s">
        <v>30</v>
      </c>
      <c r="C179" s="26" t="s">
        <v>55</v>
      </c>
      <c r="D179" s="26">
        <f t="shared" si="70"/>
        <v>345000</v>
      </c>
      <c r="E179" s="36">
        <v>345</v>
      </c>
      <c r="F179" s="26" t="s">
        <v>36</v>
      </c>
      <c r="G179" s="27">
        <v>15855169.939999999</v>
      </c>
      <c r="I179" s="37">
        <v>6.1399999999999996E-2</v>
      </c>
      <c r="J179" s="28">
        <f t="shared" si="71"/>
        <v>973507.43431599985</v>
      </c>
      <c r="L179" s="37">
        <v>5.2499999999999998E-2</v>
      </c>
      <c r="N179" s="28">
        <f t="shared" si="72"/>
        <v>832396.42184999993</v>
      </c>
      <c r="O179" s="28">
        <f t="shared" si="73"/>
        <v>-141111.01246599993</v>
      </c>
      <c r="Q179" s="27">
        <v>-92752.268493901705</v>
      </c>
      <c r="R179" s="27">
        <v>-48358.743972098164</v>
      </c>
      <c r="S179" s="27">
        <v>0</v>
      </c>
      <c r="T179" s="27">
        <v>0</v>
      </c>
      <c r="U179" s="27">
        <v>0</v>
      </c>
    </row>
    <row r="180" spans="2:21" x14ac:dyDescent="0.2">
      <c r="B180" s="26" t="s">
        <v>30</v>
      </c>
      <c r="C180" s="26" t="s">
        <v>55</v>
      </c>
      <c r="D180" s="26">
        <f t="shared" si="70"/>
        <v>346000</v>
      </c>
      <c r="E180" s="36">
        <v>346</v>
      </c>
      <c r="F180" s="26" t="s">
        <v>57</v>
      </c>
      <c r="G180" s="27">
        <v>996325.3</v>
      </c>
      <c r="I180" s="37">
        <v>2.9499999999999998E-2</v>
      </c>
      <c r="J180" s="28">
        <f t="shared" si="71"/>
        <v>29391.59635</v>
      </c>
      <c r="L180" s="37">
        <v>4.4000000000000004E-2</v>
      </c>
      <c r="N180" s="28">
        <f t="shared" si="72"/>
        <v>43838.313200000004</v>
      </c>
      <c r="O180" s="28">
        <f t="shared" si="73"/>
        <v>14446.716850000004</v>
      </c>
      <c r="Q180" s="27">
        <v>9495.8269855050021</v>
      </c>
      <c r="R180" s="27">
        <v>4950.8898644950004</v>
      </c>
      <c r="S180" s="27">
        <v>0</v>
      </c>
      <c r="T180" s="27">
        <v>0</v>
      </c>
      <c r="U180" s="27">
        <v>0</v>
      </c>
    </row>
    <row r="181" spans="2:21" x14ac:dyDescent="0.2">
      <c r="F181" s="26" t="s">
        <v>39</v>
      </c>
      <c r="G181" s="40">
        <f>SUM(G176:G180)</f>
        <v>182608331.89000002</v>
      </c>
      <c r="J181" s="40">
        <f>SUM(J176:J180)</f>
        <v>5846296.3090580003</v>
      </c>
      <c r="N181" s="40">
        <f t="shared" ref="N181:O181" si="74">SUM(N176:N180)</f>
        <v>6157108.5416089986</v>
      </c>
      <c r="O181" s="40">
        <f t="shared" si="74"/>
        <v>310812.23255099956</v>
      </c>
      <c r="Q181" s="40">
        <f t="shared" ref="Q181:U181" si="75">SUM(Q176:Q180)</f>
        <v>204296.88045577198</v>
      </c>
      <c r="R181" s="40">
        <f t="shared" si="75"/>
        <v>106515.35209522743</v>
      </c>
      <c r="S181" s="40">
        <f t="shared" si="75"/>
        <v>0</v>
      </c>
      <c r="T181" s="40">
        <f t="shared" si="75"/>
        <v>0</v>
      </c>
      <c r="U181" s="40">
        <f t="shared" si="75"/>
        <v>0</v>
      </c>
    </row>
    <row r="182" spans="2:21" x14ac:dyDescent="0.2">
      <c r="J182" s="28"/>
      <c r="N182" s="28"/>
      <c r="O182" s="28"/>
      <c r="Q182" s="28"/>
      <c r="R182" s="28"/>
      <c r="S182" s="28"/>
      <c r="T182" s="28"/>
      <c r="U182" s="28"/>
    </row>
    <row r="183" spans="2:21" x14ac:dyDescent="0.2">
      <c r="F183" s="26" t="s">
        <v>165</v>
      </c>
      <c r="J183" s="28"/>
      <c r="N183" s="28"/>
      <c r="O183" s="28"/>
      <c r="Q183" s="28"/>
      <c r="R183" s="28"/>
      <c r="S183" s="28"/>
      <c r="T183" s="28"/>
      <c r="U183" s="28"/>
    </row>
    <row r="184" spans="2:21" x14ac:dyDescent="0.2">
      <c r="B184" s="26" t="s">
        <v>30</v>
      </c>
      <c r="C184" s="26" t="s">
        <v>135</v>
      </c>
      <c r="D184" s="26">
        <f t="shared" ref="D184:D187" si="76">E184*1000</f>
        <v>342000</v>
      </c>
      <c r="E184" s="36">
        <v>342</v>
      </c>
      <c r="F184" s="26" t="s">
        <v>56</v>
      </c>
      <c r="G184" s="27">
        <v>89232.19</v>
      </c>
      <c r="I184" s="37">
        <v>3.6599999999999994E-2</v>
      </c>
      <c r="J184" s="28">
        <f t="shared" ref="J184:J187" si="77">G184*I184</f>
        <v>3265.8981539999995</v>
      </c>
      <c r="L184" s="37">
        <v>3.3300000000000003E-2</v>
      </c>
      <c r="N184" s="28">
        <f t="shared" ref="N184:N187" si="78">G184*L184</f>
        <v>2971.4319270000005</v>
      </c>
      <c r="O184" s="28">
        <f t="shared" ref="O184:O187" si="79">N184-J184</f>
        <v>-294.46622699999898</v>
      </c>
      <c r="Q184" s="27">
        <v>-193.55265100709926</v>
      </c>
      <c r="R184" s="27">
        <v>-100.91357599289961</v>
      </c>
      <c r="S184" s="27">
        <v>0</v>
      </c>
      <c r="T184" s="27">
        <v>0</v>
      </c>
      <c r="U184" s="27">
        <v>0</v>
      </c>
    </row>
    <row r="185" spans="2:21" x14ac:dyDescent="0.2">
      <c r="B185" s="26" t="s">
        <v>30</v>
      </c>
      <c r="C185" s="26" t="s">
        <v>135</v>
      </c>
      <c r="D185" s="26">
        <f t="shared" si="76"/>
        <v>343000</v>
      </c>
      <c r="E185" s="36">
        <v>343</v>
      </c>
      <c r="F185" s="26" t="s">
        <v>164</v>
      </c>
      <c r="G185" s="27">
        <v>9071493.3800000008</v>
      </c>
      <c r="I185" s="37">
        <v>3.2399999999999998E-2</v>
      </c>
      <c r="J185" s="28">
        <f t="shared" si="77"/>
        <v>293916.38551200001</v>
      </c>
      <c r="L185" s="37">
        <v>3.4500000000000003E-2</v>
      </c>
      <c r="N185" s="28">
        <f t="shared" si="78"/>
        <v>312966.52161000005</v>
      </c>
      <c r="O185" s="28">
        <f t="shared" si="79"/>
        <v>19050.136098000046</v>
      </c>
      <c r="Q185" s="27">
        <v>12521.654457215423</v>
      </c>
      <c r="R185" s="27">
        <v>6528.4816407846229</v>
      </c>
      <c r="S185" s="27">
        <v>0</v>
      </c>
      <c r="T185" s="27">
        <v>0</v>
      </c>
      <c r="U185" s="27">
        <v>0</v>
      </c>
    </row>
    <row r="186" spans="2:21" x14ac:dyDescent="0.2">
      <c r="B186" s="26" t="s">
        <v>30</v>
      </c>
      <c r="C186" s="26" t="s">
        <v>135</v>
      </c>
      <c r="D186" s="26">
        <f t="shared" si="76"/>
        <v>344000</v>
      </c>
      <c r="E186" s="36">
        <v>344</v>
      </c>
      <c r="F186" s="26" t="s">
        <v>34</v>
      </c>
      <c r="G186" s="27">
        <v>3718.2200000000003</v>
      </c>
      <c r="I186" s="37">
        <v>4.0899999999999999E-2</v>
      </c>
      <c r="J186" s="28">
        <f t="shared" si="77"/>
        <v>152.075198</v>
      </c>
      <c r="L186" s="37">
        <v>4.1100000000000005E-2</v>
      </c>
      <c r="N186" s="28">
        <f t="shared" si="78"/>
        <v>152.81884200000002</v>
      </c>
      <c r="O186" s="28">
        <f t="shared" si="79"/>
        <v>0.74364400000001751</v>
      </c>
      <c r="Q186" s="27">
        <v>0.4887972012000148</v>
      </c>
      <c r="R186" s="27">
        <v>0.25484679880000272</v>
      </c>
      <c r="S186" s="27">
        <v>0</v>
      </c>
      <c r="T186" s="27">
        <v>0</v>
      </c>
      <c r="U186" s="27">
        <v>0</v>
      </c>
    </row>
    <row r="187" spans="2:21" x14ac:dyDescent="0.2">
      <c r="B187" s="26" t="s">
        <v>30</v>
      </c>
      <c r="C187" s="26" t="s">
        <v>135</v>
      </c>
      <c r="D187" s="26">
        <f t="shared" si="76"/>
        <v>345000</v>
      </c>
      <c r="E187" s="36">
        <v>345</v>
      </c>
      <c r="F187" s="26" t="s">
        <v>36</v>
      </c>
      <c r="G187" s="27">
        <v>13382.11</v>
      </c>
      <c r="I187" s="37">
        <v>6.6799999999999998E-2</v>
      </c>
      <c r="J187" s="28">
        <f t="shared" si="77"/>
        <v>893.92494799999997</v>
      </c>
      <c r="L187" s="37">
        <v>0.08</v>
      </c>
      <c r="N187" s="28">
        <f t="shared" si="78"/>
        <v>1070.5688</v>
      </c>
      <c r="O187" s="28">
        <f t="shared" si="79"/>
        <v>176.64385200000004</v>
      </c>
      <c r="Q187" s="27">
        <v>116.10800391960004</v>
      </c>
      <c r="R187" s="27">
        <v>60.535848080400001</v>
      </c>
      <c r="S187" s="27">
        <v>0</v>
      </c>
      <c r="T187" s="27">
        <v>0</v>
      </c>
      <c r="U187" s="27">
        <v>0</v>
      </c>
    </row>
    <row r="188" spans="2:21" x14ac:dyDescent="0.2">
      <c r="F188" s="26" t="s">
        <v>39</v>
      </c>
      <c r="G188" s="40">
        <f>SUM(G184:G187)</f>
        <v>9177825.9000000004</v>
      </c>
      <c r="J188" s="40">
        <f>SUM(J184:J187)</f>
        <v>298228.28381200001</v>
      </c>
      <c r="N188" s="40">
        <f t="shared" ref="N188:O188" si="80">SUM(N184:N187)</f>
        <v>317161.34117900004</v>
      </c>
      <c r="O188" s="40">
        <f t="shared" si="80"/>
        <v>18933.057367000049</v>
      </c>
      <c r="Q188" s="40">
        <f t="shared" ref="Q188:U188" si="81">SUM(Q184:Q187)</f>
        <v>12444.698607329125</v>
      </c>
      <c r="R188" s="40">
        <f t="shared" si="81"/>
        <v>6488.3587596709231</v>
      </c>
      <c r="S188" s="40">
        <f t="shared" si="81"/>
        <v>0</v>
      </c>
      <c r="T188" s="40">
        <f t="shared" si="81"/>
        <v>0</v>
      </c>
      <c r="U188" s="40">
        <f t="shared" si="81"/>
        <v>0</v>
      </c>
    </row>
    <row r="189" spans="2:21" x14ac:dyDescent="0.2">
      <c r="J189" s="28"/>
      <c r="N189" s="28"/>
      <c r="O189" s="28"/>
      <c r="Q189" s="28"/>
      <c r="R189" s="28"/>
      <c r="S189" s="28"/>
      <c r="T189" s="28"/>
      <c r="U189" s="28"/>
    </row>
    <row r="190" spans="2:21" x14ac:dyDescent="0.2">
      <c r="F190" s="26" t="s">
        <v>166</v>
      </c>
      <c r="J190" s="28"/>
      <c r="N190" s="28"/>
      <c r="O190" s="28"/>
      <c r="Q190" s="28"/>
      <c r="R190" s="28"/>
      <c r="S190" s="28"/>
      <c r="T190" s="28"/>
      <c r="U190" s="28"/>
    </row>
    <row r="191" spans="2:21" x14ac:dyDescent="0.2">
      <c r="B191" s="26" t="s">
        <v>30</v>
      </c>
      <c r="C191" s="26" t="s">
        <v>167</v>
      </c>
      <c r="D191" s="26">
        <f t="shared" ref="D191:D193" si="82">E191*1000</f>
        <v>342000</v>
      </c>
      <c r="E191" s="36">
        <v>342</v>
      </c>
      <c r="F191" s="26" t="s">
        <v>56</v>
      </c>
      <c r="G191" s="27">
        <v>91977.919999999998</v>
      </c>
      <c r="I191" s="37">
        <v>3.6699999999999997E-2</v>
      </c>
      <c r="J191" s="28">
        <f t="shared" ref="J191:J193" si="83">G191*I191</f>
        <v>3375.5896639999996</v>
      </c>
      <c r="L191" s="37">
        <v>3.0699999999999998E-2</v>
      </c>
      <c r="N191" s="28">
        <f t="shared" ref="N191:N193" si="84">G191*L191</f>
        <v>2823.7221439999998</v>
      </c>
      <c r="O191" s="28">
        <f t="shared" ref="O191:O193" si="85">N191-J191</f>
        <v>-551.86751999999979</v>
      </c>
      <c r="Q191" s="27">
        <v>-362.74252089599963</v>
      </c>
      <c r="R191" s="27">
        <v>-189.12499910399993</v>
      </c>
      <c r="S191" s="27">
        <v>0</v>
      </c>
      <c r="T191" s="27">
        <v>0</v>
      </c>
      <c r="U191" s="27">
        <v>0</v>
      </c>
    </row>
    <row r="192" spans="2:21" x14ac:dyDescent="0.2">
      <c r="B192" s="26" t="s">
        <v>30</v>
      </c>
      <c r="C192" s="26" t="s">
        <v>167</v>
      </c>
      <c r="D192" s="26">
        <f t="shared" si="82"/>
        <v>344000</v>
      </c>
      <c r="E192" s="36">
        <v>344</v>
      </c>
      <c r="F192" s="26" t="s">
        <v>34</v>
      </c>
      <c r="G192" s="27">
        <v>208505.82</v>
      </c>
      <c r="I192" s="37">
        <v>3.6999999999999998E-2</v>
      </c>
      <c r="J192" s="28">
        <f t="shared" si="83"/>
        <v>7714.7153399999997</v>
      </c>
      <c r="L192" s="37">
        <v>3.5200000000000002E-2</v>
      </c>
      <c r="N192" s="28">
        <f t="shared" si="84"/>
        <v>7339.404864000001</v>
      </c>
      <c r="O192" s="28">
        <f t="shared" si="85"/>
        <v>-375.31047599999874</v>
      </c>
      <c r="Q192" s="27">
        <v>-246.69157587479913</v>
      </c>
      <c r="R192" s="27">
        <v>-128.61890012519962</v>
      </c>
      <c r="S192" s="27">
        <v>0</v>
      </c>
      <c r="T192" s="27">
        <v>0</v>
      </c>
      <c r="U192" s="27">
        <v>0</v>
      </c>
    </row>
    <row r="193" spans="2:21" x14ac:dyDescent="0.2">
      <c r="B193" s="26" t="s">
        <v>30</v>
      </c>
      <c r="C193" s="26" t="s">
        <v>167</v>
      </c>
      <c r="D193" s="26">
        <f t="shared" si="82"/>
        <v>345000</v>
      </c>
      <c r="E193" s="36">
        <v>345</v>
      </c>
      <c r="F193" s="26" t="s">
        <v>36</v>
      </c>
      <c r="G193" s="27">
        <v>49439.020000000004</v>
      </c>
      <c r="I193" s="37">
        <v>0.05</v>
      </c>
      <c r="J193" s="28">
        <f t="shared" si="83"/>
        <v>2471.9510000000005</v>
      </c>
      <c r="L193" s="37">
        <v>6.1900000000000004E-2</v>
      </c>
      <c r="N193" s="28">
        <f t="shared" si="84"/>
        <v>3060.2753380000004</v>
      </c>
      <c r="O193" s="28">
        <f t="shared" si="85"/>
        <v>588.3243379999999</v>
      </c>
      <c r="Q193" s="27">
        <v>386.70558736740008</v>
      </c>
      <c r="R193" s="27">
        <v>201.61875063259981</v>
      </c>
      <c r="S193" s="27">
        <v>0</v>
      </c>
      <c r="T193" s="27">
        <v>0</v>
      </c>
      <c r="U193" s="27">
        <v>0</v>
      </c>
    </row>
    <row r="194" spans="2:21" x14ac:dyDescent="0.2">
      <c r="F194" s="26" t="s">
        <v>39</v>
      </c>
      <c r="G194" s="40">
        <f>SUM(G191:G193)</f>
        <v>349922.76</v>
      </c>
      <c r="J194" s="40">
        <f>SUM(J191:J193)</f>
        <v>13562.256004000001</v>
      </c>
      <c r="N194" s="40">
        <f t="shared" ref="N194:O194" si="86">SUM(N191:N193)</f>
        <v>13223.402346000003</v>
      </c>
      <c r="O194" s="40">
        <f t="shared" si="86"/>
        <v>-338.85365799999863</v>
      </c>
      <c r="Q194" s="40">
        <f t="shared" ref="Q194:U194" si="87">SUM(Q191:Q193)</f>
        <v>-222.72850940339868</v>
      </c>
      <c r="R194" s="40">
        <f t="shared" si="87"/>
        <v>-116.12514859659973</v>
      </c>
      <c r="S194" s="40">
        <f t="shared" si="87"/>
        <v>0</v>
      </c>
      <c r="T194" s="40">
        <f t="shared" si="87"/>
        <v>0</v>
      </c>
      <c r="U194" s="40">
        <f t="shared" si="87"/>
        <v>0</v>
      </c>
    </row>
    <row r="195" spans="2:21" x14ac:dyDescent="0.2">
      <c r="J195" s="28"/>
      <c r="N195" s="28"/>
      <c r="O195" s="28"/>
      <c r="Q195" s="28"/>
      <c r="R195" s="28"/>
      <c r="S195" s="28"/>
      <c r="T195" s="28"/>
      <c r="U195" s="28"/>
    </row>
    <row r="196" spans="2:21" x14ac:dyDescent="0.2">
      <c r="F196" s="26" t="s">
        <v>168</v>
      </c>
      <c r="J196" s="28"/>
      <c r="N196" s="28"/>
      <c r="O196" s="28"/>
      <c r="Q196" s="28"/>
      <c r="R196" s="28"/>
      <c r="S196" s="28"/>
      <c r="T196" s="28"/>
      <c r="U196" s="28"/>
    </row>
    <row r="197" spans="2:21" x14ac:dyDescent="0.2">
      <c r="B197" s="26" t="s">
        <v>30</v>
      </c>
      <c r="C197" s="26" t="s">
        <v>169</v>
      </c>
      <c r="D197" s="26">
        <f t="shared" ref="D197:D202" si="88">E197*1000</f>
        <v>341000</v>
      </c>
      <c r="E197" s="36">
        <v>341</v>
      </c>
      <c r="F197" s="26" t="s">
        <v>32</v>
      </c>
      <c r="G197" s="27">
        <v>751025.35</v>
      </c>
      <c r="I197" s="37">
        <v>1.6400000000000001E-2</v>
      </c>
      <c r="J197" s="28">
        <f t="shared" ref="J197:J202" si="89">G197*I197</f>
        <v>12316.81574</v>
      </c>
      <c r="L197" s="37">
        <v>0.30780000000000002</v>
      </c>
      <c r="N197" s="28">
        <f t="shared" ref="N197:N202" si="90">G197*L197</f>
        <v>231165.60273000001</v>
      </c>
      <c r="O197" s="28">
        <f t="shared" ref="O197:O202" si="91">N197-J197</f>
        <v>218848.78699000002</v>
      </c>
      <c r="Q197" s="27">
        <v>143849.30768852698</v>
      </c>
      <c r="R197" s="27">
        <v>74999.479301473009</v>
      </c>
      <c r="S197" s="27">
        <v>0</v>
      </c>
      <c r="T197" s="27">
        <v>0</v>
      </c>
      <c r="U197" s="27">
        <v>0</v>
      </c>
    </row>
    <row r="198" spans="2:21" x14ac:dyDescent="0.2">
      <c r="B198" s="39" t="s">
        <v>30</v>
      </c>
      <c r="C198" s="39" t="s">
        <v>169</v>
      </c>
      <c r="D198" s="39">
        <f t="shared" si="88"/>
        <v>342000</v>
      </c>
      <c r="E198" s="36">
        <v>342</v>
      </c>
      <c r="F198" s="26" t="s">
        <v>56</v>
      </c>
      <c r="G198" s="27">
        <v>31460</v>
      </c>
      <c r="I198" s="37">
        <v>2.93E-2</v>
      </c>
      <c r="J198" s="28">
        <v>0</v>
      </c>
      <c r="L198" s="45">
        <v>0</v>
      </c>
      <c r="N198" s="28">
        <f t="shared" si="90"/>
        <v>0</v>
      </c>
      <c r="O198" s="28">
        <f t="shared" si="91"/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</row>
    <row r="199" spans="2:21" x14ac:dyDescent="0.2">
      <c r="B199" s="26" t="s">
        <v>30</v>
      </c>
      <c r="C199" s="26" t="s">
        <v>169</v>
      </c>
      <c r="D199" s="26">
        <f t="shared" si="88"/>
        <v>343000</v>
      </c>
      <c r="E199" s="36">
        <v>343</v>
      </c>
      <c r="F199" s="26" t="s">
        <v>164</v>
      </c>
      <c r="G199" s="27">
        <v>9058274.2200000007</v>
      </c>
      <c r="I199" s="37">
        <v>8.0999999999999996E-3</v>
      </c>
      <c r="J199" s="28">
        <f t="shared" si="89"/>
        <v>73372.021181999997</v>
      </c>
      <c r="L199" s="37">
        <v>2.5099999999999997E-2</v>
      </c>
      <c r="N199" s="28">
        <f t="shared" si="90"/>
        <v>227362.68292199998</v>
      </c>
      <c r="O199" s="28">
        <f t="shared" si="91"/>
        <v>153990.66173999998</v>
      </c>
      <c r="Q199" s="27">
        <v>101218.06196170198</v>
      </c>
      <c r="R199" s="27">
        <v>52772.599778297983</v>
      </c>
      <c r="S199" s="27">
        <v>0</v>
      </c>
      <c r="T199" s="27">
        <v>0</v>
      </c>
      <c r="U199" s="27">
        <v>0</v>
      </c>
    </row>
    <row r="200" spans="2:21" x14ac:dyDescent="0.2">
      <c r="B200" s="26" t="s">
        <v>30</v>
      </c>
      <c r="C200" s="26" t="s">
        <v>169</v>
      </c>
      <c r="D200" s="26">
        <f t="shared" si="88"/>
        <v>344000</v>
      </c>
      <c r="E200" s="36">
        <v>344</v>
      </c>
      <c r="F200" s="26" t="s">
        <v>34</v>
      </c>
      <c r="G200" s="27">
        <v>2603841.2999999998</v>
      </c>
      <c r="I200" s="37">
        <v>2.5000000000000001E-2</v>
      </c>
      <c r="J200" s="28">
        <f t="shared" si="89"/>
        <v>65096.032500000001</v>
      </c>
      <c r="L200" s="37">
        <v>2.5600000000000001E-2</v>
      </c>
      <c r="N200" s="28">
        <f t="shared" si="90"/>
        <v>66658.337279999992</v>
      </c>
      <c r="O200" s="28">
        <f t="shared" si="91"/>
        <v>1562.3047799999913</v>
      </c>
      <c r="Q200" s="27">
        <v>1026.9029318939938</v>
      </c>
      <c r="R200" s="27">
        <v>535.40184810599749</v>
      </c>
      <c r="S200" s="27">
        <v>0</v>
      </c>
      <c r="T200" s="27">
        <v>0</v>
      </c>
      <c r="U200" s="27">
        <v>0</v>
      </c>
    </row>
    <row r="201" spans="2:21" x14ac:dyDescent="0.2">
      <c r="B201" s="26" t="s">
        <v>30</v>
      </c>
      <c r="C201" s="26" t="s">
        <v>169</v>
      </c>
      <c r="D201" s="26">
        <f t="shared" si="88"/>
        <v>345000</v>
      </c>
      <c r="E201" s="36">
        <v>345</v>
      </c>
      <c r="F201" s="26" t="s">
        <v>36</v>
      </c>
      <c r="G201" s="27">
        <v>1242722.45</v>
      </c>
      <c r="I201" s="37">
        <v>0.1249</v>
      </c>
      <c r="J201" s="28">
        <f t="shared" si="89"/>
        <v>155216.03400499999</v>
      </c>
      <c r="L201" s="37">
        <v>0.16940000000000002</v>
      </c>
      <c r="N201" s="28">
        <f t="shared" si="90"/>
        <v>210517.18303000001</v>
      </c>
      <c r="O201" s="28">
        <f t="shared" si="91"/>
        <v>55301.149025000021</v>
      </c>
      <c r="Q201" s="27">
        <v>36349.445254132501</v>
      </c>
      <c r="R201" s="27">
        <v>18951.703770867505</v>
      </c>
      <c r="S201" s="27">
        <v>0</v>
      </c>
      <c r="T201" s="27">
        <v>0</v>
      </c>
      <c r="U201" s="27">
        <v>0</v>
      </c>
    </row>
    <row r="202" spans="2:21" x14ac:dyDescent="0.2">
      <c r="B202" s="26" t="s">
        <v>30</v>
      </c>
      <c r="C202" s="26" t="s">
        <v>169</v>
      </c>
      <c r="D202" s="26">
        <f t="shared" si="88"/>
        <v>346000</v>
      </c>
      <c r="E202" s="36">
        <v>346</v>
      </c>
      <c r="F202" s="26" t="s">
        <v>57</v>
      </c>
      <c r="G202" s="27">
        <v>398997.44</v>
      </c>
      <c r="I202" s="37">
        <v>2.5100000000000001E-2</v>
      </c>
      <c r="J202" s="28">
        <f t="shared" si="89"/>
        <v>10014.835744</v>
      </c>
      <c r="L202" s="37">
        <v>0.23280000000000001</v>
      </c>
      <c r="N202" s="28">
        <f t="shared" si="90"/>
        <v>92886.604032000003</v>
      </c>
      <c r="O202" s="28">
        <f t="shared" si="91"/>
        <v>82871.768288000007</v>
      </c>
      <c r="Q202" s="27">
        <v>54471.613295702402</v>
      </c>
      <c r="R202" s="27">
        <v>28400.154992297601</v>
      </c>
      <c r="S202" s="27">
        <v>0</v>
      </c>
      <c r="T202" s="27">
        <v>0</v>
      </c>
      <c r="U202" s="27">
        <v>0</v>
      </c>
    </row>
    <row r="203" spans="2:21" x14ac:dyDescent="0.2">
      <c r="F203" s="26" t="s">
        <v>39</v>
      </c>
      <c r="G203" s="40">
        <f>SUM(G197:G202)</f>
        <v>14086320.76</v>
      </c>
      <c r="J203" s="40">
        <f>SUM(J197:J202)</f>
        <v>316015.73917100002</v>
      </c>
      <c r="N203" s="40">
        <f t="shared" ref="N203:O203" si="92">SUM(N197:N202)</f>
        <v>828590.4099940001</v>
      </c>
      <c r="O203" s="40">
        <f t="shared" si="92"/>
        <v>512574.67082300002</v>
      </c>
      <c r="Q203" s="40">
        <f t="shared" ref="Q203:U203" si="93">SUM(Q197:Q202)</f>
        <v>336915.33113195782</v>
      </c>
      <c r="R203" s="40">
        <f t="shared" si="93"/>
        <v>175659.33969104211</v>
      </c>
      <c r="S203" s="40">
        <f t="shared" si="93"/>
        <v>0</v>
      </c>
      <c r="T203" s="40">
        <f t="shared" si="93"/>
        <v>0</v>
      </c>
      <c r="U203" s="40">
        <f t="shared" si="93"/>
        <v>0</v>
      </c>
    </row>
    <row r="204" spans="2:21" x14ac:dyDescent="0.2">
      <c r="J204" s="28"/>
      <c r="N204" s="28"/>
      <c r="O204" s="28"/>
      <c r="Q204" s="28"/>
      <c r="R204" s="28"/>
      <c r="S204" s="28"/>
      <c r="T204" s="28"/>
      <c r="U204" s="28"/>
    </row>
    <row r="205" spans="2:21" x14ac:dyDescent="0.2">
      <c r="F205" s="26" t="s">
        <v>170</v>
      </c>
      <c r="J205" s="28"/>
      <c r="N205" s="28"/>
      <c r="O205" s="28"/>
      <c r="Q205" s="28"/>
      <c r="R205" s="28"/>
      <c r="S205" s="28"/>
      <c r="T205" s="28"/>
      <c r="U205" s="28"/>
    </row>
    <row r="206" spans="2:21" x14ac:dyDescent="0.2">
      <c r="B206" s="26" t="s">
        <v>30</v>
      </c>
      <c r="C206" s="26" t="s">
        <v>171</v>
      </c>
      <c r="D206" s="26">
        <f t="shared" ref="D206:D211" si="94">E206*1000</f>
        <v>341000</v>
      </c>
      <c r="E206" s="36">
        <v>341</v>
      </c>
      <c r="F206" s="26" t="s">
        <v>32</v>
      </c>
      <c r="G206" s="27">
        <v>3531837.93</v>
      </c>
      <c r="I206" s="37">
        <v>3.1199999999999999E-2</v>
      </c>
      <c r="J206" s="28">
        <f t="shared" ref="J206:J211" si="95">G206*I206</f>
        <v>110193.343416</v>
      </c>
      <c r="L206" s="37">
        <v>3.7000000000000005E-2</v>
      </c>
      <c r="N206" s="28">
        <f t="shared" ref="N206:N211" si="96">G206*L206</f>
        <v>130678.00341000002</v>
      </c>
      <c r="O206" s="28">
        <f t="shared" ref="O206:O211" si="97">N206-J206</f>
        <v>20484.659994000016</v>
      </c>
      <c r="Q206" s="27">
        <v>13464.5670140562</v>
      </c>
      <c r="R206" s="27">
        <v>7020.0929799438018</v>
      </c>
      <c r="S206" s="27">
        <v>0</v>
      </c>
      <c r="T206" s="27">
        <v>0</v>
      </c>
      <c r="U206" s="27">
        <v>0</v>
      </c>
    </row>
    <row r="207" spans="2:21" x14ac:dyDescent="0.2">
      <c r="B207" s="26" t="s">
        <v>30</v>
      </c>
      <c r="C207" s="26" t="s">
        <v>171</v>
      </c>
      <c r="D207" s="26">
        <f t="shared" si="94"/>
        <v>342000</v>
      </c>
      <c r="E207" s="36">
        <v>342</v>
      </c>
      <c r="F207" s="26" t="s">
        <v>56</v>
      </c>
      <c r="G207" s="27">
        <v>1695808.4</v>
      </c>
      <c r="I207" s="37">
        <v>3.5699999999999996E-2</v>
      </c>
      <c r="J207" s="28">
        <f t="shared" si="95"/>
        <v>60540.359879999989</v>
      </c>
      <c r="L207" s="37">
        <v>3.56E-2</v>
      </c>
      <c r="N207" s="28">
        <f t="shared" si="96"/>
        <v>60370.779039999994</v>
      </c>
      <c r="O207" s="28">
        <f t="shared" si="97"/>
        <v>-169.58083999999508</v>
      </c>
      <c r="Q207" s="27">
        <v>-111.46548613199411</v>
      </c>
      <c r="R207" s="27">
        <v>-58.115353867997328</v>
      </c>
      <c r="S207" s="27">
        <v>0</v>
      </c>
      <c r="T207" s="27">
        <v>0</v>
      </c>
      <c r="U207" s="27">
        <v>0</v>
      </c>
    </row>
    <row r="208" spans="2:21" x14ac:dyDescent="0.2">
      <c r="B208" s="26" t="s">
        <v>30</v>
      </c>
      <c r="C208" s="26" t="s">
        <v>171</v>
      </c>
      <c r="D208" s="26">
        <f t="shared" si="94"/>
        <v>343000</v>
      </c>
      <c r="E208" s="36">
        <v>343</v>
      </c>
      <c r="F208" s="26" t="s">
        <v>164</v>
      </c>
      <c r="G208" s="27">
        <v>5722486.0499999998</v>
      </c>
      <c r="I208" s="37">
        <v>2.7699999999999999E-2</v>
      </c>
      <c r="J208" s="28">
        <f t="shared" si="95"/>
        <v>158512.86358499998</v>
      </c>
      <c r="L208" s="37">
        <v>3.7699999999999997E-2</v>
      </c>
      <c r="N208" s="28">
        <f t="shared" si="96"/>
        <v>215737.72408499997</v>
      </c>
      <c r="O208" s="28">
        <f t="shared" si="97"/>
        <v>57224.860499999981</v>
      </c>
      <c r="Q208" s="27">
        <v>37613.900806649981</v>
      </c>
      <c r="R208" s="27">
        <v>19610.95969335</v>
      </c>
      <c r="S208" s="27">
        <v>0</v>
      </c>
      <c r="T208" s="27">
        <v>0</v>
      </c>
      <c r="U208" s="27">
        <v>0</v>
      </c>
    </row>
    <row r="209" spans="1:21" x14ac:dyDescent="0.2">
      <c r="B209" s="26" t="s">
        <v>30</v>
      </c>
      <c r="C209" s="26" t="s">
        <v>171</v>
      </c>
      <c r="D209" s="26">
        <f t="shared" si="94"/>
        <v>344000</v>
      </c>
      <c r="E209" s="36">
        <v>344</v>
      </c>
      <c r="F209" s="26" t="s">
        <v>34</v>
      </c>
      <c r="G209" s="27">
        <v>49617979.310000002</v>
      </c>
      <c r="I209" s="37">
        <v>3.7699999999999997E-2</v>
      </c>
      <c r="J209" s="28">
        <f t="shared" si="95"/>
        <v>1870597.819987</v>
      </c>
      <c r="L209" s="37">
        <v>3.9399999999999998E-2</v>
      </c>
      <c r="N209" s="28">
        <f t="shared" si="96"/>
        <v>1954948.384814</v>
      </c>
      <c r="O209" s="28">
        <f t="shared" si="97"/>
        <v>84350.564827000024</v>
      </c>
      <c r="Q209" s="27">
        <v>55443.626260787249</v>
      </c>
      <c r="R209" s="27">
        <v>28906.938566213008</v>
      </c>
      <c r="S209" s="27">
        <v>0</v>
      </c>
      <c r="T209" s="27">
        <v>0</v>
      </c>
      <c r="U209" s="27">
        <v>0</v>
      </c>
    </row>
    <row r="210" spans="1:21" x14ac:dyDescent="0.2">
      <c r="B210" s="26" t="s">
        <v>30</v>
      </c>
      <c r="C210" s="26" t="s">
        <v>171</v>
      </c>
      <c r="D210" s="26">
        <f t="shared" si="94"/>
        <v>345000</v>
      </c>
      <c r="E210" s="36">
        <v>345</v>
      </c>
      <c r="F210" s="26" t="s">
        <v>36</v>
      </c>
      <c r="G210" s="27">
        <v>2770049.43</v>
      </c>
      <c r="I210" s="37">
        <v>5.8900000000000001E-2</v>
      </c>
      <c r="J210" s="28">
        <f t="shared" si="95"/>
        <v>163155.91142700001</v>
      </c>
      <c r="L210" s="37">
        <v>8.2200000000000009E-2</v>
      </c>
      <c r="N210" s="28">
        <f t="shared" si="96"/>
        <v>227698.06314600003</v>
      </c>
      <c r="O210" s="28">
        <f t="shared" si="97"/>
        <v>64542.151719000016</v>
      </c>
      <c r="Q210" s="27">
        <v>42423.556324898716</v>
      </c>
      <c r="R210" s="27">
        <v>22118.595394101307</v>
      </c>
      <c r="S210" s="27">
        <v>0</v>
      </c>
      <c r="T210" s="27">
        <v>0</v>
      </c>
      <c r="U210" s="27">
        <v>0</v>
      </c>
    </row>
    <row r="211" spans="1:21" x14ac:dyDescent="0.2">
      <c r="B211" s="26" t="s">
        <v>30</v>
      </c>
      <c r="C211" s="26" t="s">
        <v>171</v>
      </c>
      <c r="D211" s="26">
        <f t="shared" si="94"/>
        <v>346000</v>
      </c>
      <c r="E211" s="36">
        <v>346</v>
      </c>
      <c r="F211" s="26" t="s">
        <v>57</v>
      </c>
      <c r="G211" s="27">
        <v>294929.68</v>
      </c>
      <c r="I211" s="37">
        <v>2.87E-2</v>
      </c>
      <c r="J211" s="28">
        <f t="shared" si="95"/>
        <v>8464.4818159999995</v>
      </c>
      <c r="L211" s="37">
        <v>5.6900000000000006E-2</v>
      </c>
      <c r="N211" s="28">
        <f t="shared" si="96"/>
        <v>16781.498792000002</v>
      </c>
      <c r="O211" s="28">
        <f t="shared" si="97"/>
        <v>8317.0169760000026</v>
      </c>
      <c r="Q211" s="27">
        <v>5466.775258324803</v>
      </c>
      <c r="R211" s="27">
        <v>2850.241717675201</v>
      </c>
      <c r="S211" s="27">
        <v>0</v>
      </c>
      <c r="T211" s="27">
        <v>0</v>
      </c>
      <c r="U211" s="27">
        <v>0</v>
      </c>
    </row>
    <row r="212" spans="1:21" x14ac:dyDescent="0.2">
      <c r="F212" s="26" t="s">
        <v>39</v>
      </c>
      <c r="G212" s="40">
        <f>SUM(G206:G211)</f>
        <v>63633090.799999997</v>
      </c>
      <c r="J212" s="40">
        <f>SUM(J206:J211)</f>
        <v>2371464.7801109999</v>
      </c>
      <c r="N212" s="40">
        <f t="shared" ref="N212:O212" si="98">SUM(N206:N211)</f>
        <v>2606214.4532869998</v>
      </c>
      <c r="O212" s="40">
        <f t="shared" si="98"/>
        <v>234749.67317600004</v>
      </c>
      <c r="Q212" s="40">
        <f t="shared" ref="Q212:U212" si="99">SUM(Q206:Q211)</f>
        <v>154300.96017858497</v>
      </c>
      <c r="R212" s="40">
        <f t="shared" si="99"/>
        <v>80448.712997415336</v>
      </c>
      <c r="S212" s="40">
        <f t="shared" si="99"/>
        <v>0</v>
      </c>
      <c r="T212" s="40">
        <f t="shared" si="99"/>
        <v>0</v>
      </c>
      <c r="U212" s="40">
        <f t="shared" si="99"/>
        <v>0</v>
      </c>
    </row>
    <row r="213" spans="1:21" x14ac:dyDescent="0.2">
      <c r="J213" s="28"/>
      <c r="N213" s="28"/>
      <c r="O213" s="28"/>
      <c r="Q213" s="28"/>
      <c r="R213" s="28"/>
      <c r="S213" s="28"/>
      <c r="T213" s="28"/>
      <c r="U213" s="28"/>
    </row>
    <row r="214" spans="1:21" x14ac:dyDescent="0.2">
      <c r="F214" s="26" t="s">
        <v>172</v>
      </c>
      <c r="J214" s="28"/>
      <c r="N214" s="28"/>
      <c r="O214" s="28"/>
      <c r="Q214" s="28"/>
      <c r="R214" s="28"/>
      <c r="S214" s="28"/>
      <c r="T214" s="28"/>
      <c r="U214" s="28"/>
    </row>
    <row r="215" spans="1:21" x14ac:dyDescent="0.2">
      <c r="B215" s="26" t="s">
        <v>30</v>
      </c>
      <c r="C215" s="26" t="s">
        <v>173</v>
      </c>
      <c r="D215" s="26">
        <f t="shared" ref="D215:D217" si="100">E215*1000</f>
        <v>344010</v>
      </c>
      <c r="E215" s="42">
        <v>344.01</v>
      </c>
      <c r="F215" s="26" t="s">
        <v>34</v>
      </c>
      <c r="G215" s="27">
        <v>149669.82</v>
      </c>
      <c r="I215" s="37">
        <v>5.2999999999999999E-2</v>
      </c>
      <c r="J215" s="28">
        <f t="shared" ref="J215:J217" si="101">G215*I215</f>
        <v>7932.5004600000002</v>
      </c>
      <c r="L215" s="37">
        <v>6.6900000000000001E-2</v>
      </c>
      <c r="N215" s="28">
        <f t="shared" ref="N215:N217" si="102">G215*L215</f>
        <v>10012.910958</v>
      </c>
      <c r="O215" s="28">
        <f t="shared" ref="O215:O217" si="103">N215-J215</f>
        <v>2080.4104980000002</v>
      </c>
      <c r="Q215" s="27">
        <v>1367.4538203353995</v>
      </c>
      <c r="R215" s="27">
        <v>712.95667766459974</v>
      </c>
      <c r="S215" s="27">
        <v>0</v>
      </c>
      <c r="T215" s="27">
        <v>0</v>
      </c>
      <c r="U215" s="27">
        <v>0</v>
      </c>
    </row>
    <row r="216" spans="1:21" x14ac:dyDescent="0.2">
      <c r="B216" s="26" t="s">
        <v>30</v>
      </c>
      <c r="C216" s="26" t="s">
        <v>83</v>
      </c>
      <c r="D216" s="26">
        <f t="shared" si="100"/>
        <v>344010</v>
      </c>
      <c r="E216" s="42">
        <v>344.01</v>
      </c>
      <c r="F216" s="26" t="s">
        <v>174</v>
      </c>
      <c r="G216" s="27">
        <v>299355.72000000003</v>
      </c>
      <c r="I216" s="37">
        <v>0.05</v>
      </c>
      <c r="J216" s="28">
        <f t="shared" si="101"/>
        <v>14967.786000000002</v>
      </c>
      <c r="L216" s="37">
        <v>6.6900000000000001E-2</v>
      </c>
      <c r="N216" s="28">
        <f t="shared" si="102"/>
        <v>20026.897668000001</v>
      </c>
      <c r="O216" s="28">
        <f t="shared" si="103"/>
        <v>5059.1116679999996</v>
      </c>
      <c r="Q216" s="27">
        <v>3325.3540993764</v>
      </c>
      <c r="R216" s="27">
        <v>1733.7575686235996</v>
      </c>
      <c r="S216" s="27">
        <v>0</v>
      </c>
      <c r="T216" s="27">
        <v>0</v>
      </c>
      <c r="U216" s="27">
        <v>0</v>
      </c>
    </row>
    <row r="217" spans="1:21" x14ac:dyDescent="0.2">
      <c r="B217" s="26" t="s">
        <v>30</v>
      </c>
      <c r="C217" s="26" t="s">
        <v>173</v>
      </c>
      <c r="D217" s="26">
        <f t="shared" si="100"/>
        <v>345010</v>
      </c>
      <c r="E217" s="26">
        <v>345.01</v>
      </c>
      <c r="F217" s="26" t="s">
        <v>36</v>
      </c>
      <c r="G217" s="27">
        <v>33209.410000000003</v>
      </c>
      <c r="I217" s="37">
        <v>2.9700000000000001E-2</v>
      </c>
      <c r="J217" s="28">
        <f t="shared" si="101"/>
        <v>986.31947700000012</v>
      </c>
      <c r="L217" s="37">
        <v>8.2200000000000009E-2</v>
      </c>
      <c r="N217" s="28">
        <f t="shared" si="102"/>
        <v>2729.8135020000004</v>
      </c>
      <c r="O217" s="28">
        <f t="shared" si="103"/>
        <v>1743.4940250000004</v>
      </c>
      <c r="Q217" s="27">
        <v>1145.9986226325004</v>
      </c>
      <c r="R217" s="27">
        <v>597.49540236750022</v>
      </c>
      <c r="S217" s="27">
        <v>0</v>
      </c>
      <c r="T217" s="27">
        <v>0</v>
      </c>
      <c r="U217" s="27">
        <v>0</v>
      </c>
    </row>
    <row r="218" spans="1:21" x14ac:dyDescent="0.2">
      <c r="F218" s="26" t="s">
        <v>39</v>
      </c>
      <c r="G218" s="40">
        <f>SUM(G215:G217)</f>
        <v>482234.95000000007</v>
      </c>
      <c r="J218" s="40">
        <f>SUM(J215:J217)</f>
        <v>23886.605937000004</v>
      </c>
      <c r="N218" s="40">
        <f t="shared" ref="N218:O218" si="104">SUM(N215:N217)</f>
        <v>32769.622128000003</v>
      </c>
      <c r="O218" s="40">
        <f t="shared" si="104"/>
        <v>8883.0161910000006</v>
      </c>
      <c r="Q218" s="40">
        <f t="shared" ref="Q218:U218" si="105">SUM(Q215:Q217)</f>
        <v>5838.8065423443004</v>
      </c>
      <c r="R218" s="40">
        <f t="shared" si="105"/>
        <v>3044.2096486556993</v>
      </c>
      <c r="S218" s="40">
        <f t="shared" si="105"/>
        <v>0</v>
      </c>
      <c r="T218" s="40">
        <f t="shared" si="105"/>
        <v>0</v>
      </c>
      <c r="U218" s="40">
        <f t="shared" si="105"/>
        <v>0</v>
      </c>
    </row>
    <row r="219" spans="1:21" x14ac:dyDescent="0.2">
      <c r="J219" s="28"/>
      <c r="N219" s="28"/>
      <c r="O219" s="28"/>
      <c r="Q219" s="28"/>
      <c r="R219" s="28"/>
      <c r="S219" s="28"/>
      <c r="T219" s="28"/>
      <c r="U219" s="28"/>
    </row>
    <row r="220" spans="1:21" x14ac:dyDescent="0.2">
      <c r="F220" s="26" t="s">
        <v>175</v>
      </c>
      <c r="G220" s="40">
        <f>SUM(G173,G181,G188,G194,G203,G212,G218)</f>
        <v>303392106.53999996</v>
      </c>
      <c r="J220" s="40">
        <f>SUM(J173,J181,J188,J194,J203,J212,J218)</f>
        <v>9855350.7817080021</v>
      </c>
      <c r="N220" s="40">
        <f t="shared" ref="N220:O220" si="106">SUM(N173,N181,N188,N194,N203,N212,N218)</f>
        <v>10786640.768337</v>
      </c>
      <c r="O220" s="40">
        <f t="shared" si="106"/>
        <v>931289.9866289997</v>
      </c>
      <c r="Q220" s="40">
        <f t="shared" ref="Q220:U220" si="107">SUM(Q173,Q181,Q188,Q194,Q203,Q212,Q218)</f>
        <v>612136.90821124136</v>
      </c>
      <c r="R220" s="40">
        <f t="shared" si="107"/>
        <v>319153.07841775822</v>
      </c>
      <c r="S220" s="40">
        <f t="shared" si="107"/>
        <v>0</v>
      </c>
      <c r="T220" s="40">
        <f t="shared" si="107"/>
        <v>0</v>
      </c>
      <c r="U220" s="40">
        <f t="shared" si="107"/>
        <v>0</v>
      </c>
    </row>
    <row r="221" spans="1:21" x14ac:dyDescent="0.2">
      <c r="J221" s="28"/>
      <c r="N221" s="28"/>
      <c r="O221" s="28"/>
      <c r="Q221" s="28"/>
      <c r="R221" s="28"/>
      <c r="S221" s="28"/>
      <c r="T221" s="28"/>
      <c r="U221" s="28"/>
    </row>
    <row r="222" spans="1:21" x14ac:dyDescent="0.2">
      <c r="F222" s="26" t="s">
        <v>176</v>
      </c>
      <c r="G222" s="28">
        <f>SUM(G40,G163,G220)</f>
        <v>1345012260.1199999</v>
      </c>
      <c r="J222" s="28">
        <f>SUM(J40,J163,J220)</f>
        <v>29124769.463389076</v>
      </c>
      <c r="N222" s="28">
        <f>SUM(N40,N163,N220)</f>
        <v>35018126.845211998</v>
      </c>
      <c r="O222" s="28">
        <f>SUM(O40,O163,O220)</f>
        <v>5893357.3818229232</v>
      </c>
      <c r="Q222" s="28">
        <f>SUM(Q40,Q163,Q220)</f>
        <v>3873692.0544377808</v>
      </c>
      <c r="R222" s="28">
        <f>SUM(R40,R163,R220)</f>
        <v>2019647.4472171424</v>
      </c>
      <c r="S222" s="28">
        <f>SUM(S40,S163,S220)</f>
        <v>0</v>
      </c>
      <c r="T222" s="28">
        <f>SUM(T40,T163,T220)</f>
        <v>0</v>
      </c>
      <c r="U222" s="28">
        <f>SUM(U40,U163,U220)</f>
        <v>0</v>
      </c>
    </row>
    <row r="223" spans="1:21" x14ac:dyDescent="0.2">
      <c r="J223" s="28"/>
      <c r="N223" s="28"/>
      <c r="O223" s="28"/>
      <c r="Q223" s="28"/>
      <c r="R223" s="28"/>
      <c r="S223" s="28"/>
      <c r="T223" s="28"/>
      <c r="U223" s="28"/>
    </row>
    <row r="224" spans="1:21" x14ac:dyDescent="0.2">
      <c r="A224" s="26" t="s">
        <v>58</v>
      </c>
      <c r="J224" s="28"/>
      <c r="N224" s="28"/>
      <c r="O224" s="28"/>
      <c r="Q224" s="28"/>
      <c r="R224" s="28"/>
      <c r="S224" s="28"/>
      <c r="T224" s="28"/>
      <c r="U224" s="28"/>
    </row>
    <row r="225" spans="1:21" x14ac:dyDescent="0.2">
      <c r="B225" s="26" t="s">
        <v>30</v>
      </c>
      <c r="C225" s="26" t="s">
        <v>59</v>
      </c>
      <c r="D225" s="26">
        <f t="shared" ref="D225:D234" si="108">E225*1000</f>
        <v>350300</v>
      </c>
      <c r="E225" s="26">
        <v>350.3</v>
      </c>
      <c r="F225" s="26" t="s">
        <v>45</v>
      </c>
      <c r="G225" s="27">
        <v>1487565.9100000001</v>
      </c>
      <c r="I225" s="37">
        <v>1.24E-2</v>
      </c>
      <c r="J225" s="28">
        <f t="shared" ref="J225:J234" si="109">G225*I225</f>
        <v>18445.817284000001</v>
      </c>
      <c r="L225" s="37">
        <v>1.0699999999999999E-2</v>
      </c>
      <c r="N225" s="28">
        <f t="shared" ref="N225:N234" si="110">G225*L225</f>
        <v>15916.955237</v>
      </c>
      <c r="O225" s="28">
        <f t="shared" ref="O225:O234" si="111">N225-J225</f>
        <v>-2528.8620470000005</v>
      </c>
      <c r="Q225" s="27">
        <v>-1662.221023493099</v>
      </c>
      <c r="R225" s="27">
        <v>-866.64102350689973</v>
      </c>
      <c r="S225" s="27">
        <v>0</v>
      </c>
      <c r="T225" s="27">
        <v>0</v>
      </c>
      <c r="U225" s="27">
        <v>0</v>
      </c>
    </row>
    <row r="226" spans="1:21" x14ac:dyDescent="0.2">
      <c r="B226" s="26" t="s">
        <v>30</v>
      </c>
      <c r="C226" s="26" t="s">
        <v>59</v>
      </c>
      <c r="D226" s="26">
        <f t="shared" si="108"/>
        <v>350400</v>
      </c>
      <c r="E226" s="26">
        <v>350.4</v>
      </c>
      <c r="F226" s="26" t="s">
        <v>60</v>
      </c>
      <c r="G226" s="27">
        <v>19802757.379999999</v>
      </c>
      <c r="I226" s="37">
        <v>1.2999999999999999E-2</v>
      </c>
      <c r="J226" s="28">
        <f t="shared" si="109"/>
        <v>257435.84593999997</v>
      </c>
      <c r="L226" s="37">
        <v>1.1900000000000001E-2</v>
      </c>
      <c r="N226" s="28">
        <f t="shared" si="110"/>
        <v>235652.81282200001</v>
      </c>
      <c r="O226" s="28">
        <f t="shared" si="111"/>
        <v>-21783.033117999963</v>
      </c>
      <c r="Q226" s="27">
        <v>-14317.98766846137</v>
      </c>
      <c r="R226" s="27">
        <v>-7465.0454495385929</v>
      </c>
      <c r="S226" s="27">
        <v>0</v>
      </c>
      <c r="T226" s="27">
        <v>0</v>
      </c>
      <c r="U226" s="27">
        <v>0</v>
      </c>
    </row>
    <row r="227" spans="1:21" x14ac:dyDescent="0.2">
      <c r="B227" s="26" t="s">
        <v>30</v>
      </c>
      <c r="C227" s="26" t="s">
        <v>59</v>
      </c>
      <c r="D227" s="26">
        <f t="shared" si="108"/>
        <v>352000</v>
      </c>
      <c r="E227" s="36">
        <v>352</v>
      </c>
      <c r="F227" s="26" t="s">
        <v>32</v>
      </c>
      <c r="G227" s="27">
        <v>24160649.32</v>
      </c>
      <c r="I227" s="37">
        <v>1.6500000000000001E-2</v>
      </c>
      <c r="J227" s="28">
        <f t="shared" si="109"/>
        <v>398650.71378000005</v>
      </c>
      <c r="L227" s="37">
        <v>1.6299999999999999E-2</v>
      </c>
      <c r="N227" s="28">
        <f t="shared" si="110"/>
        <v>393818.58391599997</v>
      </c>
      <c r="O227" s="28">
        <f t="shared" si="111"/>
        <v>-4832.129864000075</v>
      </c>
      <c r="Q227" s="27">
        <v>-3176.1589596072445</v>
      </c>
      <c r="R227" s="27">
        <v>-1655.9709043928306</v>
      </c>
      <c r="S227" s="27">
        <v>0</v>
      </c>
      <c r="T227" s="27">
        <v>0</v>
      </c>
      <c r="U227" s="27">
        <v>0</v>
      </c>
    </row>
    <row r="228" spans="1:21" x14ac:dyDescent="0.2">
      <c r="B228" s="26" t="s">
        <v>30</v>
      </c>
      <c r="C228" s="26" t="s">
        <v>59</v>
      </c>
      <c r="D228" s="26">
        <f t="shared" si="108"/>
        <v>353000</v>
      </c>
      <c r="E228" s="36">
        <v>353</v>
      </c>
      <c r="F228" s="26" t="s">
        <v>61</v>
      </c>
      <c r="G228" s="27">
        <v>253210885.71000001</v>
      </c>
      <c r="I228" s="37">
        <v>2.3299999999999998E-2</v>
      </c>
      <c r="J228" s="28">
        <f t="shared" si="109"/>
        <v>5899813.6370429993</v>
      </c>
      <c r="L228" s="37">
        <v>2.41E-2</v>
      </c>
      <c r="N228" s="28">
        <f t="shared" si="110"/>
        <v>6102382.3456110004</v>
      </c>
      <c r="O228" s="28">
        <f t="shared" si="111"/>
        <v>202568.70856800117</v>
      </c>
      <c r="Q228" s="27">
        <v>133148.41214174731</v>
      </c>
      <c r="R228" s="27">
        <v>69420.296426254092</v>
      </c>
      <c r="S228" s="27">
        <v>0</v>
      </c>
      <c r="T228" s="27">
        <v>0</v>
      </c>
      <c r="U228" s="27">
        <v>0</v>
      </c>
    </row>
    <row r="229" spans="1:21" x14ac:dyDescent="0.2">
      <c r="B229" s="26" t="s">
        <v>30</v>
      </c>
      <c r="C229" s="26" t="s">
        <v>59</v>
      </c>
      <c r="D229" s="26">
        <f t="shared" si="108"/>
        <v>354000</v>
      </c>
      <c r="E229" s="36">
        <v>354</v>
      </c>
      <c r="F229" s="26" t="s">
        <v>62</v>
      </c>
      <c r="G229" s="27">
        <v>17173620.23</v>
      </c>
      <c r="I229" s="37">
        <v>1.7999999999999999E-2</v>
      </c>
      <c r="J229" s="28">
        <f t="shared" si="109"/>
        <v>309125.16414000001</v>
      </c>
      <c r="L229" s="37">
        <v>1.5100000000000001E-2</v>
      </c>
      <c r="N229" s="28">
        <f t="shared" si="110"/>
        <v>259321.66547300003</v>
      </c>
      <c r="O229" s="28">
        <f t="shared" si="111"/>
        <v>-49803.498666999978</v>
      </c>
      <c r="Q229" s="27">
        <v>-32735.839673819079</v>
      </c>
      <c r="R229" s="27">
        <v>-17067.658993180899</v>
      </c>
      <c r="S229" s="27">
        <v>0</v>
      </c>
      <c r="T229" s="27">
        <v>0</v>
      </c>
      <c r="U229" s="27">
        <v>0</v>
      </c>
    </row>
    <row r="230" spans="1:21" x14ac:dyDescent="0.2">
      <c r="B230" s="26" t="s">
        <v>30</v>
      </c>
      <c r="C230" s="26" t="s">
        <v>59</v>
      </c>
      <c r="D230" s="26">
        <f t="shared" si="108"/>
        <v>355000</v>
      </c>
      <c r="E230" s="36">
        <v>355</v>
      </c>
      <c r="F230" s="26" t="s">
        <v>63</v>
      </c>
      <c r="G230" s="27">
        <v>211925651.87</v>
      </c>
      <c r="I230" s="37">
        <v>1.38E-2</v>
      </c>
      <c r="J230" s="28">
        <f t="shared" si="109"/>
        <v>2924573.9958060002</v>
      </c>
      <c r="L230" s="37">
        <v>1.9300000000000001E-2</v>
      </c>
      <c r="N230" s="28">
        <f t="shared" si="110"/>
        <v>4090165.0810910002</v>
      </c>
      <c r="O230" s="28">
        <f t="shared" si="111"/>
        <v>1165591.085285</v>
      </c>
      <c r="Q230" s="27">
        <v>766143.02035783068</v>
      </c>
      <c r="R230" s="27">
        <v>399448.06492716959</v>
      </c>
      <c r="S230" s="27">
        <v>0</v>
      </c>
      <c r="T230" s="27">
        <v>0</v>
      </c>
      <c r="U230" s="27">
        <v>0</v>
      </c>
    </row>
    <row r="231" spans="1:21" x14ac:dyDescent="0.2">
      <c r="B231" s="26" t="s">
        <v>30</v>
      </c>
      <c r="C231" s="26" t="s">
        <v>59</v>
      </c>
      <c r="D231" s="26">
        <f t="shared" si="108"/>
        <v>356000</v>
      </c>
      <c r="E231" s="36">
        <v>356</v>
      </c>
      <c r="F231" s="26" t="s">
        <v>64</v>
      </c>
      <c r="G231" s="27">
        <v>137309318.08000001</v>
      </c>
      <c r="I231" s="37">
        <v>1.5900000000000001E-2</v>
      </c>
      <c r="J231" s="28">
        <f t="shared" si="109"/>
        <v>2183218.1574720005</v>
      </c>
      <c r="L231" s="37">
        <v>2.1399999999999999E-2</v>
      </c>
      <c r="N231" s="28">
        <f t="shared" si="110"/>
        <v>2938419.4069119999</v>
      </c>
      <c r="O231" s="28">
        <f t="shared" si="111"/>
        <v>755201.24943999946</v>
      </c>
      <c r="Q231" s="27">
        <v>496393.78125691158</v>
      </c>
      <c r="R231" s="27">
        <v>258807.46818308777</v>
      </c>
      <c r="S231" s="27">
        <v>0</v>
      </c>
      <c r="T231" s="27">
        <v>0</v>
      </c>
      <c r="U231" s="27">
        <v>0</v>
      </c>
    </row>
    <row r="232" spans="1:21" x14ac:dyDescent="0.2">
      <c r="B232" s="26" t="s">
        <v>30</v>
      </c>
      <c r="C232" s="26" t="s">
        <v>59</v>
      </c>
      <c r="D232" s="26">
        <f t="shared" si="108"/>
        <v>357000</v>
      </c>
      <c r="E232" s="36">
        <v>357</v>
      </c>
      <c r="F232" s="26" t="s">
        <v>65</v>
      </c>
      <c r="G232" s="27">
        <v>2987089.7800000003</v>
      </c>
      <c r="I232" s="37">
        <v>1.6400000000000001E-2</v>
      </c>
      <c r="J232" s="28">
        <f t="shared" si="109"/>
        <v>48988.272392000006</v>
      </c>
      <c r="L232" s="37">
        <v>1.6400000000000001E-2</v>
      </c>
      <c r="N232" s="28">
        <f t="shared" si="110"/>
        <v>48988.272392000006</v>
      </c>
      <c r="O232" s="28">
        <f t="shared" si="111"/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</row>
    <row r="233" spans="1:21" x14ac:dyDescent="0.2">
      <c r="B233" s="26" t="s">
        <v>30</v>
      </c>
      <c r="C233" s="26" t="s">
        <v>59</v>
      </c>
      <c r="D233" s="26">
        <f t="shared" si="108"/>
        <v>358000</v>
      </c>
      <c r="E233" s="36">
        <v>358</v>
      </c>
      <c r="F233" s="26" t="s">
        <v>66</v>
      </c>
      <c r="G233" s="27">
        <v>2342956.4700000002</v>
      </c>
      <c r="I233" s="37">
        <v>2.0199999999999999E-2</v>
      </c>
      <c r="J233" s="28">
        <f t="shared" si="109"/>
        <v>47327.720694000003</v>
      </c>
      <c r="L233" s="37">
        <v>2.06E-2</v>
      </c>
      <c r="N233" s="28">
        <f t="shared" si="110"/>
        <v>48264.903282000007</v>
      </c>
      <c r="O233" s="28">
        <f t="shared" si="111"/>
        <v>937.18258800000331</v>
      </c>
      <c r="Q233" s="27">
        <v>616.01011509240197</v>
      </c>
      <c r="R233" s="27">
        <v>321.17247290760133</v>
      </c>
      <c r="S233" s="27">
        <v>0</v>
      </c>
      <c r="T233" s="27">
        <v>0</v>
      </c>
      <c r="U233" s="27">
        <v>0</v>
      </c>
    </row>
    <row r="234" spans="1:21" x14ac:dyDescent="0.2">
      <c r="B234" s="26" t="s">
        <v>30</v>
      </c>
      <c r="C234" s="26" t="s">
        <v>59</v>
      </c>
      <c r="D234" s="26">
        <f t="shared" si="108"/>
        <v>359000</v>
      </c>
      <c r="E234" s="36">
        <v>359</v>
      </c>
      <c r="F234" s="26" t="s">
        <v>67</v>
      </c>
      <c r="G234" s="27">
        <v>2098308.19</v>
      </c>
      <c r="I234" s="37">
        <v>1.66E-2</v>
      </c>
      <c r="J234" s="28">
        <f t="shared" si="109"/>
        <v>34831.915953999996</v>
      </c>
      <c r="L234" s="37">
        <v>1.41E-2</v>
      </c>
      <c r="N234" s="28">
        <f t="shared" si="110"/>
        <v>29586.145478999999</v>
      </c>
      <c r="O234" s="28">
        <f t="shared" si="111"/>
        <v>-5245.7704749999975</v>
      </c>
      <c r="Q234" s="27">
        <v>-3448.0449332174976</v>
      </c>
      <c r="R234" s="27">
        <v>-1797.7255417824981</v>
      </c>
      <c r="S234" s="27">
        <v>0</v>
      </c>
      <c r="T234" s="27">
        <v>0</v>
      </c>
      <c r="U234" s="27">
        <v>0</v>
      </c>
    </row>
    <row r="235" spans="1:21" x14ac:dyDescent="0.2">
      <c r="F235" s="26" t="s">
        <v>39</v>
      </c>
      <c r="G235" s="40">
        <f>SUM(G225:G234)</f>
        <v>672498802.94000006</v>
      </c>
      <c r="J235" s="40">
        <f>SUM(J225:J234)</f>
        <v>12122411.240504997</v>
      </c>
      <c r="N235" s="40">
        <f t="shared" ref="N235:O235" si="112">SUM(N225:N234)</f>
        <v>14162516.172214998</v>
      </c>
      <c r="O235" s="40">
        <f t="shared" si="112"/>
        <v>2040104.9317100008</v>
      </c>
      <c r="Q235" s="40">
        <f t="shared" ref="Q235:U235" si="113">SUM(Q225:Q234)</f>
        <v>1340960.9716129836</v>
      </c>
      <c r="R235" s="40">
        <f t="shared" si="113"/>
        <v>699143.96009701735</v>
      </c>
      <c r="S235" s="40">
        <f t="shared" si="113"/>
        <v>0</v>
      </c>
      <c r="T235" s="40">
        <f t="shared" si="113"/>
        <v>0</v>
      </c>
      <c r="U235" s="40">
        <f t="shared" si="113"/>
        <v>0</v>
      </c>
    </row>
    <row r="236" spans="1:21" x14ac:dyDescent="0.2">
      <c r="J236" s="28"/>
      <c r="N236" s="28"/>
      <c r="O236" s="28"/>
      <c r="Q236" s="28"/>
      <c r="R236" s="28"/>
      <c r="S236" s="28"/>
      <c r="T236" s="28"/>
      <c r="U236" s="28"/>
    </row>
    <row r="237" spans="1:21" x14ac:dyDescent="0.2">
      <c r="A237" s="26" t="s">
        <v>68</v>
      </c>
      <c r="J237" s="28"/>
      <c r="N237" s="28"/>
      <c r="O237" s="28"/>
      <c r="Q237" s="28"/>
      <c r="R237" s="28"/>
      <c r="S237" s="28"/>
      <c r="T237" s="28"/>
      <c r="U237" s="28"/>
    </row>
    <row r="238" spans="1:21" x14ac:dyDescent="0.2">
      <c r="B238" s="26" t="s">
        <v>30</v>
      </c>
      <c r="C238" s="26" t="s">
        <v>69</v>
      </c>
      <c r="D238" s="26">
        <f t="shared" ref="D238:D254" si="114">E238*1000</f>
        <v>360400</v>
      </c>
      <c r="E238" s="26">
        <v>360.4</v>
      </c>
      <c r="F238" s="26" t="s">
        <v>70</v>
      </c>
      <c r="G238" s="27">
        <v>2158368.54</v>
      </c>
      <c r="I238" s="37">
        <v>1.34E-2</v>
      </c>
      <c r="J238" s="28">
        <f t="shared" ref="J238:J254" si="115">G238*I238</f>
        <v>28922.138436000001</v>
      </c>
      <c r="L238" s="37">
        <v>1.34E-2</v>
      </c>
      <c r="N238" s="28">
        <f t="shared" ref="N238:N254" si="116">G238*L238</f>
        <v>28922.138436000001</v>
      </c>
      <c r="O238" s="28">
        <f t="shared" ref="O238:O254" si="117">N238-J238</f>
        <v>0</v>
      </c>
      <c r="Q238" s="27">
        <v>0</v>
      </c>
      <c r="R238" s="27">
        <v>0</v>
      </c>
      <c r="S238" s="27">
        <v>0</v>
      </c>
      <c r="T238" s="27">
        <v>0</v>
      </c>
      <c r="U238" s="27">
        <v>0</v>
      </c>
    </row>
    <row r="239" spans="1:21" x14ac:dyDescent="0.2">
      <c r="B239" s="26" t="s">
        <v>30</v>
      </c>
      <c r="C239" s="26" t="s">
        <v>69</v>
      </c>
      <c r="D239" s="26">
        <f t="shared" si="114"/>
        <v>361000</v>
      </c>
      <c r="E239" s="36">
        <v>361</v>
      </c>
      <c r="F239" s="26" t="s">
        <v>32</v>
      </c>
      <c r="G239" s="27">
        <v>6408199.9900000002</v>
      </c>
      <c r="I239" s="37">
        <v>1.6199999999999999E-2</v>
      </c>
      <c r="J239" s="28">
        <f t="shared" si="115"/>
        <v>103812.839838</v>
      </c>
      <c r="L239" s="37">
        <v>1.72E-2</v>
      </c>
      <c r="N239" s="28">
        <f t="shared" si="116"/>
        <v>110221.03982800001</v>
      </c>
      <c r="O239" s="28">
        <f t="shared" si="117"/>
        <v>6408.1999900000083</v>
      </c>
      <c r="Q239" s="27">
        <v>0</v>
      </c>
      <c r="R239" s="27">
        <v>6408.1999899999992</v>
      </c>
      <c r="S239" s="27">
        <v>0</v>
      </c>
      <c r="T239" s="27">
        <v>0</v>
      </c>
      <c r="U239" s="27">
        <v>0</v>
      </c>
    </row>
    <row r="240" spans="1:21" x14ac:dyDescent="0.2">
      <c r="B240" s="26" t="s">
        <v>30</v>
      </c>
      <c r="C240" s="26" t="s">
        <v>69</v>
      </c>
      <c r="D240" s="26">
        <f t="shared" si="114"/>
        <v>362000</v>
      </c>
      <c r="E240" s="36">
        <v>362</v>
      </c>
      <c r="F240" s="26" t="s">
        <v>61</v>
      </c>
      <c r="G240" s="27">
        <v>43874532.660000004</v>
      </c>
      <c r="I240" s="37">
        <v>1.9699999999999999E-2</v>
      </c>
      <c r="J240" s="28">
        <f t="shared" si="115"/>
        <v>864328.29340199998</v>
      </c>
      <c r="L240" s="37">
        <v>2.6800000000000001E-2</v>
      </c>
      <c r="N240" s="28">
        <f t="shared" si="116"/>
        <v>1175837.4752880002</v>
      </c>
      <c r="O240" s="28">
        <f t="shared" si="117"/>
        <v>311509.18188600021</v>
      </c>
      <c r="Q240" s="27">
        <v>0</v>
      </c>
      <c r="R240" s="27">
        <v>311509.18188600021</v>
      </c>
      <c r="S240" s="27">
        <v>0</v>
      </c>
      <c r="T240" s="27">
        <v>0</v>
      </c>
      <c r="U240" s="27">
        <v>0</v>
      </c>
    </row>
    <row r="241" spans="2:21" x14ac:dyDescent="0.2">
      <c r="B241" s="26" t="s">
        <v>30</v>
      </c>
      <c r="C241" s="26" t="s">
        <v>69</v>
      </c>
      <c r="D241" s="26">
        <f t="shared" si="114"/>
        <v>364000</v>
      </c>
      <c r="E241" s="36">
        <v>364</v>
      </c>
      <c r="F241" s="26" t="s">
        <v>71</v>
      </c>
      <c r="G241" s="27">
        <v>128620161.05000001</v>
      </c>
      <c r="I241" s="37">
        <v>2.3099999999999999E-2</v>
      </c>
      <c r="J241" s="28">
        <f t="shared" si="115"/>
        <v>2971125.7202550001</v>
      </c>
      <c r="L241" s="37">
        <v>2.5700000000000001E-2</v>
      </c>
      <c r="N241" s="28">
        <f t="shared" si="116"/>
        <v>3305538.1389850006</v>
      </c>
      <c r="O241" s="28">
        <f t="shared" si="117"/>
        <v>334412.4187300005</v>
      </c>
      <c r="Q241" s="27">
        <v>0</v>
      </c>
      <c r="R241" s="27">
        <v>334412.41873000038</v>
      </c>
      <c r="S241" s="27">
        <v>0</v>
      </c>
      <c r="T241" s="27">
        <v>0</v>
      </c>
      <c r="U241" s="27">
        <v>0</v>
      </c>
    </row>
    <row r="242" spans="2:21" x14ac:dyDescent="0.2">
      <c r="B242" s="26" t="s">
        <v>30</v>
      </c>
      <c r="C242" s="26" t="s">
        <v>69</v>
      </c>
      <c r="D242" s="26">
        <f t="shared" si="114"/>
        <v>365000</v>
      </c>
      <c r="E242" s="36">
        <v>365</v>
      </c>
      <c r="F242" s="26" t="s">
        <v>64</v>
      </c>
      <c r="G242" s="27">
        <v>85456021.680000007</v>
      </c>
      <c r="I242" s="37">
        <v>2.8199999999999999E-2</v>
      </c>
      <c r="J242" s="28">
        <f t="shared" si="115"/>
        <v>2409859.8113760003</v>
      </c>
      <c r="L242" s="37">
        <v>2.7099999999999999E-2</v>
      </c>
      <c r="N242" s="28">
        <f t="shared" si="116"/>
        <v>2315858.1875280002</v>
      </c>
      <c r="O242" s="28">
        <f t="shared" si="117"/>
        <v>-94001.623848000076</v>
      </c>
      <c r="Q242" s="27">
        <v>0</v>
      </c>
      <c r="R242" s="27">
        <v>-94001.623848000076</v>
      </c>
      <c r="S242" s="27">
        <v>0</v>
      </c>
      <c r="T242" s="27">
        <v>0</v>
      </c>
      <c r="U242" s="27">
        <v>0</v>
      </c>
    </row>
    <row r="243" spans="2:21" x14ac:dyDescent="0.2">
      <c r="B243" s="26" t="s">
        <v>30</v>
      </c>
      <c r="C243" s="26" t="s">
        <v>69</v>
      </c>
      <c r="D243" s="26">
        <f t="shared" si="114"/>
        <v>366000</v>
      </c>
      <c r="E243" s="36">
        <v>366</v>
      </c>
      <c r="F243" s="26" t="s">
        <v>65</v>
      </c>
      <c r="G243" s="27">
        <v>37278454.659999996</v>
      </c>
      <c r="I243" s="37">
        <v>2.7099999999999999E-2</v>
      </c>
      <c r="J243" s="28">
        <f t="shared" si="115"/>
        <v>1010246.1212859999</v>
      </c>
      <c r="L243" s="37">
        <v>2.1399999999999999E-2</v>
      </c>
      <c r="N243" s="28">
        <f t="shared" si="116"/>
        <v>797758.92972399993</v>
      </c>
      <c r="O243" s="28">
        <f t="shared" si="117"/>
        <v>-212487.19156199996</v>
      </c>
      <c r="Q243" s="27">
        <v>0</v>
      </c>
      <c r="R243" s="27">
        <v>-212487.19156199999</v>
      </c>
      <c r="S243" s="27">
        <v>0</v>
      </c>
      <c r="T243" s="27">
        <v>0</v>
      </c>
      <c r="U243" s="27">
        <v>0</v>
      </c>
    </row>
    <row r="244" spans="2:21" x14ac:dyDescent="0.2">
      <c r="B244" s="26" t="s">
        <v>30</v>
      </c>
      <c r="C244" s="26" t="s">
        <v>69</v>
      </c>
      <c r="D244" s="26">
        <f t="shared" si="114"/>
        <v>367000</v>
      </c>
      <c r="E244" s="36">
        <v>367</v>
      </c>
      <c r="F244" s="26" t="s">
        <v>66</v>
      </c>
      <c r="G244" s="27">
        <v>64704080.909999996</v>
      </c>
      <c r="I244" s="37">
        <v>5.8299999999999998E-2</v>
      </c>
      <c r="J244" s="28">
        <f t="shared" si="115"/>
        <v>3772247.9170529996</v>
      </c>
      <c r="L244" s="37">
        <v>3.44E-2</v>
      </c>
      <c r="N244" s="28">
        <f t="shared" si="116"/>
        <v>2225820.3833039999</v>
      </c>
      <c r="O244" s="28">
        <f t="shared" si="117"/>
        <v>-1546427.5337489997</v>
      </c>
      <c r="Q244" s="27">
        <v>0</v>
      </c>
      <c r="R244" s="27">
        <v>-1546427.5337489995</v>
      </c>
      <c r="S244" s="27">
        <v>0</v>
      </c>
      <c r="T244" s="27">
        <v>0</v>
      </c>
      <c r="U244" s="27">
        <v>0</v>
      </c>
    </row>
    <row r="245" spans="2:21" x14ac:dyDescent="0.2">
      <c r="B245" s="26" t="s">
        <v>30</v>
      </c>
      <c r="C245" s="26" t="s">
        <v>69</v>
      </c>
      <c r="D245" s="26">
        <f t="shared" si="114"/>
        <v>368000</v>
      </c>
      <c r="E245" s="36">
        <v>368</v>
      </c>
      <c r="F245" s="26" t="s">
        <v>72</v>
      </c>
      <c r="G245" s="27">
        <v>76347999.329999998</v>
      </c>
      <c r="I245" s="37">
        <v>2.1100000000000001E-2</v>
      </c>
      <c r="J245" s="28">
        <f t="shared" si="115"/>
        <v>1610942.785863</v>
      </c>
      <c r="L245" s="37">
        <v>2.1600000000000001E-2</v>
      </c>
      <c r="N245" s="28">
        <f t="shared" si="116"/>
        <v>1649116.785528</v>
      </c>
      <c r="O245" s="28">
        <f t="shared" si="117"/>
        <v>38173.99966500001</v>
      </c>
      <c r="Q245" s="27">
        <v>0</v>
      </c>
      <c r="R245" s="27">
        <v>38173.999664999865</v>
      </c>
      <c r="S245" s="27">
        <v>0</v>
      </c>
      <c r="T245" s="27">
        <v>0</v>
      </c>
      <c r="U245" s="27">
        <v>0</v>
      </c>
    </row>
    <row r="246" spans="2:21" x14ac:dyDescent="0.2">
      <c r="B246" s="26" t="s">
        <v>30</v>
      </c>
      <c r="C246" s="26" t="s">
        <v>69</v>
      </c>
      <c r="D246" s="26">
        <f t="shared" si="114"/>
        <v>369100</v>
      </c>
      <c r="E246" s="26">
        <v>369.1</v>
      </c>
      <c r="F246" s="26" t="s">
        <v>73</v>
      </c>
      <c r="G246" s="27">
        <v>18822742.27</v>
      </c>
      <c r="I246" s="37">
        <v>2.92E-2</v>
      </c>
      <c r="J246" s="28">
        <f t="shared" si="115"/>
        <v>549624.07428399997</v>
      </c>
      <c r="L246" s="37">
        <v>2.0799999999999999E-2</v>
      </c>
      <c r="N246" s="28">
        <f t="shared" si="116"/>
        <v>391513.03921599995</v>
      </c>
      <c r="O246" s="28">
        <f t="shared" si="117"/>
        <v>-158111.03506800003</v>
      </c>
      <c r="Q246" s="27">
        <v>0</v>
      </c>
      <c r="R246" s="27">
        <v>-158111.03966360001</v>
      </c>
      <c r="S246" s="27">
        <v>0</v>
      </c>
      <c r="T246" s="27">
        <v>0</v>
      </c>
      <c r="U246" s="27">
        <v>0</v>
      </c>
    </row>
    <row r="247" spans="2:21" x14ac:dyDescent="0.2">
      <c r="B247" s="26" t="s">
        <v>30</v>
      </c>
      <c r="C247" s="26" t="s">
        <v>69</v>
      </c>
      <c r="D247" s="26">
        <f t="shared" si="114"/>
        <v>369200</v>
      </c>
      <c r="E247" s="26">
        <v>369.2</v>
      </c>
      <c r="F247" s="26" t="s">
        <v>74</v>
      </c>
      <c r="G247" s="27">
        <v>2336.4900000000002</v>
      </c>
      <c r="I247" s="37">
        <v>2.7299999999999998E-2</v>
      </c>
      <c r="J247" s="28">
        <f t="shared" si="115"/>
        <v>63.786177000000002</v>
      </c>
      <c r="L247" s="37">
        <v>2.1600000000000001E-2</v>
      </c>
      <c r="N247" s="28">
        <f t="shared" si="116"/>
        <v>50.468184000000008</v>
      </c>
      <c r="O247" s="28">
        <f t="shared" si="117"/>
        <v>-13.317992999999994</v>
      </c>
      <c r="Q247" s="27">
        <v>0</v>
      </c>
      <c r="R247" s="27">
        <v>-13.317992999999994</v>
      </c>
      <c r="S247" s="27">
        <v>0</v>
      </c>
      <c r="T247" s="27">
        <v>0</v>
      </c>
      <c r="U247" s="27">
        <v>0</v>
      </c>
    </row>
    <row r="248" spans="2:21" x14ac:dyDescent="0.2">
      <c r="B248" s="26" t="s">
        <v>30</v>
      </c>
      <c r="C248" s="26" t="s">
        <v>69</v>
      </c>
      <c r="D248" s="26">
        <f t="shared" si="114"/>
        <v>369300</v>
      </c>
      <c r="E248" s="26">
        <v>369.3</v>
      </c>
      <c r="F248" s="26" t="s">
        <v>75</v>
      </c>
      <c r="G248" s="27">
        <v>35453332.199999996</v>
      </c>
      <c r="I248" s="37">
        <v>2.5700000000000001E-2</v>
      </c>
      <c r="J248" s="28">
        <f t="shared" si="115"/>
        <v>911150.63753999991</v>
      </c>
      <c r="L248" s="37">
        <v>2.06E-2</v>
      </c>
      <c r="N248" s="28">
        <f t="shared" si="116"/>
        <v>730338.64331999992</v>
      </c>
      <c r="O248" s="28">
        <f t="shared" si="117"/>
        <v>-180811.99421999999</v>
      </c>
      <c r="Q248" s="27">
        <v>0</v>
      </c>
      <c r="R248" s="27">
        <v>-180811.99421999996</v>
      </c>
      <c r="S248" s="27">
        <v>0</v>
      </c>
      <c r="T248" s="27">
        <v>0</v>
      </c>
      <c r="U248" s="27">
        <v>0</v>
      </c>
    </row>
    <row r="249" spans="2:21" x14ac:dyDescent="0.2">
      <c r="B249" s="26" t="s">
        <v>30</v>
      </c>
      <c r="C249" s="26" t="s">
        <v>69</v>
      </c>
      <c r="D249" s="26">
        <f t="shared" si="114"/>
        <v>370000</v>
      </c>
      <c r="E249" s="36">
        <v>370</v>
      </c>
      <c r="F249" s="26" t="s">
        <v>76</v>
      </c>
      <c r="G249" s="27">
        <v>22569749.48</v>
      </c>
      <c r="I249" s="37">
        <v>7.6499999999999999E-2</v>
      </c>
      <c r="J249" s="28">
        <f t="shared" si="115"/>
        <v>1726585.83522</v>
      </c>
      <c r="L249" s="37">
        <v>9.06E-2</v>
      </c>
      <c r="N249" s="28">
        <f t="shared" si="116"/>
        <v>2044819.3028880002</v>
      </c>
      <c r="O249" s="28">
        <f t="shared" si="117"/>
        <v>318233.46766800014</v>
      </c>
      <c r="Q249" s="27">
        <v>0</v>
      </c>
      <c r="R249" s="27">
        <v>318234.22423800005</v>
      </c>
      <c r="S249" s="27">
        <v>0</v>
      </c>
      <c r="T249" s="27">
        <v>0</v>
      </c>
      <c r="U249" s="27">
        <v>0</v>
      </c>
    </row>
    <row r="250" spans="2:21" x14ac:dyDescent="0.2">
      <c r="B250" s="26" t="s">
        <v>30</v>
      </c>
      <c r="C250" s="26" t="s">
        <v>69</v>
      </c>
      <c r="D250" s="26">
        <f t="shared" si="114"/>
        <v>373100</v>
      </c>
      <c r="E250" s="26">
        <v>373.1</v>
      </c>
      <c r="F250" s="26" t="s">
        <v>77</v>
      </c>
      <c r="G250" s="27">
        <v>1651247.9100000001</v>
      </c>
      <c r="I250" s="37">
        <v>1.3600000000000001E-2</v>
      </c>
      <c r="J250" s="28">
        <f t="shared" si="115"/>
        <v>22456.971576000004</v>
      </c>
      <c r="L250" s="37">
        <v>9.9000000000000008E-3</v>
      </c>
      <c r="N250" s="28">
        <f t="shared" si="116"/>
        <v>16347.354309000002</v>
      </c>
      <c r="O250" s="28">
        <f t="shared" si="117"/>
        <v>-6109.6172670000014</v>
      </c>
      <c r="Q250" s="27">
        <v>0</v>
      </c>
      <c r="R250" s="27">
        <v>-6109.6172670000014</v>
      </c>
      <c r="S250" s="27">
        <v>0</v>
      </c>
      <c r="T250" s="27">
        <v>0</v>
      </c>
      <c r="U250" s="27">
        <v>0</v>
      </c>
    </row>
    <row r="251" spans="2:21" x14ac:dyDescent="0.2">
      <c r="B251" s="26" t="s">
        <v>30</v>
      </c>
      <c r="C251" s="26" t="s">
        <v>69</v>
      </c>
      <c r="D251" s="26">
        <f t="shared" si="114"/>
        <v>373200</v>
      </c>
      <c r="E251" s="26">
        <v>373.2</v>
      </c>
      <c r="F251" s="26" t="s">
        <v>78</v>
      </c>
      <c r="G251" s="27">
        <v>1855697.26</v>
      </c>
      <c r="I251" s="37">
        <v>1.9099999999999999E-2</v>
      </c>
      <c r="J251" s="28">
        <f t="shared" si="115"/>
        <v>35443.817665999995</v>
      </c>
      <c r="L251" s="37">
        <v>2.01E-2</v>
      </c>
      <c r="N251" s="28">
        <f t="shared" si="116"/>
        <v>37299.514926000003</v>
      </c>
      <c r="O251" s="28">
        <f t="shared" si="117"/>
        <v>1855.6972600000081</v>
      </c>
      <c r="Q251" s="27">
        <v>0</v>
      </c>
      <c r="R251" s="27">
        <v>1855.6972599999958</v>
      </c>
      <c r="S251" s="27">
        <v>0</v>
      </c>
      <c r="T251" s="27">
        <v>0</v>
      </c>
      <c r="U251" s="27">
        <v>0</v>
      </c>
    </row>
    <row r="252" spans="2:21" x14ac:dyDescent="0.2">
      <c r="B252" s="26" t="s">
        <v>30</v>
      </c>
      <c r="C252" s="26" t="s">
        <v>69</v>
      </c>
      <c r="D252" s="26">
        <f t="shared" si="114"/>
        <v>373300</v>
      </c>
      <c r="E252" s="26">
        <v>373.3</v>
      </c>
      <c r="F252" s="26" t="s">
        <v>79</v>
      </c>
      <c r="G252" s="27">
        <v>4705909.3100000005</v>
      </c>
      <c r="I252" s="37">
        <v>2.4500000000000001E-2</v>
      </c>
      <c r="J252" s="28">
        <f t="shared" si="115"/>
        <v>115294.77809500002</v>
      </c>
      <c r="L252" s="37">
        <v>2.6100000000000002E-2</v>
      </c>
      <c r="N252" s="28">
        <f t="shared" si="116"/>
        <v>122824.23299100003</v>
      </c>
      <c r="O252" s="28">
        <f t="shared" si="117"/>
        <v>7529.4548960000102</v>
      </c>
      <c r="Q252" s="27">
        <v>0</v>
      </c>
      <c r="R252" s="27">
        <v>7529.4548960000102</v>
      </c>
      <c r="S252" s="27">
        <v>0</v>
      </c>
      <c r="T252" s="27">
        <v>0</v>
      </c>
      <c r="U252" s="27">
        <v>0</v>
      </c>
    </row>
    <row r="253" spans="2:21" x14ac:dyDescent="0.2">
      <c r="B253" s="26" t="s">
        <v>30</v>
      </c>
      <c r="C253" s="26" t="s">
        <v>69</v>
      </c>
      <c r="D253" s="26">
        <f t="shared" si="114"/>
        <v>373400</v>
      </c>
      <c r="E253" s="26">
        <v>373.4</v>
      </c>
      <c r="F253" s="26" t="s">
        <v>80</v>
      </c>
      <c r="G253" s="27">
        <v>8933135.959999999</v>
      </c>
      <c r="I253" s="37">
        <v>3.4799999999999998E-2</v>
      </c>
      <c r="J253" s="28">
        <f t="shared" si="115"/>
        <v>310873.13140799996</v>
      </c>
      <c r="L253" s="37">
        <v>3.04E-2</v>
      </c>
      <c r="N253" s="28">
        <f t="shared" si="116"/>
        <v>271567.33318399999</v>
      </c>
      <c r="O253" s="28">
        <f t="shared" si="117"/>
        <v>-39305.798223999969</v>
      </c>
      <c r="Q253" s="27">
        <v>0</v>
      </c>
      <c r="R253" s="27">
        <v>-39305.798233330555</v>
      </c>
      <c r="S253" s="27">
        <v>0</v>
      </c>
      <c r="T253" s="27">
        <v>0</v>
      </c>
      <c r="U253" s="27">
        <v>0</v>
      </c>
    </row>
    <row r="254" spans="2:21" x14ac:dyDescent="0.2">
      <c r="B254" s="26" t="s">
        <v>30</v>
      </c>
      <c r="C254" s="26" t="s">
        <v>69</v>
      </c>
      <c r="D254" s="26">
        <f t="shared" si="114"/>
        <v>373500</v>
      </c>
      <c r="E254" s="26">
        <v>373.5</v>
      </c>
      <c r="F254" s="26" t="s">
        <v>81</v>
      </c>
      <c r="G254" s="27">
        <v>1196619.06</v>
      </c>
      <c r="I254" s="37">
        <v>6.6600000000000006E-2</v>
      </c>
      <c r="J254" s="28">
        <f t="shared" si="115"/>
        <v>79694.829396000016</v>
      </c>
      <c r="L254" s="37">
        <v>3.1699999999999999E-2</v>
      </c>
      <c r="N254" s="28">
        <f t="shared" si="116"/>
        <v>37932.824202000003</v>
      </c>
      <c r="O254" s="28">
        <f t="shared" si="117"/>
        <v>-41762.005194000012</v>
      </c>
      <c r="Q254" s="27">
        <v>0</v>
      </c>
      <c r="R254" s="27">
        <v>-41762.005194000012</v>
      </c>
      <c r="S254" s="27">
        <v>0</v>
      </c>
      <c r="T254" s="27">
        <v>0</v>
      </c>
      <c r="U254" s="27">
        <v>0</v>
      </c>
    </row>
    <row r="255" spans="2:21" x14ac:dyDescent="0.2">
      <c r="F255" s="26" t="s">
        <v>39</v>
      </c>
      <c r="G255" s="40">
        <f>SUM(G238:G254)</f>
        <v>540038588.75999999</v>
      </c>
      <c r="J255" s="40">
        <f>SUM(J238:J254)</f>
        <v>16522673.488871001</v>
      </c>
      <c r="N255" s="40">
        <f t="shared" ref="N255:O255" si="118">SUM(N238:N254)</f>
        <v>15261765.791841002</v>
      </c>
      <c r="O255" s="40">
        <f t="shared" si="118"/>
        <v>-1260907.6970299988</v>
      </c>
      <c r="Q255" s="40">
        <f t="shared" ref="Q255:U255" si="119">SUM(Q238:Q254)</f>
        <v>0</v>
      </c>
      <c r="R255" s="40">
        <f t="shared" si="119"/>
        <v>-1260906.9450649293</v>
      </c>
      <c r="S255" s="40">
        <f t="shared" si="119"/>
        <v>0</v>
      </c>
      <c r="T255" s="40">
        <f t="shared" si="119"/>
        <v>0</v>
      </c>
      <c r="U255" s="40">
        <f t="shared" si="119"/>
        <v>0</v>
      </c>
    </row>
    <row r="256" spans="2:21" x14ac:dyDescent="0.2">
      <c r="J256" s="28"/>
      <c r="N256" s="28"/>
      <c r="O256" s="28"/>
      <c r="Q256" s="28"/>
      <c r="R256" s="28"/>
      <c r="S256" s="28"/>
      <c r="T256" s="28"/>
      <c r="U256" s="28"/>
    </row>
    <row r="257" spans="1:21" x14ac:dyDescent="0.2">
      <c r="A257" s="26" t="s">
        <v>82</v>
      </c>
      <c r="J257" s="28"/>
      <c r="N257" s="28"/>
      <c r="O257" s="28"/>
      <c r="Q257" s="28"/>
      <c r="R257" s="28"/>
      <c r="S257" s="28"/>
      <c r="T257" s="28"/>
      <c r="U257" s="28"/>
    </row>
    <row r="258" spans="1:21" x14ac:dyDescent="0.2">
      <c r="B258" s="26" t="s">
        <v>30</v>
      </c>
      <c r="C258" s="26" t="s">
        <v>83</v>
      </c>
      <c r="D258" s="26">
        <f t="shared" ref="D258:D277" si="120">E258*1000</f>
        <v>360400</v>
      </c>
      <c r="E258" s="26">
        <v>360.4</v>
      </c>
      <c r="F258" s="26" t="s">
        <v>70</v>
      </c>
      <c r="G258" s="27">
        <v>338259.32</v>
      </c>
      <c r="I258" s="37">
        <v>1.34E-2</v>
      </c>
      <c r="J258" s="28">
        <f t="shared" ref="J258:J277" si="121">G258*I258</f>
        <v>4532.6748880000005</v>
      </c>
      <c r="L258" s="37">
        <v>1.34E-2</v>
      </c>
      <c r="N258" s="28">
        <f t="shared" ref="N258:N277" si="122">G258*L258</f>
        <v>4532.6748880000005</v>
      </c>
      <c r="O258" s="28">
        <f t="shared" ref="O258:O277" si="123">N258-J258</f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</row>
    <row r="259" spans="1:21" x14ac:dyDescent="0.2">
      <c r="B259" s="26" t="s">
        <v>30</v>
      </c>
      <c r="C259" s="26" t="s">
        <v>83</v>
      </c>
      <c r="D259" s="26">
        <f t="shared" si="120"/>
        <v>361000</v>
      </c>
      <c r="E259" s="36">
        <v>361</v>
      </c>
      <c r="F259" s="26" t="s">
        <v>32</v>
      </c>
      <c r="G259" s="27">
        <v>14662847.939999999</v>
      </c>
      <c r="I259" s="37">
        <v>1.6199999999999999E-2</v>
      </c>
      <c r="J259" s="28">
        <f t="shared" si="121"/>
        <v>237538.13662799998</v>
      </c>
      <c r="L259" s="37">
        <v>1.72E-2</v>
      </c>
      <c r="N259" s="28">
        <f t="shared" si="122"/>
        <v>252200.98456799999</v>
      </c>
      <c r="O259" s="28">
        <f t="shared" si="123"/>
        <v>14662.847940000007</v>
      </c>
      <c r="Q259" s="27">
        <v>14662.847940000007</v>
      </c>
      <c r="R259" s="27">
        <v>0</v>
      </c>
      <c r="S259" s="27">
        <v>0</v>
      </c>
      <c r="T259" s="27">
        <v>0</v>
      </c>
      <c r="U259" s="27">
        <v>0</v>
      </c>
    </row>
    <row r="260" spans="1:21" x14ac:dyDescent="0.2">
      <c r="B260" s="26" t="s">
        <v>30</v>
      </c>
      <c r="C260" s="26" t="s">
        <v>83</v>
      </c>
      <c r="D260" s="26">
        <f t="shared" si="120"/>
        <v>362000</v>
      </c>
      <c r="E260" s="36">
        <v>362</v>
      </c>
      <c r="F260" s="26" t="s">
        <v>61</v>
      </c>
      <c r="G260" s="27">
        <v>80637585.890000001</v>
      </c>
      <c r="I260" s="37">
        <v>1.9699999999999999E-2</v>
      </c>
      <c r="J260" s="28">
        <f t="shared" si="121"/>
        <v>1588560.4420329998</v>
      </c>
      <c r="L260" s="37">
        <v>2.6800000000000001E-2</v>
      </c>
      <c r="N260" s="28">
        <f t="shared" si="122"/>
        <v>2161087.3018519999</v>
      </c>
      <c r="O260" s="28">
        <f t="shared" si="123"/>
        <v>572526.85981900012</v>
      </c>
      <c r="Q260" s="27">
        <v>572526.85981900012</v>
      </c>
      <c r="R260" s="27">
        <v>0</v>
      </c>
      <c r="S260" s="27">
        <v>0</v>
      </c>
      <c r="T260" s="27">
        <v>0</v>
      </c>
      <c r="U260" s="27">
        <v>0</v>
      </c>
    </row>
    <row r="261" spans="1:21" x14ac:dyDescent="0.2">
      <c r="B261" s="26" t="s">
        <v>30</v>
      </c>
      <c r="C261" s="26" t="s">
        <v>83</v>
      </c>
      <c r="D261" s="26">
        <f t="shared" si="120"/>
        <v>363000</v>
      </c>
      <c r="E261" s="36">
        <v>363</v>
      </c>
      <c r="F261" s="26" t="s">
        <v>84</v>
      </c>
      <c r="G261" s="27">
        <v>2597845.27</v>
      </c>
      <c r="I261" s="37">
        <v>0.05</v>
      </c>
      <c r="J261" s="28">
        <f t="shared" si="121"/>
        <v>129892.2635</v>
      </c>
      <c r="L261" s="37">
        <v>6.8000000000000005E-2</v>
      </c>
      <c r="N261" s="28">
        <f t="shared" si="122"/>
        <v>176653.47836000001</v>
      </c>
      <c r="O261" s="28">
        <f t="shared" si="123"/>
        <v>46761.214860000007</v>
      </c>
      <c r="Q261" s="27">
        <v>46761.214860000007</v>
      </c>
      <c r="R261" s="27">
        <v>0</v>
      </c>
      <c r="S261" s="27">
        <v>0</v>
      </c>
      <c r="T261" s="27">
        <v>0</v>
      </c>
      <c r="U261" s="27">
        <v>0</v>
      </c>
    </row>
    <row r="262" spans="1:21" x14ac:dyDescent="0.2">
      <c r="B262" s="26" t="s">
        <v>30</v>
      </c>
      <c r="C262" s="26" t="s">
        <v>83</v>
      </c>
      <c r="D262" s="26">
        <f t="shared" si="120"/>
        <v>364000</v>
      </c>
      <c r="E262" s="36">
        <v>364</v>
      </c>
      <c r="F262" s="26" t="s">
        <v>71</v>
      </c>
      <c r="G262" s="27">
        <v>229534470.80000001</v>
      </c>
      <c r="I262" s="37">
        <v>2.3099999999999999E-2</v>
      </c>
      <c r="J262" s="28">
        <f t="shared" si="121"/>
        <v>5302246.2754800003</v>
      </c>
      <c r="L262" s="37">
        <v>2.5699999999999997E-2</v>
      </c>
      <c r="N262" s="28">
        <f t="shared" si="122"/>
        <v>5899035.8995599998</v>
      </c>
      <c r="O262" s="28">
        <f t="shared" si="123"/>
        <v>596789.62407999951</v>
      </c>
      <c r="Q262" s="27">
        <v>596789.62407999951</v>
      </c>
      <c r="R262" s="27">
        <v>0</v>
      </c>
      <c r="S262" s="27">
        <v>0</v>
      </c>
      <c r="T262" s="27">
        <v>0</v>
      </c>
      <c r="U262" s="27">
        <v>0</v>
      </c>
    </row>
    <row r="263" spans="1:21" x14ac:dyDescent="0.2">
      <c r="B263" s="26" t="s">
        <v>30</v>
      </c>
      <c r="C263" s="26" t="s">
        <v>83</v>
      </c>
      <c r="D263" s="26">
        <f t="shared" si="120"/>
        <v>365000</v>
      </c>
      <c r="E263" s="36">
        <v>365</v>
      </c>
      <c r="F263" s="26" t="s">
        <v>64</v>
      </c>
      <c r="G263" s="27">
        <v>145202061.21000001</v>
      </c>
      <c r="I263" s="37">
        <v>2.8199999999999999E-2</v>
      </c>
      <c r="J263" s="28">
        <f t="shared" si="121"/>
        <v>4094698.1261220002</v>
      </c>
      <c r="L263" s="37">
        <v>2.7099999999999999E-2</v>
      </c>
      <c r="N263" s="28">
        <f t="shared" si="122"/>
        <v>3934975.8587910002</v>
      </c>
      <c r="O263" s="28">
        <f t="shared" si="123"/>
        <v>-159722.26733099995</v>
      </c>
      <c r="Q263" s="27">
        <v>-159722.26733099995</v>
      </c>
      <c r="R263" s="27">
        <v>0</v>
      </c>
      <c r="S263" s="27">
        <v>0</v>
      </c>
      <c r="T263" s="27">
        <v>0</v>
      </c>
      <c r="U263" s="27">
        <v>0</v>
      </c>
    </row>
    <row r="264" spans="1:21" x14ac:dyDescent="0.2">
      <c r="B264" s="26" t="s">
        <v>30</v>
      </c>
      <c r="C264" s="26" t="s">
        <v>83</v>
      </c>
      <c r="D264" s="26">
        <f t="shared" si="120"/>
        <v>366000</v>
      </c>
      <c r="E264" s="36">
        <v>366</v>
      </c>
      <c r="F264" s="26" t="s">
        <v>65</v>
      </c>
      <c r="G264" s="27">
        <v>66473252.579999998</v>
      </c>
      <c r="I264" s="37">
        <v>2.7099999999999999E-2</v>
      </c>
      <c r="J264" s="28">
        <f t="shared" si="121"/>
        <v>1801425.1449179999</v>
      </c>
      <c r="L264" s="37">
        <v>2.1400000000000002E-2</v>
      </c>
      <c r="N264" s="28">
        <f t="shared" si="122"/>
        <v>1422527.6052120002</v>
      </c>
      <c r="O264" s="28">
        <f t="shared" si="123"/>
        <v>-378897.53970599966</v>
      </c>
      <c r="Q264" s="27">
        <v>-378897.53970599966</v>
      </c>
      <c r="R264" s="27">
        <v>0</v>
      </c>
      <c r="S264" s="27">
        <v>0</v>
      </c>
      <c r="T264" s="27">
        <v>0</v>
      </c>
      <c r="U264" s="27">
        <v>0</v>
      </c>
    </row>
    <row r="265" spans="1:21" x14ac:dyDescent="0.2">
      <c r="B265" s="26" t="s">
        <v>30</v>
      </c>
      <c r="C265" s="26" t="s">
        <v>83</v>
      </c>
      <c r="D265" s="26">
        <f t="shared" si="120"/>
        <v>367000</v>
      </c>
      <c r="E265" s="36">
        <v>367</v>
      </c>
      <c r="F265" s="26" t="s">
        <v>66</v>
      </c>
      <c r="G265" s="27">
        <v>119570195.26000001</v>
      </c>
      <c r="I265" s="37">
        <v>5.8299999999999998E-2</v>
      </c>
      <c r="J265" s="28">
        <f t="shared" si="121"/>
        <v>6970942.3836580003</v>
      </c>
      <c r="L265" s="37">
        <v>3.44E-2</v>
      </c>
      <c r="N265" s="28">
        <f t="shared" si="122"/>
        <v>4113214.7169440002</v>
      </c>
      <c r="O265" s="28">
        <f t="shared" si="123"/>
        <v>-2857727.666714</v>
      </c>
      <c r="Q265" s="27">
        <v>-2857727.666714</v>
      </c>
      <c r="R265" s="27">
        <v>0</v>
      </c>
      <c r="S265" s="27">
        <v>0</v>
      </c>
      <c r="T265" s="27">
        <v>0</v>
      </c>
      <c r="U265" s="27">
        <v>0</v>
      </c>
    </row>
    <row r="266" spans="1:21" x14ac:dyDescent="0.2">
      <c r="B266" s="26" t="s">
        <v>30</v>
      </c>
      <c r="C266" s="26" t="s">
        <v>83</v>
      </c>
      <c r="D266" s="26">
        <f t="shared" si="120"/>
        <v>368000</v>
      </c>
      <c r="E266" s="36">
        <v>368</v>
      </c>
      <c r="F266" s="26" t="s">
        <v>72</v>
      </c>
      <c r="G266" s="27">
        <v>165775812.75999999</v>
      </c>
      <c r="I266" s="37">
        <v>2.1099999999999997E-2</v>
      </c>
      <c r="J266" s="28">
        <f t="shared" si="121"/>
        <v>3497869.6492359992</v>
      </c>
      <c r="L266" s="37">
        <v>2.1600000000000001E-2</v>
      </c>
      <c r="N266" s="28">
        <f t="shared" si="122"/>
        <v>3580757.5556160002</v>
      </c>
      <c r="O266" s="28">
        <f t="shared" si="123"/>
        <v>82887.90638000099</v>
      </c>
      <c r="Q266" s="27">
        <v>82887.90638000099</v>
      </c>
      <c r="R266" s="27">
        <v>0</v>
      </c>
      <c r="S266" s="27">
        <v>0</v>
      </c>
      <c r="T266" s="27">
        <v>0</v>
      </c>
      <c r="U266" s="27">
        <v>0</v>
      </c>
    </row>
    <row r="267" spans="1:21" x14ac:dyDescent="0.2">
      <c r="B267" s="26" t="s">
        <v>30</v>
      </c>
      <c r="C267" s="26" t="s">
        <v>83</v>
      </c>
      <c r="D267" s="26">
        <f t="shared" si="120"/>
        <v>369100</v>
      </c>
      <c r="E267" s="26">
        <v>369.1</v>
      </c>
      <c r="F267" s="26" t="s">
        <v>73</v>
      </c>
      <c r="G267" s="27">
        <v>37828397.560000002</v>
      </c>
      <c r="I267" s="37">
        <v>2.92E-2</v>
      </c>
      <c r="J267" s="28">
        <f t="shared" si="121"/>
        <v>1104589.208752</v>
      </c>
      <c r="L267" s="37">
        <v>2.0799999999999999E-2</v>
      </c>
      <c r="N267" s="28">
        <f t="shared" si="122"/>
        <v>786830.66924800002</v>
      </c>
      <c r="O267" s="28">
        <f t="shared" si="123"/>
        <v>-317758.53950399999</v>
      </c>
      <c r="Q267" s="27">
        <v>-317758.53950399999</v>
      </c>
      <c r="R267" s="27">
        <v>0</v>
      </c>
      <c r="S267" s="27">
        <v>0</v>
      </c>
      <c r="T267" s="27">
        <v>0</v>
      </c>
      <c r="U267" s="27">
        <v>0</v>
      </c>
    </row>
    <row r="268" spans="1:21" x14ac:dyDescent="0.2">
      <c r="B268" s="26" t="s">
        <v>30</v>
      </c>
      <c r="C268" s="26" t="s">
        <v>83</v>
      </c>
      <c r="D268" s="26">
        <f t="shared" si="120"/>
        <v>369200</v>
      </c>
      <c r="E268" s="26">
        <v>369.2</v>
      </c>
      <c r="F268" s="26" t="s">
        <v>74</v>
      </c>
      <c r="G268" s="27">
        <v>4304470.18</v>
      </c>
      <c r="I268" s="37">
        <v>2.7299999999999998E-2</v>
      </c>
      <c r="J268" s="28">
        <f t="shared" si="121"/>
        <v>117512.03591399998</v>
      </c>
      <c r="L268" s="37">
        <v>2.1600000000000001E-2</v>
      </c>
      <c r="N268" s="28">
        <f t="shared" si="122"/>
        <v>92976.555888000003</v>
      </c>
      <c r="O268" s="28">
        <f t="shared" si="123"/>
        <v>-24535.480025999976</v>
      </c>
      <c r="Q268" s="27">
        <v>-24535.480025999976</v>
      </c>
      <c r="R268" s="27">
        <v>0</v>
      </c>
      <c r="S268" s="27">
        <v>0</v>
      </c>
      <c r="T268" s="27">
        <v>0</v>
      </c>
      <c r="U268" s="27">
        <v>0</v>
      </c>
    </row>
    <row r="269" spans="1:21" x14ac:dyDescent="0.2">
      <c r="B269" s="26" t="s">
        <v>30</v>
      </c>
      <c r="C269" s="26" t="s">
        <v>83</v>
      </c>
      <c r="D269" s="26">
        <f t="shared" si="120"/>
        <v>369300</v>
      </c>
      <c r="E269" s="26">
        <v>369.3</v>
      </c>
      <c r="F269" s="26" t="s">
        <v>75</v>
      </c>
      <c r="G269" s="27">
        <v>60662198.359999999</v>
      </c>
      <c r="I269" s="37">
        <v>2.5700000000000001E-2</v>
      </c>
      <c r="J269" s="28">
        <f t="shared" si="121"/>
        <v>1559018.4978519999</v>
      </c>
      <c r="L269" s="37">
        <v>2.06E-2</v>
      </c>
      <c r="N269" s="28">
        <f t="shared" si="122"/>
        <v>1249641.2862160001</v>
      </c>
      <c r="O269" s="28">
        <f t="shared" si="123"/>
        <v>-309377.21163599985</v>
      </c>
      <c r="Q269" s="27">
        <v>-309377.21163599985</v>
      </c>
      <c r="R269" s="27">
        <v>0</v>
      </c>
      <c r="S269" s="27">
        <v>0</v>
      </c>
      <c r="T269" s="27">
        <v>0</v>
      </c>
      <c r="U269" s="27">
        <v>0</v>
      </c>
    </row>
    <row r="270" spans="1:21" x14ac:dyDescent="0.2">
      <c r="B270" s="26" t="s">
        <v>30</v>
      </c>
      <c r="C270" s="26" t="s">
        <v>83</v>
      </c>
      <c r="D270" s="26">
        <f t="shared" si="120"/>
        <v>370000</v>
      </c>
      <c r="E270" s="36">
        <v>370</v>
      </c>
      <c r="F270" s="26" t="s">
        <v>76</v>
      </c>
      <c r="G270" s="27">
        <v>28010863.48</v>
      </c>
      <c r="I270" s="37">
        <v>3.39E-2</v>
      </c>
      <c r="J270" s="28">
        <f t="shared" si="121"/>
        <v>949568.27197200002</v>
      </c>
      <c r="L270" s="37">
        <v>2.8900000000000002E-2</v>
      </c>
      <c r="N270" s="28">
        <f t="shared" si="122"/>
        <v>809513.95457200008</v>
      </c>
      <c r="O270" s="28">
        <f t="shared" si="123"/>
        <v>-140054.31739999994</v>
      </c>
      <c r="Q270" s="27">
        <v>-140054.31739999994</v>
      </c>
      <c r="R270" s="27">
        <v>0</v>
      </c>
      <c r="S270" s="27">
        <v>0</v>
      </c>
      <c r="T270" s="27">
        <v>0</v>
      </c>
      <c r="U270" s="27">
        <v>0</v>
      </c>
    </row>
    <row r="271" spans="1:21" x14ac:dyDescent="0.2">
      <c r="B271" s="26" t="s">
        <v>30</v>
      </c>
      <c r="C271" s="26" t="s">
        <v>83</v>
      </c>
      <c r="D271" s="26">
        <f t="shared" si="120"/>
        <v>371010</v>
      </c>
      <c r="E271" s="26">
        <v>371.01</v>
      </c>
      <c r="F271" s="26" t="s">
        <v>85</v>
      </c>
      <c r="G271" s="27">
        <v>128020.13</v>
      </c>
      <c r="I271" s="37">
        <v>0.1</v>
      </c>
      <c r="J271" s="28">
        <f t="shared" si="121"/>
        <v>12802.013000000001</v>
      </c>
      <c r="L271" s="37">
        <v>0.1036</v>
      </c>
      <c r="N271" s="28">
        <f t="shared" si="122"/>
        <v>13262.885468</v>
      </c>
      <c r="O271" s="28">
        <f t="shared" si="123"/>
        <v>460.87246799999957</v>
      </c>
      <c r="Q271" s="27">
        <v>460.87246799999957</v>
      </c>
      <c r="R271" s="27">
        <v>0</v>
      </c>
      <c r="S271" s="27">
        <v>0</v>
      </c>
      <c r="T271" s="27">
        <v>0</v>
      </c>
      <c r="U271" s="27">
        <v>0</v>
      </c>
    </row>
    <row r="272" spans="1:21" x14ac:dyDescent="0.2">
      <c r="B272" s="26" t="s">
        <v>30</v>
      </c>
      <c r="C272" s="26" t="s">
        <v>83</v>
      </c>
      <c r="D272" s="26">
        <f t="shared" si="120"/>
        <v>371020</v>
      </c>
      <c r="E272" s="26">
        <v>371.02</v>
      </c>
      <c r="F272" s="26" t="s">
        <v>86</v>
      </c>
      <c r="G272" s="27">
        <v>91097.62</v>
      </c>
      <c r="I272" s="37">
        <v>0.1</v>
      </c>
      <c r="J272" s="28">
        <f t="shared" si="121"/>
        <v>9109.7620000000006</v>
      </c>
      <c r="L272" s="37">
        <v>0.10349999999999999</v>
      </c>
      <c r="N272" s="28">
        <f t="shared" si="122"/>
        <v>9428.6036699999986</v>
      </c>
      <c r="O272" s="28">
        <f t="shared" si="123"/>
        <v>318.84166999999798</v>
      </c>
      <c r="Q272" s="27">
        <v>318.84166999999798</v>
      </c>
      <c r="R272" s="27">
        <v>0</v>
      </c>
      <c r="S272" s="27">
        <v>0</v>
      </c>
      <c r="T272" s="27">
        <v>0</v>
      </c>
      <c r="U272" s="27">
        <v>0</v>
      </c>
    </row>
    <row r="273" spans="1:21" x14ac:dyDescent="0.2">
      <c r="B273" s="26" t="s">
        <v>30</v>
      </c>
      <c r="C273" s="26" t="s">
        <v>83</v>
      </c>
      <c r="D273" s="26">
        <f t="shared" si="120"/>
        <v>373100</v>
      </c>
      <c r="E273" s="26">
        <v>373.1</v>
      </c>
      <c r="F273" s="26" t="s">
        <v>77</v>
      </c>
      <c r="G273" s="27">
        <v>2928933.7800000003</v>
      </c>
      <c r="I273" s="37">
        <v>1.3600000000000001E-2</v>
      </c>
      <c r="J273" s="28">
        <f t="shared" si="121"/>
        <v>39833.499408000003</v>
      </c>
      <c r="L273" s="37">
        <v>9.9000000000000008E-3</v>
      </c>
      <c r="N273" s="28">
        <f t="shared" si="122"/>
        <v>28996.444422000004</v>
      </c>
      <c r="O273" s="28">
        <f t="shared" si="123"/>
        <v>-10837.054985999999</v>
      </c>
      <c r="Q273" s="27">
        <v>-10837.054985999999</v>
      </c>
      <c r="R273" s="27">
        <v>0</v>
      </c>
      <c r="S273" s="27">
        <v>0</v>
      </c>
      <c r="T273" s="27">
        <v>0</v>
      </c>
      <c r="U273" s="27">
        <v>0</v>
      </c>
    </row>
    <row r="274" spans="1:21" x14ac:dyDescent="0.2">
      <c r="B274" s="26" t="s">
        <v>30</v>
      </c>
      <c r="C274" s="26" t="s">
        <v>83</v>
      </c>
      <c r="D274" s="26">
        <f t="shared" si="120"/>
        <v>373200</v>
      </c>
      <c r="E274" s="26">
        <v>373.2</v>
      </c>
      <c r="F274" s="26" t="s">
        <v>78</v>
      </c>
      <c r="G274" s="27">
        <v>1776553.3599999999</v>
      </c>
      <c r="I274" s="37">
        <v>1.9099999999999999E-2</v>
      </c>
      <c r="J274" s="28">
        <f t="shared" si="121"/>
        <v>33932.169175999996</v>
      </c>
      <c r="L274" s="37">
        <v>2.0099999999999996E-2</v>
      </c>
      <c r="N274" s="28">
        <f t="shared" si="122"/>
        <v>35708.722535999994</v>
      </c>
      <c r="O274" s="28">
        <f t="shared" si="123"/>
        <v>1776.5533599999981</v>
      </c>
      <c r="Q274" s="27">
        <v>1776.5533599999981</v>
      </c>
      <c r="R274" s="27">
        <v>0</v>
      </c>
      <c r="S274" s="27">
        <v>0</v>
      </c>
      <c r="T274" s="27">
        <v>0</v>
      </c>
      <c r="U274" s="27">
        <v>0</v>
      </c>
    </row>
    <row r="275" spans="1:21" x14ac:dyDescent="0.2">
      <c r="B275" s="26" t="s">
        <v>30</v>
      </c>
      <c r="C275" s="26" t="s">
        <v>83</v>
      </c>
      <c r="D275" s="26">
        <f t="shared" si="120"/>
        <v>373300</v>
      </c>
      <c r="E275" s="26">
        <v>373.3</v>
      </c>
      <c r="F275" s="26" t="s">
        <v>79</v>
      </c>
      <c r="G275" s="27">
        <v>6495013.2400000002</v>
      </c>
      <c r="I275" s="37">
        <v>2.4500000000000001E-2</v>
      </c>
      <c r="J275" s="28">
        <f t="shared" si="121"/>
        <v>159127.82438000001</v>
      </c>
      <c r="L275" s="37">
        <v>2.6099999999999998E-2</v>
      </c>
      <c r="N275" s="28">
        <f t="shared" si="122"/>
        <v>169519.84556399999</v>
      </c>
      <c r="O275" s="28">
        <f t="shared" si="123"/>
        <v>10392.021183999983</v>
      </c>
      <c r="Q275" s="27">
        <v>10392.021183999983</v>
      </c>
      <c r="R275" s="27">
        <v>0</v>
      </c>
      <c r="S275" s="27">
        <v>0</v>
      </c>
      <c r="T275" s="27">
        <v>0</v>
      </c>
      <c r="U275" s="27">
        <v>0</v>
      </c>
    </row>
    <row r="276" spans="1:21" x14ac:dyDescent="0.2">
      <c r="B276" s="26" t="s">
        <v>30</v>
      </c>
      <c r="C276" s="26" t="s">
        <v>83</v>
      </c>
      <c r="D276" s="26">
        <f t="shared" si="120"/>
        <v>373400</v>
      </c>
      <c r="E276" s="26">
        <v>373.4</v>
      </c>
      <c r="F276" s="26" t="s">
        <v>80</v>
      </c>
      <c r="G276" s="27">
        <v>18153657.510000002</v>
      </c>
      <c r="I276" s="37">
        <v>3.4799999999999998E-2</v>
      </c>
      <c r="J276" s="28">
        <f t="shared" si="121"/>
        <v>631747.28134800005</v>
      </c>
      <c r="L276" s="37">
        <v>3.04E-2</v>
      </c>
      <c r="N276" s="28">
        <f t="shared" si="122"/>
        <v>551871.18830400007</v>
      </c>
      <c r="O276" s="28">
        <f t="shared" si="123"/>
        <v>-79876.093043999979</v>
      </c>
      <c r="Q276" s="27">
        <v>-79876.093043999979</v>
      </c>
      <c r="R276" s="27">
        <v>0</v>
      </c>
      <c r="S276" s="27">
        <v>0</v>
      </c>
      <c r="T276" s="27">
        <v>0</v>
      </c>
      <c r="U276" s="27">
        <v>0</v>
      </c>
    </row>
    <row r="277" spans="1:21" x14ac:dyDescent="0.2">
      <c r="B277" s="26" t="s">
        <v>30</v>
      </c>
      <c r="C277" s="26" t="s">
        <v>83</v>
      </c>
      <c r="D277" s="26">
        <f t="shared" si="120"/>
        <v>373500</v>
      </c>
      <c r="E277" s="26">
        <v>373.5</v>
      </c>
      <c r="F277" s="26" t="s">
        <v>81</v>
      </c>
      <c r="G277" s="27">
        <v>8004910.1299999999</v>
      </c>
      <c r="I277" s="37">
        <v>6.6600000000000006E-2</v>
      </c>
      <c r="J277" s="28">
        <f t="shared" si="121"/>
        <v>533127.01465800009</v>
      </c>
      <c r="L277" s="37">
        <v>3.1699999999999999E-2</v>
      </c>
      <c r="N277" s="28">
        <f t="shared" si="122"/>
        <v>253755.651121</v>
      </c>
      <c r="O277" s="28">
        <f t="shared" si="123"/>
        <v>-279371.36353700008</v>
      </c>
      <c r="Q277" s="27">
        <v>-279371.36353700008</v>
      </c>
      <c r="R277" s="27">
        <v>0</v>
      </c>
      <c r="S277" s="27">
        <v>0</v>
      </c>
      <c r="T277" s="27">
        <v>0</v>
      </c>
      <c r="U277" s="27">
        <v>0</v>
      </c>
    </row>
    <row r="278" spans="1:21" x14ac:dyDescent="0.2">
      <c r="F278" s="26" t="s">
        <v>39</v>
      </c>
      <c r="G278" s="40">
        <f>SUM(G258:G277)</f>
        <v>993176446.38000011</v>
      </c>
      <c r="J278" s="40">
        <f>SUM(J258:J277)</f>
        <v>28778072.674923003</v>
      </c>
      <c r="N278" s="40">
        <f t="shared" ref="N278:O278" si="124">SUM(N258:N277)</f>
        <v>25546491.882800005</v>
      </c>
      <c r="O278" s="40">
        <f t="shared" si="124"/>
        <v>-3231580.7921229997</v>
      </c>
      <c r="Q278" s="40">
        <f t="shared" ref="Q278:U278" si="125">SUM(Q258:Q277)</f>
        <v>-3231580.7921229997</v>
      </c>
      <c r="R278" s="40">
        <f t="shared" si="125"/>
        <v>0</v>
      </c>
      <c r="S278" s="40">
        <f t="shared" si="125"/>
        <v>0</v>
      </c>
      <c r="T278" s="40">
        <f t="shared" si="125"/>
        <v>0</v>
      </c>
      <c r="U278" s="40">
        <f t="shared" si="125"/>
        <v>0</v>
      </c>
    </row>
    <row r="279" spans="1:21" x14ac:dyDescent="0.2">
      <c r="J279" s="28"/>
      <c r="N279" s="28"/>
      <c r="O279" s="28"/>
      <c r="Q279" s="28"/>
      <c r="R279" s="28"/>
      <c r="S279" s="28"/>
      <c r="T279" s="28"/>
      <c r="U279" s="28"/>
    </row>
    <row r="280" spans="1:21" x14ac:dyDescent="0.2">
      <c r="A280" s="26" t="s">
        <v>177</v>
      </c>
      <c r="J280" s="28"/>
      <c r="N280" s="28"/>
      <c r="O280" s="28"/>
      <c r="Q280" s="28"/>
      <c r="R280" s="28"/>
      <c r="S280" s="28"/>
      <c r="T280" s="28"/>
      <c r="U280" s="28"/>
    </row>
    <row r="281" spans="1:21" x14ac:dyDescent="0.2">
      <c r="B281" s="26" t="s">
        <v>30</v>
      </c>
      <c r="C281" s="26" t="s">
        <v>59</v>
      </c>
      <c r="D281" s="26">
        <f t="shared" ref="D281:D282" si="126">E281*1000</f>
        <v>362000</v>
      </c>
      <c r="E281" s="36">
        <v>362</v>
      </c>
      <c r="F281" s="26" t="s">
        <v>61</v>
      </c>
      <c r="G281" s="27">
        <v>2127322.14</v>
      </c>
      <c r="I281" s="37">
        <v>1.9699999999999999E-2</v>
      </c>
      <c r="J281" s="28">
        <f t="shared" ref="J281:J282" si="127">G281*I281</f>
        <v>41908.246158000002</v>
      </c>
      <c r="L281" s="37">
        <v>2.6800000000000001E-2</v>
      </c>
      <c r="N281" s="28">
        <f t="shared" ref="N281:N282" si="128">G281*L281</f>
        <v>57012.233352000003</v>
      </c>
      <c r="O281" s="28">
        <f t="shared" ref="O281:O282" si="129">N281-J281</f>
        <v>15103.987194000001</v>
      </c>
      <c r="Q281" s="27">
        <v>10311.492057343796</v>
      </c>
      <c r="R281" s="27">
        <v>4792.4951366562</v>
      </c>
      <c r="S281" s="27">
        <v>0</v>
      </c>
      <c r="T281" s="27">
        <v>0</v>
      </c>
      <c r="U281" s="27">
        <v>0</v>
      </c>
    </row>
    <row r="282" spans="1:21" x14ac:dyDescent="0.2">
      <c r="B282" s="26" t="s">
        <v>30</v>
      </c>
      <c r="C282" s="26" t="s">
        <v>59</v>
      </c>
      <c r="D282" s="26">
        <f t="shared" si="126"/>
        <v>370000</v>
      </c>
      <c r="E282" s="36">
        <v>370</v>
      </c>
      <c r="F282" s="26" t="s">
        <v>76</v>
      </c>
      <c r="G282" s="27">
        <v>157018.04</v>
      </c>
      <c r="I282" s="37">
        <v>3.39E-2</v>
      </c>
      <c r="J282" s="28">
        <f t="shared" si="127"/>
        <v>5322.911556</v>
      </c>
      <c r="L282" s="37">
        <v>2.8899999999999999E-2</v>
      </c>
      <c r="N282" s="28">
        <f t="shared" si="128"/>
        <v>4537.8213560000004</v>
      </c>
      <c r="O282" s="28">
        <f t="shared" si="129"/>
        <v>-785.09019999999964</v>
      </c>
      <c r="Q282" s="27">
        <v>-535.98107953999988</v>
      </c>
      <c r="R282" s="27">
        <v>-249.10912045999976</v>
      </c>
      <c r="S282" s="27">
        <v>0</v>
      </c>
      <c r="T282" s="27">
        <v>0</v>
      </c>
      <c r="U282" s="27">
        <v>0</v>
      </c>
    </row>
    <row r="283" spans="1:21" x14ac:dyDescent="0.2">
      <c r="F283" s="26" t="s">
        <v>39</v>
      </c>
      <c r="G283" s="40">
        <f>SUM(G281:G282)</f>
        <v>2284340.1800000002</v>
      </c>
      <c r="J283" s="40">
        <f>SUM(J281:J282)</f>
        <v>47231.157714000001</v>
      </c>
      <c r="N283" s="40">
        <f t="shared" ref="N283:O283" si="130">SUM(N281:N282)</f>
        <v>61550.054708000003</v>
      </c>
      <c r="O283" s="40">
        <f t="shared" si="130"/>
        <v>14318.896994000002</v>
      </c>
      <c r="Q283" s="40">
        <f t="shared" ref="Q283:U283" si="131">SUM(Q281:Q282)</f>
        <v>9775.510977803795</v>
      </c>
      <c r="R283" s="40">
        <f t="shared" si="131"/>
        <v>4543.3860161962002</v>
      </c>
      <c r="S283" s="40">
        <f t="shared" si="131"/>
        <v>0</v>
      </c>
      <c r="T283" s="40">
        <f t="shared" si="131"/>
        <v>0</v>
      </c>
      <c r="U283" s="40">
        <f t="shared" si="131"/>
        <v>0</v>
      </c>
    </row>
    <row r="284" spans="1:21" x14ac:dyDescent="0.2">
      <c r="J284" s="28"/>
      <c r="N284" s="28"/>
      <c r="O284" s="28"/>
      <c r="Q284" s="28"/>
      <c r="R284" s="28"/>
      <c r="S284" s="28"/>
      <c r="T284" s="28"/>
      <c r="U284" s="28"/>
    </row>
    <row r="285" spans="1:21" x14ac:dyDescent="0.2">
      <c r="A285" s="26" t="s">
        <v>87</v>
      </c>
      <c r="J285" s="28"/>
      <c r="N285" s="28"/>
      <c r="O285" s="28"/>
      <c r="Q285" s="28"/>
      <c r="R285" s="28"/>
      <c r="S285" s="28"/>
      <c r="T285" s="28"/>
      <c r="U285" s="28"/>
    </row>
    <row r="286" spans="1:21" x14ac:dyDescent="0.2">
      <c r="B286" s="26" t="s">
        <v>30</v>
      </c>
      <c r="C286" s="26" t="s">
        <v>59</v>
      </c>
      <c r="D286" s="26">
        <f t="shared" ref="D286:D297" si="132">E286*1000</f>
        <v>390100</v>
      </c>
      <c r="E286" s="36">
        <v>390.1</v>
      </c>
      <c r="F286" s="26" t="s">
        <v>32</v>
      </c>
      <c r="G286" s="27">
        <v>4323042.26</v>
      </c>
      <c r="I286" s="37">
        <v>1.67E-2</v>
      </c>
      <c r="J286" s="28">
        <f t="shared" ref="J286:J297" si="133">G286*I286</f>
        <v>72194.805741999997</v>
      </c>
      <c r="L286" s="37">
        <v>1.9E-2</v>
      </c>
      <c r="N286" s="28">
        <f t="shared" ref="N286:N297" si="134">G286*L286</f>
        <v>82137.802939999994</v>
      </c>
      <c r="O286" s="28">
        <f t="shared" ref="O286:O297" si="135">N286-J286</f>
        <v>9942.9971979999973</v>
      </c>
      <c r="Q286" s="27">
        <v>6788.0841870745935</v>
      </c>
      <c r="R286" s="27">
        <v>3154.9130109254002</v>
      </c>
      <c r="S286" s="27">
        <v>0</v>
      </c>
      <c r="T286" s="27">
        <v>0</v>
      </c>
      <c r="U286" s="27">
        <v>0</v>
      </c>
    </row>
    <row r="287" spans="1:21" x14ac:dyDescent="0.2">
      <c r="B287" s="26" t="s">
        <v>30</v>
      </c>
      <c r="C287" s="26" t="s">
        <v>59</v>
      </c>
      <c r="D287" s="26">
        <f t="shared" si="132"/>
        <v>391100</v>
      </c>
      <c r="E287" s="36">
        <v>391.1</v>
      </c>
      <c r="F287" s="26" t="s">
        <v>88</v>
      </c>
      <c r="G287" s="27">
        <v>5726013.5999999996</v>
      </c>
      <c r="I287" s="37">
        <v>0.21279999999999999</v>
      </c>
      <c r="J287" s="28">
        <f t="shared" si="133"/>
        <v>1218495.6940799998</v>
      </c>
      <c r="L287" s="37">
        <v>0.2</v>
      </c>
      <c r="N287" s="28">
        <f t="shared" si="134"/>
        <v>1145202.72</v>
      </c>
      <c r="O287" s="28">
        <f t="shared" si="135"/>
        <v>-73292.97407999984</v>
      </c>
      <c r="Q287" s="27">
        <v>-50037.113404415897</v>
      </c>
      <c r="R287" s="27">
        <v>-23255.860675584001</v>
      </c>
      <c r="S287" s="27">
        <v>0</v>
      </c>
      <c r="T287" s="27">
        <v>0</v>
      </c>
      <c r="U287" s="27">
        <v>0</v>
      </c>
    </row>
    <row r="288" spans="1:21" x14ac:dyDescent="0.2">
      <c r="B288" s="26" t="s">
        <v>30</v>
      </c>
      <c r="C288" s="26" t="s">
        <v>59</v>
      </c>
      <c r="D288" s="26">
        <f t="shared" si="132"/>
        <v>393000</v>
      </c>
      <c r="E288" s="36">
        <v>393</v>
      </c>
      <c r="F288" s="26" t="s">
        <v>89</v>
      </c>
      <c r="G288" s="27">
        <v>375022.48</v>
      </c>
      <c r="I288" s="37">
        <v>4.58E-2</v>
      </c>
      <c r="J288" s="28">
        <f t="shared" si="133"/>
        <v>17176.029584</v>
      </c>
      <c r="L288" s="37">
        <v>0.04</v>
      </c>
      <c r="N288" s="28">
        <f t="shared" si="134"/>
        <v>15000.8992</v>
      </c>
      <c r="O288" s="28">
        <f t="shared" si="135"/>
        <v>-2175.130384</v>
      </c>
      <c r="Q288" s="27">
        <v>-1484.9615131567989</v>
      </c>
      <c r="R288" s="27">
        <v>-690.16887084320024</v>
      </c>
      <c r="S288" s="27">
        <v>0</v>
      </c>
      <c r="T288" s="27">
        <v>0</v>
      </c>
      <c r="U288" s="27">
        <v>0</v>
      </c>
    </row>
    <row r="289" spans="1:21" x14ac:dyDescent="0.2">
      <c r="B289" s="26" t="s">
        <v>30</v>
      </c>
      <c r="C289" s="26" t="s">
        <v>59</v>
      </c>
      <c r="D289" s="26">
        <f t="shared" si="132"/>
        <v>394000</v>
      </c>
      <c r="E289" s="36">
        <v>394</v>
      </c>
      <c r="F289" s="26" t="s">
        <v>90</v>
      </c>
      <c r="G289" s="27">
        <v>2556106.7400000002</v>
      </c>
      <c r="I289" s="37">
        <v>4.7800000000000002E-2</v>
      </c>
      <c r="J289" s="28">
        <f t="shared" si="133"/>
        <v>122181.90217200002</v>
      </c>
      <c r="L289" s="37">
        <v>0.05</v>
      </c>
      <c r="N289" s="28">
        <f t="shared" si="134"/>
        <v>127805.33700000001</v>
      </c>
      <c r="O289" s="28">
        <f t="shared" si="135"/>
        <v>5623.4348279999977</v>
      </c>
      <c r="Q289" s="27">
        <v>3839.1189570756105</v>
      </c>
      <c r="R289" s="27">
        <v>1784.3158709244017</v>
      </c>
      <c r="S289" s="27">
        <v>0</v>
      </c>
      <c r="T289" s="27">
        <v>0</v>
      </c>
      <c r="U289" s="27">
        <v>0</v>
      </c>
    </row>
    <row r="290" spans="1:21" x14ac:dyDescent="0.2">
      <c r="B290" s="26" t="s">
        <v>30</v>
      </c>
      <c r="C290" s="26" t="s">
        <v>59</v>
      </c>
      <c r="D290" s="26">
        <f t="shared" si="132"/>
        <v>394100</v>
      </c>
      <c r="E290" s="36">
        <v>394.1</v>
      </c>
      <c r="F290" s="26" t="s">
        <v>91</v>
      </c>
      <c r="G290" s="27">
        <v>51258.01</v>
      </c>
      <c r="I290" s="37">
        <v>0.1</v>
      </c>
      <c r="J290" s="28">
        <f t="shared" si="133"/>
        <v>5125.8010000000004</v>
      </c>
      <c r="L290" s="37">
        <v>0.10539999999999999</v>
      </c>
      <c r="N290" s="28">
        <f t="shared" si="134"/>
        <v>5402.5942539999996</v>
      </c>
      <c r="O290" s="28">
        <f t="shared" si="135"/>
        <v>276.79325399999925</v>
      </c>
      <c r="Q290" s="27">
        <v>188.9667545057996</v>
      </c>
      <c r="R290" s="27">
        <v>87.826499494199879</v>
      </c>
      <c r="S290" s="27">
        <v>0</v>
      </c>
      <c r="T290" s="27">
        <v>0</v>
      </c>
      <c r="U290" s="27">
        <v>0</v>
      </c>
    </row>
    <row r="291" spans="1:21" x14ac:dyDescent="0.2">
      <c r="B291" s="26" t="s">
        <v>30</v>
      </c>
      <c r="C291" s="26" t="s">
        <v>59</v>
      </c>
      <c r="D291" s="26">
        <f t="shared" si="132"/>
        <v>395000</v>
      </c>
      <c r="E291" s="36">
        <v>395</v>
      </c>
      <c r="F291" s="26" t="s">
        <v>92</v>
      </c>
      <c r="G291" s="27">
        <v>383613.75</v>
      </c>
      <c r="I291" s="37">
        <v>0.13730000000000001</v>
      </c>
      <c r="J291" s="28">
        <f t="shared" si="133"/>
        <v>52670.167874999999</v>
      </c>
      <c r="L291" s="37">
        <v>6.6699999999999995E-2</v>
      </c>
      <c r="N291" s="28">
        <f t="shared" si="134"/>
        <v>25587.037124999999</v>
      </c>
      <c r="O291" s="28">
        <f t="shared" si="135"/>
        <v>-27083.13075</v>
      </c>
      <c r="Q291" s="27">
        <v>-18489.653363025001</v>
      </c>
      <c r="R291" s="27">
        <v>-8593.4773869749988</v>
      </c>
      <c r="S291" s="27">
        <v>0</v>
      </c>
      <c r="T291" s="27">
        <v>0</v>
      </c>
      <c r="U291" s="27">
        <v>0</v>
      </c>
    </row>
    <row r="292" spans="1:21" x14ac:dyDescent="0.2">
      <c r="E292" s="36"/>
      <c r="G292" s="27"/>
      <c r="I292" s="37"/>
      <c r="J292" s="28"/>
      <c r="L292" s="37"/>
      <c r="N292" s="28"/>
      <c r="O292" s="28"/>
      <c r="Q292" s="27"/>
      <c r="R292" s="27"/>
      <c r="S292" s="27"/>
      <c r="T292" s="27"/>
      <c r="U292" s="27"/>
    </row>
    <row r="293" spans="1:21" x14ac:dyDescent="0.2">
      <c r="B293" s="26" t="s">
        <v>30</v>
      </c>
      <c r="C293" s="26" t="s">
        <v>59</v>
      </c>
      <c r="D293" s="26">
        <f t="shared" si="132"/>
        <v>397000</v>
      </c>
      <c r="E293" s="36">
        <v>397</v>
      </c>
      <c r="F293" s="26" t="s">
        <v>93</v>
      </c>
      <c r="G293" s="27">
        <v>44901630.009999998</v>
      </c>
      <c r="I293" s="37">
        <v>2.81E-2</v>
      </c>
      <c r="J293" s="28"/>
      <c r="L293" s="37">
        <v>6.6699999999999995E-2</v>
      </c>
      <c r="N293" s="28"/>
      <c r="O293" s="28"/>
      <c r="Q293" s="27"/>
      <c r="R293" s="27"/>
      <c r="S293" s="27"/>
      <c r="T293" s="27"/>
      <c r="U293" s="27"/>
    </row>
    <row r="294" spans="1:21" x14ac:dyDescent="0.2">
      <c r="E294" s="36"/>
      <c r="F294" s="26" t="s">
        <v>261</v>
      </c>
      <c r="G294" s="27">
        <v>11925277.85</v>
      </c>
      <c r="I294" s="37">
        <v>2.81E-2</v>
      </c>
      <c r="J294" s="28">
        <f t="shared" si="133"/>
        <v>335100.307585</v>
      </c>
      <c r="L294" s="45">
        <v>0</v>
      </c>
      <c r="N294" s="28">
        <f t="shared" ref="N294:N295" si="136">G294*L294</f>
        <v>0</v>
      </c>
      <c r="O294" s="28">
        <f t="shared" ref="O294:O295" si="137">N294-J294</f>
        <v>-335100.307585</v>
      </c>
      <c r="Q294" s="27">
        <v>-228772.97998827949</v>
      </c>
      <c r="R294" s="27">
        <v>-106327.32759672051</v>
      </c>
      <c r="S294" s="27">
        <v>0</v>
      </c>
      <c r="T294" s="27">
        <v>0</v>
      </c>
      <c r="U294" s="27">
        <v>0</v>
      </c>
    </row>
    <row r="295" spans="1:21" x14ac:dyDescent="0.2">
      <c r="E295" s="36"/>
      <c r="F295" s="26" t="s">
        <v>262</v>
      </c>
      <c r="G295" s="27">
        <f>G293-G294</f>
        <v>32976352.159999996</v>
      </c>
      <c r="I295" s="37">
        <v>2.81E-2</v>
      </c>
      <c r="J295" s="28">
        <f t="shared" si="133"/>
        <v>926635.49569599994</v>
      </c>
      <c r="L295" s="37">
        <v>6.6699999999999995E-2</v>
      </c>
      <c r="N295" s="28">
        <f t="shared" si="136"/>
        <v>2199522.6890719994</v>
      </c>
      <c r="O295" s="28">
        <f t="shared" si="137"/>
        <v>1272887.1933759996</v>
      </c>
      <c r="Q295" s="27">
        <v>869000.08691779489</v>
      </c>
      <c r="R295" s="27">
        <v>403887.10645820468</v>
      </c>
      <c r="S295" s="27">
        <v>0</v>
      </c>
      <c r="T295" s="27">
        <v>0</v>
      </c>
      <c r="U295" s="27">
        <v>0</v>
      </c>
    </row>
    <row r="296" spans="1:21" x14ac:dyDescent="0.2">
      <c r="E296" s="36"/>
      <c r="G296" s="27"/>
      <c r="I296" s="37"/>
      <c r="J296" s="28"/>
      <c r="L296" s="37"/>
      <c r="N296" s="28"/>
      <c r="O296" s="28"/>
      <c r="Q296" s="27"/>
      <c r="R296" s="27"/>
      <c r="S296" s="27"/>
      <c r="T296" s="27"/>
      <c r="U296" s="27"/>
    </row>
    <row r="297" spans="1:21" x14ac:dyDescent="0.2">
      <c r="B297" s="26" t="s">
        <v>30</v>
      </c>
      <c r="C297" s="26" t="s">
        <v>59</v>
      </c>
      <c r="D297" s="26">
        <f t="shared" si="132"/>
        <v>398000</v>
      </c>
      <c r="E297" s="36">
        <v>398</v>
      </c>
      <c r="F297" s="26" t="s">
        <v>57</v>
      </c>
      <c r="G297" s="27">
        <v>141144.81</v>
      </c>
      <c r="I297" s="37">
        <v>0.1331</v>
      </c>
      <c r="J297" s="28">
        <f t="shared" si="133"/>
        <v>18786.374210999998</v>
      </c>
      <c r="L297" s="37">
        <v>0.1</v>
      </c>
      <c r="N297" s="28">
        <f t="shared" si="134"/>
        <v>14114.481</v>
      </c>
      <c r="O297" s="28">
        <f t="shared" si="135"/>
        <v>-4671.8932109999987</v>
      </c>
      <c r="Q297" s="27">
        <v>-3189.5014951496978</v>
      </c>
      <c r="R297" s="27">
        <v>-1482.3917158503</v>
      </c>
      <c r="S297" s="27">
        <v>0</v>
      </c>
      <c r="T297" s="27">
        <v>0</v>
      </c>
      <c r="U297" s="27">
        <v>0</v>
      </c>
    </row>
    <row r="298" spans="1:21" x14ac:dyDescent="0.2">
      <c r="F298" s="26" t="s">
        <v>39</v>
      </c>
      <c r="G298" s="40">
        <f>SUM(G286:G291,G294:G295,G297)</f>
        <v>58457831.659999996</v>
      </c>
      <c r="J298" s="40">
        <f>SUM(J286:J291,J294:J295,J297)</f>
        <v>2768366.5779449996</v>
      </c>
      <c r="N298" s="40">
        <f>SUM(N286:N291,N294:N295,N297)</f>
        <v>3614773.5605909997</v>
      </c>
      <c r="O298" s="40">
        <f>SUM(O286:O291,O294:O295,O297)</f>
        <v>846406.98264599976</v>
      </c>
      <c r="Q298" s="40">
        <f t="shared" ref="Q298:U298" si="138">SUM(Q286:Q291,Q294:Q295,Q297)</f>
        <v>577842.04705242405</v>
      </c>
      <c r="R298" s="40">
        <f t="shared" si="138"/>
        <v>268564.9355935757</v>
      </c>
      <c r="S298" s="40">
        <f t="shared" si="138"/>
        <v>0</v>
      </c>
      <c r="T298" s="40">
        <f t="shared" si="138"/>
        <v>0</v>
      </c>
      <c r="U298" s="40">
        <f t="shared" si="138"/>
        <v>0</v>
      </c>
    </row>
    <row r="299" spans="1:21" x14ac:dyDescent="0.2">
      <c r="J299" s="28"/>
      <c r="N299" s="28"/>
      <c r="O299" s="28"/>
      <c r="Q299" s="28"/>
      <c r="R299" s="28"/>
      <c r="S299" s="28"/>
      <c r="T299" s="28"/>
      <c r="U299" s="28"/>
    </row>
    <row r="300" spans="1:21" x14ac:dyDescent="0.2">
      <c r="A300" s="26" t="s">
        <v>178</v>
      </c>
      <c r="J300" s="28"/>
      <c r="N300" s="28"/>
      <c r="O300" s="28"/>
      <c r="Q300" s="28"/>
      <c r="R300" s="28"/>
      <c r="S300" s="28"/>
      <c r="T300" s="28"/>
      <c r="U300" s="28"/>
    </row>
    <row r="301" spans="1:21" x14ac:dyDescent="0.2">
      <c r="B301" s="26" t="s">
        <v>30</v>
      </c>
      <c r="C301" s="26" t="s">
        <v>69</v>
      </c>
      <c r="D301" s="26">
        <f t="shared" ref="D301:D311" si="139">E301*1000</f>
        <v>390100</v>
      </c>
      <c r="E301" s="36">
        <v>390.1</v>
      </c>
      <c r="F301" s="26" t="s">
        <v>32</v>
      </c>
      <c r="G301" s="27">
        <v>2416083.21</v>
      </c>
      <c r="I301" s="37">
        <v>1.67E-2</v>
      </c>
      <c r="J301" s="28">
        <f t="shared" ref="J301:J311" si="140">G301*I301</f>
        <v>40348.589607000002</v>
      </c>
      <c r="L301" s="37">
        <v>1.9E-2</v>
      </c>
      <c r="N301" s="28">
        <f t="shared" ref="N301:N311" si="141">G301*L301</f>
        <v>45905.580989999995</v>
      </c>
      <c r="O301" s="28">
        <f t="shared" ref="O301:O311" si="142">N301-J301</f>
        <v>5556.9913829999932</v>
      </c>
      <c r="Q301" s="27">
        <v>0</v>
      </c>
      <c r="R301" s="27">
        <v>5556.9913829999932</v>
      </c>
      <c r="S301" s="27">
        <v>0</v>
      </c>
      <c r="T301" s="27">
        <v>0</v>
      </c>
      <c r="U301" s="27">
        <v>0</v>
      </c>
    </row>
    <row r="302" spans="1:21" x14ac:dyDescent="0.2">
      <c r="B302" s="26" t="s">
        <v>30</v>
      </c>
      <c r="C302" s="26" t="s">
        <v>69</v>
      </c>
      <c r="D302" s="26">
        <f t="shared" si="139"/>
        <v>391100</v>
      </c>
      <c r="E302" s="36">
        <v>391.1</v>
      </c>
      <c r="F302" s="26" t="s">
        <v>88</v>
      </c>
      <c r="G302" s="27">
        <v>0</v>
      </c>
      <c r="I302" s="37">
        <v>0.21279999999999999</v>
      </c>
      <c r="J302" s="28">
        <f t="shared" si="140"/>
        <v>0</v>
      </c>
      <c r="L302" s="37">
        <v>0.2</v>
      </c>
      <c r="N302" s="28">
        <f t="shared" si="141"/>
        <v>0</v>
      </c>
      <c r="O302" s="28">
        <f t="shared" si="142"/>
        <v>0</v>
      </c>
      <c r="Q302" s="27">
        <v>0</v>
      </c>
      <c r="R302" s="27">
        <v>0</v>
      </c>
      <c r="S302" s="27">
        <v>0</v>
      </c>
      <c r="T302" s="27">
        <v>0</v>
      </c>
      <c r="U302" s="27">
        <v>0</v>
      </c>
    </row>
    <row r="303" spans="1:21" x14ac:dyDescent="0.2">
      <c r="B303" s="26" t="s">
        <v>30</v>
      </c>
      <c r="C303" s="26" t="s">
        <v>69</v>
      </c>
      <c r="D303" s="26">
        <f t="shared" si="139"/>
        <v>393000</v>
      </c>
      <c r="E303" s="36">
        <v>393</v>
      </c>
      <c r="F303" s="26" t="s">
        <v>89</v>
      </c>
      <c r="G303" s="27">
        <v>14744.52</v>
      </c>
      <c r="I303" s="37">
        <v>4.58E-2</v>
      </c>
      <c r="J303" s="28">
        <f t="shared" si="140"/>
        <v>675.29901600000005</v>
      </c>
      <c r="L303" s="37">
        <v>0.04</v>
      </c>
      <c r="N303" s="28">
        <f t="shared" si="141"/>
        <v>589.7808</v>
      </c>
      <c r="O303" s="28">
        <f t="shared" si="142"/>
        <v>-85.518216000000052</v>
      </c>
      <c r="Q303" s="27">
        <v>0</v>
      </c>
      <c r="R303" s="27">
        <v>-85.518216000000052</v>
      </c>
      <c r="S303" s="27">
        <v>0</v>
      </c>
      <c r="T303" s="27">
        <v>0</v>
      </c>
      <c r="U303" s="27">
        <v>0</v>
      </c>
    </row>
    <row r="304" spans="1:21" x14ac:dyDescent="0.2">
      <c r="B304" s="26" t="s">
        <v>30</v>
      </c>
      <c r="C304" s="26" t="s">
        <v>69</v>
      </c>
      <c r="D304" s="26">
        <f t="shared" si="139"/>
        <v>394000</v>
      </c>
      <c r="E304" s="36">
        <v>394</v>
      </c>
      <c r="F304" s="26" t="s">
        <v>90</v>
      </c>
      <c r="G304" s="27">
        <v>265743.34000000003</v>
      </c>
      <c r="I304" s="37">
        <v>4.7800000000000002E-2</v>
      </c>
      <c r="J304" s="28">
        <f t="shared" si="140"/>
        <v>12702.531652000001</v>
      </c>
      <c r="L304" s="37">
        <v>0.05</v>
      </c>
      <c r="N304" s="28">
        <f t="shared" si="141"/>
        <v>13287.167000000001</v>
      </c>
      <c r="O304" s="28">
        <f t="shared" si="142"/>
        <v>584.63534799999979</v>
      </c>
      <c r="Q304" s="27">
        <v>0</v>
      </c>
      <c r="R304" s="27">
        <v>584.63534799999979</v>
      </c>
      <c r="S304" s="27">
        <v>0</v>
      </c>
      <c r="T304" s="27">
        <v>0</v>
      </c>
      <c r="U304" s="27">
        <v>0</v>
      </c>
    </row>
    <row r="305" spans="1:21" x14ac:dyDescent="0.2">
      <c r="B305" s="26" t="s">
        <v>30</v>
      </c>
      <c r="C305" s="26" t="s">
        <v>69</v>
      </c>
      <c r="D305" s="26">
        <f t="shared" si="139"/>
        <v>395000</v>
      </c>
      <c r="E305" s="36">
        <v>395</v>
      </c>
      <c r="F305" s="26" t="s">
        <v>92</v>
      </c>
      <c r="G305" s="27">
        <v>26663.14</v>
      </c>
      <c r="I305" s="37">
        <v>0.13730000000000001</v>
      </c>
      <c r="J305" s="28">
        <f t="shared" si="140"/>
        <v>3660.8491220000001</v>
      </c>
      <c r="L305" s="37">
        <v>6.6699999999999995E-2</v>
      </c>
      <c r="N305" s="28">
        <f t="shared" si="141"/>
        <v>1778.4314379999998</v>
      </c>
      <c r="O305" s="28">
        <f t="shared" si="142"/>
        <v>-1882.4176840000002</v>
      </c>
      <c r="Q305" s="27">
        <v>0</v>
      </c>
      <c r="R305" s="27">
        <v>-1882.4176840000002</v>
      </c>
      <c r="S305" s="27">
        <v>0</v>
      </c>
      <c r="T305" s="27">
        <v>0</v>
      </c>
      <c r="U305" s="27">
        <v>0</v>
      </c>
    </row>
    <row r="306" spans="1:21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</row>
    <row r="307" spans="1:21" x14ac:dyDescent="0.2">
      <c r="B307" s="26" t="s">
        <v>30</v>
      </c>
      <c r="C307" s="26" t="s">
        <v>69</v>
      </c>
      <c r="D307" s="26">
        <f t="shared" si="139"/>
        <v>397000</v>
      </c>
      <c r="E307" s="36">
        <v>397</v>
      </c>
      <c r="F307" s="26" t="s">
        <v>93</v>
      </c>
      <c r="G307" s="27">
        <v>6177253.3599999994</v>
      </c>
      <c r="I307" s="37">
        <v>2.81E-2</v>
      </c>
      <c r="J307" s="28"/>
      <c r="L307" s="37">
        <v>6.6699999999999995E-2</v>
      </c>
      <c r="N307" s="28"/>
      <c r="O307" s="28"/>
      <c r="Q307" s="27"/>
      <c r="R307" s="27"/>
      <c r="S307" s="27"/>
      <c r="T307" s="27"/>
      <c r="U307" s="27"/>
    </row>
    <row r="308" spans="1:21" x14ac:dyDescent="0.2">
      <c r="E308" s="36"/>
      <c r="F308" s="26" t="s">
        <v>261</v>
      </c>
      <c r="G308" s="27">
        <f>783683.05</f>
        <v>783683.05</v>
      </c>
      <c r="I308" s="37">
        <v>2.81E-2</v>
      </c>
      <c r="J308" s="28">
        <f t="shared" si="140"/>
        <v>22021.493705000001</v>
      </c>
      <c r="L308" s="45">
        <v>0</v>
      </c>
      <c r="N308" s="28">
        <f t="shared" ref="N308:N309" si="143">G308*L308</f>
        <v>0</v>
      </c>
      <c r="O308" s="28">
        <f t="shared" ref="O308:O309" si="144">N308-J308</f>
        <v>-22021.493705000001</v>
      </c>
      <c r="Q308" s="27">
        <v>0</v>
      </c>
      <c r="R308" s="27">
        <v>-22021.493705000001</v>
      </c>
      <c r="S308" s="27">
        <v>0</v>
      </c>
      <c r="T308" s="27">
        <v>0</v>
      </c>
      <c r="U308" s="27">
        <v>0</v>
      </c>
    </row>
    <row r="309" spans="1:21" x14ac:dyDescent="0.2">
      <c r="E309" s="36"/>
      <c r="F309" s="26" t="s">
        <v>262</v>
      </c>
      <c r="G309" s="27">
        <f>G307-G308</f>
        <v>5393570.3099999996</v>
      </c>
      <c r="I309" s="37">
        <v>2.81E-2</v>
      </c>
      <c r="J309" s="28">
        <f t="shared" si="140"/>
        <v>151559.32571099998</v>
      </c>
      <c r="L309" s="37">
        <v>6.6699999999999995E-2</v>
      </c>
      <c r="N309" s="28">
        <f t="shared" si="143"/>
        <v>359751.13967699994</v>
      </c>
      <c r="O309" s="28">
        <f t="shared" si="144"/>
        <v>208191.81396599996</v>
      </c>
      <c r="Q309" s="27">
        <v>0</v>
      </c>
      <c r="R309" s="27">
        <v>208191.81396599996</v>
      </c>
      <c r="S309" s="27">
        <v>0</v>
      </c>
      <c r="T309" s="27">
        <v>0</v>
      </c>
      <c r="U309" s="27">
        <v>0</v>
      </c>
    </row>
    <row r="310" spans="1:21" x14ac:dyDescent="0.2">
      <c r="E310" s="36"/>
      <c r="G310" s="27"/>
      <c r="I310" s="37"/>
      <c r="J310" s="28"/>
      <c r="L310" s="37"/>
      <c r="N310" s="28"/>
      <c r="O310" s="28"/>
      <c r="Q310" s="27"/>
      <c r="R310" s="27"/>
      <c r="S310" s="27"/>
      <c r="T310" s="27"/>
      <c r="U310" s="27"/>
    </row>
    <row r="311" spans="1:21" x14ac:dyDescent="0.2">
      <c r="B311" s="26" t="s">
        <v>30</v>
      </c>
      <c r="C311" s="26" t="s">
        <v>69</v>
      </c>
      <c r="D311" s="26">
        <f t="shared" si="139"/>
        <v>398000</v>
      </c>
      <c r="E311" s="36">
        <v>398</v>
      </c>
      <c r="F311" s="26" t="s">
        <v>57</v>
      </c>
      <c r="G311" s="27">
        <v>0</v>
      </c>
      <c r="I311" s="37">
        <v>0.1331</v>
      </c>
      <c r="J311" s="28">
        <f t="shared" si="140"/>
        <v>0</v>
      </c>
      <c r="L311" s="37">
        <v>0.1</v>
      </c>
      <c r="N311" s="28">
        <f t="shared" si="141"/>
        <v>0</v>
      </c>
      <c r="O311" s="28">
        <f t="shared" si="142"/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1:21" x14ac:dyDescent="0.2">
      <c r="F312" s="26" t="s">
        <v>39</v>
      </c>
      <c r="G312" s="40">
        <f>SUM(G301:G305,G308:G309,G311)</f>
        <v>8900487.5700000003</v>
      </c>
      <c r="J312" s="40">
        <f>SUM(J301:J305,J308:J309,J311)</f>
        <v>230968.08881299998</v>
      </c>
      <c r="N312" s="40">
        <f>SUM(N301:N305,N308:N309,N311)</f>
        <v>421312.09990499995</v>
      </c>
      <c r="O312" s="40">
        <f>SUM(O301:O305,O308:O309,O311)</f>
        <v>190344.01109199994</v>
      </c>
      <c r="Q312" s="40">
        <f t="shared" ref="Q312:U312" si="145">SUM(Q301:Q305,Q308:Q309,Q311)</f>
        <v>0</v>
      </c>
      <c r="R312" s="40">
        <f t="shared" si="145"/>
        <v>190344.01109199994</v>
      </c>
      <c r="S312" s="40">
        <f t="shared" si="145"/>
        <v>0</v>
      </c>
      <c r="T312" s="40">
        <f t="shared" si="145"/>
        <v>0</v>
      </c>
      <c r="U312" s="40">
        <f t="shared" si="145"/>
        <v>0</v>
      </c>
    </row>
    <row r="313" spans="1:21" x14ac:dyDescent="0.2">
      <c r="J313" s="28"/>
      <c r="N313" s="28"/>
      <c r="O313" s="28"/>
      <c r="Q313" s="28"/>
      <c r="R313" s="28"/>
      <c r="S313" s="28"/>
      <c r="T313" s="28"/>
      <c r="U313" s="28"/>
    </row>
    <row r="314" spans="1:21" x14ac:dyDescent="0.2">
      <c r="A314" s="26" t="s">
        <v>179</v>
      </c>
      <c r="J314" s="28"/>
      <c r="N314" s="28"/>
      <c r="O314" s="28"/>
      <c r="Q314" s="28"/>
      <c r="R314" s="28"/>
      <c r="S314" s="28"/>
      <c r="T314" s="28"/>
      <c r="U314" s="28"/>
    </row>
    <row r="315" spans="1:21" x14ac:dyDescent="0.2">
      <c r="B315" s="26" t="s">
        <v>30</v>
      </c>
      <c r="C315" s="26" t="s">
        <v>83</v>
      </c>
      <c r="D315" s="26">
        <f t="shared" ref="D315:D321" si="146">E315*1000</f>
        <v>390100</v>
      </c>
      <c r="E315" s="26">
        <v>390.1</v>
      </c>
      <c r="F315" s="26" t="s">
        <v>32</v>
      </c>
      <c r="G315" s="27">
        <v>1052423.3700000001</v>
      </c>
      <c r="I315" s="37">
        <v>1.67E-2</v>
      </c>
      <c r="J315" s="28">
        <f t="shared" ref="J315:J319" si="147">G315*I315</f>
        <v>17575.470279000001</v>
      </c>
      <c r="L315" s="37">
        <v>1.9E-2</v>
      </c>
      <c r="N315" s="28">
        <f t="shared" ref="N315:N319" si="148">G315*L315</f>
        <v>19996.044030000001</v>
      </c>
      <c r="O315" s="28">
        <f t="shared" ref="O315:O319" si="149">N315-J315</f>
        <v>2420.5737509999999</v>
      </c>
      <c r="Q315" s="27">
        <v>2420.5737509999999</v>
      </c>
      <c r="R315" s="27">
        <v>0</v>
      </c>
      <c r="S315" s="27">
        <v>0</v>
      </c>
      <c r="T315" s="27">
        <v>0</v>
      </c>
      <c r="U315" s="27">
        <v>0</v>
      </c>
    </row>
    <row r="316" spans="1:21" x14ac:dyDescent="0.2">
      <c r="B316" s="26" t="s">
        <v>30</v>
      </c>
      <c r="C316" s="26" t="s">
        <v>83</v>
      </c>
      <c r="D316" s="26">
        <f t="shared" si="146"/>
        <v>391100</v>
      </c>
      <c r="E316" s="26">
        <v>391.1</v>
      </c>
      <c r="F316" s="26" t="s">
        <v>88</v>
      </c>
      <c r="G316" s="27">
        <v>2656451.5099999998</v>
      </c>
      <c r="I316" s="37">
        <v>0.21279999999999999</v>
      </c>
      <c r="J316" s="28">
        <f t="shared" si="147"/>
        <v>565292.88132799987</v>
      </c>
      <c r="L316" s="37">
        <v>0.2</v>
      </c>
      <c r="N316" s="28">
        <f t="shared" si="148"/>
        <v>531290.30200000003</v>
      </c>
      <c r="O316" s="28">
        <f t="shared" si="149"/>
        <v>-34002.579327999847</v>
      </c>
      <c r="Q316" s="27">
        <v>-34002.579327999847</v>
      </c>
      <c r="R316" s="27">
        <v>0</v>
      </c>
      <c r="S316" s="27">
        <v>0</v>
      </c>
      <c r="T316" s="27">
        <v>0</v>
      </c>
      <c r="U316" s="27">
        <v>0</v>
      </c>
    </row>
    <row r="317" spans="1:21" x14ac:dyDescent="0.2">
      <c r="B317" s="26" t="s">
        <v>30</v>
      </c>
      <c r="C317" s="26" t="s">
        <v>83</v>
      </c>
      <c r="D317" s="26">
        <f t="shared" si="146"/>
        <v>393000</v>
      </c>
      <c r="E317" s="36">
        <v>393</v>
      </c>
      <c r="F317" s="26" t="s">
        <v>89</v>
      </c>
      <c r="G317" s="27">
        <v>10739.45</v>
      </c>
      <c r="I317" s="37">
        <v>4.58E-2</v>
      </c>
      <c r="J317" s="28">
        <f t="shared" si="147"/>
        <v>491.86681000000004</v>
      </c>
      <c r="L317" s="37">
        <v>0.04</v>
      </c>
      <c r="N317" s="28">
        <f t="shared" si="148"/>
        <v>429.57800000000003</v>
      </c>
      <c r="O317" s="28">
        <f t="shared" si="149"/>
        <v>-62.288810000000012</v>
      </c>
      <c r="Q317" s="27">
        <v>-62.288810000000012</v>
      </c>
      <c r="R317" s="27">
        <v>0</v>
      </c>
      <c r="S317" s="27">
        <v>0</v>
      </c>
      <c r="T317" s="27">
        <v>0</v>
      </c>
      <c r="U317" s="27">
        <v>0</v>
      </c>
    </row>
    <row r="318" spans="1:21" x14ac:dyDescent="0.2">
      <c r="B318" s="26" t="s">
        <v>30</v>
      </c>
      <c r="C318" s="26" t="s">
        <v>83</v>
      </c>
      <c r="D318" s="26">
        <f t="shared" si="146"/>
        <v>394000</v>
      </c>
      <c r="E318" s="36">
        <v>394</v>
      </c>
      <c r="F318" s="26" t="s">
        <v>90</v>
      </c>
      <c r="G318" s="27">
        <v>849600.36</v>
      </c>
      <c r="I318" s="37">
        <v>4.7800000000000002E-2</v>
      </c>
      <c r="J318" s="28">
        <f t="shared" si="147"/>
        <v>40610.897208000002</v>
      </c>
      <c r="L318" s="37">
        <v>0.05</v>
      </c>
      <c r="N318" s="28">
        <f t="shared" si="148"/>
        <v>42480.018000000004</v>
      </c>
      <c r="O318" s="28">
        <f t="shared" si="149"/>
        <v>1869.1207920000015</v>
      </c>
      <c r="Q318" s="27">
        <v>1869.1207920000015</v>
      </c>
      <c r="R318" s="27">
        <v>0</v>
      </c>
      <c r="S318" s="27">
        <v>0</v>
      </c>
      <c r="T318" s="27">
        <v>0</v>
      </c>
      <c r="U318" s="27">
        <v>0</v>
      </c>
    </row>
    <row r="319" spans="1:21" x14ac:dyDescent="0.2">
      <c r="B319" s="26" t="s">
        <v>30</v>
      </c>
      <c r="C319" s="26" t="s">
        <v>83</v>
      </c>
      <c r="D319" s="26">
        <f t="shared" si="146"/>
        <v>395000</v>
      </c>
      <c r="E319" s="36">
        <v>395</v>
      </c>
      <c r="F319" s="26" t="s">
        <v>92</v>
      </c>
      <c r="G319" s="27">
        <v>210611.39</v>
      </c>
      <c r="I319" s="37">
        <v>0.13730000000000001</v>
      </c>
      <c r="J319" s="28">
        <f t="shared" si="147"/>
        <v>28916.943847000002</v>
      </c>
      <c r="L319" s="37">
        <v>6.6699999999999995E-2</v>
      </c>
      <c r="N319" s="28">
        <f t="shared" si="148"/>
        <v>14047.779713</v>
      </c>
      <c r="O319" s="28">
        <f t="shared" si="149"/>
        <v>-14869.164134000002</v>
      </c>
      <c r="Q319" s="27">
        <v>-14869.164134000002</v>
      </c>
      <c r="R319" s="27">
        <v>0</v>
      </c>
      <c r="S319" s="27">
        <v>0</v>
      </c>
      <c r="T319" s="27">
        <v>0</v>
      </c>
      <c r="U319" s="27">
        <v>0</v>
      </c>
    </row>
    <row r="320" spans="1:21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</row>
    <row r="321" spans="1:21" x14ac:dyDescent="0.2">
      <c r="B321" s="26" t="s">
        <v>30</v>
      </c>
      <c r="C321" s="26" t="s">
        <v>83</v>
      </c>
      <c r="D321" s="26">
        <f t="shared" si="146"/>
        <v>397000</v>
      </c>
      <c r="E321" s="36">
        <v>397</v>
      </c>
      <c r="F321" s="26" t="s">
        <v>93</v>
      </c>
      <c r="G321" s="27">
        <v>12650489.029999999</v>
      </c>
      <c r="I321" s="37">
        <v>2.81E-2</v>
      </c>
      <c r="J321" s="28"/>
      <c r="L321" s="37">
        <v>6.6699999999999995E-2</v>
      </c>
      <c r="N321" s="28"/>
      <c r="O321" s="28"/>
      <c r="Q321" s="27"/>
      <c r="R321" s="27"/>
      <c r="S321" s="27"/>
      <c r="T321" s="27"/>
      <c r="U321" s="27"/>
    </row>
    <row r="322" spans="1:21" x14ac:dyDescent="0.2">
      <c r="E322" s="36"/>
      <c r="F322" s="26" t="s">
        <v>261</v>
      </c>
      <c r="G322" s="27">
        <v>2229269.6</v>
      </c>
      <c r="I322" s="37">
        <v>2.81E-2</v>
      </c>
      <c r="J322" s="28">
        <f t="shared" ref="J322:J323" si="150">G322*I322</f>
        <v>62642.475760000001</v>
      </c>
      <c r="L322" s="45">
        <v>0</v>
      </c>
      <c r="N322" s="28">
        <f t="shared" ref="N322:N323" si="151">G322*L322</f>
        <v>0</v>
      </c>
      <c r="O322" s="28">
        <f t="shared" ref="O322:O323" si="152">N322-J322</f>
        <v>-62642.475760000001</v>
      </c>
      <c r="Q322" s="27">
        <v>-62642.475760000001</v>
      </c>
      <c r="R322" s="27">
        <v>0</v>
      </c>
      <c r="S322" s="27">
        <v>0</v>
      </c>
      <c r="T322" s="27">
        <v>0</v>
      </c>
      <c r="U322" s="27">
        <v>0</v>
      </c>
    </row>
    <row r="323" spans="1:21" x14ac:dyDescent="0.2">
      <c r="E323" s="36"/>
      <c r="F323" s="26" t="s">
        <v>262</v>
      </c>
      <c r="G323" s="27">
        <f>G321-G322</f>
        <v>10421219.43</v>
      </c>
      <c r="I323" s="37">
        <v>2.81E-2</v>
      </c>
      <c r="J323" s="28">
        <f t="shared" si="150"/>
        <v>292836.26598299999</v>
      </c>
      <c r="L323" s="37">
        <v>6.6699999999999995E-2</v>
      </c>
      <c r="N323" s="28">
        <f t="shared" si="151"/>
        <v>695095.33598099998</v>
      </c>
      <c r="O323" s="28">
        <f t="shared" si="152"/>
        <v>402259.06999799999</v>
      </c>
      <c r="Q323" s="27">
        <v>402259.06999799999</v>
      </c>
      <c r="R323" s="27">
        <v>0</v>
      </c>
      <c r="S323" s="27">
        <v>0</v>
      </c>
      <c r="T323" s="27">
        <v>0</v>
      </c>
      <c r="U323" s="27">
        <v>0</v>
      </c>
    </row>
    <row r="324" spans="1:21" x14ac:dyDescent="0.2">
      <c r="E324" s="36"/>
      <c r="G324" s="27"/>
      <c r="I324" s="37"/>
      <c r="J324" s="28"/>
      <c r="L324" s="37"/>
      <c r="N324" s="28"/>
      <c r="O324" s="28"/>
      <c r="Q324" s="27"/>
      <c r="R324" s="27"/>
      <c r="S324" s="27"/>
      <c r="T324" s="27"/>
      <c r="U324" s="27"/>
    </row>
    <row r="325" spans="1:21" x14ac:dyDescent="0.2">
      <c r="F325" s="26" t="s">
        <v>39</v>
      </c>
      <c r="G325" s="40">
        <f>SUM(G315:G319,G322:G323)</f>
        <v>17430315.109999999</v>
      </c>
      <c r="J325" s="40">
        <f>SUM(J315:J319,J322:J323)</f>
        <v>1008366.8012149998</v>
      </c>
      <c r="N325" s="40">
        <f>SUM(N315:N319,N322:N323)</f>
        <v>1303339.057724</v>
      </c>
      <c r="O325" s="40">
        <f>SUM(O315:O319,O322:O323)</f>
        <v>294972.25650900014</v>
      </c>
      <c r="Q325" s="40">
        <f t="shared" ref="Q325:U325" si="153">SUM(Q315:Q319,Q322:Q323)</f>
        <v>294972.25650900014</v>
      </c>
      <c r="R325" s="40">
        <f t="shared" si="153"/>
        <v>0</v>
      </c>
      <c r="S325" s="40">
        <f t="shared" si="153"/>
        <v>0</v>
      </c>
      <c r="T325" s="40">
        <f t="shared" si="153"/>
        <v>0</v>
      </c>
      <c r="U325" s="40">
        <f t="shared" si="153"/>
        <v>0</v>
      </c>
    </row>
    <row r="326" spans="1:21" x14ac:dyDescent="0.2">
      <c r="J326" s="28"/>
      <c r="N326" s="28"/>
      <c r="O326" s="28"/>
      <c r="Q326" s="28"/>
      <c r="R326" s="28"/>
      <c r="S326" s="28"/>
      <c r="T326" s="28"/>
      <c r="U326" s="28"/>
    </row>
    <row r="327" spans="1:21" x14ac:dyDescent="0.2">
      <c r="A327" s="26" t="s">
        <v>94</v>
      </c>
      <c r="J327" s="28"/>
      <c r="N327" s="28"/>
      <c r="O327" s="28"/>
      <c r="Q327" s="28"/>
      <c r="R327" s="28"/>
      <c r="S327" s="28"/>
      <c r="T327" s="28"/>
      <c r="U327" s="28"/>
    </row>
    <row r="328" spans="1:21" x14ac:dyDescent="0.2">
      <c r="E328" s="26" t="s">
        <v>95</v>
      </c>
      <c r="J328" s="28"/>
      <c r="N328" s="28"/>
      <c r="O328" s="28"/>
      <c r="Q328" s="28"/>
      <c r="R328" s="28"/>
      <c r="S328" s="28"/>
      <c r="T328" s="28"/>
      <c r="U328" s="28"/>
    </row>
    <row r="329" spans="1:21" x14ac:dyDescent="0.2">
      <c r="B329" s="26" t="s">
        <v>96</v>
      </c>
      <c r="C329" s="26" t="s">
        <v>97</v>
      </c>
      <c r="D329" s="26">
        <f t="shared" ref="D329:D342" si="154">E329*1000</f>
        <v>389300</v>
      </c>
      <c r="E329" s="36">
        <v>389.3</v>
      </c>
      <c r="F329" s="26" t="s">
        <v>45</v>
      </c>
      <c r="G329" s="27">
        <v>1709412.03</v>
      </c>
      <c r="I329" s="37">
        <v>1.5599999999999999E-2</v>
      </c>
      <c r="J329" s="28">
        <f t="shared" ref="J329:J342" si="155">G329*I329</f>
        <v>26666.827667999998</v>
      </c>
      <c r="L329" s="37">
        <v>1.77E-2</v>
      </c>
      <c r="N329" s="28">
        <f t="shared" ref="N329:N342" si="156">G329*L329</f>
        <v>30256.592931000003</v>
      </c>
      <c r="O329" s="28">
        <f t="shared" ref="O329:O342" si="157">N329-J329</f>
        <v>3589.7652630000048</v>
      </c>
      <c r="Q329" s="27">
        <v>1723.5513249388368</v>
      </c>
      <c r="R329" s="27">
        <v>801.05878922380634</v>
      </c>
      <c r="S329" s="27">
        <v>515.85562756226454</v>
      </c>
      <c r="T329" s="27">
        <v>218.07188045808698</v>
      </c>
      <c r="U329" s="27">
        <v>331.22764081701007</v>
      </c>
    </row>
    <row r="330" spans="1:21" x14ac:dyDescent="0.2">
      <c r="B330" s="26" t="s">
        <v>96</v>
      </c>
      <c r="C330" s="26" t="s">
        <v>97</v>
      </c>
      <c r="D330" s="26">
        <f t="shared" si="154"/>
        <v>390100</v>
      </c>
      <c r="E330" s="36">
        <v>390.1</v>
      </c>
      <c r="F330" s="26" t="s">
        <v>32</v>
      </c>
      <c r="G330" s="27">
        <v>102347148.3</v>
      </c>
      <c r="I330" s="37">
        <v>0.02</v>
      </c>
      <c r="J330" s="28">
        <f t="shared" si="155"/>
        <v>2046942.966</v>
      </c>
      <c r="L330" s="37">
        <v>2.1700000000000001E-2</v>
      </c>
      <c r="N330" s="28">
        <f t="shared" si="156"/>
        <v>2220933.1181100002</v>
      </c>
      <c r="O330" s="28">
        <f t="shared" si="157"/>
        <v>173990.15211000014</v>
      </c>
      <c r="Q330" s="27">
        <v>83537.762283901218</v>
      </c>
      <c r="R330" s="27">
        <v>38826.031892019673</v>
      </c>
      <c r="S330" s="27">
        <v>25002.693081761478</v>
      </c>
      <c r="T330" s="27">
        <v>10569.593517128029</v>
      </c>
      <c r="U330" s="27">
        <v>16054.071335189714</v>
      </c>
    </row>
    <row r="331" spans="1:21" x14ac:dyDescent="0.2">
      <c r="B331" s="26" t="s">
        <v>96</v>
      </c>
      <c r="C331" s="26" t="s">
        <v>97</v>
      </c>
      <c r="D331" s="26">
        <f t="shared" si="154"/>
        <v>391000</v>
      </c>
      <c r="E331" s="36">
        <v>391</v>
      </c>
      <c r="F331" s="26" t="s">
        <v>98</v>
      </c>
      <c r="G331" s="27">
        <v>11490827.189999999</v>
      </c>
      <c r="I331" s="37">
        <v>0.17630000000000001</v>
      </c>
      <c r="J331" s="28">
        <f t="shared" si="155"/>
        <v>2025832.833597</v>
      </c>
      <c r="L331" s="37">
        <v>6.6699999999999995E-2</v>
      </c>
      <c r="N331" s="28">
        <f t="shared" si="156"/>
        <v>766438.17357299989</v>
      </c>
      <c r="O331" s="28">
        <f t="shared" si="157"/>
        <v>-1259394.6600240001</v>
      </c>
      <c r="Q331" s="27">
        <v>-604672.2211276961</v>
      </c>
      <c r="R331" s="27">
        <v>-281034.85537398269</v>
      </c>
      <c r="S331" s="27">
        <v>-180977.243663089</v>
      </c>
      <c r="T331" s="27">
        <v>-76505.994578817772</v>
      </c>
      <c r="U331" s="27">
        <v>-116204.34528041451</v>
      </c>
    </row>
    <row r="332" spans="1:21" x14ac:dyDescent="0.2">
      <c r="B332" s="26" t="s">
        <v>96</v>
      </c>
      <c r="C332" s="26" t="s">
        <v>97</v>
      </c>
      <c r="D332" s="26">
        <f t="shared" si="154"/>
        <v>391100</v>
      </c>
      <c r="E332" s="36">
        <v>391.1</v>
      </c>
      <c r="F332" s="26" t="s">
        <v>88</v>
      </c>
      <c r="G332" s="27">
        <v>46651628.399999999</v>
      </c>
      <c r="I332" s="37">
        <v>0.23699999999999999</v>
      </c>
      <c r="J332" s="28">
        <f t="shared" si="155"/>
        <v>11056435.930799998</v>
      </c>
      <c r="L332" s="37">
        <v>0.2</v>
      </c>
      <c r="N332" s="28">
        <f t="shared" si="156"/>
        <v>9330325.6799999997</v>
      </c>
      <c r="O332" s="28">
        <f t="shared" si="157"/>
        <v>-1726110.2507999986</v>
      </c>
      <c r="Q332" s="27">
        <v>-828756.03049057629</v>
      </c>
      <c r="R332" s="27">
        <v>-385182.78669204633</v>
      </c>
      <c r="S332" s="27">
        <v>-248045.10084426915</v>
      </c>
      <c r="T332" s="27">
        <v>-104858.13993179065</v>
      </c>
      <c r="U332" s="27">
        <v>-159268.19284131587</v>
      </c>
    </row>
    <row r="333" spans="1:21" x14ac:dyDescent="0.2">
      <c r="B333" s="26" t="s">
        <v>96</v>
      </c>
      <c r="C333" s="26" t="s">
        <v>97</v>
      </c>
      <c r="D333" s="26">
        <v>391101</v>
      </c>
      <c r="E333" s="26">
        <v>391.11</v>
      </c>
      <c r="F333" s="26" t="s">
        <v>99</v>
      </c>
      <c r="G333" s="27">
        <v>1033085.9</v>
      </c>
      <c r="I333" s="37">
        <v>0.2</v>
      </c>
      <c r="J333" s="28">
        <f t="shared" si="155"/>
        <v>206617.18000000002</v>
      </c>
      <c r="L333" s="37">
        <v>0.2</v>
      </c>
      <c r="N333" s="28">
        <f t="shared" si="156"/>
        <v>206617.18000000002</v>
      </c>
      <c r="O333" s="28">
        <f t="shared" si="157"/>
        <v>0</v>
      </c>
      <c r="Q333" s="27">
        <v>0</v>
      </c>
      <c r="R333" s="27">
        <v>0</v>
      </c>
      <c r="S333" s="27">
        <v>0</v>
      </c>
      <c r="T333" s="27">
        <v>0</v>
      </c>
      <c r="U333" s="27">
        <v>0</v>
      </c>
    </row>
    <row r="334" spans="1:21" x14ac:dyDescent="0.2">
      <c r="B334" s="26" t="s">
        <v>96</v>
      </c>
      <c r="C334" s="26" t="s">
        <v>97</v>
      </c>
      <c r="D334" s="26">
        <f t="shared" si="154"/>
        <v>394000</v>
      </c>
      <c r="E334" s="36">
        <v>394</v>
      </c>
      <c r="F334" s="26" t="s">
        <v>90</v>
      </c>
      <c r="G334" s="27">
        <v>12858891.539999999</v>
      </c>
      <c r="I334" s="37">
        <v>4.9299999999999997E-2</v>
      </c>
      <c r="J334" s="28">
        <f t="shared" si="155"/>
        <v>633943.35292199987</v>
      </c>
      <c r="L334" s="37">
        <v>0.05</v>
      </c>
      <c r="N334" s="28">
        <f t="shared" si="156"/>
        <v>642944.57700000005</v>
      </c>
      <c r="O334" s="28">
        <f t="shared" si="157"/>
        <v>9001.2240780001739</v>
      </c>
      <c r="Q334" s="27">
        <v>4321.7510196595103</v>
      </c>
      <c r="R334" s="27">
        <v>2008.6298499164695</v>
      </c>
      <c r="S334" s="27">
        <v>1293.4918456770829</v>
      </c>
      <c r="T334" s="27">
        <v>546.80841707005311</v>
      </c>
      <c r="U334" s="27">
        <v>830.54294567707257</v>
      </c>
    </row>
    <row r="335" spans="1:21" x14ac:dyDescent="0.2">
      <c r="B335" s="26" t="s">
        <v>96</v>
      </c>
      <c r="C335" s="26" t="s">
        <v>97</v>
      </c>
      <c r="D335" s="26">
        <f t="shared" si="154"/>
        <v>395000</v>
      </c>
      <c r="E335" s="36">
        <v>395</v>
      </c>
      <c r="F335" s="26" t="s">
        <v>92</v>
      </c>
      <c r="G335" s="27">
        <v>355663.28</v>
      </c>
      <c r="I335" s="37">
        <v>0.1429</v>
      </c>
      <c r="J335" s="28">
        <f t="shared" si="155"/>
        <v>50824.282712</v>
      </c>
      <c r="L335" s="37">
        <v>6.6699999999999995E-2</v>
      </c>
      <c r="N335" s="28">
        <f t="shared" si="156"/>
        <v>23722.740775999999</v>
      </c>
      <c r="O335" s="28">
        <f t="shared" si="157"/>
        <v>-27101.541936000001</v>
      </c>
      <c r="Q335" s="27">
        <v>-13012.243166184478</v>
      </c>
      <c r="R335" s="27">
        <v>-6047.729246565601</v>
      </c>
      <c r="S335" s="27">
        <v>-3894.5395865847399</v>
      </c>
      <c r="T335" s="27">
        <v>-1646.3706622304603</v>
      </c>
      <c r="U335" s="27">
        <v>-2500.6592744347204</v>
      </c>
    </row>
    <row r="336" spans="1:21" x14ac:dyDescent="0.2">
      <c r="E336" s="36"/>
      <c r="G336" s="27"/>
      <c r="I336" s="37"/>
      <c r="J336" s="28"/>
      <c r="L336" s="37"/>
      <c r="N336" s="28"/>
      <c r="O336" s="28"/>
      <c r="Q336" s="27"/>
      <c r="R336" s="27"/>
      <c r="S336" s="27"/>
      <c r="T336" s="27"/>
      <c r="U336" s="27"/>
    </row>
    <row r="337" spans="2:21" x14ac:dyDescent="0.2">
      <c r="B337" s="26" t="s">
        <v>96</v>
      </c>
      <c r="C337" s="26" t="s">
        <v>97</v>
      </c>
      <c r="D337" s="26">
        <f t="shared" si="154"/>
        <v>397000</v>
      </c>
      <c r="E337" s="36">
        <v>397</v>
      </c>
      <c r="F337" s="26" t="s">
        <v>93</v>
      </c>
      <c r="G337" s="27">
        <v>38269411.479999997</v>
      </c>
      <c r="I337" s="37">
        <v>3.4000000000000002E-2</v>
      </c>
      <c r="J337" s="28"/>
      <c r="L337" s="37">
        <v>6.6699999999999995E-2</v>
      </c>
      <c r="N337" s="28"/>
      <c r="O337" s="28"/>
      <c r="Q337" s="27"/>
      <c r="R337" s="27"/>
      <c r="S337" s="27"/>
      <c r="T337" s="27"/>
      <c r="U337" s="27"/>
    </row>
    <row r="338" spans="2:21" x14ac:dyDescent="0.2">
      <c r="E338" s="36"/>
      <c r="F338" s="26" t="s">
        <v>261</v>
      </c>
      <c r="G338" s="27">
        <v>3740757.52</v>
      </c>
      <c r="I338" s="37">
        <v>3.4000000000000002E-2</v>
      </c>
      <c r="J338" s="28">
        <f t="shared" ref="J338:J339" si="158">G338*I338</f>
        <v>127185.75568000002</v>
      </c>
      <c r="L338" s="45">
        <v>0</v>
      </c>
      <c r="N338" s="28">
        <f t="shared" ref="N338:N339" si="159">G338*L338</f>
        <v>0</v>
      </c>
      <c r="O338" s="28">
        <f t="shared" ref="O338:O339" si="160">N338-J338</f>
        <v>-127185.75568000002</v>
      </c>
      <c r="Q338" s="27">
        <v>-61065.602248436182</v>
      </c>
      <c r="R338" s="27">
        <v>-28381.596006194231</v>
      </c>
      <c r="S338" s="27">
        <v>-18276.818400782187</v>
      </c>
      <c r="T338" s="27">
        <v>-7726.3093479938143</v>
      </c>
      <c r="U338" s="27">
        <v>-11735.429676593601</v>
      </c>
    </row>
    <row r="339" spans="2:21" x14ac:dyDescent="0.2">
      <c r="E339" s="36"/>
      <c r="F339" s="26" t="s">
        <v>262</v>
      </c>
      <c r="G339" s="27">
        <f>G337-G338</f>
        <v>34528653.959999993</v>
      </c>
      <c r="I339" s="37">
        <v>3.4000000000000002E-2</v>
      </c>
      <c r="J339" s="28">
        <f t="shared" si="158"/>
        <v>1173974.2346399999</v>
      </c>
      <c r="L339" s="37">
        <v>6.6699999999999995E-2</v>
      </c>
      <c r="N339" s="28">
        <f t="shared" si="159"/>
        <v>2303061.2191319992</v>
      </c>
      <c r="O339" s="28">
        <f t="shared" si="160"/>
        <v>1129086.9844919993</v>
      </c>
      <c r="Q339" s="27">
        <v>542107.69382342719</v>
      </c>
      <c r="R339" s="27">
        <v>251956.60063010611</v>
      </c>
      <c r="S339" s="27">
        <v>162251.79984909331</v>
      </c>
      <c r="T339" s="27">
        <v>68590.034130295928</v>
      </c>
      <c r="U339" s="27">
        <v>104180.85605907677</v>
      </c>
    </row>
    <row r="340" spans="2:21" x14ac:dyDescent="0.2">
      <c r="E340" s="36"/>
      <c r="G340" s="27"/>
      <c r="I340" s="37"/>
      <c r="J340" s="28"/>
      <c r="L340" s="37"/>
      <c r="N340" s="28"/>
      <c r="O340" s="28"/>
      <c r="Q340" s="27"/>
      <c r="R340" s="27"/>
      <c r="S340" s="27"/>
      <c r="T340" s="27"/>
      <c r="U340" s="27"/>
    </row>
    <row r="341" spans="2:21" x14ac:dyDescent="0.2">
      <c r="B341" s="26" t="s">
        <v>96</v>
      </c>
      <c r="C341" s="26" t="s">
        <v>97</v>
      </c>
      <c r="D341" s="26">
        <f t="shared" si="154"/>
        <v>397200</v>
      </c>
      <c r="E341" s="36">
        <v>397.2</v>
      </c>
      <c r="F341" s="26" t="s">
        <v>100</v>
      </c>
      <c r="G341" s="27">
        <v>5164875.41</v>
      </c>
      <c r="I341" s="37">
        <v>0.1195</v>
      </c>
      <c r="J341" s="28">
        <f t="shared" si="155"/>
        <v>617202.61149499996</v>
      </c>
      <c r="L341" s="37">
        <v>0.1</v>
      </c>
      <c r="N341" s="28">
        <f t="shared" si="156"/>
        <v>516487.54100000003</v>
      </c>
      <c r="O341" s="28">
        <f t="shared" si="157"/>
        <v>-100715.07049499993</v>
      </c>
      <c r="Q341" s="27">
        <v>-48356.251864751859</v>
      </c>
      <c r="R341" s="27">
        <v>-22474.642912971671</v>
      </c>
      <c r="S341" s="27">
        <v>-14472.934046878872</v>
      </c>
      <c r="T341" s="27">
        <v>-6118.262115823869</v>
      </c>
      <c r="U341" s="27">
        <v>-9292.9795545736488</v>
      </c>
    </row>
    <row r="342" spans="2:21" x14ac:dyDescent="0.2">
      <c r="B342" s="26" t="s">
        <v>96</v>
      </c>
      <c r="C342" s="26" t="s">
        <v>97</v>
      </c>
      <c r="D342" s="26">
        <f t="shared" si="154"/>
        <v>398000</v>
      </c>
      <c r="E342" s="36">
        <v>398</v>
      </c>
      <c r="F342" s="26" t="s">
        <v>57</v>
      </c>
      <c r="G342" s="27">
        <v>385353.43</v>
      </c>
      <c r="I342" s="37">
        <v>0.40479999999999999</v>
      </c>
      <c r="J342" s="28">
        <f t="shared" si="155"/>
        <v>155991.06846399998</v>
      </c>
      <c r="L342" s="37">
        <v>0.1</v>
      </c>
      <c r="N342" s="28">
        <f t="shared" si="156"/>
        <v>38535.343000000001</v>
      </c>
      <c r="O342" s="28">
        <f t="shared" si="157"/>
        <v>-117455.72546399999</v>
      </c>
      <c r="Q342" s="27">
        <v>-56393.93007997056</v>
      </c>
      <c r="R342" s="27">
        <v>-26210.332524351339</v>
      </c>
      <c r="S342" s="27">
        <v>-16878.595821994459</v>
      </c>
      <c r="T342" s="27">
        <v>-7135.2272491203385</v>
      </c>
      <c r="U342" s="27">
        <v>-10837.63978856328</v>
      </c>
    </row>
    <row r="343" spans="2:21" x14ac:dyDescent="0.2">
      <c r="F343" s="26" t="s">
        <v>39</v>
      </c>
      <c r="G343" s="40">
        <f>SUM(G329:G335,G338:G339,G341:G342)</f>
        <v>220266296.96000001</v>
      </c>
      <c r="J343" s="40">
        <f>SUM(J329:J335,J338:J339,J341:J342)</f>
        <v>18121617.043977994</v>
      </c>
      <c r="N343" s="40">
        <f t="shared" ref="N343:O343" si="161">SUM(N329:N335,N338:N339,N341:N342)</f>
        <v>16079322.165521998</v>
      </c>
      <c r="O343" s="40">
        <f t="shared" si="161"/>
        <v>-2042294.8784559986</v>
      </c>
      <c r="Q343" s="40">
        <f t="shared" ref="Q343:U343" si="162">SUM(Q329:Q335,Q338:Q339,Q341:Q342)</f>
        <v>-980565.52052568854</v>
      </c>
      <c r="R343" s="40">
        <f t="shared" si="162"/>
        <v>-455739.6215948459</v>
      </c>
      <c r="S343" s="40">
        <f t="shared" si="162"/>
        <v>-293481.39195950428</v>
      </c>
      <c r="T343" s="40">
        <f t="shared" si="162"/>
        <v>-124065.79594082484</v>
      </c>
      <c r="U343" s="40">
        <f t="shared" si="162"/>
        <v>-188442.54843513502</v>
      </c>
    </row>
    <row r="344" spans="2:21" x14ac:dyDescent="0.2">
      <c r="J344" s="28"/>
      <c r="N344" s="28"/>
      <c r="O344" s="28"/>
      <c r="Q344" s="28"/>
      <c r="R344" s="28"/>
      <c r="S344" s="28"/>
      <c r="T344" s="28"/>
      <c r="U344" s="28"/>
    </row>
    <row r="345" spans="2:21" x14ac:dyDescent="0.2">
      <c r="E345" s="26" t="s">
        <v>101</v>
      </c>
      <c r="J345" s="28"/>
      <c r="N345" s="28"/>
      <c r="O345" s="28"/>
      <c r="Q345" s="28"/>
      <c r="R345" s="28"/>
      <c r="S345" s="28"/>
      <c r="T345" s="28"/>
      <c r="U345" s="28"/>
    </row>
    <row r="346" spans="2:21" x14ac:dyDescent="0.2">
      <c r="B346" s="26" t="s">
        <v>96</v>
      </c>
      <c r="C346" s="26" t="s">
        <v>59</v>
      </c>
      <c r="D346" s="26">
        <f t="shared" ref="D346:D359" si="163">E346*1000</f>
        <v>389300</v>
      </c>
      <c r="E346" s="36">
        <v>389.3</v>
      </c>
      <c r="F346" s="26" t="s">
        <v>45</v>
      </c>
      <c r="G346" s="27">
        <v>25276.52</v>
      </c>
      <c r="I346" s="37">
        <v>1.5599999999999999E-2</v>
      </c>
      <c r="J346" s="28">
        <f t="shared" ref="J346:J359" si="164">G346*I346</f>
        <v>394.31371200000001</v>
      </c>
      <c r="L346" s="37">
        <v>1.77E-2</v>
      </c>
      <c r="N346" s="28">
        <f t="shared" ref="N346:N359" si="165">G346*L346</f>
        <v>447.39440400000001</v>
      </c>
      <c r="O346" s="28">
        <f t="shared" ref="O346:O359" si="166">N346-J346</f>
        <v>53.080691999999999</v>
      </c>
      <c r="Q346" s="27">
        <v>28.196209652369475</v>
      </c>
      <c r="R346" s="27">
        <v>13.104815178990535</v>
      </c>
      <c r="S346" s="27">
        <v>8.2795746628219931</v>
      </c>
      <c r="T346" s="27">
        <v>3.500092505818003</v>
      </c>
      <c r="U346" s="27">
        <v>0</v>
      </c>
    </row>
    <row r="347" spans="2:21" x14ac:dyDescent="0.2">
      <c r="B347" s="26" t="s">
        <v>96</v>
      </c>
      <c r="C347" s="26" t="s">
        <v>59</v>
      </c>
      <c r="D347" s="26">
        <f t="shared" si="163"/>
        <v>389400</v>
      </c>
      <c r="E347" s="36">
        <v>389.4</v>
      </c>
      <c r="F347" s="26" t="s">
        <v>46</v>
      </c>
      <c r="G347" s="27">
        <v>39786.75</v>
      </c>
      <c r="I347" s="37">
        <v>3.8999999999999998E-3</v>
      </c>
      <c r="J347" s="28">
        <f t="shared" si="164"/>
        <v>155.16832499999998</v>
      </c>
      <c r="L347" s="37">
        <v>2E-3</v>
      </c>
      <c r="N347" s="28">
        <f t="shared" si="165"/>
        <v>79.573499999999996</v>
      </c>
      <c r="O347" s="28">
        <f t="shared" si="166"/>
        <v>-75.594824999999986</v>
      </c>
      <c r="Q347" s="27">
        <v>-40.155609394357185</v>
      </c>
      <c r="R347" s="27">
        <v>-18.663212041642801</v>
      </c>
      <c r="S347" s="27">
        <v>-11.791349625028676</v>
      </c>
      <c r="T347" s="27">
        <v>-4.9846539389713191</v>
      </c>
      <c r="U347" s="27">
        <v>0</v>
      </c>
    </row>
    <row r="348" spans="2:21" x14ac:dyDescent="0.2">
      <c r="B348" s="26" t="s">
        <v>96</v>
      </c>
      <c r="C348" s="26" t="s">
        <v>59</v>
      </c>
      <c r="D348" s="26">
        <f t="shared" si="163"/>
        <v>390100</v>
      </c>
      <c r="E348" s="36">
        <v>390.1</v>
      </c>
      <c r="F348" s="26" t="s">
        <v>32</v>
      </c>
      <c r="G348" s="27">
        <v>10664503.82</v>
      </c>
      <c r="I348" s="37">
        <v>0.02</v>
      </c>
      <c r="J348" s="28">
        <f t="shared" si="164"/>
        <v>213290.07640000002</v>
      </c>
      <c r="L348" s="37">
        <v>2.1700000000000001E-2</v>
      </c>
      <c r="N348" s="28">
        <f t="shared" si="165"/>
        <v>231419.73289400002</v>
      </c>
      <c r="O348" s="28">
        <f t="shared" si="166"/>
        <v>18129.656493999995</v>
      </c>
      <c r="Q348" s="27">
        <v>9630.3867973361193</v>
      </c>
      <c r="R348" s="27">
        <v>4475.9363275153883</v>
      </c>
      <c r="S348" s="27">
        <v>2827.8803251733916</v>
      </c>
      <c r="T348" s="27">
        <v>1195.453043975087</v>
      </c>
      <c r="U348" s="27">
        <v>0</v>
      </c>
    </row>
    <row r="349" spans="2:21" x14ac:dyDescent="0.2">
      <c r="B349" s="26" t="s">
        <v>96</v>
      </c>
      <c r="C349" s="26" t="s">
        <v>59</v>
      </c>
      <c r="D349" s="26">
        <f t="shared" si="163"/>
        <v>391100</v>
      </c>
      <c r="E349" s="36">
        <v>391.1</v>
      </c>
      <c r="F349" s="26" t="s">
        <v>88</v>
      </c>
      <c r="G349" s="27">
        <v>184833.93</v>
      </c>
      <c r="I349" s="37">
        <v>0.23699999999999999</v>
      </c>
      <c r="J349" s="28">
        <f t="shared" si="164"/>
        <v>43805.641409999997</v>
      </c>
      <c r="L349" s="37">
        <v>0.2</v>
      </c>
      <c r="N349" s="28">
        <f t="shared" si="165"/>
        <v>36966.786</v>
      </c>
      <c r="O349" s="28">
        <f t="shared" si="166"/>
        <v>-6838.8554099999965</v>
      </c>
      <c r="Q349" s="27">
        <v>-3632.7672767077165</v>
      </c>
      <c r="R349" s="27">
        <v>-1688.4093407050805</v>
      </c>
      <c r="S349" s="27">
        <v>-1066.7308929457649</v>
      </c>
      <c r="T349" s="27">
        <v>-450.94789964143456</v>
      </c>
      <c r="U349" s="27">
        <v>0</v>
      </c>
    </row>
    <row r="350" spans="2:21" x14ac:dyDescent="0.2">
      <c r="B350" s="26" t="s">
        <v>96</v>
      </c>
      <c r="C350" s="26" t="s">
        <v>59</v>
      </c>
      <c r="D350" s="26">
        <f t="shared" si="163"/>
        <v>393000</v>
      </c>
      <c r="E350" s="36">
        <v>393</v>
      </c>
      <c r="F350" s="26" t="s">
        <v>89</v>
      </c>
      <c r="G350" s="27">
        <v>3795728.89</v>
      </c>
      <c r="I350" s="37">
        <v>4.3299999999999998E-2</v>
      </c>
      <c r="J350" s="28">
        <f t="shared" si="164"/>
        <v>164355.060937</v>
      </c>
      <c r="L350" s="37">
        <v>0.04</v>
      </c>
      <c r="N350" s="28">
        <f t="shared" si="165"/>
        <v>151829.1556</v>
      </c>
      <c r="O350" s="28">
        <f t="shared" si="166"/>
        <v>-12525.905337000004</v>
      </c>
      <c r="Q350" s="27">
        <v>-6653.7009910832712</v>
      </c>
      <c r="R350" s="27">
        <v>-3092.4554335296925</v>
      </c>
      <c r="S350" s="27">
        <v>-1953.8021180494798</v>
      </c>
      <c r="T350" s="27">
        <v>-825.94679433756028</v>
      </c>
      <c r="U350" s="27">
        <v>0</v>
      </c>
    </row>
    <row r="351" spans="2:21" x14ac:dyDescent="0.2">
      <c r="B351" s="26" t="s">
        <v>96</v>
      </c>
      <c r="C351" s="26" t="s">
        <v>59</v>
      </c>
      <c r="D351" s="26">
        <f t="shared" si="163"/>
        <v>394000</v>
      </c>
      <c r="E351" s="36">
        <v>394</v>
      </c>
      <c r="F351" s="26" t="s">
        <v>90</v>
      </c>
      <c r="G351" s="27">
        <v>216607.2</v>
      </c>
      <c r="I351" s="37">
        <v>4.9299999999999997E-2</v>
      </c>
      <c r="J351" s="28">
        <f t="shared" si="164"/>
        <v>10678.73496</v>
      </c>
      <c r="L351" s="37">
        <v>0.05</v>
      </c>
      <c r="N351" s="28">
        <f t="shared" si="165"/>
        <v>10830.36</v>
      </c>
      <c r="O351" s="28">
        <f t="shared" si="166"/>
        <v>151.62504000000081</v>
      </c>
      <c r="Q351" s="27">
        <v>80.542495873809457</v>
      </c>
      <c r="R351" s="27">
        <v>37.433915249391703</v>
      </c>
      <c r="S351" s="27">
        <v>23.65061177863663</v>
      </c>
      <c r="T351" s="27">
        <v>9.9980170981637002</v>
      </c>
      <c r="U351" s="27">
        <v>0</v>
      </c>
    </row>
    <row r="352" spans="2:21" x14ac:dyDescent="0.2">
      <c r="B352" s="26" t="s">
        <v>96</v>
      </c>
      <c r="C352" s="26" t="s">
        <v>59</v>
      </c>
      <c r="D352" s="26">
        <f t="shared" si="163"/>
        <v>395000</v>
      </c>
      <c r="E352" s="36">
        <v>395</v>
      </c>
      <c r="F352" s="26" t="s">
        <v>92</v>
      </c>
      <c r="G352" s="27">
        <v>26941.440000000002</v>
      </c>
      <c r="I352" s="37">
        <v>0.1429</v>
      </c>
      <c r="J352" s="28">
        <f t="shared" si="164"/>
        <v>3849.9317760000004</v>
      </c>
      <c r="L352" s="37">
        <v>6.6699999999999995E-2</v>
      </c>
      <c r="N352" s="28">
        <f t="shared" si="165"/>
        <v>1796.994048</v>
      </c>
      <c r="O352" s="28">
        <f t="shared" si="166"/>
        <v>-2052.9377280000003</v>
      </c>
      <c r="Q352" s="27">
        <v>-1090.5106998595093</v>
      </c>
      <c r="R352" s="27">
        <v>-506.83908754273091</v>
      </c>
      <c r="S352" s="27">
        <v>-320.21909580794767</v>
      </c>
      <c r="T352" s="27">
        <v>-135.36884478981244</v>
      </c>
      <c r="U352" s="27">
        <v>0</v>
      </c>
    </row>
    <row r="353" spans="2:21" x14ac:dyDescent="0.2">
      <c r="E353" s="36"/>
      <c r="G353" s="27"/>
      <c r="I353" s="37"/>
      <c r="J353" s="28"/>
      <c r="L353" s="37"/>
      <c r="N353" s="28"/>
      <c r="O353" s="28"/>
      <c r="Q353" s="27"/>
      <c r="R353" s="27"/>
      <c r="S353" s="27"/>
      <c r="T353" s="27"/>
      <c r="U353" s="27"/>
    </row>
    <row r="354" spans="2:21" x14ac:dyDescent="0.2">
      <c r="B354" s="26" t="s">
        <v>96</v>
      </c>
      <c r="C354" s="26" t="s">
        <v>59</v>
      </c>
      <c r="D354" s="26">
        <f t="shared" si="163"/>
        <v>397000</v>
      </c>
      <c r="E354" s="36">
        <v>397</v>
      </c>
      <c r="F354" s="26" t="s">
        <v>93</v>
      </c>
      <c r="G354" s="27">
        <v>6480526.5300000003</v>
      </c>
      <c r="I354" s="37">
        <v>3.4000000000000002E-2</v>
      </c>
      <c r="J354" s="28"/>
      <c r="L354" s="37">
        <v>6.6699999999999995E-2</v>
      </c>
      <c r="N354" s="28"/>
      <c r="O354" s="28"/>
      <c r="Q354" s="27"/>
      <c r="R354" s="27"/>
      <c r="S354" s="27"/>
      <c r="T354" s="27"/>
      <c r="U354" s="27"/>
    </row>
    <row r="355" spans="2:21" x14ac:dyDescent="0.2">
      <c r="E355" s="36"/>
      <c r="F355" s="26" t="s">
        <v>261</v>
      </c>
      <c r="G355" s="27">
        <v>3579320.55</v>
      </c>
      <c r="I355" s="37">
        <v>3.4000000000000002E-2</v>
      </c>
      <c r="J355" s="28">
        <f t="shared" ref="J355:J356" si="167">G355*I355</f>
        <v>121696.89870000001</v>
      </c>
      <c r="L355" s="45">
        <v>0</v>
      </c>
      <c r="N355" s="28">
        <f t="shared" ref="N355:N356" si="168">G355*L355</f>
        <v>0</v>
      </c>
      <c r="O355" s="28">
        <f t="shared" ref="O355:O356" si="169">N355-J355</f>
        <v>-121696.89870000001</v>
      </c>
      <c r="Q355" s="27">
        <v>-64644.810391476618</v>
      </c>
      <c r="R355" s="27">
        <v>-30045.112549019384</v>
      </c>
      <c r="S355" s="27">
        <v>-18982.393052082578</v>
      </c>
      <c r="T355" s="27">
        <v>-8024.5827074214239</v>
      </c>
      <c r="U355" s="27">
        <v>0</v>
      </c>
    </row>
    <row r="356" spans="2:21" x14ac:dyDescent="0.2">
      <c r="E356" s="36"/>
      <c r="F356" s="26" t="s">
        <v>262</v>
      </c>
      <c r="G356" s="27">
        <f>G354-G355</f>
        <v>2901205.9800000004</v>
      </c>
      <c r="I356" s="37">
        <v>3.4000000000000002E-2</v>
      </c>
      <c r="J356" s="28">
        <f t="shared" si="167"/>
        <v>98641.003320000018</v>
      </c>
      <c r="L356" s="37">
        <v>6.6699999999999995E-2</v>
      </c>
      <c r="N356" s="28">
        <f t="shared" si="168"/>
        <v>193510.43886600001</v>
      </c>
      <c r="O356" s="28">
        <f t="shared" si="169"/>
        <v>94869.435545999993</v>
      </c>
      <c r="Q356" s="27">
        <v>50394.190306655539</v>
      </c>
      <c r="R356" s="27">
        <v>23421.820102976133</v>
      </c>
      <c r="S356" s="27">
        <v>14797.820925599201</v>
      </c>
      <c r="T356" s="27">
        <v>6255.6042107691183</v>
      </c>
      <c r="U356" s="27">
        <v>0</v>
      </c>
    </row>
    <row r="357" spans="2:21" x14ac:dyDescent="0.2">
      <c r="E357" s="36"/>
      <c r="G357" s="27"/>
      <c r="I357" s="37"/>
      <c r="J357" s="28"/>
      <c r="L357" s="37"/>
      <c r="N357" s="28"/>
      <c r="O357" s="28"/>
      <c r="Q357" s="27"/>
      <c r="R357" s="27"/>
      <c r="S357" s="27"/>
      <c r="T357" s="27"/>
      <c r="U357" s="27"/>
    </row>
    <row r="358" spans="2:21" x14ac:dyDescent="0.2">
      <c r="B358" s="26" t="s">
        <v>96</v>
      </c>
      <c r="C358" s="26" t="s">
        <v>59</v>
      </c>
      <c r="D358" s="26">
        <f t="shared" si="163"/>
        <v>397200</v>
      </c>
      <c r="E358" s="36">
        <v>397.2</v>
      </c>
      <c r="F358" s="26" t="s">
        <v>100</v>
      </c>
      <c r="G358" s="27">
        <v>3089684.32</v>
      </c>
      <c r="I358" s="37">
        <v>0.1195</v>
      </c>
      <c r="J358" s="28">
        <f t="shared" si="164"/>
        <v>369217.27623999998</v>
      </c>
      <c r="L358" s="37">
        <v>0.1</v>
      </c>
      <c r="N358" s="28">
        <f t="shared" si="165"/>
        <v>308968.43199999997</v>
      </c>
      <c r="O358" s="28">
        <f t="shared" si="166"/>
        <v>-60248.844240000006</v>
      </c>
      <c r="Q358" s="27">
        <v>-32003.897829817142</v>
      </c>
      <c r="R358" s="27">
        <v>-14874.522896442038</v>
      </c>
      <c r="S358" s="27">
        <v>-9397.6695751029984</v>
      </c>
      <c r="T358" s="27">
        <v>-3972.7539386378012</v>
      </c>
      <c r="U358" s="27">
        <v>0</v>
      </c>
    </row>
    <row r="359" spans="2:21" x14ac:dyDescent="0.2">
      <c r="B359" s="26" t="s">
        <v>96</v>
      </c>
      <c r="C359" s="26" t="s">
        <v>59</v>
      </c>
      <c r="D359" s="26">
        <f t="shared" si="163"/>
        <v>398000</v>
      </c>
      <c r="E359" s="36">
        <v>398</v>
      </c>
      <c r="F359" s="26" t="s">
        <v>57</v>
      </c>
      <c r="G359" s="27">
        <v>4991.8</v>
      </c>
      <c r="I359" s="37">
        <v>0.40479999999999999</v>
      </c>
      <c r="J359" s="28">
        <f t="shared" si="164"/>
        <v>2020.68064</v>
      </c>
      <c r="L359" s="37">
        <v>0.1</v>
      </c>
      <c r="N359" s="28">
        <f t="shared" si="165"/>
        <v>499.18000000000006</v>
      </c>
      <c r="O359" s="28">
        <f t="shared" si="166"/>
        <v>-1521.50064</v>
      </c>
      <c r="Q359" s="27">
        <v>-808.21386110893809</v>
      </c>
      <c r="R359" s="27">
        <v>-375.6353568622618</v>
      </c>
      <c r="S359" s="27">
        <v>-237.32505500138265</v>
      </c>
      <c r="T359" s="27">
        <v>-100.32636702741733</v>
      </c>
      <c r="U359" s="27">
        <v>0</v>
      </c>
    </row>
    <row r="360" spans="2:21" x14ac:dyDescent="0.2">
      <c r="F360" s="26" t="s">
        <v>39</v>
      </c>
      <c r="G360" s="40">
        <f>SUM(G346:G352,G355:G356,G358:G359)</f>
        <v>24528881.199999999</v>
      </c>
      <c r="J360" s="40">
        <f>SUM(J346:J352,J355:J356,J358:J359)</f>
        <v>1028104.7864200001</v>
      </c>
      <c r="N360" s="40">
        <f t="shared" ref="N360:O360" si="170">SUM(N346:N352,N355:N356,N358:N359)</f>
        <v>936348.04731199995</v>
      </c>
      <c r="O360" s="40">
        <f t="shared" si="170"/>
        <v>-91756.739108000023</v>
      </c>
      <c r="Q360" s="40">
        <f t="shared" ref="Q360:U360" si="171">SUM(Q346:Q352,Q355:Q356,Q358:Q359)</f>
        <v>-48740.740849929723</v>
      </c>
      <c r="R360" s="40">
        <f t="shared" si="171"/>
        <v>-22653.342715222927</v>
      </c>
      <c r="S360" s="40">
        <f t="shared" si="171"/>
        <v>-14312.299701401129</v>
      </c>
      <c r="T360" s="40">
        <f t="shared" si="171"/>
        <v>-6050.3558414462341</v>
      </c>
      <c r="U360" s="40">
        <f t="shared" si="171"/>
        <v>0</v>
      </c>
    </row>
    <row r="361" spans="2:21" x14ac:dyDescent="0.2">
      <c r="J361" s="28"/>
      <c r="N361" s="28"/>
      <c r="O361" s="28"/>
      <c r="Q361" s="28"/>
      <c r="R361" s="28"/>
      <c r="S361" s="28"/>
      <c r="T361" s="28"/>
      <c r="U361" s="28"/>
    </row>
    <row r="362" spans="2:21" x14ac:dyDescent="0.2">
      <c r="E362" s="26" t="s">
        <v>102</v>
      </c>
      <c r="J362" s="28"/>
      <c r="N362" s="28"/>
      <c r="O362" s="28"/>
      <c r="Q362" s="28"/>
      <c r="R362" s="28"/>
      <c r="S362" s="28"/>
      <c r="T362" s="28"/>
      <c r="U362" s="28"/>
    </row>
    <row r="363" spans="2:21" x14ac:dyDescent="0.2">
      <c r="B363" s="26" t="s">
        <v>96</v>
      </c>
      <c r="C363" s="26" t="s">
        <v>69</v>
      </c>
      <c r="D363" s="26">
        <f t="shared" ref="D363:D374" si="172">E363*1000</f>
        <v>390100</v>
      </c>
      <c r="E363" s="36">
        <v>390.1</v>
      </c>
      <c r="F363" s="26" t="s">
        <v>32</v>
      </c>
      <c r="G363" s="27">
        <v>7162320.1399999997</v>
      </c>
      <c r="I363" s="37">
        <v>0.02</v>
      </c>
      <c r="J363" s="28">
        <f t="shared" ref="J363:J374" si="173">G363*I363</f>
        <v>143246.40280000001</v>
      </c>
      <c r="L363" s="37">
        <v>2.1700000000000001E-2</v>
      </c>
      <c r="N363" s="28">
        <f t="shared" ref="N363:N374" si="174">G363*L363</f>
        <v>155422.34703800001</v>
      </c>
      <c r="O363" s="28">
        <f t="shared" ref="O363:O374" si="175">N363-J363</f>
        <v>12175.944237999996</v>
      </c>
      <c r="Q363" s="27">
        <v>0</v>
      </c>
      <c r="R363" s="27">
        <v>9473.858692703041</v>
      </c>
      <c r="S363" s="27">
        <v>0</v>
      </c>
      <c r="T363" s="27">
        <v>2702.085545296959</v>
      </c>
      <c r="U363" s="27">
        <v>0</v>
      </c>
    </row>
    <row r="364" spans="2:21" x14ac:dyDescent="0.2">
      <c r="B364" s="26" t="s">
        <v>96</v>
      </c>
      <c r="C364" s="26" t="s">
        <v>69</v>
      </c>
      <c r="D364" s="26">
        <f t="shared" si="172"/>
        <v>391100</v>
      </c>
      <c r="E364" s="36">
        <v>391.1</v>
      </c>
      <c r="F364" s="26" t="s">
        <v>88</v>
      </c>
      <c r="G364" s="27">
        <v>85095.44</v>
      </c>
      <c r="I364" s="37">
        <v>0.23699999999999999</v>
      </c>
      <c r="J364" s="28">
        <f t="shared" si="173"/>
        <v>20167.619279999999</v>
      </c>
      <c r="L364" s="37">
        <v>0.2</v>
      </c>
      <c r="N364" s="28">
        <f t="shared" si="174"/>
        <v>17019.088</v>
      </c>
      <c r="O364" s="28">
        <f t="shared" si="175"/>
        <v>-3148.5312799999992</v>
      </c>
      <c r="Q364" s="27">
        <v>0</v>
      </c>
      <c r="R364" s="27">
        <v>-2449.8092183423996</v>
      </c>
      <c r="S364" s="27">
        <v>0</v>
      </c>
      <c r="T364" s="27">
        <v>-698.72206165759962</v>
      </c>
      <c r="U364" s="27">
        <v>0</v>
      </c>
    </row>
    <row r="365" spans="2:21" x14ac:dyDescent="0.2">
      <c r="B365" s="26" t="s">
        <v>96</v>
      </c>
      <c r="C365" s="26" t="s">
        <v>69</v>
      </c>
      <c r="D365" s="26">
        <f t="shared" si="172"/>
        <v>393000</v>
      </c>
      <c r="E365" s="36">
        <v>393</v>
      </c>
      <c r="F365" s="26" t="s">
        <v>89</v>
      </c>
      <c r="G365" s="27">
        <v>155293.6</v>
      </c>
      <c r="I365" s="37">
        <v>4.3299999999999998E-2</v>
      </c>
      <c r="J365" s="28">
        <f t="shared" si="173"/>
        <v>6724.21288</v>
      </c>
      <c r="L365" s="37">
        <v>0.04</v>
      </c>
      <c r="N365" s="28">
        <f t="shared" si="174"/>
        <v>6211.7440000000006</v>
      </c>
      <c r="O365" s="28">
        <f t="shared" si="175"/>
        <v>-512.46887999999944</v>
      </c>
      <c r="Q365" s="27">
        <v>0</v>
      </c>
      <c r="R365" s="27">
        <v>-398.7417861504</v>
      </c>
      <c r="S365" s="27">
        <v>0</v>
      </c>
      <c r="T365" s="27">
        <v>-113.7270938495999</v>
      </c>
      <c r="U365" s="27">
        <v>0</v>
      </c>
    </row>
    <row r="366" spans="2:21" x14ac:dyDescent="0.2">
      <c r="B366" s="26" t="s">
        <v>96</v>
      </c>
      <c r="C366" s="26" t="s">
        <v>69</v>
      </c>
      <c r="D366" s="26">
        <f t="shared" si="172"/>
        <v>394000</v>
      </c>
      <c r="E366" s="36">
        <v>394</v>
      </c>
      <c r="F366" s="26" t="s">
        <v>90</v>
      </c>
      <c r="G366" s="27">
        <v>972025.23</v>
      </c>
      <c r="I366" s="37">
        <v>4.9299999999999997E-2</v>
      </c>
      <c r="J366" s="28">
        <f t="shared" si="173"/>
        <v>47920.843838999994</v>
      </c>
      <c r="L366" s="37">
        <v>0.05</v>
      </c>
      <c r="N366" s="28">
        <f t="shared" si="174"/>
        <v>48601.261500000001</v>
      </c>
      <c r="O366" s="28">
        <f t="shared" si="175"/>
        <v>680.41766100000677</v>
      </c>
      <c r="Q366" s="27">
        <v>0</v>
      </c>
      <c r="R366" s="27">
        <v>529.41937367088394</v>
      </c>
      <c r="S366" s="27">
        <v>0</v>
      </c>
      <c r="T366" s="27">
        <v>150.99828732912101</v>
      </c>
      <c r="U366" s="27">
        <v>0</v>
      </c>
    </row>
    <row r="367" spans="2:21" x14ac:dyDescent="0.2">
      <c r="B367" s="26" t="s">
        <v>96</v>
      </c>
      <c r="C367" s="26" t="s">
        <v>69</v>
      </c>
      <c r="D367" s="26">
        <f t="shared" si="172"/>
        <v>395000</v>
      </c>
      <c r="E367" s="36">
        <v>395</v>
      </c>
      <c r="F367" s="26" t="s">
        <v>92</v>
      </c>
      <c r="G367" s="27">
        <v>536.51</v>
      </c>
      <c r="I367" s="37">
        <v>0.1429</v>
      </c>
      <c r="J367" s="28">
        <f t="shared" si="173"/>
        <v>76.667278999999994</v>
      </c>
      <c r="L367" s="37">
        <v>6.6699999999999995E-2</v>
      </c>
      <c r="N367" s="28">
        <f t="shared" si="174"/>
        <v>35.785216999999996</v>
      </c>
      <c r="O367" s="28">
        <f t="shared" si="175"/>
        <v>-40.882061999999998</v>
      </c>
      <c r="Q367" s="27">
        <v>0</v>
      </c>
      <c r="R367" s="27">
        <v>-31.809514800959995</v>
      </c>
      <c r="S367" s="27">
        <v>0</v>
      </c>
      <c r="T367" s="27">
        <v>-9.0725471990399988</v>
      </c>
      <c r="U367" s="27">
        <v>0</v>
      </c>
    </row>
    <row r="368" spans="2:21" x14ac:dyDescent="0.2">
      <c r="E368" s="36"/>
      <c r="G368" s="27"/>
      <c r="I368" s="37"/>
      <c r="J368" s="28"/>
      <c r="L368" s="37"/>
      <c r="N368" s="28"/>
      <c r="O368" s="28"/>
      <c r="Q368" s="27"/>
      <c r="R368" s="27"/>
      <c r="S368" s="27"/>
      <c r="T368" s="27"/>
      <c r="U368" s="27"/>
    </row>
    <row r="369" spans="2:21" x14ac:dyDescent="0.2">
      <c r="B369" s="26" t="s">
        <v>96</v>
      </c>
      <c r="C369" s="26" t="s">
        <v>69</v>
      </c>
      <c r="D369" s="26">
        <f t="shared" si="172"/>
        <v>397000</v>
      </c>
      <c r="E369" s="36">
        <v>397</v>
      </c>
      <c r="F369" s="26" t="s">
        <v>93</v>
      </c>
      <c r="G369" s="27">
        <v>3761326.85</v>
      </c>
      <c r="I369" s="37">
        <v>3.4000000000000002E-2</v>
      </c>
      <c r="J369" s="28"/>
      <c r="L369" s="37">
        <v>6.6699999999999995E-2</v>
      </c>
      <c r="N369" s="28"/>
      <c r="O369" s="28"/>
      <c r="Q369" s="27"/>
      <c r="R369" s="27"/>
      <c r="S369" s="27"/>
      <c r="T369" s="27"/>
      <c r="U369" s="27"/>
    </row>
    <row r="370" spans="2:21" x14ac:dyDescent="0.2">
      <c r="E370" s="36"/>
      <c r="F370" s="26" t="s">
        <v>261</v>
      </c>
      <c r="G370" s="27">
        <v>50509.22</v>
      </c>
      <c r="I370" s="37">
        <v>3.4000000000000002E-2</v>
      </c>
      <c r="J370" s="28">
        <f t="shared" ref="J370:J371" si="176">G370*I370</f>
        <v>1717.3134800000003</v>
      </c>
      <c r="L370" s="45">
        <v>0</v>
      </c>
      <c r="N370" s="28">
        <f t="shared" ref="N370:N371" si="177">G370*L370</f>
        <v>0</v>
      </c>
      <c r="O370" s="28">
        <f t="shared" ref="O370:O371" si="178">N370-J370</f>
        <v>-1717.3134800000003</v>
      </c>
      <c r="Q370" s="27">
        <v>0</v>
      </c>
      <c r="R370" s="27">
        <v>-1336.2072725184003</v>
      </c>
      <c r="S370" s="27">
        <v>0</v>
      </c>
      <c r="T370" s="27">
        <v>-381.10620748160005</v>
      </c>
      <c r="U370" s="27">
        <v>0</v>
      </c>
    </row>
    <row r="371" spans="2:21" x14ac:dyDescent="0.2">
      <c r="E371" s="36"/>
      <c r="F371" s="26" t="s">
        <v>262</v>
      </c>
      <c r="G371" s="27">
        <f>G369-G370</f>
        <v>3710817.63</v>
      </c>
      <c r="I371" s="37">
        <v>3.4000000000000002E-2</v>
      </c>
      <c r="J371" s="28">
        <f t="shared" si="176"/>
        <v>126167.79942000001</v>
      </c>
      <c r="L371" s="37">
        <v>6.6699999999999995E-2</v>
      </c>
      <c r="N371" s="28">
        <f t="shared" si="177"/>
        <v>247511.53592099997</v>
      </c>
      <c r="O371" s="28">
        <f t="shared" si="178"/>
        <v>121343.73650099996</v>
      </c>
      <c r="Q371" s="27">
        <v>0</v>
      </c>
      <c r="R371" s="27">
        <v>94415.134496698054</v>
      </c>
      <c r="S371" s="27">
        <v>0</v>
      </c>
      <c r="T371" s="27">
        <v>26928.602004301913</v>
      </c>
      <c r="U371" s="27">
        <v>0</v>
      </c>
    </row>
    <row r="372" spans="2:21" x14ac:dyDescent="0.2">
      <c r="E372" s="36"/>
      <c r="G372" s="27"/>
      <c r="I372" s="37"/>
      <c r="J372" s="28"/>
      <c r="L372" s="37"/>
      <c r="N372" s="28"/>
      <c r="O372" s="28"/>
      <c r="Q372" s="27"/>
      <c r="R372" s="27"/>
      <c r="S372" s="27"/>
      <c r="T372" s="27"/>
      <c r="U372" s="27"/>
    </row>
    <row r="373" spans="2:21" x14ac:dyDescent="0.2">
      <c r="B373" s="26" t="s">
        <v>96</v>
      </c>
      <c r="C373" s="26" t="s">
        <v>69</v>
      </c>
      <c r="D373" s="26">
        <f t="shared" si="172"/>
        <v>397200</v>
      </c>
      <c r="E373" s="36">
        <v>397.2</v>
      </c>
      <c r="F373" s="26" t="s">
        <v>100</v>
      </c>
      <c r="G373" s="27">
        <v>0</v>
      </c>
      <c r="I373" s="37">
        <v>0.1195</v>
      </c>
      <c r="J373" s="28">
        <f t="shared" si="173"/>
        <v>0</v>
      </c>
      <c r="L373" s="47">
        <v>0</v>
      </c>
      <c r="N373" s="28">
        <f t="shared" si="174"/>
        <v>0</v>
      </c>
      <c r="O373" s="28">
        <f t="shared" si="175"/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</row>
    <row r="374" spans="2:21" x14ac:dyDescent="0.2">
      <c r="B374" s="26" t="s">
        <v>96</v>
      </c>
      <c r="C374" s="26" t="s">
        <v>69</v>
      </c>
      <c r="D374" s="26">
        <f t="shared" si="172"/>
        <v>398000</v>
      </c>
      <c r="E374" s="36">
        <v>398</v>
      </c>
      <c r="F374" s="26" t="s">
        <v>57</v>
      </c>
      <c r="G374" s="27">
        <v>0</v>
      </c>
      <c r="I374" s="37">
        <v>0.40479999999999999</v>
      </c>
      <c r="J374" s="28">
        <f t="shared" si="173"/>
        <v>0</v>
      </c>
      <c r="L374" s="47">
        <v>0</v>
      </c>
      <c r="N374" s="28">
        <f t="shared" si="174"/>
        <v>0</v>
      </c>
      <c r="O374" s="28">
        <f t="shared" si="175"/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</row>
    <row r="375" spans="2:21" x14ac:dyDescent="0.2">
      <c r="F375" s="26" t="s">
        <v>39</v>
      </c>
      <c r="G375" s="40">
        <f>SUM(G363:G367,G370:G371,G373:G374)</f>
        <v>12136597.77</v>
      </c>
      <c r="J375" s="40">
        <f>SUM(J363:J367,J370:J371,J373:J374)</f>
        <v>346020.858978</v>
      </c>
      <c r="N375" s="40">
        <f t="shared" ref="N375:O375" si="179">SUM(N363:N367,N370:N371,N373:N374)</f>
        <v>474801.76167599997</v>
      </c>
      <c r="O375" s="40">
        <f t="shared" si="179"/>
        <v>128780.90269799996</v>
      </c>
      <c r="Q375" s="40">
        <f t="shared" ref="Q375:U375" si="180">SUM(Q363:Q367,Q370:Q371,Q373:Q374)</f>
        <v>0</v>
      </c>
      <c r="R375" s="40">
        <f t="shared" si="180"/>
        <v>100201.84477125981</v>
      </c>
      <c r="S375" s="40">
        <f t="shared" si="180"/>
        <v>0</v>
      </c>
      <c r="T375" s="40">
        <f t="shared" si="180"/>
        <v>28579.057926740152</v>
      </c>
      <c r="U375" s="40">
        <f t="shared" si="180"/>
        <v>0</v>
      </c>
    </row>
    <row r="376" spans="2:21" x14ac:dyDescent="0.2">
      <c r="J376" s="28"/>
      <c r="N376" s="28"/>
      <c r="O376" s="28"/>
      <c r="Q376" s="28"/>
      <c r="R376" s="28"/>
      <c r="S376" s="28"/>
      <c r="T376" s="28"/>
      <c r="U376" s="28"/>
    </row>
    <row r="377" spans="2:21" x14ac:dyDescent="0.2">
      <c r="E377" s="26" t="s">
        <v>180</v>
      </c>
      <c r="J377" s="28"/>
      <c r="N377" s="28"/>
      <c r="O377" s="28"/>
      <c r="Q377" s="28"/>
      <c r="R377" s="28"/>
      <c r="S377" s="28"/>
      <c r="T377" s="28"/>
      <c r="U377" s="28"/>
    </row>
    <row r="378" spans="2:21" x14ac:dyDescent="0.2">
      <c r="B378" s="26" t="s">
        <v>96</v>
      </c>
      <c r="C378" s="26" t="s">
        <v>83</v>
      </c>
      <c r="D378" s="26">
        <f t="shared" ref="D378:D389" si="181">E378*1000</f>
        <v>390100</v>
      </c>
      <c r="E378" s="36">
        <v>390.1</v>
      </c>
      <c r="F378" s="26" t="s">
        <v>32</v>
      </c>
      <c r="G378" s="27">
        <v>7111820.9900000002</v>
      </c>
      <c r="I378" s="37">
        <v>0.02</v>
      </c>
      <c r="J378" s="28">
        <f t="shared" ref="J378:J389" si="182">G378*I378</f>
        <v>142236.4198</v>
      </c>
      <c r="L378" s="37">
        <v>2.1700000000000001E-2</v>
      </c>
      <c r="N378" s="28">
        <f t="shared" ref="N378:N389" si="183">G378*L378</f>
        <v>154326.515483</v>
      </c>
      <c r="O378" s="28">
        <f t="shared" ref="O378:O389" si="184">N378-J378</f>
        <v>12090.095682999992</v>
      </c>
      <c r="Q378" s="27">
        <v>9407.0616490286338</v>
      </c>
      <c r="R378" s="27">
        <v>0</v>
      </c>
      <c r="S378" s="27">
        <v>2683.0340339713584</v>
      </c>
      <c r="T378" s="27">
        <v>0</v>
      </c>
      <c r="U378" s="27">
        <v>0</v>
      </c>
    </row>
    <row r="379" spans="2:21" x14ac:dyDescent="0.2">
      <c r="B379" s="26" t="s">
        <v>96</v>
      </c>
      <c r="C379" s="26" t="s">
        <v>83</v>
      </c>
      <c r="D379" s="26">
        <f t="shared" si="181"/>
        <v>391100</v>
      </c>
      <c r="E379" s="36">
        <v>391.1</v>
      </c>
      <c r="F379" s="26" t="s">
        <v>88</v>
      </c>
      <c r="G379" s="27">
        <v>414016.9</v>
      </c>
      <c r="I379" s="37">
        <v>0.2</v>
      </c>
      <c r="J379" s="28">
        <f t="shared" si="182"/>
        <v>82803.38</v>
      </c>
      <c r="L379" s="37">
        <v>0.2</v>
      </c>
      <c r="N379" s="28">
        <f t="shared" si="183"/>
        <v>82803.38</v>
      </c>
      <c r="O379" s="28">
        <f t="shared" si="184"/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x14ac:dyDescent="0.2">
      <c r="B380" s="26" t="s">
        <v>96</v>
      </c>
      <c r="C380" s="26" t="s">
        <v>83</v>
      </c>
      <c r="D380" s="26">
        <f t="shared" si="181"/>
        <v>393000</v>
      </c>
      <c r="E380" s="36">
        <v>393</v>
      </c>
      <c r="F380" s="26" t="s">
        <v>89</v>
      </c>
      <c r="G380" s="27">
        <v>133294.19</v>
      </c>
      <c r="I380" s="37">
        <v>4.3299999999999998E-2</v>
      </c>
      <c r="J380" s="28">
        <f t="shared" si="182"/>
        <v>5771.6384269999999</v>
      </c>
      <c r="L380" s="37">
        <v>0.04</v>
      </c>
      <c r="N380" s="28">
        <f t="shared" si="183"/>
        <v>5331.7676000000001</v>
      </c>
      <c r="O380" s="28">
        <f t="shared" si="184"/>
        <v>-439.87082699999974</v>
      </c>
      <c r="Q380" s="27">
        <v>-342.25469307216008</v>
      </c>
      <c r="R380" s="27">
        <v>0</v>
      </c>
      <c r="S380" s="27">
        <v>-97.616133927839883</v>
      </c>
      <c r="T380" s="27">
        <v>0</v>
      </c>
      <c r="U380" s="27">
        <v>0</v>
      </c>
    </row>
    <row r="381" spans="2:21" x14ac:dyDescent="0.2">
      <c r="B381" s="26" t="s">
        <v>96</v>
      </c>
      <c r="C381" s="26" t="s">
        <v>83</v>
      </c>
      <c r="D381" s="26">
        <f t="shared" si="181"/>
        <v>394000</v>
      </c>
      <c r="E381" s="36">
        <v>394</v>
      </c>
      <c r="F381" s="26" t="s">
        <v>90</v>
      </c>
      <c r="G381" s="27">
        <v>20893.939999999999</v>
      </c>
      <c r="I381" s="37">
        <v>4.9299999999999997E-2</v>
      </c>
      <c r="J381" s="28">
        <f t="shared" si="182"/>
        <v>1030.0712419999998</v>
      </c>
      <c r="L381" s="37">
        <v>0.05</v>
      </c>
      <c r="N381" s="28">
        <f t="shared" si="183"/>
        <v>1044.6969999999999</v>
      </c>
      <c r="O381" s="28">
        <f t="shared" si="184"/>
        <v>14.625758000000133</v>
      </c>
      <c r="Q381" s="27">
        <v>11.380009784640151</v>
      </c>
      <c r="R381" s="27">
        <v>0</v>
      </c>
      <c r="S381" s="27">
        <v>3.2457482153600381</v>
      </c>
      <c r="T381" s="27">
        <v>0</v>
      </c>
      <c r="U381" s="27">
        <v>0</v>
      </c>
    </row>
    <row r="382" spans="2:21" x14ac:dyDescent="0.2">
      <c r="B382" s="26" t="s">
        <v>96</v>
      </c>
      <c r="C382" s="26" t="s">
        <v>83</v>
      </c>
      <c r="D382" s="26">
        <f t="shared" si="181"/>
        <v>395000</v>
      </c>
      <c r="E382" s="36">
        <v>395</v>
      </c>
      <c r="F382" s="26" t="s">
        <v>92</v>
      </c>
      <c r="G382" s="27">
        <v>1680.72</v>
      </c>
      <c r="I382" s="37">
        <v>0.1429</v>
      </c>
      <c r="J382" s="28">
        <f t="shared" si="182"/>
        <v>240.17488800000001</v>
      </c>
      <c r="L382" s="37">
        <v>6.6699999999999995E-2</v>
      </c>
      <c r="N382" s="28">
        <f t="shared" si="183"/>
        <v>112.104024</v>
      </c>
      <c r="O382" s="28">
        <f t="shared" si="184"/>
        <v>-128.07086400000003</v>
      </c>
      <c r="Q382" s="27">
        <v>-99.649377861120001</v>
      </c>
      <c r="R382" s="27">
        <v>0</v>
      </c>
      <c r="S382" s="27">
        <v>-28.421486138880002</v>
      </c>
      <c r="T382" s="27">
        <v>0</v>
      </c>
      <c r="U382" s="27">
        <v>0</v>
      </c>
    </row>
    <row r="383" spans="2:21" x14ac:dyDescent="0.2">
      <c r="E383" s="36"/>
      <c r="G383" s="27"/>
      <c r="I383" s="37"/>
      <c r="J383" s="28"/>
      <c r="L383" s="37"/>
      <c r="N383" s="28"/>
      <c r="O383" s="28"/>
      <c r="Q383" s="27"/>
      <c r="R383" s="27"/>
      <c r="S383" s="27"/>
      <c r="T383" s="27"/>
      <c r="U383" s="27"/>
    </row>
    <row r="384" spans="2:21" x14ac:dyDescent="0.2">
      <c r="B384" s="26" t="s">
        <v>96</v>
      </c>
      <c r="C384" s="26" t="s">
        <v>83</v>
      </c>
      <c r="D384" s="26">
        <f t="shared" si="181"/>
        <v>397000</v>
      </c>
      <c r="E384" s="36">
        <v>397</v>
      </c>
      <c r="F384" s="26" t="s">
        <v>93</v>
      </c>
      <c r="G384" s="27">
        <v>1771265.5</v>
      </c>
      <c r="I384" s="37">
        <v>3.4000000000000002E-2</v>
      </c>
      <c r="J384" s="28"/>
      <c r="L384" s="37">
        <v>6.6699999999999995E-2</v>
      </c>
      <c r="N384" s="28"/>
      <c r="O384" s="28"/>
      <c r="Q384" s="27"/>
      <c r="R384" s="27"/>
      <c r="S384" s="27"/>
      <c r="T384" s="27"/>
      <c r="U384" s="27"/>
    </row>
    <row r="385" spans="1:21" x14ac:dyDescent="0.2">
      <c r="E385" s="36"/>
      <c r="F385" s="26" t="s">
        <v>261</v>
      </c>
      <c r="G385" s="27">
        <v>309204.3</v>
      </c>
      <c r="I385" s="37">
        <v>3.4000000000000002E-2</v>
      </c>
      <c r="J385" s="28">
        <f t="shared" ref="J385:J386" si="185">G385*I385</f>
        <v>10512.9462</v>
      </c>
      <c r="L385" s="45">
        <v>0</v>
      </c>
      <c r="N385" s="28">
        <f t="shared" ref="N385:N386" si="186">G385*L385</f>
        <v>0</v>
      </c>
      <c r="O385" s="28">
        <f t="shared" ref="O385:O386" si="187">N385-J385</f>
        <v>-10512.9462</v>
      </c>
      <c r="Q385" s="27">
        <v>-8179.9131792960006</v>
      </c>
      <c r="R385" s="27">
        <v>0</v>
      </c>
      <c r="S385" s="27">
        <v>-2333.0330207040001</v>
      </c>
      <c r="T385" s="27">
        <v>0</v>
      </c>
      <c r="U385" s="27">
        <v>0</v>
      </c>
    </row>
    <row r="386" spans="1:21" x14ac:dyDescent="0.2">
      <c r="E386" s="36"/>
      <c r="F386" s="26" t="s">
        <v>262</v>
      </c>
      <c r="G386" s="27">
        <f>G384-G385</f>
        <v>1462061.2</v>
      </c>
      <c r="I386" s="37">
        <v>3.4000000000000002E-2</v>
      </c>
      <c r="J386" s="28">
        <f t="shared" si="185"/>
        <v>49710.080800000003</v>
      </c>
      <c r="L386" s="37">
        <v>6.6699999999999995E-2</v>
      </c>
      <c r="N386" s="28">
        <f t="shared" si="186"/>
        <v>97519.482039999988</v>
      </c>
      <c r="O386" s="28">
        <f t="shared" si="187"/>
        <v>47809.401239999985</v>
      </c>
      <c r="Q386" s="27">
        <v>37199.53891681919</v>
      </c>
      <c r="R386" s="27">
        <v>0</v>
      </c>
      <c r="S386" s="27">
        <v>10609.862323180796</v>
      </c>
      <c r="T386" s="27">
        <v>0</v>
      </c>
      <c r="U386" s="27">
        <v>0</v>
      </c>
    </row>
    <row r="387" spans="1:21" x14ac:dyDescent="0.2">
      <c r="E387" s="36"/>
      <c r="G387" s="27"/>
      <c r="I387" s="37"/>
      <c r="J387" s="28"/>
      <c r="L387" s="37"/>
      <c r="N387" s="28"/>
      <c r="O387" s="28"/>
      <c r="Q387" s="27"/>
      <c r="R387" s="27"/>
      <c r="S387" s="27"/>
      <c r="T387" s="27"/>
      <c r="U387" s="27"/>
    </row>
    <row r="388" spans="1:21" x14ac:dyDescent="0.2">
      <c r="B388" s="26" t="s">
        <v>96</v>
      </c>
      <c r="C388" s="26" t="s">
        <v>83</v>
      </c>
      <c r="D388" s="26">
        <f t="shared" si="181"/>
        <v>397200</v>
      </c>
      <c r="E388" s="36">
        <v>397.2</v>
      </c>
      <c r="F388" s="26" t="s">
        <v>100</v>
      </c>
      <c r="G388" s="27">
        <v>0</v>
      </c>
      <c r="I388" s="37">
        <v>0.1195</v>
      </c>
      <c r="J388" s="28">
        <f t="shared" si="182"/>
        <v>0</v>
      </c>
      <c r="L388" s="37">
        <v>0.1</v>
      </c>
      <c r="N388" s="28">
        <f t="shared" si="183"/>
        <v>0</v>
      </c>
      <c r="O388" s="28">
        <f t="shared" si="184"/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</row>
    <row r="389" spans="1:21" x14ac:dyDescent="0.2">
      <c r="B389" s="26" t="s">
        <v>96</v>
      </c>
      <c r="C389" s="26" t="s">
        <v>83</v>
      </c>
      <c r="D389" s="26">
        <f t="shared" si="181"/>
        <v>398000</v>
      </c>
      <c r="E389" s="36">
        <v>398</v>
      </c>
      <c r="F389" s="26" t="s">
        <v>57</v>
      </c>
      <c r="G389" s="27">
        <v>4985.99</v>
      </c>
      <c r="I389" s="37">
        <v>0.40479999999999999</v>
      </c>
      <c r="J389" s="28">
        <f t="shared" si="182"/>
        <v>2018.3287519999999</v>
      </c>
      <c r="L389" s="37">
        <v>0.1</v>
      </c>
      <c r="N389" s="28">
        <f t="shared" si="183"/>
        <v>498.59899999999999</v>
      </c>
      <c r="O389" s="28">
        <f t="shared" si="184"/>
        <v>-1519.729752</v>
      </c>
      <c r="Q389" s="27">
        <v>-1182.47132543616</v>
      </c>
      <c r="R389" s="27">
        <v>0</v>
      </c>
      <c r="S389" s="27">
        <v>-337.25842656383998</v>
      </c>
      <c r="T389" s="27">
        <v>0</v>
      </c>
      <c r="U389" s="27">
        <v>0</v>
      </c>
    </row>
    <row r="390" spans="1:21" x14ac:dyDescent="0.2">
      <c r="F390" s="26" t="s">
        <v>39</v>
      </c>
      <c r="G390" s="40">
        <f>SUM(G378:G382,G385:G386,G388:G389)</f>
        <v>9457958.2300000004</v>
      </c>
      <c r="J390" s="40">
        <f>SUM(J378:J382,J385:J386,J388:J389)</f>
        <v>294323.04010900005</v>
      </c>
      <c r="N390" s="40">
        <f t="shared" ref="N390:O390" si="188">SUM(N378:N382,N385:N386,N388:N389)</f>
        <v>341636.54514699994</v>
      </c>
      <c r="O390" s="40">
        <f t="shared" si="188"/>
        <v>47313.505037999981</v>
      </c>
      <c r="Q390" s="40">
        <f t="shared" ref="Q390:U390" si="189">SUM(Q378:Q382,Q385:Q386,Q388:Q389)</f>
        <v>36813.691999967021</v>
      </c>
      <c r="R390" s="40">
        <f t="shared" si="189"/>
        <v>0</v>
      </c>
      <c r="S390" s="40">
        <f t="shared" si="189"/>
        <v>10499.813038032955</v>
      </c>
      <c r="T390" s="40">
        <f t="shared" si="189"/>
        <v>0</v>
      </c>
      <c r="U390" s="40">
        <f t="shared" si="189"/>
        <v>0</v>
      </c>
    </row>
    <row r="391" spans="1:21" x14ac:dyDescent="0.2">
      <c r="J391" s="28"/>
      <c r="N391" s="28"/>
      <c r="O391" s="28"/>
      <c r="Q391" s="28"/>
      <c r="R391" s="28"/>
      <c r="S391" s="28"/>
      <c r="T391" s="28"/>
      <c r="U391" s="28"/>
    </row>
    <row r="392" spans="1:21" x14ac:dyDescent="0.2">
      <c r="A392" s="26" t="s">
        <v>103</v>
      </c>
      <c r="J392" s="28"/>
      <c r="N392" s="28"/>
      <c r="O392" s="28"/>
      <c r="Q392" s="28"/>
      <c r="R392" s="28"/>
      <c r="S392" s="28"/>
      <c r="T392" s="28"/>
      <c r="U392" s="28"/>
    </row>
    <row r="393" spans="1:21" x14ac:dyDescent="0.2">
      <c r="E393" s="26" t="s">
        <v>104</v>
      </c>
      <c r="J393" s="28"/>
      <c r="N393" s="28"/>
      <c r="O393" s="28"/>
      <c r="Q393" s="28"/>
      <c r="R393" s="28"/>
      <c r="S393" s="28"/>
      <c r="T393" s="28"/>
      <c r="U393" s="28"/>
    </row>
    <row r="394" spans="1:21" x14ac:dyDescent="0.2">
      <c r="B394" s="26" t="s">
        <v>105</v>
      </c>
      <c r="C394" s="26" t="s">
        <v>59</v>
      </c>
      <c r="D394" s="26">
        <f t="shared" ref="D394:D407" si="190">E394*1000</f>
        <v>350200</v>
      </c>
      <c r="E394" s="26">
        <v>350.2</v>
      </c>
      <c r="F394" s="26" t="s">
        <v>106</v>
      </c>
      <c r="G394" s="27">
        <v>59811.72</v>
      </c>
      <c r="I394" s="37">
        <v>1.8499999999999999E-2</v>
      </c>
      <c r="J394" s="28">
        <f t="shared" ref="J394:J407" si="191">G394*I394</f>
        <v>1106.5168200000001</v>
      </c>
      <c r="L394" s="37">
        <v>1.3500000000000002E-2</v>
      </c>
      <c r="N394" s="28">
        <f t="shared" ref="N394:N407" si="192">G394*L394</f>
        <v>807.4582200000001</v>
      </c>
      <c r="O394" s="28">
        <f t="shared" ref="O394:O407" si="193">N394-J394</f>
        <v>-299.05859999999996</v>
      </c>
      <c r="Q394" s="27">
        <v>0</v>
      </c>
      <c r="R394" s="27">
        <v>0</v>
      </c>
      <c r="S394" s="27">
        <v>-210.92603057999997</v>
      </c>
      <c r="T394" s="27">
        <v>-88.132569419999982</v>
      </c>
      <c r="U394" s="27">
        <v>0</v>
      </c>
    </row>
    <row r="395" spans="1:21" x14ac:dyDescent="0.2">
      <c r="B395" s="26" t="s">
        <v>105</v>
      </c>
      <c r="C395" s="26" t="s">
        <v>59</v>
      </c>
      <c r="D395" s="26">
        <f t="shared" si="190"/>
        <v>351100</v>
      </c>
      <c r="E395" s="26">
        <v>351.1</v>
      </c>
      <c r="F395" s="26" t="s">
        <v>32</v>
      </c>
      <c r="G395" s="27">
        <v>1507987.32</v>
      </c>
      <c r="I395" s="37">
        <v>1.5100560000000001E-2</v>
      </c>
      <c r="J395" s="28">
        <f t="shared" si="191"/>
        <v>22771.453004899202</v>
      </c>
      <c r="L395" s="37">
        <v>1.52E-2</v>
      </c>
      <c r="N395" s="28">
        <f t="shared" si="192"/>
        <v>22921.407264000001</v>
      </c>
      <c r="O395" s="28">
        <f t="shared" si="193"/>
        <v>149.95425910079939</v>
      </c>
      <c r="Q395" s="27">
        <v>0</v>
      </c>
      <c r="R395" s="27">
        <v>0</v>
      </c>
      <c r="S395" s="27">
        <v>105.76273894379301</v>
      </c>
      <c r="T395" s="27">
        <v>44.191520157005471</v>
      </c>
      <c r="U395" s="27">
        <v>0</v>
      </c>
    </row>
    <row r="396" spans="1:21" x14ac:dyDescent="0.2">
      <c r="B396" s="26" t="s">
        <v>105</v>
      </c>
      <c r="C396" s="26" t="s">
        <v>59</v>
      </c>
      <c r="D396" s="26">
        <f t="shared" si="190"/>
        <v>351200</v>
      </c>
      <c r="E396" s="26">
        <v>351.2</v>
      </c>
      <c r="F396" s="26" t="s">
        <v>107</v>
      </c>
      <c r="G396" s="27">
        <v>275254.53000000003</v>
      </c>
      <c r="I396" s="37">
        <v>1.38E-2</v>
      </c>
      <c r="J396" s="28">
        <f t="shared" si="191"/>
        <v>3798.5125140000005</v>
      </c>
      <c r="L396" s="37">
        <v>1.15E-2</v>
      </c>
      <c r="N396" s="28">
        <f t="shared" si="192"/>
        <v>3165.4270950000005</v>
      </c>
      <c r="O396" s="28">
        <f t="shared" si="193"/>
        <v>-633.085419</v>
      </c>
      <c r="Q396" s="27">
        <v>0</v>
      </c>
      <c r="R396" s="27">
        <v>0</v>
      </c>
      <c r="S396" s="27">
        <v>-446.51514602069983</v>
      </c>
      <c r="T396" s="27">
        <v>-186.57027297929994</v>
      </c>
      <c r="U396" s="27">
        <v>0</v>
      </c>
    </row>
    <row r="397" spans="1:21" x14ac:dyDescent="0.2">
      <c r="B397" s="26" t="s">
        <v>105</v>
      </c>
      <c r="C397" s="26" t="s">
        <v>59</v>
      </c>
      <c r="D397" s="26">
        <f t="shared" si="190"/>
        <v>351300</v>
      </c>
      <c r="E397" s="26">
        <v>351.3</v>
      </c>
      <c r="F397" s="26" t="s">
        <v>108</v>
      </c>
      <c r="G397" s="27">
        <v>52850.07</v>
      </c>
      <c r="I397" s="37">
        <v>1.37E-2</v>
      </c>
      <c r="J397" s="28">
        <f t="shared" si="191"/>
        <v>724.04595900000004</v>
      </c>
      <c r="L397" s="37">
        <v>1.09E-2</v>
      </c>
      <c r="N397" s="28">
        <f t="shared" si="192"/>
        <v>576.06576299999995</v>
      </c>
      <c r="O397" s="28">
        <f t="shared" si="193"/>
        <v>-147.98019600000009</v>
      </c>
      <c r="Q397" s="27">
        <v>0</v>
      </c>
      <c r="R397" s="27">
        <v>0</v>
      </c>
      <c r="S397" s="27">
        <v>-104.37043223880005</v>
      </c>
      <c r="T397" s="27">
        <v>-43.609763761200014</v>
      </c>
      <c r="U397" s="27">
        <v>0</v>
      </c>
    </row>
    <row r="398" spans="1:21" x14ac:dyDescent="0.2">
      <c r="B398" s="26" t="s">
        <v>105</v>
      </c>
      <c r="C398" s="26" t="s">
        <v>59</v>
      </c>
      <c r="D398" s="26">
        <f t="shared" si="190"/>
        <v>351400</v>
      </c>
      <c r="E398" s="26">
        <v>351.4</v>
      </c>
      <c r="F398" s="26" t="s">
        <v>109</v>
      </c>
      <c r="G398" s="27">
        <v>110236.38</v>
      </c>
      <c r="I398" s="37">
        <v>1.6E-2</v>
      </c>
      <c r="J398" s="28">
        <f t="shared" si="191"/>
        <v>1763.7820800000002</v>
      </c>
      <c r="L398" s="37">
        <v>1.37E-2</v>
      </c>
      <c r="N398" s="28">
        <f t="shared" si="192"/>
        <v>1510.2384060000002</v>
      </c>
      <c r="O398" s="28">
        <f t="shared" si="193"/>
        <v>-253.54367400000001</v>
      </c>
      <c r="Q398" s="27">
        <v>0</v>
      </c>
      <c r="R398" s="27">
        <v>0</v>
      </c>
      <c r="S398" s="27">
        <v>-178.82435327220014</v>
      </c>
      <c r="T398" s="27">
        <v>-74.719320727800039</v>
      </c>
      <c r="U398" s="27">
        <v>0</v>
      </c>
    </row>
    <row r="399" spans="1:21" x14ac:dyDescent="0.2">
      <c r="B399" s="26" t="s">
        <v>105</v>
      </c>
      <c r="C399" s="26" t="s">
        <v>59</v>
      </c>
      <c r="D399" s="26">
        <f t="shared" si="190"/>
        <v>351410</v>
      </c>
      <c r="E399" s="26">
        <v>351.41</v>
      </c>
      <c r="F399" s="26" t="s">
        <v>110</v>
      </c>
      <c r="G399" s="27">
        <v>61655.69</v>
      </c>
      <c r="I399" s="37">
        <v>1.37E-2</v>
      </c>
      <c r="J399" s="28">
        <f t="shared" si="191"/>
        <v>844.68295300000011</v>
      </c>
      <c r="L399" s="37">
        <v>1.09E-2</v>
      </c>
      <c r="N399" s="28">
        <f t="shared" si="192"/>
        <v>672.04702099999997</v>
      </c>
      <c r="O399" s="28">
        <f t="shared" si="193"/>
        <v>-172.63593200000014</v>
      </c>
      <c r="Q399" s="27">
        <v>0</v>
      </c>
      <c r="R399" s="27">
        <v>0</v>
      </c>
      <c r="S399" s="27">
        <v>-121.76012283960011</v>
      </c>
      <c r="T399" s="27">
        <v>-50.875809160400053</v>
      </c>
      <c r="U399" s="27">
        <v>0</v>
      </c>
    </row>
    <row r="400" spans="1:21" x14ac:dyDescent="0.2">
      <c r="B400" s="26" t="s">
        <v>105</v>
      </c>
      <c r="C400" s="26" t="s">
        <v>59</v>
      </c>
      <c r="D400" s="26">
        <f t="shared" si="190"/>
        <v>352000</v>
      </c>
      <c r="E400" s="36">
        <v>352</v>
      </c>
      <c r="F400" s="26" t="s">
        <v>111</v>
      </c>
      <c r="G400" s="27">
        <v>12961441.720000001</v>
      </c>
      <c r="I400" s="37">
        <v>1.15E-2</v>
      </c>
      <c r="J400" s="28">
        <f t="shared" si="191"/>
        <v>149056.57978</v>
      </c>
      <c r="L400" s="37">
        <v>1.38E-2</v>
      </c>
      <c r="N400" s="28">
        <f t="shared" si="192"/>
        <v>178867.89573600001</v>
      </c>
      <c r="O400" s="28">
        <f t="shared" si="193"/>
        <v>29811.315956000006</v>
      </c>
      <c r="Q400" s="27">
        <v>0</v>
      </c>
      <c r="R400" s="27">
        <v>0</v>
      </c>
      <c r="S400" s="27">
        <v>21025.921143766798</v>
      </c>
      <c r="T400" s="27">
        <v>8785.3948122332004</v>
      </c>
      <c r="U400" s="27">
        <v>0</v>
      </c>
    </row>
    <row r="401" spans="2:21" x14ac:dyDescent="0.2">
      <c r="B401" s="26" t="s">
        <v>105</v>
      </c>
      <c r="C401" s="26" t="s">
        <v>59</v>
      </c>
      <c r="D401" s="26">
        <f t="shared" si="190"/>
        <v>352200</v>
      </c>
      <c r="E401" s="26">
        <v>352.2</v>
      </c>
      <c r="F401" s="26" t="s">
        <v>112</v>
      </c>
      <c r="G401" s="27">
        <v>203330.47</v>
      </c>
      <c r="I401" s="37">
        <v>2.3599999999999999E-2</v>
      </c>
      <c r="J401" s="28">
        <f t="shared" si="191"/>
        <v>4798.5990919999995</v>
      </c>
      <c r="L401" s="37">
        <v>1.9599999999999999E-2</v>
      </c>
      <c r="N401" s="28">
        <f t="shared" si="192"/>
        <v>3985.277212</v>
      </c>
      <c r="O401" s="28">
        <f t="shared" si="193"/>
        <v>-813.32187999999951</v>
      </c>
      <c r="Q401" s="27">
        <v>0</v>
      </c>
      <c r="R401" s="27">
        <v>0</v>
      </c>
      <c r="S401" s="27">
        <v>-573.63592196399986</v>
      </c>
      <c r="T401" s="27">
        <v>-239.68595803599987</v>
      </c>
      <c r="U401" s="27">
        <v>0</v>
      </c>
    </row>
    <row r="402" spans="2:21" x14ac:dyDescent="0.2">
      <c r="B402" s="26" t="s">
        <v>105</v>
      </c>
      <c r="C402" s="26" t="s">
        <v>59</v>
      </c>
      <c r="D402" s="26">
        <f t="shared" si="190"/>
        <v>352300</v>
      </c>
      <c r="E402" s="26">
        <v>352.3</v>
      </c>
      <c r="F402" s="26" t="s">
        <v>113</v>
      </c>
      <c r="G402" s="27">
        <v>5359690.41</v>
      </c>
      <c r="I402" s="37">
        <v>4.1999999999999997E-3</v>
      </c>
      <c r="J402" s="28">
        <f t="shared" si="191"/>
        <v>22510.699721999998</v>
      </c>
      <c r="L402" s="37">
        <v>7.9000000000000008E-3</v>
      </c>
      <c r="N402" s="28">
        <f t="shared" si="192"/>
        <v>42341.554239000005</v>
      </c>
      <c r="O402" s="28">
        <f t="shared" si="193"/>
        <v>19830.854517000007</v>
      </c>
      <c r="Q402" s="27">
        <v>0</v>
      </c>
      <c r="R402" s="27">
        <v>0</v>
      </c>
      <c r="S402" s="27">
        <v>13986.701690840104</v>
      </c>
      <c r="T402" s="27">
        <v>5844.1528261599033</v>
      </c>
      <c r="U402" s="27">
        <v>0</v>
      </c>
    </row>
    <row r="403" spans="2:21" x14ac:dyDescent="0.2">
      <c r="B403" s="26" t="s">
        <v>105</v>
      </c>
      <c r="C403" s="26" t="s">
        <v>59</v>
      </c>
      <c r="D403" s="26">
        <f t="shared" si="190"/>
        <v>353000</v>
      </c>
      <c r="E403" s="36">
        <v>353</v>
      </c>
      <c r="F403" s="26" t="s">
        <v>114</v>
      </c>
      <c r="G403" s="27">
        <v>1044477.12</v>
      </c>
      <c r="I403" s="37">
        <v>1.5100000000000001E-2</v>
      </c>
      <c r="J403" s="28">
        <f t="shared" si="191"/>
        <v>15771.604512</v>
      </c>
      <c r="L403" s="37">
        <v>1.2199999999999999E-2</v>
      </c>
      <c r="N403" s="28">
        <f t="shared" si="192"/>
        <v>12742.620863999999</v>
      </c>
      <c r="O403" s="28">
        <f t="shared" si="193"/>
        <v>-3028.9836480000013</v>
      </c>
      <c r="Q403" s="27">
        <v>0</v>
      </c>
      <c r="R403" s="27">
        <v>0</v>
      </c>
      <c r="S403" s="27">
        <v>-2136.3421669344007</v>
      </c>
      <c r="T403" s="27">
        <v>-892.64148106560015</v>
      </c>
      <c r="U403" s="27">
        <v>0</v>
      </c>
    </row>
    <row r="404" spans="2:21" x14ac:dyDescent="0.2">
      <c r="B404" s="26" t="s">
        <v>105</v>
      </c>
      <c r="C404" s="26" t="s">
        <v>59</v>
      </c>
      <c r="D404" s="26">
        <f t="shared" si="190"/>
        <v>354000</v>
      </c>
      <c r="E404" s="36">
        <v>354</v>
      </c>
      <c r="F404" s="26" t="s">
        <v>115</v>
      </c>
      <c r="G404" s="27">
        <v>12131497.82</v>
      </c>
      <c r="I404" s="37">
        <v>1.8700000000000001E-2</v>
      </c>
      <c r="J404" s="28">
        <f t="shared" si="191"/>
        <v>226859.00923400003</v>
      </c>
      <c r="L404" s="37">
        <v>1.6899999999999998E-2</v>
      </c>
      <c r="N404" s="28">
        <f t="shared" si="192"/>
        <v>205022.31315799998</v>
      </c>
      <c r="O404" s="28">
        <f t="shared" si="193"/>
        <v>-21836.696076000051</v>
      </c>
      <c r="Q404" s="27">
        <v>0</v>
      </c>
      <c r="R404" s="27">
        <v>0</v>
      </c>
      <c r="S404" s="27">
        <v>-15401.421742402832</v>
      </c>
      <c r="T404" s="27">
        <v>-6435.2743335972191</v>
      </c>
      <c r="U404" s="27">
        <v>0</v>
      </c>
    </row>
    <row r="405" spans="2:21" x14ac:dyDescent="0.2">
      <c r="B405" s="26" t="s">
        <v>105</v>
      </c>
      <c r="C405" s="26" t="s">
        <v>59</v>
      </c>
      <c r="D405" s="26">
        <f t="shared" si="190"/>
        <v>355000</v>
      </c>
      <c r="E405" s="36">
        <v>355</v>
      </c>
      <c r="F405" s="26" t="s">
        <v>116</v>
      </c>
      <c r="G405" s="27">
        <v>802252.83000000007</v>
      </c>
      <c r="I405" s="37">
        <v>0.27710000000000001</v>
      </c>
      <c r="J405" s="28">
        <f t="shared" si="191"/>
        <v>222304.25919300003</v>
      </c>
      <c r="L405" s="37">
        <v>3.8100000000000002E-2</v>
      </c>
      <c r="N405" s="28">
        <f t="shared" si="192"/>
        <v>30565.832823000004</v>
      </c>
      <c r="O405" s="28">
        <f t="shared" si="193"/>
        <v>-191738.42637000003</v>
      </c>
      <c r="Q405" s="27">
        <v>0</v>
      </c>
      <c r="R405" s="27">
        <v>0</v>
      </c>
      <c r="S405" s="27">
        <v>-135233.11211876103</v>
      </c>
      <c r="T405" s="27">
        <v>-56505.314251239011</v>
      </c>
      <c r="U405" s="27">
        <v>0</v>
      </c>
    </row>
    <row r="406" spans="2:21" x14ac:dyDescent="0.2">
      <c r="B406" s="26" t="s">
        <v>105</v>
      </c>
      <c r="C406" s="26" t="s">
        <v>59</v>
      </c>
      <c r="D406" s="26">
        <f t="shared" si="190"/>
        <v>356000</v>
      </c>
      <c r="E406" s="36">
        <v>356</v>
      </c>
      <c r="F406" s="26" t="s">
        <v>117</v>
      </c>
      <c r="G406" s="27">
        <v>403712.62</v>
      </c>
      <c r="I406" s="37">
        <v>1.3599999999999999E-2</v>
      </c>
      <c r="J406" s="28">
        <f t="shared" si="191"/>
        <v>5490.4916319999993</v>
      </c>
      <c r="L406" s="37">
        <v>3.5999999999999999E-3</v>
      </c>
      <c r="N406" s="28">
        <f t="shared" si="192"/>
        <v>1453.3654320000001</v>
      </c>
      <c r="O406" s="28">
        <f t="shared" si="193"/>
        <v>-4037.1261999999992</v>
      </c>
      <c r="Q406" s="27">
        <v>0</v>
      </c>
      <c r="R406" s="27">
        <v>0</v>
      </c>
      <c r="S406" s="27">
        <v>-2847.3851088599995</v>
      </c>
      <c r="T406" s="27">
        <v>-1189.7410911399998</v>
      </c>
      <c r="U406" s="27">
        <v>0</v>
      </c>
    </row>
    <row r="407" spans="2:21" x14ac:dyDescent="0.2">
      <c r="B407" s="26" t="s">
        <v>105</v>
      </c>
      <c r="C407" s="26" t="s">
        <v>59</v>
      </c>
      <c r="D407" s="26">
        <f t="shared" si="190"/>
        <v>357000</v>
      </c>
      <c r="E407" s="36">
        <v>357</v>
      </c>
      <c r="F407" s="26" t="s">
        <v>118</v>
      </c>
      <c r="G407" s="27">
        <v>2097315.2400000002</v>
      </c>
      <c r="I407" s="37">
        <v>2.1999999999999999E-2</v>
      </c>
      <c r="J407" s="28">
        <f t="shared" si="191"/>
        <v>46140.935280000005</v>
      </c>
      <c r="L407" s="37">
        <v>1.7899999999999999E-2</v>
      </c>
      <c r="N407" s="28">
        <f t="shared" si="192"/>
        <v>37541.942796000003</v>
      </c>
      <c r="O407" s="28">
        <f t="shared" si="193"/>
        <v>-8598.9924840000022</v>
      </c>
      <c r="Q407" s="27">
        <v>0</v>
      </c>
      <c r="R407" s="27">
        <v>0</v>
      </c>
      <c r="S407" s="27">
        <v>-6064.869398965202</v>
      </c>
      <c r="T407" s="27">
        <v>-2534.123085034802</v>
      </c>
      <c r="U407" s="27">
        <v>0</v>
      </c>
    </row>
    <row r="408" spans="2:21" x14ac:dyDescent="0.2">
      <c r="F408" s="26" t="s">
        <v>39</v>
      </c>
      <c r="G408" s="40">
        <f>SUM(G394:G407)</f>
        <v>37071513.939999998</v>
      </c>
      <c r="J408" s="40">
        <f>SUM(J394:J407)</f>
        <v>723941.17177589913</v>
      </c>
      <c r="N408" s="40">
        <f t="shared" ref="N408:O408" si="194">SUM(N394:N407)</f>
        <v>542173.4460290001</v>
      </c>
      <c r="O408" s="40">
        <f t="shared" si="194"/>
        <v>-181767.72574689926</v>
      </c>
      <c r="Q408" s="40">
        <f t="shared" ref="Q408:U408" si="195">SUM(Q394:Q407)</f>
        <v>0</v>
      </c>
      <c r="R408" s="40">
        <f t="shared" si="195"/>
        <v>0</v>
      </c>
      <c r="S408" s="40">
        <f t="shared" si="195"/>
        <v>-128200.77696928807</v>
      </c>
      <c r="T408" s="40">
        <f t="shared" si="195"/>
        <v>-53566.948777611222</v>
      </c>
      <c r="U408" s="40">
        <f t="shared" si="195"/>
        <v>0</v>
      </c>
    </row>
    <row r="409" spans="2:21" x14ac:dyDescent="0.2">
      <c r="J409" s="28"/>
      <c r="N409" s="28"/>
      <c r="O409" s="28"/>
      <c r="Q409" s="28"/>
      <c r="R409" s="28"/>
      <c r="S409" s="28"/>
      <c r="T409" s="28"/>
      <c r="U409" s="28"/>
    </row>
    <row r="410" spans="2:21" x14ac:dyDescent="0.2">
      <c r="E410" s="26" t="s">
        <v>119</v>
      </c>
      <c r="J410" s="28"/>
      <c r="N410" s="28"/>
      <c r="O410" s="28"/>
      <c r="Q410" s="28"/>
      <c r="R410" s="28"/>
      <c r="S410" s="28"/>
      <c r="T410" s="28"/>
      <c r="U410" s="28"/>
    </row>
    <row r="411" spans="2:21" x14ac:dyDescent="0.2">
      <c r="B411" s="26" t="s">
        <v>105</v>
      </c>
      <c r="C411" s="26" t="s">
        <v>120</v>
      </c>
      <c r="D411" s="26">
        <f t="shared" ref="D411:D420" si="196">E411*1000</f>
        <v>351200</v>
      </c>
      <c r="E411" s="26">
        <v>351.2</v>
      </c>
      <c r="F411" s="26" t="s">
        <v>107</v>
      </c>
      <c r="G411" s="27">
        <v>264.37</v>
      </c>
      <c r="I411" s="37">
        <v>1.9199999999999998E-2</v>
      </c>
      <c r="J411" s="28">
        <f t="shared" ref="J411:J420" si="197">G411*I411</f>
        <v>5.0759039999999995</v>
      </c>
      <c r="L411" s="37">
        <v>1.89E-2</v>
      </c>
      <c r="N411" s="28">
        <f t="shared" ref="N411:N420" si="198">G411*L411</f>
        <v>4.9965929999999998</v>
      </c>
      <c r="O411" s="28">
        <f t="shared" ref="O411:O420" si="199">N411-J411</f>
        <v>-7.9310999999999687E-2</v>
      </c>
      <c r="Q411" s="27">
        <v>0</v>
      </c>
      <c r="R411" s="27">
        <v>0</v>
      </c>
      <c r="S411" s="27">
        <v>0</v>
      </c>
      <c r="T411" s="27">
        <v>0</v>
      </c>
      <c r="U411" s="27">
        <v>-7.9310999999999687E-2</v>
      </c>
    </row>
    <row r="412" spans="2:21" x14ac:dyDescent="0.2">
      <c r="B412" s="26" t="s">
        <v>105</v>
      </c>
      <c r="C412" s="26" t="s">
        <v>120</v>
      </c>
      <c r="D412" s="26">
        <f t="shared" si="196"/>
        <v>351400</v>
      </c>
      <c r="E412" s="26">
        <v>351.4</v>
      </c>
      <c r="F412" s="26" t="s">
        <v>109</v>
      </c>
      <c r="G412" s="27">
        <v>87588.2</v>
      </c>
      <c r="I412" s="37">
        <v>1.9300000000000001E-2</v>
      </c>
      <c r="J412" s="28">
        <f t="shared" si="197"/>
        <v>1690.45226</v>
      </c>
      <c r="L412" s="37">
        <v>1.7500000000000002E-2</v>
      </c>
      <c r="N412" s="28">
        <f t="shared" si="198"/>
        <v>1532.7935</v>
      </c>
      <c r="O412" s="28">
        <f t="shared" si="199"/>
        <v>-157.65876000000003</v>
      </c>
      <c r="Q412" s="27">
        <v>0</v>
      </c>
      <c r="R412" s="27">
        <v>0</v>
      </c>
      <c r="S412" s="27">
        <v>0</v>
      </c>
      <c r="T412" s="27">
        <v>0</v>
      </c>
      <c r="U412" s="27">
        <v>-157.65876000000003</v>
      </c>
    </row>
    <row r="413" spans="2:21" x14ac:dyDescent="0.2">
      <c r="B413" s="26" t="s">
        <v>105</v>
      </c>
      <c r="C413" s="26" t="s">
        <v>120</v>
      </c>
      <c r="D413" s="26">
        <f t="shared" si="196"/>
        <v>352000</v>
      </c>
      <c r="E413" s="36">
        <v>352</v>
      </c>
      <c r="F413" s="26" t="s">
        <v>111</v>
      </c>
      <c r="G413" s="27">
        <v>963385.54</v>
      </c>
      <c r="I413" s="37">
        <v>1.67E-2</v>
      </c>
      <c r="J413" s="28">
        <f t="shared" si="197"/>
        <v>16088.538517999999</v>
      </c>
      <c r="L413" s="37">
        <v>1.8499999999999999E-2</v>
      </c>
      <c r="N413" s="28">
        <f t="shared" si="198"/>
        <v>17822.63249</v>
      </c>
      <c r="O413" s="28">
        <f t="shared" si="199"/>
        <v>1734.0939720000006</v>
      </c>
      <c r="Q413" s="27">
        <v>0</v>
      </c>
      <c r="R413" s="27">
        <v>0</v>
      </c>
      <c r="S413" s="27">
        <v>0</v>
      </c>
      <c r="T413" s="27">
        <v>0</v>
      </c>
      <c r="U413" s="27">
        <v>1734.0939720000006</v>
      </c>
    </row>
    <row r="414" spans="2:21" x14ac:dyDescent="0.2">
      <c r="B414" s="26" t="s">
        <v>105</v>
      </c>
      <c r="C414" s="26" t="s">
        <v>120</v>
      </c>
      <c r="D414" s="26">
        <f t="shared" si="196"/>
        <v>352200</v>
      </c>
      <c r="E414" s="26">
        <v>352.2</v>
      </c>
      <c r="F414" s="26" t="s">
        <v>112</v>
      </c>
      <c r="G414" s="27">
        <v>1464161.54</v>
      </c>
      <c r="I414" s="37">
        <v>1.6299999999999999E-2</v>
      </c>
      <c r="J414" s="28">
        <f t="shared" si="197"/>
        <v>23865.833101999997</v>
      </c>
      <c r="L414" s="37">
        <v>1.9900000000000001E-2</v>
      </c>
      <c r="N414" s="28">
        <f t="shared" si="198"/>
        <v>29136.814646000003</v>
      </c>
      <c r="O414" s="28">
        <f t="shared" si="199"/>
        <v>5270.9815440000057</v>
      </c>
      <c r="Q414" s="27">
        <v>0</v>
      </c>
      <c r="R414" s="27">
        <v>0</v>
      </c>
      <c r="S414" s="27">
        <v>0</v>
      </c>
      <c r="T414" s="27">
        <v>0</v>
      </c>
      <c r="U414" s="27">
        <v>5270.9815440000057</v>
      </c>
    </row>
    <row r="415" spans="2:21" x14ac:dyDescent="0.2">
      <c r="B415" s="26" t="s">
        <v>105</v>
      </c>
      <c r="C415" s="26" t="s">
        <v>120</v>
      </c>
      <c r="D415" s="26">
        <f t="shared" si="196"/>
        <v>352300</v>
      </c>
      <c r="E415" s="26">
        <v>352.3</v>
      </c>
      <c r="F415" s="26" t="s">
        <v>113</v>
      </c>
      <c r="G415" s="27">
        <v>450620.15</v>
      </c>
      <c r="I415" s="37">
        <v>1.49E-2</v>
      </c>
      <c r="J415" s="28">
        <f t="shared" si="197"/>
        <v>6714.2402350000002</v>
      </c>
      <c r="L415" s="37">
        <v>1.9E-2</v>
      </c>
      <c r="N415" s="28">
        <f t="shared" si="198"/>
        <v>8561.7828499999996</v>
      </c>
      <c r="O415" s="28">
        <f t="shared" si="199"/>
        <v>1847.5426149999994</v>
      </c>
      <c r="Q415" s="27">
        <v>0</v>
      </c>
      <c r="R415" s="27">
        <v>0</v>
      </c>
      <c r="S415" s="27">
        <v>0</v>
      </c>
      <c r="T415" s="27">
        <v>0</v>
      </c>
      <c r="U415" s="27">
        <v>1847.5426149999994</v>
      </c>
    </row>
    <row r="416" spans="2:21" x14ac:dyDescent="0.2">
      <c r="B416" s="26" t="s">
        <v>105</v>
      </c>
      <c r="C416" s="26" t="s">
        <v>120</v>
      </c>
      <c r="D416" s="26">
        <f t="shared" si="196"/>
        <v>353000</v>
      </c>
      <c r="E416" s="36">
        <v>353</v>
      </c>
      <c r="F416" s="26" t="s">
        <v>114</v>
      </c>
      <c r="G416" s="27">
        <v>62303.99</v>
      </c>
      <c r="I416" s="37">
        <v>1.7999999999999999E-2</v>
      </c>
      <c r="J416" s="28">
        <f t="shared" si="197"/>
        <v>1121.47182</v>
      </c>
      <c r="L416" s="37">
        <v>1.5900000000000001E-2</v>
      </c>
      <c r="N416" s="28">
        <f t="shared" si="198"/>
        <v>990.63344100000006</v>
      </c>
      <c r="O416" s="28">
        <f t="shared" si="199"/>
        <v>-130.83837899999992</v>
      </c>
      <c r="Q416" s="27">
        <v>0</v>
      </c>
      <c r="R416" s="27">
        <v>0</v>
      </c>
      <c r="S416" s="27">
        <v>0</v>
      </c>
      <c r="T416" s="27">
        <v>0</v>
      </c>
      <c r="U416" s="27">
        <v>-130.83837899999992</v>
      </c>
    </row>
    <row r="417" spans="2:21" x14ac:dyDescent="0.2">
      <c r="B417" s="26" t="s">
        <v>105</v>
      </c>
      <c r="C417" s="26" t="s">
        <v>120</v>
      </c>
      <c r="D417" s="26">
        <f t="shared" si="196"/>
        <v>354000</v>
      </c>
      <c r="E417" s="36">
        <v>354</v>
      </c>
      <c r="F417" s="26" t="s">
        <v>115</v>
      </c>
      <c r="G417" s="27">
        <v>2934583.94</v>
      </c>
      <c r="I417" s="37">
        <v>2.0199999999999999E-2</v>
      </c>
      <c r="J417" s="28">
        <f t="shared" si="197"/>
        <v>59278.595587999996</v>
      </c>
      <c r="L417" s="37">
        <v>1.8200000000000001E-2</v>
      </c>
      <c r="N417" s="28">
        <f t="shared" si="198"/>
        <v>53409.427708000003</v>
      </c>
      <c r="O417" s="28">
        <f t="shared" si="199"/>
        <v>-5869.1678799999936</v>
      </c>
      <c r="Q417" s="27">
        <v>0</v>
      </c>
      <c r="R417" s="27">
        <v>0</v>
      </c>
      <c r="S417" s="27">
        <v>0</v>
      </c>
      <c r="T417" s="27">
        <v>0</v>
      </c>
      <c r="U417" s="27">
        <v>-5869.1678799999936</v>
      </c>
    </row>
    <row r="418" spans="2:21" x14ac:dyDescent="0.2">
      <c r="B418" s="26" t="s">
        <v>105</v>
      </c>
      <c r="C418" s="26" t="s">
        <v>120</v>
      </c>
      <c r="D418" s="26">
        <f t="shared" si="196"/>
        <v>355000</v>
      </c>
      <c r="E418" s="36">
        <v>355</v>
      </c>
      <c r="F418" s="26" t="s">
        <v>116</v>
      </c>
      <c r="G418" s="27">
        <v>70521.81</v>
      </c>
      <c r="I418" s="37">
        <v>0.28310000000000002</v>
      </c>
      <c r="J418" s="28">
        <f t="shared" si="197"/>
        <v>19964.724410999999</v>
      </c>
      <c r="L418" s="37">
        <v>1.7399999999999999E-2</v>
      </c>
      <c r="N418" s="28">
        <f t="shared" si="198"/>
        <v>1227.0794939999998</v>
      </c>
      <c r="O418" s="28">
        <f t="shared" si="199"/>
        <v>-18737.644916999998</v>
      </c>
      <c r="Q418" s="27">
        <v>0</v>
      </c>
      <c r="R418" s="27">
        <v>0</v>
      </c>
      <c r="S418" s="27">
        <v>0</v>
      </c>
      <c r="T418" s="27">
        <v>0</v>
      </c>
      <c r="U418" s="27">
        <v>-18737.644916999998</v>
      </c>
    </row>
    <row r="419" spans="2:21" x14ac:dyDescent="0.2">
      <c r="B419" s="26" t="s">
        <v>105</v>
      </c>
      <c r="C419" s="26" t="s">
        <v>120</v>
      </c>
      <c r="D419" s="26">
        <f t="shared" si="196"/>
        <v>356000</v>
      </c>
      <c r="E419" s="36">
        <v>356</v>
      </c>
      <c r="F419" s="26" t="s">
        <v>117</v>
      </c>
      <c r="G419" s="27">
        <v>0</v>
      </c>
      <c r="I419" s="37">
        <v>1.3599999999999999E-2</v>
      </c>
      <c r="J419" s="28">
        <f t="shared" si="197"/>
        <v>0</v>
      </c>
      <c r="L419" s="37">
        <v>0</v>
      </c>
      <c r="N419" s="28">
        <f t="shared" si="198"/>
        <v>0</v>
      </c>
      <c r="O419" s="28">
        <f t="shared" si="199"/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</row>
    <row r="420" spans="2:21" x14ac:dyDescent="0.2">
      <c r="B420" s="26" t="s">
        <v>105</v>
      </c>
      <c r="C420" s="26" t="s">
        <v>120</v>
      </c>
      <c r="D420" s="26">
        <f t="shared" si="196"/>
        <v>357000</v>
      </c>
      <c r="E420" s="36">
        <v>357</v>
      </c>
      <c r="F420" s="26" t="s">
        <v>118</v>
      </c>
      <c r="G420" s="27">
        <v>76139.45</v>
      </c>
      <c r="I420" s="37">
        <v>2.47E-2</v>
      </c>
      <c r="J420" s="28">
        <f t="shared" si="197"/>
        <v>1880.644415</v>
      </c>
      <c r="L420" s="37">
        <v>2.2499999999999999E-2</v>
      </c>
      <c r="N420" s="28">
        <f t="shared" si="198"/>
        <v>1713.1376249999998</v>
      </c>
      <c r="O420" s="28">
        <f t="shared" si="199"/>
        <v>-167.50679000000014</v>
      </c>
      <c r="Q420" s="27">
        <v>0</v>
      </c>
      <c r="R420" s="27">
        <v>0</v>
      </c>
      <c r="S420" s="27">
        <v>0</v>
      </c>
      <c r="T420" s="27">
        <v>0</v>
      </c>
      <c r="U420" s="27">
        <v>-167.50679000000014</v>
      </c>
    </row>
    <row r="421" spans="2:21" x14ac:dyDescent="0.2">
      <c r="E421" s="36"/>
      <c r="F421" s="26" t="s">
        <v>39</v>
      </c>
      <c r="G421" s="40">
        <f>SUM(G411:G420)</f>
        <v>6109568.9900000002</v>
      </c>
      <c r="J421" s="40">
        <f>SUM(J411:J420)</f>
        <v>130609.57625299999</v>
      </c>
      <c r="N421" s="40">
        <f t="shared" ref="N421:O421" si="200">SUM(N411:N420)</f>
        <v>114399.29834700002</v>
      </c>
      <c r="O421" s="40">
        <f t="shared" si="200"/>
        <v>-16210.277905999985</v>
      </c>
      <c r="Q421" s="40">
        <f t="shared" ref="Q421:U421" si="201">SUM(Q411:Q420)</f>
        <v>0</v>
      </c>
      <c r="R421" s="40">
        <f t="shared" si="201"/>
        <v>0</v>
      </c>
      <c r="S421" s="40">
        <f t="shared" si="201"/>
        <v>0</v>
      </c>
      <c r="T421" s="40">
        <f t="shared" si="201"/>
        <v>0</v>
      </c>
      <c r="U421" s="40">
        <f t="shared" si="201"/>
        <v>-16210.277905999985</v>
      </c>
    </row>
    <row r="422" spans="2:21" x14ac:dyDescent="0.2">
      <c r="J422" s="28"/>
      <c r="N422" s="28"/>
      <c r="O422" s="28"/>
      <c r="Q422" s="28"/>
      <c r="R422" s="28"/>
      <c r="S422" s="28"/>
      <c r="T422" s="28"/>
      <c r="U422" s="28"/>
    </row>
    <row r="423" spans="2:21" x14ac:dyDescent="0.2">
      <c r="E423" s="26" t="s">
        <v>181</v>
      </c>
      <c r="J423" s="28"/>
      <c r="N423" s="28"/>
      <c r="O423" s="28"/>
      <c r="Q423" s="28"/>
      <c r="R423" s="28"/>
      <c r="S423" s="28"/>
      <c r="T423" s="28"/>
      <c r="U423" s="28"/>
    </row>
    <row r="424" spans="2:21" x14ac:dyDescent="0.2">
      <c r="B424" s="26" t="s">
        <v>105</v>
      </c>
      <c r="C424" s="26" t="s">
        <v>59</v>
      </c>
      <c r="D424" s="26">
        <f t="shared" ref="D424:D427" si="202">E424*1000</f>
        <v>375000</v>
      </c>
      <c r="E424" s="36">
        <v>375</v>
      </c>
      <c r="F424" s="26" t="s">
        <v>32</v>
      </c>
      <c r="G424" s="27">
        <v>0</v>
      </c>
      <c r="I424" s="37">
        <v>1.83E-2</v>
      </c>
      <c r="J424" s="28">
        <f t="shared" ref="J424:J427" si="203">G424*I424</f>
        <v>0</v>
      </c>
      <c r="L424" s="37">
        <v>1.8799999999999997E-2</v>
      </c>
      <c r="N424" s="28">
        <f t="shared" ref="N424:N427" si="204">G424*L424</f>
        <v>0</v>
      </c>
      <c r="O424" s="28">
        <f t="shared" ref="O424:O427" si="205">N424-J424</f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</row>
    <row r="425" spans="2:21" x14ac:dyDescent="0.2">
      <c r="B425" s="26" t="s">
        <v>105</v>
      </c>
      <c r="C425" s="26" t="s">
        <v>59</v>
      </c>
      <c r="D425" s="26">
        <f t="shared" si="202"/>
        <v>376000</v>
      </c>
      <c r="E425" s="36">
        <v>376</v>
      </c>
      <c r="F425" s="26" t="s">
        <v>122</v>
      </c>
      <c r="G425" s="27">
        <v>2512520.79</v>
      </c>
      <c r="I425" s="37">
        <v>2.3899999999999998E-2</v>
      </c>
      <c r="J425" s="28">
        <f t="shared" si="203"/>
        <v>60049.246880999992</v>
      </c>
      <c r="L425" s="37">
        <v>2.2799999999999997E-2</v>
      </c>
      <c r="N425" s="28">
        <f t="shared" si="204"/>
        <v>57285.474011999991</v>
      </c>
      <c r="O425" s="28">
        <f t="shared" si="205"/>
        <v>-2763.7728690000004</v>
      </c>
      <c r="Q425" s="27">
        <v>0</v>
      </c>
      <c r="R425" s="27">
        <v>0</v>
      </c>
      <c r="S425" s="27">
        <v>-1942.5730364340343</v>
      </c>
      <c r="T425" s="27">
        <v>-821.1998325659697</v>
      </c>
      <c r="U425" s="27">
        <v>0</v>
      </c>
    </row>
    <row r="426" spans="2:21" x14ac:dyDescent="0.2">
      <c r="B426" s="26" t="s">
        <v>105</v>
      </c>
      <c r="C426" s="26" t="s">
        <v>59</v>
      </c>
      <c r="D426" s="26">
        <f t="shared" si="202"/>
        <v>378000</v>
      </c>
      <c r="E426" s="36">
        <v>378</v>
      </c>
      <c r="F426" s="26" t="s">
        <v>123</v>
      </c>
      <c r="G426" s="27">
        <v>127100.42</v>
      </c>
      <c r="I426" s="37">
        <v>3.5799999999999998E-2</v>
      </c>
      <c r="J426" s="28">
        <f t="shared" si="203"/>
        <v>4550.1950360000001</v>
      </c>
      <c r="L426" s="37">
        <v>3.3700000000000001E-2</v>
      </c>
      <c r="N426" s="28">
        <f t="shared" si="204"/>
        <v>4283.2841539999999</v>
      </c>
      <c r="O426" s="28">
        <f t="shared" si="205"/>
        <v>-266.91088200000013</v>
      </c>
      <c r="Q426" s="27">
        <v>0</v>
      </c>
      <c r="R426" s="27">
        <v>0</v>
      </c>
      <c r="S426" s="27">
        <v>-187.6036516313402</v>
      </c>
      <c r="T426" s="27">
        <v>-79.30723036865993</v>
      </c>
      <c r="U426" s="27">
        <v>0</v>
      </c>
    </row>
    <row r="427" spans="2:21" x14ac:dyDescent="0.2">
      <c r="B427" s="26" t="s">
        <v>105</v>
      </c>
      <c r="C427" s="26" t="s">
        <v>59</v>
      </c>
      <c r="D427" s="26">
        <f t="shared" si="202"/>
        <v>379000</v>
      </c>
      <c r="E427" s="36">
        <v>379</v>
      </c>
      <c r="F427" s="26" t="s">
        <v>124</v>
      </c>
      <c r="G427" s="27">
        <v>0</v>
      </c>
      <c r="I427" s="37">
        <v>2.8700000000000003E-2</v>
      </c>
      <c r="J427" s="28">
        <f t="shared" si="203"/>
        <v>0</v>
      </c>
      <c r="L427" s="37">
        <v>2.6600000000000002E-2</v>
      </c>
      <c r="N427" s="28">
        <f t="shared" si="204"/>
        <v>0</v>
      </c>
      <c r="O427" s="28">
        <f t="shared" si="205"/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</row>
    <row r="428" spans="2:21" x14ac:dyDescent="0.2">
      <c r="E428" s="36"/>
      <c r="F428" s="26" t="s">
        <v>39</v>
      </c>
      <c r="G428" s="40">
        <f>SUM(G424:G427)</f>
        <v>2639621.21</v>
      </c>
      <c r="J428" s="40">
        <f>SUM(J424:J427)</f>
        <v>64599.441916999989</v>
      </c>
      <c r="N428" s="40">
        <f t="shared" ref="N428:O428" si="206">SUM(N424:N427)</f>
        <v>61568.758165999992</v>
      </c>
      <c r="O428" s="40">
        <f t="shared" si="206"/>
        <v>-3030.6837510000005</v>
      </c>
      <c r="Q428" s="40">
        <f t="shared" ref="Q428:U428" si="207">SUM(Q424:Q427)</f>
        <v>0</v>
      </c>
      <c r="R428" s="40">
        <f t="shared" si="207"/>
        <v>0</v>
      </c>
      <c r="S428" s="40">
        <f t="shared" si="207"/>
        <v>-2130.1766880653745</v>
      </c>
      <c r="T428" s="40">
        <f t="shared" si="207"/>
        <v>-900.50706293462963</v>
      </c>
      <c r="U428" s="40">
        <f t="shared" si="207"/>
        <v>0</v>
      </c>
    </row>
    <row r="429" spans="2:21" x14ac:dyDescent="0.2">
      <c r="J429" s="28"/>
      <c r="N429" s="28"/>
      <c r="O429" s="28"/>
      <c r="Q429" s="28"/>
      <c r="R429" s="28"/>
      <c r="S429" s="28"/>
      <c r="T429" s="28"/>
      <c r="U429" s="28"/>
    </row>
    <row r="430" spans="2:21" x14ac:dyDescent="0.2">
      <c r="E430" s="26" t="s">
        <v>121</v>
      </c>
      <c r="J430" s="28"/>
      <c r="N430" s="28"/>
      <c r="O430" s="28"/>
      <c r="Q430" s="28"/>
      <c r="R430" s="28"/>
      <c r="S430" s="28"/>
      <c r="T430" s="28"/>
      <c r="U430" s="28"/>
    </row>
    <row r="431" spans="2:21" x14ac:dyDescent="0.2">
      <c r="B431" s="26" t="s">
        <v>105</v>
      </c>
      <c r="C431" s="26" t="s">
        <v>69</v>
      </c>
      <c r="D431" s="26">
        <f t="shared" ref="D431:D438" si="208">E431*1000</f>
        <v>374400</v>
      </c>
      <c r="E431" s="26">
        <v>374.4</v>
      </c>
      <c r="F431" s="26" t="s">
        <v>70</v>
      </c>
      <c r="G431" s="27">
        <v>63134.91</v>
      </c>
      <c r="I431" s="37">
        <v>2.01E-2</v>
      </c>
      <c r="J431" s="28">
        <f t="shared" ref="J431:J438" si="209">G431*I431</f>
        <v>1269.0116910000002</v>
      </c>
      <c r="L431" s="37">
        <v>1.66E-2</v>
      </c>
      <c r="N431" s="28">
        <f t="shared" ref="N431:N438" si="210">G431*L431</f>
        <v>1048.0395060000001</v>
      </c>
      <c r="O431" s="28">
        <f t="shared" ref="O431:O438" si="211">N431-J431</f>
        <v>-220.97218500000008</v>
      </c>
      <c r="Q431" s="27">
        <v>0</v>
      </c>
      <c r="R431" s="27">
        <v>0</v>
      </c>
      <c r="S431" s="27">
        <v>0</v>
      </c>
      <c r="T431" s="27">
        <v>-220.97218500000008</v>
      </c>
      <c r="U431" s="27">
        <v>0</v>
      </c>
    </row>
    <row r="432" spans="2:21" x14ac:dyDescent="0.2">
      <c r="B432" s="26" t="s">
        <v>105</v>
      </c>
      <c r="C432" s="26" t="s">
        <v>69</v>
      </c>
      <c r="D432" s="26">
        <f t="shared" si="208"/>
        <v>375000</v>
      </c>
      <c r="E432" s="36">
        <v>375</v>
      </c>
      <c r="F432" s="26" t="s">
        <v>32</v>
      </c>
      <c r="G432" s="27">
        <v>364738.8</v>
      </c>
      <c r="I432" s="37">
        <v>1.83E-2</v>
      </c>
      <c r="J432" s="28">
        <f t="shared" si="209"/>
        <v>6674.7200400000002</v>
      </c>
      <c r="L432" s="37">
        <v>1.8800000000000001E-2</v>
      </c>
      <c r="N432" s="28">
        <f t="shared" si="210"/>
        <v>6857.0894399999997</v>
      </c>
      <c r="O432" s="28">
        <f t="shared" si="211"/>
        <v>182.36939999999959</v>
      </c>
      <c r="Q432" s="27">
        <v>0</v>
      </c>
      <c r="R432" s="27">
        <v>0</v>
      </c>
      <c r="S432" s="27">
        <v>0</v>
      </c>
      <c r="T432" s="27">
        <v>182.36939999999959</v>
      </c>
      <c r="U432" s="27">
        <v>0</v>
      </c>
    </row>
    <row r="433" spans="2:21" x14ac:dyDescent="0.2">
      <c r="B433" s="26" t="s">
        <v>105</v>
      </c>
      <c r="C433" s="26" t="s">
        <v>69</v>
      </c>
      <c r="D433" s="26">
        <f t="shared" si="208"/>
        <v>376000</v>
      </c>
      <c r="E433" s="36">
        <v>376</v>
      </c>
      <c r="F433" s="26" t="s">
        <v>122</v>
      </c>
      <c r="G433" s="27">
        <v>104492710.95999999</v>
      </c>
      <c r="I433" s="37">
        <v>2.3899999999999998E-2</v>
      </c>
      <c r="J433" s="28">
        <f t="shared" si="209"/>
        <v>2497375.7919439995</v>
      </c>
      <c r="L433" s="37">
        <v>2.2800000000000001E-2</v>
      </c>
      <c r="N433" s="28">
        <f t="shared" si="210"/>
        <v>2382433.8098880001</v>
      </c>
      <c r="O433" s="28">
        <f t="shared" si="211"/>
        <v>-114941.98205599934</v>
      </c>
      <c r="Q433" s="27">
        <v>0</v>
      </c>
      <c r="R433" s="27">
        <v>0</v>
      </c>
      <c r="S433" s="27">
        <v>0</v>
      </c>
      <c r="T433" s="27">
        <v>-114941.98205599934</v>
      </c>
      <c r="U433" s="27">
        <v>0</v>
      </c>
    </row>
    <row r="434" spans="2:21" x14ac:dyDescent="0.2">
      <c r="B434" s="26" t="s">
        <v>105</v>
      </c>
      <c r="C434" s="26" t="s">
        <v>69</v>
      </c>
      <c r="D434" s="26">
        <f t="shared" si="208"/>
        <v>378000</v>
      </c>
      <c r="E434" s="36">
        <v>378</v>
      </c>
      <c r="F434" s="26" t="s">
        <v>123</v>
      </c>
      <c r="G434" s="27">
        <v>2221364.2000000002</v>
      </c>
      <c r="I434" s="37">
        <v>3.5799999999999998E-2</v>
      </c>
      <c r="J434" s="28">
        <f t="shared" si="209"/>
        <v>79524.838360000009</v>
      </c>
      <c r="L434" s="37">
        <v>3.3700000000000001E-2</v>
      </c>
      <c r="N434" s="28">
        <f t="shared" si="210"/>
        <v>74859.973540000006</v>
      </c>
      <c r="O434" s="28">
        <f t="shared" si="211"/>
        <v>-4664.8648200000025</v>
      </c>
      <c r="Q434" s="27">
        <v>0</v>
      </c>
      <c r="R434" s="27">
        <v>0</v>
      </c>
      <c r="S434" s="27">
        <v>0</v>
      </c>
      <c r="T434" s="27">
        <v>-4664.8648200000025</v>
      </c>
      <c r="U434" s="27">
        <v>0</v>
      </c>
    </row>
    <row r="435" spans="2:21" x14ac:dyDescent="0.2">
      <c r="B435" s="26" t="s">
        <v>105</v>
      </c>
      <c r="C435" s="26" t="s">
        <v>69</v>
      </c>
      <c r="D435" s="26">
        <f t="shared" si="208"/>
        <v>379000</v>
      </c>
      <c r="E435" s="36">
        <v>379</v>
      </c>
      <c r="F435" s="26" t="s">
        <v>124</v>
      </c>
      <c r="G435" s="27">
        <v>4503307.12</v>
      </c>
      <c r="I435" s="37">
        <v>2.87E-2</v>
      </c>
      <c r="J435" s="28">
        <f t="shared" si="209"/>
        <v>129244.914344</v>
      </c>
      <c r="L435" s="37">
        <v>2.6599999999999999E-2</v>
      </c>
      <c r="N435" s="28">
        <f t="shared" si="210"/>
        <v>119787.969392</v>
      </c>
      <c r="O435" s="28">
        <f t="shared" si="211"/>
        <v>-9456.9449520000053</v>
      </c>
      <c r="Q435" s="27">
        <v>0</v>
      </c>
      <c r="R435" s="27">
        <v>0</v>
      </c>
      <c r="S435" s="27">
        <v>0</v>
      </c>
      <c r="T435" s="27">
        <v>-9456.9449520000053</v>
      </c>
      <c r="U435" s="27">
        <v>0</v>
      </c>
    </row>
    <row r="436" spans="2:21" x14ac:dyDescent="0.2">
      <c r="B436" s="26" t="s">
        <v>105</v>
      </c>
      <c r="C436" s="26" t="s">
        <v>69</v>
      </c>
      <c r="D436" s="26">
        <f t="shared" si="208"/>
        <v>380000</v>
      </c>
      <c r="E436" s="36">
        <v>380</v>
      </c>
      <c r="F436" s="26" t="s">
        <v>125</v>
      </c>
      <c r="G436" s="27">
        <v>67987016.760000005</v>
      </c>
      <c r="I436" s="37">
        <v>2.4199999999999999E-2</v>
      </c>
      <c r="J436" s="28">
        <f t="shared" si="209"/>
        <v>1645285.805592</v>
      </c>
      <c r="L436" s="37">
        <v>2.4500000000000001E-2</v>
      </c>
      <c r="N436" s="28">
        <f t="shared" si="210"/>
        <v>1665681.9106200002</v>
      </c>
      <c r="O436" s="28">
        <f t="shared" si="211"/>
        <v>20396.105028000195</v>
      </c>
      <c r="Q436" s="27">
        <v>0</v>
      </c>
      <c r="R436" s="27">
        <v>0</v>
      </c>
      <c r="S436" s="27">
        <v>0</v>
      </c>
      <c r="T436" s="27">
        <v>20396.105028000195</v>
      </c>
      <c r="U436" s="27">
        <v>0</v>
      </c>
    </row>
    <row r="437" spans="2:21" x14ac:dyDescent="0.2">
      <c r="B437" s="26" t="s">
        <v>105</v>
      </c>
      <c r="C437" s="26" t="s">
        <v>69</v>
      </c>
      <c r="D437" s="26">
        <f t="shared" si="208"/>
        <v>381000</v>
      </c>
      <c r="E437" s="36">
        <v>381</v>
      </c>
      <c r="F437" s="26" t="s">
        <v>76</v>
      </c>
      <c r="G437" s="27">
        <v>23521542.43</v>
      </c>
      <c r="I437" s="37">
        <v>2.76E-2</v>
      </c>
      <c r="J437" s="28">
        <f t="shared" si="209"/>
        <v>649194.57106799993</v>
      </c>
      <c r="L437" s="37">
        <v>2.18E-2</v>
      </c>
      <c r="N437" s="28">
        <f t="shared" si="210"/>
        <v>512769.62497399998</v>
      </c>
      <c r="O437" s="28">
        <f t="shared" si="211"/>
        <v>-136424.94609399996</v>
      </c>
      <c r="Q437" s="27">
        <v>0</v>
      </c>
      <c r="R437" s="27">
        <v>0</v>
      </c>
      <c r="S437" s="27">
        <v>0</v>
      </c>
      <c r="T437" s="27">
        <v>-136424.94609399996</v>
      </c>
      <c r="U437" s="27">
        <v>0</v>
      </c>
    </row>
    <row r="438" spans="2:21" x14ac:dyDescent="0.2">
      <c r="B438" s="26" t="s">
        <v>105</v>
      </c>
      <c r="C438" s="26" t="s">
        <v>69</v>
      </c>
      <c r="D438" s="26">
        <f t="shared" si="208"/>
        <v>385000</v>
      </c>
      <c r="E438" s="36">
        <v>385</v>
      </c>
      <c r="F438" s="26" t="s">
        <v>126</v>
      </c>
      <c r="G438" s="27">
        <v>769995.44000000006</v>
      </c>
      <c r="I438" s="37">
        <v>1.8800000000000001E-2</v>
      </c>
      <c r="J438" s="28">
        <f t="shared" si="209"/>
        <v>14475.914272000002</v>
      </c>
      <c r="L438" s="37">
        <v>1.7299999999999999E-2</v>
      </c>
      <c r="N438" s="28">
        <f t="shared" si="210"/>
        <v>13320.921112</v>
      </c>
      <c r="O438" s="28">
        <f t="shared" si="211"/>
        <v>-1154.9931600000018</v>
      </c>
      <c r="Q438" s="27">
        <v>0</v>
      </c>
      <c r="R438" s="27">
        <v>0</v>
      </c>
      <c r="S438" s="27">
        <v>0</v>
      </c>
      <c r="T438" s="27">
        <v>-1154.9931600000018</v>
      </c>
      <c r="U438" s="27">
        <v>0</v>
      </c>
    </row>
    <row r="439" spans="2:21" x14ac:dyDescent="0.2">
      <c r="F439" s="26" t="s">
        <v>39</v>
      </c>
      <c r="G439" s="40">
        <f>SUM(G431:G438)</f>
        <v>203923810.62</v>
      </c>
      <c r="J439" s="40">
        <f>SUM(J431:J438)</f>
        <v>5023045.5673109991</v>
      </c>
      <c r="N439" s="40">
        <f t="shared" ref="N439:O439" si="212">SUM(N431:N438)</f>
        <v>4776759.3384720003</v>
      </c>
      <c r="O439" s="40">
        <f t="shared" si="212"/>
        <v>-246286.22883899912</v>
      </c>
      <c r="Q439" s="40">
        <f t="shared" ref="Q439:U439" si="213">SUM(Q431:Q438)</f>
        <v>0</v>
      </c>
      <c r="R439" s="40">
        <f t="shared" si="213"/>
        <v>0</v>
      </c>
      <c r="S439" s="40">
        <f t="shared" si="213"/>
        <v>0</v>
      </c>
      <c r="T439" s="40">
        <f t="shared" si="213"/>
        <v>-246286.22883899912</v>
      </c>
      <c r="U439" s="40">
        <f t="shared" si="213"/>
        <v>0</v>
      </c>
    </row>
    <row r="440" spans="2:21" x14ac:dyDescent="0.2">
      <c r="J440" s="28"/>
      <c r="N440" s="28"/>
      <c r="O440" s="28"/>
      <c r="Q440" s="28"/>
      <c r="R440" s="28"/>
      <c r="S440" s="28"/>
      <c r="T440" s="28"/>
      <c r="U440" s="28"/>
    </row>
    <row r="441" spans="2:21" x14ac:dyDescent="0.2">
      <c r="E441" s="26" t="s">
        <v>127</v>
      </c>
      <c r="J441" s="28"/>
      <c r="N441" s="28"/>
      <c r="O441" s="28"/>
      <c r="Q441" s="28"/>
      <c r="R441" s="28"/>
      <c r="S441" s="28"/>
      <c r="T441" s="28"/>
      <c r="U441" s="28"/>
    </row>
    <row r="442" spans="2:21" x14ac:dyDescent="0.2">
      <c r="B442" s="26" t="s">
        <v>105</v>
      </c>
      <c r="C442" s="26" t="s">
        <v>120</v>
      </c>
      <c r="D442" s="26">
        <f t="shared" ref="D442:D450" si="214">E442*1000</f>
        <v>374400</v>
      </c>
      <c r="E442" s="26">
        <v>374.4</v>
      </c>
      <c r="F442" s="26" t="s">
        <v>70</v>
      </c>
      <c r="G442" s="27">
        <v>392457.08</v>
      </c>
      <c r="I442" s="37">
        <v>2.01E-2</v>
      </c>
      <c r="J442" s="28">
        <f t="shared" ref="J442:J449" si="215">G442*I442</f>
        <v>7888.3873080000003</v>
      </c>
      <c r="L442" s="37">
        <v>1.66E-2</v>
      </c>
      <c r="N442" s="28">
        <f t="shared" ref="N442:N450" si="216">G442*L442</f>
        <v>6514.7875280000007</v>
      </c>
      <c r="O442" s="28">
        <f t="shared" ref="O442:O450" si="217">N442-J442</f>
        <v>-1373.5997799999996</v>
      </c>
      <c r="Q442" s="27">
        <v>0</v>
      </c>
      <c r="R442" s="27">
        <v>0</v>
      </c>
      <c r="S442" s="27">
        <v>0</v>
      </c>
      <c r="T442" s="27">
        <v>0</v>
      </c>
      <c r="U442" s="27">
        <v>-1373.5997799999996</v>
      </c>
    </row>
    <row r="443" spans="2:21" x14ac:dyDescent="0.2">
      <c r="B443" s="26" t="s">
        <v>105</v>
      </c>
      <c r="C443" s="26" t="s">
        <v>120</v>
      </c>
      <c r="D443" s="26">
        <f t="shared" si="214"/>
        <v>375000</v>
      </c>
      <c r="E443" s="36">
        <v>375</v>
      </c>
      <c r="F443" s="26" t="s">
        <v>32</v>
      </c>
      <c r="G443" s="27">
        <v>378028.81</v>
      </c>
      <c r="I443" s="37">
        <v>1.8499999999999999E-2</v>
      </c>
      <c r="J443" s="28">
        <f t="shared" si="215"/>
        <v>6993.5329849999998</v>
      </c>
      <c r="L443" s="37">
        <v>2.0400000000000001E-2</v>
      </c>
      <c r="N443" s="28">
        <f t="shared" si="216"/>
        <v>7711.7877240000007</v>
      </c>
      <c r="O443" s="28">
        <f t="shared" si="217"/>
        <v>718.25473900000088</v>
      </c>
      <c r="Q443" s="27">
        <v>0</v>
      </c>
      <c r="R443" s="27">
        <v>0</v>
      </c>
      <c r="S443" s="27">
        <v>0</v>
      </c>
      <c r="T443" s="27">
        <v>0</v>
      </c>
      <c r="U443" s="27">
        <v>718.25473900000088</v>
      </c>
    </row>
    <row r="444" spans="2:21" x14ac:dyDescent="0.2">
      <c r="B444" s="26" t="s">
        <v>105</v>
      </c>
      <c r="C444" s="26" t="s">
        <v>120</v>
      </c>
      <c r="D444" s="26">
        <f t="shared" si="214"/>
        <v>376000</v>
      </c>
      <c r="E444" s="36">
        <v>376</v>
      </c>
      <c r="F444" s="26" t="s">
        <v>122</v>
      </c>
      <c r="G444" s="27">
        <v>196446788.09999999</v>
      </c>
      <c r="I444" s="37">
        <v>1.9400000000000001E-2</v>
      </c>
      <c r="J444" s="28">
        <f t="shared" si="215"/>
        <v>3811067.6891399999</v>
      </c>
      <c r="L444" s="37">
        <v>2.1700000000000001E-2</v>
      </c>
      <c r="N444" s="28">
        <f t="shared" si="216"/>
        <v>4262895.3017699998</v>
      </c>
      <c r="O444" s="28">
        <f t="shared" si="217"/>
        <v>451827.61262999987</v>
      </c>
      <c r="Q444" s="27">
        <v>0</v>
      </c>
      <c r="R444" s="27">
        <v>0</v>
      </c>
      <c r="S444" s="27">
        <v>0</v>
      </c>
      <c r="T444" s="27">
        <v>0</v>
      </c>
      <c r="U444" s="27">
        <v>451827.61262999987</v>
      </c>
    </row>
    <row r="445" spans="2:21" x14ac:dyDescent="0.2">
      <c r="B445" s="26" t="s">
        <v>105</v>
      </c>
      <c r="C445" s="26" t="s">
        <v>120</v>
      </c>
      <c r="D445" s="26">
        <f t="shared" si="214"/>
        <v>378000</v>
      </c>
      <c r="E445" s="36">
        <v>378</v>
      </c>
      <c r="F445" s="26" t="s">
        <v>123</v>
      </c>
      <c r="G445" s="27">
        <v>5175204.57</v>
      </c>
      <c r="I445" s="37">
        <v>2.5899999999999999E-2</v>
      </c>
      <c r="J445" s="28">
        <f t="shared" si="215"/>
        <v>134037.79836300001</v>
      </c>
      <c r="L445" s="37">
        <v>3.2000000000000001E-2</v>
      </c>
      <c r="N445" s="28">
        <f t="shared" si="216"/>
        <v>165606.54624000003</v>
      </c>
      <c r="O445" s="28">
        <f t="shared" si="217"/>
        <v>31568.747877000016</v>
      </c>
      <c r="Q445" s="27">
        <v>0</v>
      </c>
      <c r="R445" s="27">
        <v>0</v>
      </c>
      <c r="S445" s="27">
        <v>0</v>
      </c>
      <c r="T445" s="27">
        <v>0</v>
      </c>
      <c r="U445" s="27">
        <v>31568.747877000016</v>
      </c>
    </row>
    <row r="446" spans="2:21" x14ac:dyDescent="0.2">
      <c r="B446" s="26" t="s">
        <v>105</v>
      </c>
      <c r="C446" s="26" t="s">
        <v>120</v>
      </c>
      <c r="D446" s="26">
        <f t="shared" si="214"/>
        <v>379000</v>
      </c>
      <c r="E446" s="36">
        <v>379</v>
      </c>
      <c r="F446" s="26" t="s">
        <v>124</v>
      </c>
      <c r="G446" s="27">
        <v>2048674.38</v>
      </c>
      <c r="I446" s="37">
        <v>2.4299999999999999E-2</v>
      </c>
      <c r="J446" s="28">
        <f t="shared" si="215"/>
        <v>49782.787433999998</v>
      </c>
      <c r="L446" s="37">
        <v>2.7400000000000001E-2</v>
      </c>
      <c r="N446" s="28">
        <f t="shared" si="216"/>
        <v>56133.678011999997</v>
      </c>
      <c r="O446" s="28">
        <f t="shared" si="217"/>
        <v>6350.8905779999986</v>
      </c>
      <c r="Q446" s="27">
        <v>0</v>
      </c>
      <c r="R446" s="27">
        <v>0</v>
      </c>
      <c r="S446" s="27">
        <v>0</v>
      </c>
      <c r="T446" s="27">
        <v>0</v>
      </c>
      <c r="U446" s="27">
        <v>6350.8905779999986</v>
      </c>
    </row>
    <row r="447" spans="2:21" x14ac:dyDescent="0.2">
      <c r="B447" s="26" t="s">
        <v>105</v>
      </c>
      <c r="C447" s="26" t="s">
        <v>120</v>
      </c>
      <c r="D447" s="26">
        <f t="shared" si="214"/>
        <v>380000</v>
      </c>
      <c r="E447" s="36">
        <v>380</v>
      </c>
      <c r="F447" s="26" t="s">
        <v>125</v>
      </c>
      <c r="G447" s="27">
        <v>89906030.200000003</v>
      </c>
      <c r="I447" s="37">
        <v>1.6800000000000002E-2</v>
      </c>
      <c r="J447" s="28">
        <f t="shared" si="215"/>
        <v>1510421.3073600002</v>
      </c>
      <c r="L447" s="37">
        <v>2.23E-2</v>
      </c>
      <c r="N447" s="28">
        <f t="shared" si="216"/>
        <v>2004904.47346</v>
      </c>
      <c r="O447" s="28">
        <f t="shared" si="217"/>
        <v>494483.1660999998</v>
      </c>
      <c r="Q447" s="27">
        <v>0</v>
      </c>
      <c r="R447" s="27">
        <v>0</v>
      </c>
      <c r="S447" s="27">
        <v>0</v>
      </c>
      <c r="T447" s="27">
        <v>0</v>
      </c>
      <c r="U447" s="27">
        <v>494483.1660999998</v>
      </c>
    </row>
    <row r="448" spans="2:21" x14ac:dyDescent="0.2">
      <c r="B448" s="26" t="s">
        <v>105</v>
      </c>
      <c r="C448" s="26" t="s">
        <v>120</v>
      </c>
      <c r="D448" s="26">
        <f t="shared" si="214"/>
        <v>381000</v>
      </c>
      <c r="E448" s="36">
        <v>381</v>
      </c>
      <c r="F448" s="26" t="s">
        <v>76</v>
      </c>
      <c r="G448" s="27">
        <v>40940578.82</v>
      </c>
      <c r="I448" s="37">
        <v>3.1899999999999998E-2</v>
      </c>
      <c r="J448" s="28">
        <f t="shared" si="215"/>
        <v>1306004.4643579999</v>
      </c>
      <c r="L448" s="37">
        <v>3.3599999999999998E-2</v>
      </c>
      <c r="N448" s="28">
        <f t="shared" si="216"/>
        <v>1375603.448352</v>
      </c>
      <c r="O448" s="28">
        <f t="shared" si="217"/>
        <v>69598.983994000126</v>
      </c>
      <c r="Q448" s="27">
        <v>0</v>
      </c>
      <c r="R448" s="27">
        <v>0</v>
      </c>
      <c r="S448" s="27">
        <v>0</v>
      </c>
      <c r="T448" s="27">
        <v>0</v>
      </c>
      <c r="U448" s="27">
        <v>69598.983994000126</v>
      </c>
    </row>
    <row r="449" spans="2:21" x14ac:dyDescent="0.2">
      <c r="B449" s="26" t="s">
        <v>105</v>
      </c>
      <c r="C449" s="26" t="s">
        <v>120</v>
      </c>
      <c r="D449" s="26">
        <f t="shared" si="214"/>
        <v>385000</v>
      </c>
      <c r="E449" s="36">
        <v>385</v>
      </c>
      <c r="F449" s="26" t="s">
        <v>126</v>
      </c>
      <c r="G449" s="27">
        <v>1550094.85</v>
      </c>
      <c r="I449" s="37">
        <v>1.2900000000000002E-2</v>
      </c>
      <c r="J449" s="28">
        <f t="shared" si="215"/>
        <v>19996.223565000004</v>
      </c>
      <c r="L449" s="37">
        <v>1.43E-2</v>
      </c>
      <c r="N449" s="28">
        <f t="shared" si="216"/>
        <v>22166.356355</v>
      </c>
      <c r="O449" s="28">
        <f t="shared" si="217"/>
        <v>2170.132789999996</v>
      </c>
      <c r="Q449" s="27">
        <v>0</v>
      </c>
      <c r="R449" s="27">
        <v>0</v>
      </c>
      <c r="S449" s="27">
        <v>0</v>
      </c>
      <c r="T449" s="27">
        <v>0</v>
      </c>
      <c r="U449" s="27">
        <v>2170.132789999996</v>
      </c>
    </row>
    <row r="450" spans="2:21" x14ac:dyDescent="0.2">
      <c r="B450" s="39" t="s">
        <v>105</v>
      </c>
      <c r="C450" s="39" t="s">
        <v>120</v>
      </c>
      <c r="D450" s="39">
        <f t="shared" si="214"/>
        <v>387000</v>
      </c>
      <c r="E450" s="36">
        <v>387</v>
      </c>
      <c r="F450" s="26" t="s">
        <v>118</v>
      </c>
      <c r="G450" s="27">
        <v>539.29</v>
      </c>
      <c r="I450" s="37">
        <v>0.01</v>
      </c>
      <c r="J450" s="28">
        <v>0</v>
      </c>
      <c r="L450" s="43">
        <v>0</v>
      </c>
      <c r="N450" s="28">
        <f t="shared" si="216"/>
        <v>0</v>
      </c>
      <c r="O450" s="28">
        <f t="shared" si="217"/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</row>
    <row r="451" spans="2:21" x14ac:dyDescent="0.2">
      <c r="F451" s="26" t="s">
        <v>39</v>
      </c>
      <c r="G451" s="40">
        <f>SUM(G442:G450)</f>
        <v>336838396.10000002</v>
      </c>
      <c r="J451" s="40">
        <f>SUM(J442:J450)</f>
        <v>6846192.1905130008</v>
      </c>
      <c r="N451" s="40">
        <f t="shared" ref="N451:O451" si="218">SUM(N442:N450)</f>
        <v>7901536.3794410005</v>
      </c>
      <c r="O451" s="40">
        <f t="shared" si="218"/>
        <v>1055344.1889279997</v>
      </c>
      <c r="Q451" s="40">
        <f t="shared" ref="Q451:U451" si="219">SUM(Q442:Q450)</f>
        <v>0</v>
      </c>
      <c r="R451" s="40">
        <f t="shared" si="219"/>
        <v>0</v>
      </c>
      <c r="S451" s="40">
        <f t="shared" si="219"/>
        <v>0</v>
      </c>
      <c r="T451" s="40">
        <f t="shared" si="219"/>
        <v>0</v>
      </c>
      <c r="U451" s="40">
        <f t="shared" si="219"/>
        <v>1055344.1889279997</v>
      </c>
    </row>
    <row r="452" spans="2:21" x14ac:dyDescent="0.2">
      <c r="J452" s="28"/>
      <c r="N452" s="28"/>
      <c r="O452" s="28"/>
      <c r="Q452" s="28"/>
      <c r="R452" s="28"/>
      <c r="S452" s="28"/>
      <c r="T452" s="28"/>
      <c r="U452" s="28"/>
    </row>
    <row r="453" spans="2:21" x14ac:dyDescent="0.2">
      <c r="E453" s="26" t="s">
        <v>128</v>
      </c>
      <c r="J453" s="28"/>
      <c r="N453" s="28"/>
      <c r="O453" s="28"/>
      <c r="Q453" s="28"/>
      <c r="R453" s="28"/>
      <c r="S453" s="28"/>
      <c r="T453" s="28"/>
      <c r="U453" s="28"/>
    </row>
    <row r="454" spans="2:21" x14ac:dyDescent="0.2">
      <c r="B454" s="26" t="s">
        <v>105</v>
      </c>
      <c r="C454" s="26" t="s">
        <v>83</v>
      </c>
      <c r="D454" s="26">
        <f t="shared" ref="D454:D461" si="220">E454*1000</f>
        <v>374400</v>
      </c>
      <c r="E454" s="26">
        <v>374.4</v>
      </c>
      <c r="F454" s="26" t="s">
        <v>70</v>
      </c>
      <c r="G454" s="27">
        <v>123263.19</v>
      </c>
      <c r="I454" s="37">
        <v>2.01E-2</v>
      </c>
      <c r="J454" s="28">
        <f t="shared" ref="J454:J461" si="221">G454*I454</f>
        <v>2477.590119</v>
      </c>
      <c r="L454" s="37">
        <v>1.66E-2</v>
      </c>
      <c r="N454" s="28">
        <f t="shared" ref="N454:N461" si="222">G454*L454</f>
        <v>2046.168954</v>
      </c>
      <c r="O454" s="28">
        <f t="shared" ref="O454:O461" si="223">N454-J454</f>
        <v>-431.42116499999997</v>
      </c>
      <c r="Q454" s="27">
        <v>0</v>
      </c>
      <c r="R454" s="27">
        <v>0</v>
      </c>
      <c r="S454" s="27">
        <v>-431.42116499999997</v>
      </c>
      <c r="T454" s="27">
        <v>0</v>
      </c>
      <c r="U454" s="27">
        <v>0</v>
      </c>
    </row>
    <row r="455" spans="2:21" x14ac:dyDescent="0.2">
      <c r="B455" s="26" t="s">
        <v>105</v>
      </c>
      <c r="C455" s="26" t="s">
        <v>83</v>
      </c>
      <c r="D455" s="26">
        <f t="shared" si="220"/>
        <v>375000</v>
      </c>
      <c r="E455" s="36">
        <v>375</v>
      </c>
      <c r="F455" s="26" t="s">
        <v>32</v>
      </c>
      <c r="G455" s="27">
        <v>568032.37</v>
      </c>
      <c r="I455" s="37">
        <v>1.83E-2</v>
      </c>
      <c r="J455" s="28">
        <f t="shared" si="221"/>
        <v>10394.992371</v>
      </c>
      <c r="L455" s="37">
        <v>1.8800000000000001E-2</v>
      </c>
      <c r="N455" s="28">
        <f t="shared" si="222"/>
        <v>10679.008556000001</v>
      </c>
      <c r="O455" s="28">
        <f t="shared" si="223"/>
        <v>284.01618500000041</v>
      </c>
      <c r="Q455" s="27">
        <v>0</v>
      </c>
      <c r="R455" s="27">
        <v>0</v>
      </c>
      <c r="S455" s="27">
        <v>284.01618500000041</v>
      </c>
      <c r="T455" s="27">
        <v>0</v>
      </c>
      <c r="U455" s="27">
        <v>0</v>
      </c>
    </row>
    <row r="456" spans="2:21" x14ac:dyDescent="0.2">
      <c r="B456" s="26" t="s">
        <v>105</v>
      </c>
      <c r="C456" s="26" t="s">
        <v>83</v>
      </c>
      <c r="D456" s="26">
        <f t="shared" si="220"/>
        <v>376000</v>
      </c>
      <c r="E456" s="36">
        <v>376</v>
      </c>
      <c r="F456" s="26" t="s">
        <v>122</v>
      </c>
      <c r="G456" s="27">
        <v>197633498.28</v>
      </c>
      <c r="I456" s="37">
        <v>2.3900399999999999E-2</v>
      </c>
      <c r="J456" s="28">
        <f t="shared" si="221"/>
        <v>4723519.6622913117</v>
      </c>
      <c r="L456" s="37">
        <v>2.2800000000000001E-2</v>
      </c>
      <c r="N456" s="28">
        <f t="shared" si="222"/>
        <v>4506043.7607840002</v>
      </c>
      <c r="O456" s="28">
        <f t="shared" si="223"/>
        <v>-217475.9015073115</v>
      </c>
      <c r="Q456" s="27">
        <v>0</v>
      </c>
      <c r="R456" s="27">
        <v>0</v>
      </c>
      <c r="S456" s="27">
        <v>-217475.9015073115</v>
      </c>
      <c r="T456" s="27">
        <v>0</v>
      </c>
      <c r="U456" s="27">
        <v>0</v>
      </c>
    </row>
    <row r="457" spans="2:21" x14ac:dyDescent="0.2">
      <c r="B457" s="26" t="s">
        <v>105</v>
      </c>
      <c r="C457" s="26" t="s">
        <v>83</v>
      </c>
      <c r="D457" s="26">
        <f t="shared" si="220"/>
        <v>378000</v>
      </c>
      <c r="E457" s="36">
        <v>378</v>
      </c>
      <c r="F457" s="26" t="s">
        <v>123</v>
      </c>
      <c r="G457" s="27">
        <v>3592928.01</v>
      </c>
      <c r="I457" s="37">
        <v>3.5799999999999998E-2</v>
      </c>
      <c r="J457" s="28">
        <f t="shared" si="221"/>
        <v>128626.82275799998</v>
      </c>
      <c r="L457" s="37">
        <v>3.3700000000000001E-2</v>
      </c>
      <c r="N457" s="28">
        <f t="shared" si="222"/>
        <v>121081.673937</v>
      </c>
      <c r="O457" s="28">
        <f t="shared" si="223"/>
        <v>-7545.1488209999807</v>
      </c>
      <c r="Q457" s="27">
        <v>0</v>
      </c>
      <c r="R457" s="27">
        <v>0</v>
      </c>
      <c r="S457" s="27">
        <v>-7545.1488209999807</v>
      </c>
      <c r="T457" s="27">
        <v>0</v>
      </c>
      <c r="U457" s="27">
        <v>0</v>
      </c>
    </row>
    <row r="458" spans="2:21" x14ac:dyDescent="0.2">
      <c r="B458" s="26" t="s">
        <v>105</v>
      </c>
      <c r="C458" s="26" t="s">
        <v>83</v>
      </c>
      <c r="D458" s="26">
        <f t="shared" si="220"/>
        <v>379000</v>
      </c>
      <c r="E458" s="36">
        <v>379</v>
      </c>
      <c r="F458" s="26" t="s">
        <v>124</v>
      </c>
      <c r="G458" s="27">
        <v>2354606.31</v>
      </c>
      <c r="I458" s="37">
        <v>2.8700000000000003E-2</v>
      </c>
      <c r="J458" s="28">
        <f t="shared" si="221"/>
        <v>67577.201097000012</v>
      </c>
      <c r="L458" s="37">
        <v>2.6599999999999999E-2</v>
      </c>
      <c r="N458" s="28">
        <f t="shared" si="222"/>
        <v>62632.527845999997</v>
      </c>
      <c r="O458" s="28">
        <f t="shared" si="223"/>
        <v>-4944.6732510000147</v>
      </c>
      <c r="Q458" s="27">
        <v>0</v>
      </c>
      <c r="R458" s="27">
        <v>0</v>
      </c>
      <c r="S458" s="27">
        <v>-4944.6732510000147</v>
      </c>
      <c r="T458" s="27">
        <v>0</v>
      </c>
      <c r="U458" s="27">
        <v>0</v>
      </c>
    </row>
    <row r="459" spans="2:21" x14ac:dyDescent="0.2">
      <c r="B459" s="26" t="s">
        <v>105</v>
      </c>
      <c r="C459" s="26" t="s">
        <v>83</v>
      </c>
      <c r="D459" s="26">
        <f t="shared" si="220"/>
        <v>380000</v>
      </c>
      <c r="E459" s="36">
        <v>380</v>
      </c>
      <c r="F459" s="26" t="s">
        <v>125</v>
      </c>
      <c r="G459" s="27">
        <v>143383580.06999999</v>
      </c>
      <c r="I459" s="37">
        <v>2.4199999999999999E-2</v>
      </c>
      <c r="J459" s="28">
        <f t="shared" si="221"/>
        <v>3469882.6376939998</v>
      </c>
      <c r="L459" s="37">
        <v>2.4500000000000001E-2</v>
      </c>
      <c r="N459" s="28">
        <f t="shared" si="222"/>
        <v>3512897.7117149998</v>
      </c>
      <c r="O459" s="28">
        <f t="shared" si="223"/>
        <v>43015.074020999949</v>
      </c>
      <c r="Q459" s="27">
        <v>0</v>
      </c>
      <c r="R459" s="27">
        <v>0</v>
      </c>
      <c r="S459" s="27">
        <v>43015.074020999949</v>
      </c>
      <c r="T459" s="27">
        <v>0</v>
      </c>
      <c r="U459" s="27">
        <v>0</v>
      </c>
    </row>
    <row r="460" spans="2:21" x14ac:dyDescent="0.2">
      <c r="B460" s="26" t="s">
        <v>105</v>
      </c>
      <c r="C460" s="26" t="s">
        <v>83</v>
      </c>
      <c r="D460" s="26">
        <f t="shared" si="220"/>
        <v>381000</v>
      </c>
      <c r="E460" s="36">
        <v>381</v>
      </c>
      <c r="F460" s="26" t="s">
        <v>76</v>
      </c>
      <c r="G460" s="27">
        <v>52164504.82</v>
      </c>
      <c r="I460" s="37">
        <v>3.2399999999999998E-2</v>
      </c>
      <c r="J460" s="28">
        <f t="shared" si="221"/>
        <v>1690129.9561679999</v>
      </c>
      <c r="L460" s="37">
        <v>3.0899999999999997E-2</v>
      </c>
      <c r="N460" s="28">
        <f t="shared" si="222"/>
        <v>1611883.1989379998</v>
      </c>
      <c r="O460" s="28">
        <f t="shared" si="223"/>
        <v>-78246.757230000105</v>
      </c>
      <c r="Q460" s="27">
        <v>0</v>
      </c>
      <c r="R460" s="27">
        <v>0</v>
      </c>
      <c r="S460" s="27">
        <v>-78246.757230000105</v>
      </c>
      <c r="T460" s="27">
        <v>0</v>
      </c>
      <c r="U460" s="27">
        <v>0</v>
      </c>
    </row>
    <row r="461" spans="2:21" x14ac:dyDescent="0.2">
      <c r="B461" s="26" t="s">
        <v>105</v>
      </c>
      <c r="C461" s="26" t="s">
        <v>83</v>
      </c>
      <c r="D461" s="26">
        <f t="shared" si="220"/>
        <v>385000</v>
      </c>
      <c r="E461" s="36">
        <v>385</v>
      </c>
      <c r="F461" s="26" t="s">
        <v>126</v>
      </c>
      <c r="G461" s="27">
        <v>2591276.2000000002</v>
      </c>
      <c r="I461" s="37">
        <v>1.8800000000000001E-2</v>
      </c>
      <c r="J461" s="28">
        <f t="shared" si="221"/>
        <v>48715.992560000006</v>
      </c>
      <c r="L461" s="37">
        <v>1.7299999999999999E-2</v>
      </c>
      <c r="N461" s="28">
        <f t="shared" si="222"/>
        <v>44829.078260000002</v>
      </c>
      <c r="O461" s="28">
        <f t="shared" si="223"/>
        <v>-3886.914300000004</v>
      </c>
      <c r="Q461" s="27">
        <v>0</v>
      </c>
      <c r="R461" s="27">
        <v>0</v>
      </c>
      <c r="S461" s="27">
        <v>-3886.914300000004</v>
      </c>
      <c r="T461" s="27">
        <v>0</v>
      </c>
      <c r="U461" s="27">
        <v>0</v>
      </c>
    </row>
    <row r="462" spans="2:21" x14ac:dyDescent="0.2">
      <c r="F462" s="26" t="s">
        <v>39</v>
      </c>
      <c r="G462" s="40">
        <f>SUM(G454:G461)</f>
        <v>402411689.25</v>
      </c>
      <c r="J462" s="40">
        <f>SUM(J454:J461)</f>
        <v>10141324.855058311</v>
      </c>
      <c r="N462" s="40">
        <f t="shared" ref="N462:O462" si="224">SUM(N454:N461)</f>
        <v>9872093.1289900001</v>
      </c>
      <c r="O462" s="40">
        <f t="shared" si="224"/>
        <v>-269231.72606831166</v>
      </c>
      <c r="Q462" s="40">
        <f t="shared" ref="Q462:U462" si="225">SUM(Q454:Q461)</f>
        <v>0</v>
      </c>
      <c r="R462" s="40">
        <f t="shared" si="225"/>
        <v>0</v>
      </c>
      <c r="S462" s="40">
        <f t="shared" si="225"/>
        <v>-269231.72606831166</v>
      </c>
      <c r="T462" s="40">
        <f t="shared" si="225"/>
        <v>0</v>
      </c>
      <c r="U462" s="40">
        <f t="shared" si="225"/>
        <v>0</v>
      </c>
    </row>
    <row r="463" spans="2:21" x14ac:dyDescent="0.2">
      <c r="J463" s="28"/>
      <c r="N463" s="28"/>
      <c r="O463" s="28"/>
      <c r="Q463" s="28"/>
      <c r="R463" s="28"/>
      <c r="S463" s="28"/>
      <c r="T463" s="28"/>
      <c r="U463" s="28"/>
    </row>
    <row r="464" spans="2:21" x14ac:dyDescent="0.2">
      <c r="E464" s="26" t="s">
        <v>129</v>
      </c>
      <c r="J464" s="28"/>
      <c r="N464" s="28"/>
      <c r="O464" s="28"/>
      <c r="Q464" s="28"/>
      <c r="R464" s="28"/>
      <c r="S464" s="28"/>
      <c r="T464" s="28"/>
      <c r="U464" s="28"/>
    </row>
    <row r="465" spans="2:21" x14ac:dyDescent="0.2">
      <c r="B465" s="26" t="s">
        <v>105</v>
      </c>
      <c r="C465" s="26" t="s">
        <v>59</v>
      </c>
      <c r="D465" s="26">
        <f t="shared" ref="D465:D467" si="226">E465*1000</f>
        <v>391100</v>
      </c>
      <c r="E465" s="26">
        <v>391.1</v>
      </c>
      <c r="F465" s="26" t="s">
        <v>130</v>
      </c>
      <c r="G465" s="27">
        <v>6649.51</v>
      </c>
      <c r="I465" s="37">
        <v>0.1983</v>
      </c>
      <c r="J465" s="28">
        <f t="shared" ref="J465:J467" si="227">G465*I465</f>
        <v>1318.597833</v>
      </c>
      <c r="L465" s="37">
        <v>0.2</v>
      </c>
      <c r="N465" s="28">
        <f t="shared" ref="N465:N467" si="228">G465*L465</f>
        <v>1329.902</v>
      </c>
      <c r="O465" s="28">
        <f t="shared" ref="O465:O467" si="229">N465-J465</f>
        <v>11.304167000000007</v>
      </c>
      <c r="Q465" s="27">
        <v>0</v>
      </c>
      <c r="R465" s="27">
        <v>0</v>
      </c>
      <c r="S465" s="27">
        <v>7.9453598592899652</v>
      </c>
      <c r="T465" s="27">
        <v>3.3588071407099847</v>
      </c>
      <c r="U465" s="27">
        <v>0</v>
      </c>
    </row>
    <row r="466" spans="2:21" x14ac:dyDescent="0.2">
      <c r="B466" s="26" t="s">
        <v>105</v>
      </c>
      <c r="C466" s="26" t="s">
        <v>59</v>
      </c>
      <c r="D466" s="26">
        <f t="shared" si="226"/>
        <v>394000</v>
      </c>
      <c r="E466" s="36">
        <v>394</v>
      </c>
      <c r="F466" s="26" t="s">
        <v>90</v>
      </c>
      <c r="G466" s="27">
        <v>344067.5</v>
      </c>
      <c r="I466" s="37">
        <v>0.04</v>
      </c>
      <c r="J466" s="28">
        <f t="shared" si="227"/>
        <v>13762.7</v>
      </c>
      <c r="L466" s="37">
        <v>0.05</v>
      </c>
      <c r="N466" s="28">
        <f t="shared" si="228"/>
        <v>17203.375</v>
      </c>
      <c r="O466" s="28">
        <f t="shared" si="229"/>
        <v>3440.6749999999993</v>
      </c>
      <c r="Q466" s="27">
        <v>0</v>
      </c>
      <c r="R466" s="27">
        <v>0</v>
      </c>
      <c r="S466" s="27">
        <v>2418.34723725</v>
      </c>
      <c r="T466" s="27">
        <v>1022.3277627499997</v>
      </c>
      <c r="U466" s="27">
        <v>0</v>
      </c>
    </row>
    <row r="467" spans="2:21" x14ac:dyDescent="0.2">
      <c r="B467" s="26" t="s">
        <v>105</v>
      </c>
      <c r="C467" s="26" t="s">
        <v>59</v>
      </c>
      <c r="D467" s="26">
        <f t="shared" si="226"/>
        <v>395000</v>
      </c>
      <c r="E467" s="36">
        <v>395</v>
      </c>
      <c r="F467" s="26" t="s">
        <v>92</v>
      </c>
      <c r="G467" s="27">
        <v>120039.41</v>
      </c>
      <c r="I467" s="37">
        <v>0.16739999999999999</v>
      </c>
      <c r="J467" s="28">
        <f t="shared" si="227"/>
        <v>20094.597234000001</v>
      </c>
      <c r="L467" s="37">
        <v>6.6699999999999995E-2</v>
      </c>
      <c r="N467" s="28">
        <f t="shared" si="228"/>
        <v>8006.6286469999995</v>
      </c>
      <c r="O467" s="28">
        <f t="shared" si="229"/>
        <v>-12087.968587000001</v>
      </c>
      <c r="Q467" s="27">
        <v>0</v>
      </c>
      <c r="R467" s="27">
        <v>0</v>
      </c>
      <c r="S467" s="27">
        <v>-8496.2704807446917</v>
      </c>
      <c r="T467" s="27">
        <v>-3591.6981062553104</v>
      </c>
      <c r="U467" s="27">
        <v>0</v>
      </c>
    </row>
    <row r="468" spans="2:21" x14ac:dyDescent="0.2">
      <c r="F468" s="26" t="s">
        <v>39</v>
      </c>
      <c r="G468" s="40">
        <f>SUM(G465:G467)</f>
        <v>470756.42000000004</v>
      </c>
      <c r="J468" s="40">
        <f>SUM(J465:J467)</f>
        <v>35175.895067000005</v>
      </c>
      <c r="N468" s="40">
        <f t="shared" ref="N468:O468" si="230">SUM(N465:N467)</f>
        <v>26539.905647</v>
      </c>
      <c r="O468" s="40">
        <f t="shared" si="230"/>
        <v>-8635.9894200000017</v>
      </c>
      <c r="Q468" s="40">
        <f t="shared" ref="Q468:U468" si="231">SUM(Q465:Q467)</f>
        <v>0</v>
      </c>
      <c r="R468" s="40">
        <f t="shared" si="231"/>
        <v>0</v>
      </c>
      <c r="S468" s="40">
        <f t="shared" si="231"/>
        <v>-6069.9778836354017</v>
      </c>
      <c r="T468" s="40">
        <f t="shared" si="231"/>
        <v>-2566.0115363646009</v>
      </c>
      <c r="U468" s="40">
        <f t="shared" si="231"/>
        <v>0</v>
      </c>
    </row>
    <row r="469" spans="2:21" x14ac:dyDescent="0.2">
      <c r="J469" s="28"/>
      <c r="N469" s="28"/>
      <c r="O469" s="28"/>
      <c r="Q469" s="28"/>
      <c r="R469" s="28"/>
      <c r="S469" s="28"/>
      <c r="T469" s="28"/>
      <c r="U469" s="28"/>
    </row>
    <row r="470" spans="2:21" x14ac:dyDescent="0.2">
      <c r="E470" s="26" t="s">
        <v>182</v>
      </c>
      <c r="J470" s="28"/>
      <c r="N470" s="28"/>
      <c r="O470" s="28"/>
      <c r="Q470" s="28"/>
      <c r="R470" s="28"/>
      <c r="S470" s="28"/>
      <c r="T470" s="28"/>
      <c r="U470" s="28"/>
    </row>
    <row r="471" spans="2:21" x14ac:dyDescent="0.2">
      <c r="B471" s="26" t="s">
        <v>105</v>
      </c>
      <c r="C471" s="26" t="s">
        <v>69</v>
      </c>
      <c r="D471" s="26">
        <f t="shared" ref="D471:D474" si="232">E471*1000</f>
        <v>394000</v>
      </c>
      <c r="E471" s="36">
        <v>394</v>
      </c>
      <c r="F471" s="26" t="s">
        <v>90</v>
      </c>
      <c r="G471" s="27">
        <v>337941.07</v>
      </c>
      <c r="I471" s="37">
        <v>0.04</v>
      </c>
      <c r="J471" s="28">
        <f t="shared" ref="J471:J472" si="233">G471*I471</f>
        <v>13517.642800000001</v>
      </c>
      <c r="L471" s="37">
        <v>0.05</v>
      </c>
      <c r="N471" s="28">
        <f t="shared" ref="N471:N472" si="234">G471*L471</f>
        <v>16897.053500000002</v>
      </c>
      <c r="O471" s="28">
        <f t="shared" ref="O471:O472" si="235">N471-J471</f>
        <v>3379.4107000000004</v>
      </c>
      <c r="Q471" s="27">
        <v>0</v>
      </c>
      <c r="R471" s="27">
        <v>0</v>
      </c>
      <c r="S471" s="27">
        <v>0</v>
      </c>
      <c r="T471" s="27">
        <v>3379.4107000000004</v>
      </c>
      <c r="U471" s="27">
        <v>0</v>
      </c>
    </row>
    <row r="472" spans="2:21" x14ac:dyDescent="0.2">
      <c r="B472" s="26" t="s">
        <v>105</v>
      </c>
      <c r="C472" s="26" t="s">
        <v>69</v>
      </c>
      <c r="D472" s="26">
        <f t="shared" si="232"/>
        <v>395000</v>
      </c>
      <c r="E472" s="36">
        <v>395</v>
      </c>
      <c r="F472" s="26" t="s">
        <v>92</v>
      </c>
      <c r="G472" s="27">
        <v>4970.3</v>
      </c>
      <c r="I472" s="37">
        <v>0.16739999999999999</v>
      </c>
      <c r="J472" s="28">
        <f t="shared" si="233"/>
        <v>832.02822000000003</v>
      </c>
      <c r="L472" s="37">
        <v>6.6699999999999995E-2</v>
      </c>
      <c r="N472" s="28">
        <f t="shared" si="234"/>
        <v>331.51900999999998</v>
      </c>
      <c r="O472" s="28">
        <f t="shared" si="235"/>
        <v>-500.50921000000005</v>
      </c>
      <c r="Q472" s="27">
        <v>0</v>
      </c>
      <c r="R472" s="27">
        <v>0</v>
      </c>
      <c r="S472" s="27">
        <v>0</v>
      </c>
      <c r="T472" s="27">
        <v>-500.50921000000005</v>
      </c>
      <c r="U472" s="27">
        <v>0</v>
      </c>
    </row>
    <row r="473" spans="2:21" x14ac:dyDescent="0.2">
      <c r="E473" s="36"/>
      <c r="G473" s="27"/>
      <c r="I473" s="37"/>
      <c r="J473" s="28"/>
      <c r="L473" s="37"/>
      <c r="N473" s="28"/>
      <c r="O473" s="28"/>
      <c r="Q473" s="27"/>
      <c r="R473" s="27"/>
      <c r="S473" s="27"/>
      <c r="T473" s="27"/>
      <c r="U473" s="27"/>
    </row>
    <row r="474" spans="2:21" x14ac:dyDescent="0.2">
      <c r="B474" s="26" t="s">
        <v>105</v>
      </c>
      <c r="C474" s="26" t="s">
        <v>69</v>
      </c>
      <c r="D474" s="26">
        <f t="shared" si="232"/>
        <v>397000</v>
      </c>
      <c r="E474" s="36">
        <v>397</v>
      </c>
      <c r="F474" s="26" t="s">
        <v>93</v>
      </c>
      <c r="G474" s="27">
        <v>494797.16000000003</v>
      </c>
      <c r="I474" s="37">
        <v>2.86E-2</v>
      </c>
      <c r="J474" s="28"/>
      <c r="L474" s="37">
        <v>6.6699999999999995E-2</v>
      </c>
      <c r="N474" s="28"/>
      <c r="O474" s="28"/>
      <c r="Q474" s="27"/>
      <c r="R474" s="27"/>
      <c r="S474" s="27"/>
      <c r="T474" s="27"/>
      <c r="U474" s="27"/>
    </row>
    <row r="475" spans="2:21" x14ac:dyDescent="0.2">
      <c r="E475" s="36"/>
      <c r="F475" s="26" t="s">
        <v>261</v>
      </c>
      <c r="G475" s="27">
        <v>136296.32999999999</v>
      </c>
      <c r="I475" s="37">
        <v>2.86E-2</v>
      </c>
      <c r="J475" s="28">
        <f t="shared" ref="J475:J476" si="236">G475*I475</f>
        <v>3898.0750379999995</v>
      </c>
      <c r="L475" s="45">
        <v>0</v>
      </c>
      <c r="N475" s="28">
        <f t="shared" ref="N475:N476" si="237">G475*L475</f>
        <v>0</v>
      </c>
      <c r="O475" s="28">
        <f t="shared" ref="O475:O476" si="238">N475-J475</f>
        <v>-3898.0750379999995</v>
      </c>
      <c r="Q475" s="27">
        <v>0</v>
      </c>
      <c r="R475" s="27">
        <v>0</v>
      </c>
      <c r="S475" s="27">
        <v>0</v>
      </c>
      <c r="T475" s="27">
        <v>-3898.0750379999995</v>
      </c>
      <c r="U475" s="27">
        <v>0</v>
      </c>
    </row>
    <row r="476" spans="2:21" x14ac:dyDescent="0.2">
      <c r="E476" s="36"/>
      <c r="F476" s="26" t="s">
        <v>262</v>
      </c>
      <c r="G476" s="27">
        <f>G474-G475</f>
        <v>358500.83000000007</v>
      </c>
      <c r="I476" s="37">
        <v>2.86E-2</v>
      </c>
      <c r="J476" s="28">
        <f t="shared" si="236"/>
        <v>10253.123738000002</v>
      </c>
      <c r="L476" s="37">
        <v>6.6699999999999995E-2</v>
      </c>
      <c r="N476" s="28">
        <f t="shared" si="237"/>
        <v>23912.005361000003</v>
      </c>
      <c r="O476" s="28">
        <f t="shared" si="238"/>
        <v>13658.881623000001</v>
      </c>
      <c r="Q476" s="27">
        <v>0</v>
      </c>
      <c r="R476" s="27">
        <v>0</v>
      </c>
      <c r="S476" s="27">
        <v>0</v>
      </c>
      <c r="T476" s="27">
        <v>13658.881623000001</v>
      </c>
      <c r="U476" s="27">
        <v>0</v>
      </c>
    </row>
    <row r="477" spans="2:21" x14ac:dyDescent="0.2">
      <c r="E477" s="36"/>
      <c r="G477" s="27"/>
      <c r="I477" s="37"/>
      <c r="J477" s="28"/>
      <c r="L477" s="37"/>
      <c r="N477" s="28"/>
      <c r="O477" s="28"/>
      <c r="Q477" s="27"/>
      <c r="R477" s="27"/>
      <c r="S477" s="27"/>
      <c r="T477" s="27"/>
      <c r="U477" s="27"/>
    </row>
    <row r="478" spans="2:21" x14ac:dyDescent="0.2">
      <c r="F478" s="26" t="s">
        <v>39</v>
      </c>
      <c r="G478" s="40">
        <f>SUM(G471:G472,G475:G476)</f>
        <v>837708.53</v>
      </c>
      <c r="J478" s="40">
        <f>SUM(J471:J472,J475:J476)</f>
        <v>28500.869796000003</v>
      </c>
      <c r="N478" s="40">
        <f t="shared" ref="N478:O478" si="239">SUM(N471:N472,N475:N476)</f>
        <v>41140.577871000001</v>
      </c>
      <c r="O478" s="40">
        <f t="shared" si="239"/>
        <v>12639.708075000002</v>
      </c>
      <c r="Q478" s="40">
        <f t="shared" ref="Q478:U478" si="240">SUM(Q471:Q472,Q475:Q476)</f>
        <v>0</v>
      </c>
      <c r="R478" s="40">
        <f t="shared" si="240"/>
        <v>0</v>
      </c>
      <c r="S478" s="40">
        <f t="shared" si="240"/>
        <v>0</v>
      </c>
      <c r="T478" s="40">
        <f t="shared" si="240"/>
        <v>12639.708075000002</v>
      </c>
      <c r="U478" s="40">
        <f t="shared" si="240"/>
        <v>0</v>
      </c>
    </row>
    <row r="479" spans="2:21" x14ac:dyDescent="0.2">
      <c r="J479" s="28"/>
      <c r="N479" s="28"/>
      <c r="O479" s="28"/>
      <c r="Q479" s="28"/>
      <c r="R479" s="28"/>
      <c r="S479" s="28"/>
      <c r="T479" s="28"/>
      <c r="U479" s="28"/>
    </row>
    <row r="480" spans="2:21" x14ac:dyDescent="0.2">
      <c r="E480" s="26" t="s">
        <v>183</v>
      </c>
      <c r="J480" s="28"/>
      <c r="N480" s="28"/>
      <c r="O480" s="28"/>
      <c r="Q480" s="28"/>
      <c r="R480" s="28"/>
      <c r="S480" s="28"/>
      <c r="T480" s="28"/>
      <c r="U480" s="28"/>
    </row>
    <row r="481" spans="2:21" x14ac:dyDescent="0.2">
      <c r="B481" s="26" t="s">
        <v>105</v>
      </c>
      <c r="C481" s="26" t="s">
        <v>120</v>
      </c>
      <c r="D481" s="26">
        <f t="shared" ref="D481:D491" si="241">E481*1000</f>
        <v>390100</v>
      </c>
      <c r="E481" s="36">
        <v>390.1</v>
      </c>
      <c r="F481" s="26" t="s">
        <v>32</v>
      </c>
      <c r="G481" s="27">
        <v>3604553.19</v>
      </c>
      <c r="I481" s="37">
        <v>1.46E-2</v>
      </c>
      <c r="J481" s="28">
        <f t="shared" ref="J481:J491" si="242">G481*I481</f>
        <v>52626.476574</v>
      </c>
      <c r="L481" s="37">
        <v>3.0200000000000001E-2</v>
      </c>
      <c r="N481" s="28">
        <f t="shared" ref="N481:N491" si="243">G481*L481</f>
        <v>108857.50633800001</v>
      </c>
      <c r="O481" s="28">
        <f t="shared" ref="O481:O491" si="244">N481-J481</f>
        <v>56231.029764000006</v>
      </c>
      <c r="Q481" s="27">
        <v>0</v>
      </c>
      <c r="R481" s="27">
        <v>0</v>
      </c>
      <c r="S481" s="27">
        <v>0</v>
      </c>
      <c r="T481" s="27">
        <v>0</v>
      </c>
      <c r="U481" s="27">
        <v>56231.029764000006</v>
      </c>
    </row>
    <row r="482" spans="2:21" x14ac:dyDescent="0.2">
      <c r="B482" s="26" t="s">
        <v>105</v>
      </c>
      <c r="C482" s="26" t="s">
        <v>120</v>
      </c>
      <c r="D482" s="26">
        <f t="shared" si="241"/>
        <v>391100</v>
      </c>
      <c r="E482" s="36">
        <v>391.1</v>
      </c>
      <c r="F482" s="26" t="s">
        <v>88</v>
      </c>
      <c r="G482" s="27">
        <v>0</v>
      </c>
      <c r="I482" s="37">
        <v>0.2</v>
      </c>
      <c r="J482" s="28">
        <f t="shared" si="242"/>
        <v>0</v>
      </c>
      <c r="L482" s="37">
        <v>0</v>
      </c>
      <c r="N482" s="28">
        <f t="shared" si="243"/>
        <v>0</v>
      </c>
      <c r="O482" s="28">
        <f t="shared" si="244"/>
        <v>0</v>
      </c>
      <c r="Q482" s="27">
        <v>0</v>
      </c>
      <c r="R482" s="27">
        <v>0</v>
      </c>
      <c r="S482" s="27">
        <v>0</v>
      </c>
      <c r="T482" s="27">
        <v>0</v>
      </c>
      <c r="U482" s="27">
        <v>0</v>
      </c>
    </row>
    <row r="483" spans="2:21" x14ac:dyDescent="0.2">
      <c r="B483" s="26" t="s">
        <v>105</v>
      </c>
      <c r="C483" s="26" t="s">
        <v>120</v>
      </c>
      <c r="D483" s="26">
        <f t="shared" si="241"/>
        <v>393000</v>
      </c>
      <c r="E483" s="36">
        <v>393</v>
      </c>
      <c r="F483" s="26" t="s">
        <v>89</v>
      </c>
      <c r="G483" s="27">
        <v>57226.520000000004</v>
      </c>
      <c r="I483" s="37">
        <v>4.8899999999999999E-2</v>
      </c>
      <c r="J483" s="28">
        <f t="shared" si="242"/>
        <v>2798.3768279999999</v>
      </c>
      <c r="L483" s="37">
        <v>0.04</v>
      </c>
      <c r="N483" s="28">
        <f t="shared" si="243"/>
        <v>2289.0608000000002</v>
      </c>
      <c r="O483" s="28">
        <f t="shared" si="244"/>
        <v>-509.31602799999973</v>
      </c>
      <c r="Q483" s="27">
        <v>0</v>
      </c>
      <c r="R483" s="27">
        <v>0</v>
      </c>
      <c r="S483" s="27">
        <v>0</v>
      </c>
      <c r="T483" s="27">
        <v>0</v>
      </c>
      <c r="U483" s="27">
        <v>-509.31602799999973</v>
      </c>
    </row>
    <row r="484" spans="2:21" x14ac:dyDescent="0.2">
      <c r="B484" s="26" t="s">
        <v>105</v>
      </c>
      <c r="C484" s="26" t="s">
        <v>120</v>
      </c>
      <c r="D484" s="26">
        <f t="shared" si="241"/>
        <v>394000</v>
      </c>
      <c r="E484" s="36">
        <v>394</v>
      </c>
      <c r="F484" s="26" t="s">
        <v>90</v>
      </c>
      <c r="G484" s="27">
        <v>951076.52</v>
      </c>
      <c r="I484" s="37">
        <v>5.3499999999999999E-2</v>
      </c>
      <c r="J484" s="28">
        <f t="shared" si="242"/>
        <v>50882.593820000002</v>
      </c>
      <c r="L484" s="37">
        <v>0.05</v>
      </c>
      <c r="N484" s="28">
        <f t="shared" si="243"/>
        <v>47553.826000000001</v>
      </c>
      <c r="O484" s="28">
        <f t="shared" si="244"/>
        <v>-3328.7678200000009</v>
      </c>
      <c r="Q484" s="27">
        <v>0</v>
      </c>
      <c r="R484" s="27">
        <v>0</v>
      </c>
      <c r="S484" s="27">
        <v>0</v>
      </c>
      <c r="T484" s="27">
        <v>0</v>
      </c>
      <c r="U484" s="27">
        <v>-3328.7678200000009</v>
      </c>
    </row>
    <row r="485" spans="2:21" x14ac:dyDescent="0.2">
      <c r="B485" s="26" t="s">
        <v>105</v>
      </c>
      <c r="C485" s="26" t="s">
        <v>120</v>
      </c>
      <c r="D485" s="26">
        <f t="shared" si="241"/>
        <v>395000</v>
      </c>
      <c r="E485" s="36">
        <v>395</v>
      </c>
      <c r="F485" s="26" t="s">
        <v>92</v>
      </c>
      <c r="G485" s="27">
        <v>40917.01</v>
      </c>
      <c r="I485" s="37">
        <v>0.17630000000000001</v>
      </c>
      <c r="J485" s="28">
        <f t="shared" si="242"/>
        <v>7213.6688630000008</v>
      </c>
      <c r="L485" s="37">
        <v>6.6699999999999995E-2</v>
      </c>
      <c r="N485" s="28">
        <f t="shared" si="243"/>
        <v>2729.1645669999998</v>
      </c>
      <c r="O485" s="28">
        <f t="shared" si="244"/>
        <v>-4484.504296000001</v>
      </c>
      <c r="Q485" s="27">
        <v>0</v>
      </c>
      <c r="R485" s="27">
        <v>0</v>
      </c>
      <c r="S485" s="27">
        <v>0</v>
      </c>
      <c r="T485" s="27">
        <v>0</v>
      </c>
      <c r="U485" s="27">
        <v>-4484.504296000001</v>
      </c>
    </row>
    <row r="486" spans="2:21" x14ac:dyDescent="0.2">
      <c r="E486" s="36"/>
      <c r="G486" s="27"/>
      <c r="I486" s="37"/>
      <c r="J486" s="28"/>
      <c r="L486" s="37"/>
      <c r="N486" s="28"/>
      <c r="O486" s="28"/>
      <c r="Q486" s="27"/>
      <c r="R486" s="27"/>
      <c r="S486" s="27"/>
      <c r="T486" s="27"/>
      <c r="U486" s="27"/>
    </row>
    <row r="487" spans="2:21" x14ac:dyDescent="0.2">
      <c r="B487" s="26" t="s">
        <v>105</v>
      </c>
      <c r="C487" s="26" t="s">
        <v>120</v>
      </c>
      <c r="D487" s="26">
        <f t="shared" si="241"/>
        <v>397000</v>
      </c>
      <c r="E487" s="36">
        <v>397</v>
      </c>
      <c r="F487" s="26" t="s">
        <v>93</v>
      </c>
      <c r="G487" s="27">
        <v>1228108.1400000001</v>
      </c>
      <c r="I487" s="37">
        <v>6.7100000000000007E-2</v>
      </c>
      <c r="J487" s="28"/>
      <c r="L487" s="37">
        <v>6.6699999999999995E-2</v>
      </c>
      <c r="N487" s="28"/>
      <c r="O487" s="28"/>
      <c r="Q487" s="27"/>
      <c r="R487" s="27"/>
      <c r="S487" s="27"/>
      <c r="T487" s="27"/>
      <c r="U487" s="27"/>
    </row>
    <row r="488" spans="2:21" x14ac:dyDescent="0.2">
      <c r="E488" s="36"/>
      <c r="F488" s="26" t="s">
        <v>261</v>
      </c>
      <c r="G488" s="27">
        <v>70280.17</v>
      </c>
      <c r="I488" s="37">
        <v>6.7100000000000007E-2</v>
      </c>
      <c r="J488" s="28">
        <f t="shared" ref="J488:J489" si="245">G488*I488</f>
        <v>4715.7994070000004</v>
      </c>
      <c r="L488" s="45">
        <v>0</v>
      </c>
      <c r="N488" s="28">
        <f t="shared" ref="N488:N489" si="246">G488*L488</f>
        <v>0</v>
      </c>
      <c r="O488" s="28">
        <f t="shared" ref="O488:O489" si="247">N488-J488</f>
        <v>-4715.7994070000004</v>
      </c>
      <c r="Q488" s="27">
        <v>0</v>
      </c>
      <c r="R488" s="27">
        <v>0</v>
      </c>
      <c r="S488" s="27">
        <v>0</v>
      </c>
      <c r="T488" s="27">
        <v>0</v>
      </c>
      <c r="U488" s="27">
        <v>-4715.7994070000004</v>
      </c>
    </row>
    <row r="489" spans="2:21" x14ac:dyDescent="0.2">
      <c r="E489" s="36"/>
      <c r="F489" s="26" t="s">
        <v>262</v>
      </c>
      <c r="G489" s="27">
        <f>G487-G488</f>
        <v>1157827.9700000002</v>
      </c>
      <c r="I489" s="37">
        <v>6.7100000000000007E-2</v>
      </c>
      <c r="J489" s="28">
        <f t="shared" si="245"/>
        <v>77690.25678700002</v>
      </c>
      <c r="L489" s="37">
        <v>6.6699999999999995E-2</v>
      </c>
      <c r="N489" s="28">
        <f t="shared" si="246"/>
        <v>77227.125599000006</v>
      </c>
      <c r="O489" s="28">
        <f t="shared" si="247"/>
        <v>-463.13118800001394</v>
      </c>
      <c r="Q489" s="27">
        <v>0</v>
      </c>
      <c r="R489" s="27">
        <v>0</v>
      </c>
      <c r="S489" s="27">
        <v>0</v>
      </c>
      <c r="T489" s="27">
        <v>0</v>
      </c>
      <c r="U489" s="27">
        <v>-463.13118800001394</v>
      </c>
    </row>
    <row r="490" spans="2:21" x14ac:dyDescent="0.2">
      <c r="E490" s="36"/>
      <c r="G490" s="27"/>
      <c r="I490" s="37"/>
      <c r="J490" s="28"/>
      <c r="L490" s="37"/>
      <c r="N490" s="28"/>
      <c r="O490" s="28"/>
      <c r="Q490" s="27"/>
      <c r="R490" s="27"/>
      <c r="S490" s="27"/>
      <c r="T490" s="27"/>
      <c r="U490" s="27"/>
    </row>
    <row r="491" spans="2:21" x14ac:dyDescent="0.2">
      <c r="B491" s="26" t="s">
        <v>105</v>
      </c>
      <c r="C491" s="26" t="s">
        <v>120</v>
      </c>
      <c r="D491" s="26">
        <f t="shared" si="241"/>
        <v>398000</v>
      </c>
      <c r="E491" s="36">
        <v>398</v>
      </c>
      <c r="F491" s="26" t="s">
        <v>57</v>
      </c>
      <c r="G491" s="27">
        <v>2367.16</v>
      </c>
      <c r="I491" s="37">
        <v>5.0700000000000002E-2</v>
      </c>
      <c r="J491" s="28">
        <f t="shared" si="242"/>
        <v>120.015012</v>
      </c>
      <c r="L491" s="37">
        <v>0.1</v>
      </c>
      <c r="N491" s="28">
        <f t="shared" si="243"/>
        <v>236.71600000000001</v>
      </c>
      <c r="O491" s="28">
        <f t="shared" si="244"/>
        <v>116.70098800000001</v>
      </c>
      <c r="Q491" s="27">
        <v>0</v>
      </c>
      <c r="R491" s="27">
        <v>0</v>
      </c>
      <c r="S491" s="27">
        <v>0</v>
      </c>
      <c r="T491" s="27">
        <v>0</v>
      </c>
      <c r="U491" s="27">
        <v>116.70098800000001</v>
      </c>
    </row>
    <row r="492" spans="2:21" x14ac:dyDescent="0.2">
      <c r="F492" s="26" t="s">
        <v>39</v>
      </c>
      <c r="G492" s="40">
        <f>SUM(G481:G485,G488:G489,G491)</f>
        <v>5884248.540000001</v>
      </c>
      <c r="I492" s="36"/>
      <c r="J492" s="40">
        <f>SUM(J481:J485,J488:J489,J491)</f>
        <v>196047.18729100001</v>
      </c>
      <c r="N492" s="40">
        <f t="shared" ref="N492:O492" si="248">SUM(N481:N485,N488:N489,N491)</f>
        <v>238893.39930399999</v>
      </c>
      <c r="O492" s="40">
        <f t="shared" si="248"/>
        <v>42846.212012999989</v>
      </c>
      <c r="Q492" s="40">
        <f t="shared" ref="Q492:U492" si="249">SUM(Q481:Q485,Q488:Q489,Q491)</f>
        <v>0</v>
      </c>
      <c r="R492" s="40">
        <f t="shared" si="249"/>
        <v>0</v>
      </c>
      <c r="S492" s="40">
        <f t="shared" si="249"/>
        <v>0</v>
      </c>
      <c r="T492" s="40">
        <f t="shared" si="249"/>
        <v>0</v>
      </c>
      <c r="U492" s="40">
        <f t="shared" si="249"/>
        <v>42846.212012999989</v>
      </c>
    </row>
    <row r="493" spans="2:21" x14ac:dyDescent="0.2">
      <c r="I493" s="36"/>
      <c r="J493" s="28"/>
      <c r="N493" s="28"/>
      <c r="O493" s="28"/>
      <c r="Q493" s="28"/>
      <c r="R493" s="28"/>
      <c r="S493" s="28"/>
      <c r="T493" s="28"/>
      <c r="U493" s="28"/>
    </row>
    <row r="494" spans="2:21" x14ac:dyDescent="0.2">
      <c r="E494" s="26" t="s">
        <v>184</v>
      </c>
      <c r="I494" s="36"/>
      <c r="J494" s="28"/>
      <c r="N494" s="28"/>
      <c r="O494" s="28"/>
      <c r="Q494" s="28"/>
      <c r="R494" s="28"/>
      <c r="S494" s="28"/>
      <c r="T494" s="28"/>
      <c r="U494" s="28"/>
    </row>
    <row r="495" spans="2:21" x14ac:dyDescent="0.2">
      <c r="B495" s="26" t="s">
        <v>105</v>
      </c>
      <c r="C495" s="26" t="s">
        <v>83</v>
      </c>
      <c r="D495" s="26">
        <f t="shared" ref="D495:D500" si="250">E495*1000</f>
        <v>390100</v>
      </c>
      <c r="E495" s="36">
        <v>390.1</v>
      </c>
      <c r="F495" s="26" t="s">
        <v>32</v>
      </c>
      <c r="G495" s="27">
        <v>2233288.2400000002</v>
      </c>
      <c r="I495" s="37">
        <v>3.5299999999999998E-2</v>
      </c>
      <c r="J495" s="28">
        <f t="shared" ref="J495:J498" si="251">G495*I495</f>
        <v>78835.074871999997</v>
      </c>
      <c r="L495" s="37">
        <v>3.5900000000000001E-2</v>
      </c>
      <c r="N495" s="28">
        <f t="shared" ref="N495:N498" si="252">G495*L495</f>
        <v>80175.047816000006</v>
      </c>
      <c r="O495" s="28">
        <f t="shared" ref="O495:O498" si="253">N495-J495</f>
        <v>1339.9729440000083</v>
      </c>
      <c r="Q495" s="27">
        <v>0</v>
      </c>
      <c r="R495" s="27">
        <v>0</v>
      </c>
      <c r="S495" s="27">
        <v>1339.9729440000083</v>
      </c>
      <c r="T495" s="27">
        <v>0</v>
      </c>
      <c r="U495" s="27">
        <v>0</v>
      </c>
    </row>
    <row r="496" spans="2:21" x14ac:dyDescent="0.2">
      <c r="B496" s="26" t="s">
        <v>105</v>
      </c>
      <c r="C496" s="26" t="s">
        <v>83</v>
      </c>
      <c r="D496" s="26">
        <f t="shared" si="250"/>
        <v>393000</v>
      </c>
      <c r="E496" s="36">
        <v>393</v>
      </c>
      <c r="F496" s="26" t="s">
        <v>89</v>
      </c>
      <c r="G496" s="27">
        <v>88159.790000000008</v>
      </c>
      <c r="I496" s="37">
        <v>4.65E-2</v>
      </c>
      <c r="J496" s="28">
        <f t="shared" si="251"/>
        <v>4099.4302350000007</v>
      </c>
      <c r="L496" s="37">
        <v>0.04</v>
      </c>
      <c r="N496" s="28">
        <f t="shared" si="252"/>
        <v>3526.3916000000004</v>
      </c>
      <c r="O496" s="28">
        <f t="shared" si="253"/>
        <v>-573.03863500000034</v>
      </c>
      <c r="Q496" s="27">
        <v>0</v>
      </c>
      <c r="R496" s="27">
        <v>0</v>
      </c>
      <c r="S496" s="27">
        <v>-573.03863500000034</v>
      </c>
      <c r="T496" s="27">
        <v>0</v>
      </c>
      <c r="U496" s="27">
        <v>0</v>
      </c>
    </row>
    <row r="497" spans="2:21" x14ac:dyDescent="0.2">
      <c r="B497" s="26" t="s">
        <v>105</v>
      </c>
      <c r="C497" s="26" t="s">
        <v>83</v>
      </c>
      <c r="D497" s="26">
        <f t="shared" si="250"/>
        <v>394000</v>
      </c>
      <c r="E497" s="36">
        <v>394</v>
      </c>
      <c r="F497" s="26" t="s">
        <v>90</v>
      </c>
      <c r="G497" s="27">
        <v>1915821.4100000001</v>
      </c>
      <c r="I497" s="37">
        <v>0.04</v>
      </c>
      <c r="J497" s="28">
        <f t="shared" si="251"/>
        <v>76632.856400000004</v>
      </c>
      <c r="L497" s="37">
        <v>0.05</v>
      </c>
      <c r="N497" s="28">
        <f t="shared" si="252"/>
        <v>95791.070500000016</v>
      </c>
      <c r="O497" s="28">
        <f t="shared" si="253"/>
        <v>19158.214100000012</v>
      </c>
      <c r="Q497" s="27">
        <v>0</v>
      </c>
      <c r="R497" s="27">
        <v>0</v>
      </c>
      <c r="S497" s="27">
        <v>19158.214100000012</v>
      </c>
      <c r="T497" s="27">
        <v>0</v>
      </c>
      <c r="U497" s="27">
        <v>0</v>
      </c>
    </row>
    <row r="498" spans="2:21" x14ac:dyDescent="0.2">
      <c r="B498" s="26" t="s">
        <v>105</v>
      </c>
      <c r="C498" s="26" t="s">
        <v>83</v>
      </c>
      <c r="D498" s="26">
        <f t="shared" si="250"/>
        <v>395000</v>
      </c>
      <c r="E498" s="36">
        <v>395</v>
      </c>
      <c r="F498" s="26" t="s">
        <v>92</v>
      </c>
      <c r="G498" s="27">
        <v>15240.050000000001</v>
      </c>
      <c r="I498" s="37">
        <v>0.16739999999999999</v>
      </c>
      <c r="J498" s="28">
        <f t="shared" si="251"/>
        <v>2551.1843699999999</v>
      </c>
      <c r="L498" s="37">
        <v>6.6699999999999995E-2</v>
      </c>
      <c r="N498" s="28">
        <f t="shared" si="252"/>
        <v>1016.511335</v>
      </c>
      <c r="O498" s="28">
        <f t="shared" si="253"/>
        <v>-1534.6730349999998</v>
      </c>
      <c r="Q498" s="27">
        <v>0</v>
      </c>
      <c r="R498" s="27">
        <v>0</v>
      </c>
      <c r="S498" s="27">
        <v>-1534.6730349999998</v>
      </c>
      <c r="T498" s="27">
        <v>0</v>
      </c>
      <c r="U498" s="27">
        <v>0</v>
      </c>
    </row>
    <row r="499" spans="2:21" x14ac:dyDescent="0.2">
      <c r="E499" s="36"/>
      <c r="G499" s="27"/>
      <c r="I499" s="37"/>
      <c r="J499" s="28"/>
      <c r="L499" s="37"/>
      <c r="N499" s="28"/>
      <c r="O499" s="28"/>
      <c r="Q499" s="27"/>
      <c r="R499" s="27"/>
      <c r="S499" s="27"/>
      <c r="T499" s="27"/>
      <c r="U499" s="27"/>
    </row>
    <row r="500" spans="2:21" x14ac:dyDescent="0.2">
      <c r="B500" s="26" t="s">
        <v>105</v>
      </c>
      <c r="C500" s="26" t="s">
        <v>83</v>
      </c>
      <c r="D500" s="26">
        <f t="shared" si="250"/>
        <v>397000</v>
      </c>
      <c r="E500" s="36">
        <v>397</v>
      </c>
      <c r="F500" s="26" t="s">
        <v>93</v>
      </c>
      <c r="G500" s="27">
        <v>689934.69000000006</v>
      </c>
      <c r="I500" s="37">
        <v>2.86E-2</v>
      </c>
      <c r="J500" s="28"/>
      <c r="L500" s="37">
        <v>6.6669999999999993E-2</v>
      </c>
      <c r="N500" s="28"/>
      <c r="O500" s="28"/>
      <c r="Q500" s="27"/>
      <c r="R500" s="27"/>
      <c r="S500" s="27"/>
      <c r="T500" s="27"/>
      <c r="U500" s="27"/>
    </row>
    <row r="501" spans="2:21" x14ac:dyDescent="0.2">
      <c r="E501" s="36"/>
      <c r="F501" s="26" t="s">
        <v>261</v>
      </c>
      <c r="G501" s="27">
        <v>160377.88</v>
      </c>
      <c r="I501" s="37">
        <v>2.86E-2</v>
      </c>
      <c r="J501" s="28">
        <f t="shared" ref="J501:J502" si="254">G501*I501</f>
        <v>4586.8073679999998</v>
      </c>
      <c r="L501" s="45">
        <v>0</v>
      </c>
      <c r="N501" s="28">
        <f t="shared" ref="N501:N502" si="255">G501*L501</f>
        <v>0</v>
      </c>
      <c r="O501" s="28">
        <f t="shared" ref="O501:O502" si="256">N501-J501</f>
        <v>-4586.8073679999998</v>
      </c>
      <c r="Q501" s="27">
        <v>0</v>
      </c>
      <c r="R501" s="27">
        <v>0</v>
      </c>
      <c r="S501" s="27">
        <v>-4586.8073679999998</v>
      </c>
      <c r="T501" s="27">
        <v>0</v>
      </c>
      <c r="U501" s="27">
        <v>0</v>
      </c>
    </row>
    <row r="502" spans="2:21" x14ac:dyDescent="0.2">
      <c r="E502" s="36"/>
      <c r="F502" s="26" t="s">
        <v>262</v>
      </c>
      <c r="G502" s="27">
        <f>G500-G501</f>
        <v>529556.81000000006</v>
      </c>
      <c r="I502" s="37">
        <v>2.86E-2</v>
      </c>
      <c r="J502" s="28">
        <f t="shared" si="254"/>
        <v>15145.324766000002</v>
      </c>
      <c r="L502" s="37">
        <v>6.6669999999999993E-2</v>
      </c>
      <c r="N502" s="28">
        <f t="shared" si="255"/>
        <v>35305.552522700003</v>
      </c>
      <c r="O502" s="28">
        <f t="shared" si="256"/>
        <v>20160.227756700002</v>
      </c>
      <c r="Q502" s="27">
        <v>0</v>
      </c>
      <c r="R502" s="27">
        <v>0</v>
      </c>
      <c r="S502" s="27">
        <v>20160.227756700002</v>
      </c>
      <c r="T502" s="27">
        <v>0</v>
      </c>
      <c r="U502" s="27">
        <v>0</v>
      </c>
    </row>
    <row r="503" spans="2:21" x14ac:dyDescent="0.2">
      <c r="E503" s="36"/>
      <c r="G503" s="27"/>
      <c r="I503" s="37"/>
      <c r="J503" s="28"/>
      <c r="L503" s="37"/>
      <c r="N503" s="28"/>
      <c r="O503" s="28"/>
      <c r="Q503" s="27"/>
      <c r="R503" s="27"/>
      <c r="S503" s="27"/>
      <c r="T503" s="27"/>
      <c r="U503" s="27"/>
    </row>
    <row r="504" spans="2:21" x14ac:dyDescent="0.2">
      <c r="E504" s="36"/>
      <c r="F504" s="26" t="s">
        <v>39</v>
      </c>
      <c r="G504" s="40">
        <f>SUM(G495:G498,G501:G502)</f>
        <v>4942444.18</v>
      </c>
      <c r="J504" s="40">
        <f>SUM(J495:J498,J501:J502)</f>
        <v>181850.67801100001</v>
      </c>
      <c r="N504" s="40">
        <f t="shared" ref="N504:O504" si="257">SUM(N495:N498,N501:N502)</f>
        <v>215814.57377369999</v>
      </c>
      <c r="O504" s="40">
        <f t="shared" si="257"/>
        <v>33963.89576270002</v>
      </c>
      <c r="Q504" s="40">
        <f t="shared" ref="Q504:U504" si="258">SUM(Q495:Q498,Q501:Q502)</f>
        <v>0</v>
      </c>
      <c r="R504" s="40">
        <f t="shared" si="258"/>
        <v>0</v>
      </c>
      <c r="S504" s="40">
        <f t="shared" si="258"/>
        <v>33963.89576270002</v>
      </c>
      <c r="T504" s="40">
        <f t="shared" si="258"/>
        <v>0</v>
      </c>
      <c r="U504" s="40">
        <f t="shared" si="258"/>
        <v>0</v>
      </c>
    </row>
    <row r="505" spans="2:21" x14ac:dyDescent="0.2">
      <c r="J505" s="28"/>
      <c r="N505" s="28"/>
      <c r="O505" s="28"/>
      <c r="Q505" s="28"/>
      <c r="R505" s="28"/>
      <c r="S505" s="28"/>
      <c r="T505" s="28"/>
      <c r="U505" s="28"/>
    </row>
    <row r="506" spans="2:21" x14ac:dyDescent="0.2">
      <c r="E506" s="26" t="s">
        <v>131</v>
      </c>
      <c r="J506" s="28"/>
      <c r="N506" s="28"/>
      <c r="O506" s="28"/>
      <c r="Q506" s="28"/>
      <c r="R506" s="28"/>
      <c r="S506" s="28"/>
      <c r="T506" s="28"/>
      <c r="U506" s="28"/>
    </row>
    <row r="507" spans="2:21" x14ac:dyDescent="0.2">
      <c r="B507" s="26" t="s">
        <v>105</v>
      </c>
      <c r="C507" s="26" t="s">
        <v>97</v>
      </c>
      <c r="D507" s="26">
        <f t="shared" ref="D507:D512" si="259">E507*1000</f>
        <v>391000</v>
      </c>
      <c r="E507" s="36">
        <v>391</v>
      </c>
      <c r="F507" s="26" t="s">
        <v>98</v>
      </c>
      <c r="G507" s="27">
        <v>378871.41000000003</v>
      </c>
      <c r="I507" s="37">
        <v>6.4899999999999999E-2</v>
      </c>
      <c r="J507" s="28">
        <f t="shared" ref="J507:J510" si="260">G507*I507</f>
        <v>24588.754509000002</v>
      </c>
      <c r="L507" s="37">
        <v>6.6699999999999995E-2</v>
      </c>
      <c r="N507" s="28">
        <f t="shared" ref="N507:N510" si="261">G507*L507</f>
        <v>25270.723046999999</v>
      </c>
      <c r="O507" s="28">
        <f t="shared" ref="O507:O510" si="262">N507-J507</f>
        <v>681.96853799999735</v>
      </c>
      <c r="Q507" s="27">
        <v>0</v>
      </c>
      <c r="R507" s="27">
        <v>0</v>
      </c>
      <c r="S507" s="27">
        <v>328.62264444953689</v>
      </c>
      <c r="T507" s="27">
        <v>138.92134583250208</v>
      </c>
      <c r="U507" s="27">
        <v>214.42454771795929</v>
      </c>
    </row>
    <row r="508" spans="2:21" x14ac:dyDescent="0.2">
      <c r="B508" s="26" t="s">
        <v>105</v>
      </c>
      <c r="C508" s="26" t="s">
        <v>97</v>
      </c>
      <c r="D508" s="26">
        <f t="shared" si="259"/>
        <v>391100</v>
      </c>
      <c r="E508" s="36">
        <v>391.1</v>
      </c>
      <c r="F508" s="26" t="s">
        <v>88</v>
      </c>
      <c r="G508" s="27">
        <v>236062.04</v>
      </c>
      <c r="I508" s="37">
        <v>0.216</v>
      </c>
      <c r="J508" s="28">
        <f t="shared" si="260"/>
        <v>50989.40064</v>
      </c>
      <c r="L508" s="37">
        <v>0.2</v>
      </c>
      <c r="N508" s="28">
        <f t="shared" si="261"/>
        <v>47212.408000000003</v>
      </c>
      <c r="O508" s="28">
        <f t="shared" si="262"/>
        <v>-3776.9926399999968</v>
      </c>
      <c r="Q508" s="27">
        <v>0</v>
      </c>
      <c r="R508" s="27">
        <v>0</v>
      </c>
      <c r="S508" s="27">
        <v>-1820.0330957543956</v>
      </c>
      <c r="T508" s="27">
        <v>-769.39751837680342</v>
      </c>
      <c r="U508" s="27">
        <v>-1187.5620258687995</v>
      </c>
    </row>
    <row r="509" spans="2:21" x14ac:dyDescent="0.2">
      <c r="B509" s="26" t="s">
        <v>105</v>
      </c>
      <c r="C509" s="26" t="s">
        <v>97</v>
      </c>
      <c r="D509" s="26">
        <f t="shared" si="259"/>
        <v>394000</v>
      </c>
      <c r="E509" s="36">
        <v>394</v>
      </c>
      <c r="F509" s="26" t="s">
        <v>90</v>
      </c>
      <c r="G509" s="27">
        <v>3159996.76</v>
      </c>
      <c r="I509" s="37">
        <v>5.0599999999999999E-2</v>
      </c>
      <c r="J509" s="28">
        <f t="shared" si="260"/>
        <v>159895.836056</v>
      </c>
      <c r="L509" s="37">
        <v>0.05</v>
      </c>
      <c r="N509" s="28">
        <f t="shared" si="261"/>
        <v>157999.83799999999</v>
      </c>
      <c r="O509" s="28">
        <f t="shared" si="262"/>
        <v>-1895.9980560000113</v>
      </c>
      <c r="Q509" s="27">
        <v>0</v>
      </c>
      <c r="R509" s="27">
        <v>0</v>
      </c>
      <c r="S509" s="27">
        <v>-913.63143651929568</v>
      </c>
      <c r="T509" s="27">
        <v>-386.22691071318695</v>
      </c>
      <c r="U509" s="27">
        <v>-596.13970876752865</v>
      </c>
    </row>
    <row r="510" spans="2:21" x14ac:dyDescent="0.2">
      <c r="B510" s="26" t="s">
        <v>105</v>
      </c>
      <c r="C510" s="26" t="s">
        <v>97</v>
      </c>
      <c r="D510" s="26">
        <f t="shared" si="259"/>
        <v>395000</v>
      </c>
      <c r="E510" s="36">
        <v>395</v>
      </c>
      <c r="F510" s="26" t="s">
        <v>92</v>
      </c>
      <c r="G510" s="27">
        <v>161302.03</v>
      </c>
      <c r="I510" s="37">
        <v>7.1499999999999994E-2</v>
      </c>
      <c r="J510" s="28">
        <f t="shared" si="260"/>
        <v>11533.095144999999</v>
      </c>
      <c r="L510" s="37">
        <v>6.6699999999999995E-2</v>
      </c>
      <c r="N510" s="28">
        <f t="shared" si="261"/>
        <v>10758.845400999999</v>
      </c>
      <c r="O510" s="28">
        <f t="shared" si="262"/>
        <v>-774.24974400000065</v>
      </c>
      <c r="Q510" s="27">
        <v>0</v>
      </c>
      <c r="R510" s="27">
        <v>0</v>
      </c>
      <c r="S510" s="27">
        <v>-373.09052274440455</v>
      </c>
      <c r="T510" s="27">
        <v>-157.71961674711565</v>
      </c>
      <c r="U510" s="27">
        <v>-243.43960450847999</v>
      </c>
    </row>
    <row r="511" spans="2:21" x14ac:dyDescent="0.2">
      <c r="E511" s="36"/>
      <c r="G511" s="27"/>
      <c r="I511" s="37"/>
      <c r="J511" s="28"/>
      <c r="L511" s="37"/>
      <c r="N511" s="28"/>
      <c r="O511" s="28"/>
      <c r="Q511" s="27"/>
      <c r="R511" s="27"/>
      <c r="S511" s="27"/>
      <c r="T511" s="27"/>
      <c r="U511" s="27"/>
    </row>
    <row r="512" spans="2:21" x14ac:dyDescent="0.2">
      <c r="B512" s="26" t="s">
        <v>105</v>
      </c>
      <c r="C512" s="26" t="s">
        <v>97</v>
      </c>
      <c r="D512" s="26">
        <f t="shared" si="259"/>
        <v>397000</v>
      </c>
      <c r="E512" s="36">
        <v>397</v>
      </c>
      <c r="F512" s="26" t="s">
        <v>93</v>
      </c>
      <c r="G512" s="27">
        <v>992932.29</v>
      </c>
      <c r="I512" s="37">
        <v>3.8399999999999997E-2</v>
      </c>
      <c r="J512" s="28"/>
      <c r="L512" s="37">
        <v>6.6699999999999995E-2</v>
      </c>
      <c r="N512" s="28"/>
      <c r="O512" s="28"/>
      <c r="Q512" s="27"/>
      <c r="R512" s="27"/>
      <c r="S512" s="27"/>
      <c r="T512" s="27"/>
      <c r="U512" s="27"/>
    </row>
    <row r="513" spans="5:21" x14ac:dyDescent="0.2">
      <c r="E513" s="36"/>
      <c r="F513" s="26" t="s">
        <v>261</v>
      </c>
      <c r="G513" s="27">
        <v>612663.87</v>
      </c>
      <c r="I513" s="37">
        <v>3.8399999999999997E-2</v>
      </c>
      <c r="J513" s="28">
        <f t="shared" ref="J513:J514" si="263">G513*I513</f>
        <v>23526.292607999996</v>
      </c>
      <c r="L513" s="45">
        <v>0</v>
      </c>
      <c r="N513" s="28">
        <f t="shared" ref="N513:N514" si="264">G513*L513</f>
        <v>0</v>
      </c>
      <c r="O513" s="28">
        <f t="shared" ref="O513:O514" si="265">N513-J513</f>
        <v>-23526.292607999996</v>
      </c>
      <c r="Q513" s="27">
        <v>0</v>
      </c>
      <c r="R513" s="27">
        <v>0</v>
      </c>
      <c r="S513" s="27">
        <v>-11336.699657154219</v>
      </c>
      <c r="T513" s="27">
        <v>-4792.4560290384179</v>
      </c>
      <c r="U513" s="27">
        <v>-7397.1369218073578</v>
      </c>
    </row>
    <row r="514" spans="5:21" x14ac:dyDescent="0.2">
      <c r="E514" s="36"/>
      <c r="F514" s="26" t="s">
        <v>262</v>
      </c>
      <c r="G514" s="27">
        <f>G512-G513</f>
        <v>380268.42000000004</v>
      </c>
      <c r="I514" s="37">
        <v>3.8399999999999997E-2</v>
      </c>
      <c r="J514" s="28">
        <f t="shared" si="263"/>
        <v>14602.307328000001</v>
      </c>
      <c r="L514" s="37">
        <v>6.6699999999999995E-2</v>
      </c>
      <c r="N514" s="28">
        <f t="shared" si="264"/>
        <v>25363.903614000003</v>
      </c>
      <c r="O514" s="28">
        <f t="shared" si="265"/>
        <v>10761.596286000002</v>
      </c>
      <c r="Q514" s="27">
        <v>0</v>
      </c>
      <c r="R514" s="27">
        <v>0</v>
      </c>
      <c r="S514" s="27">
        <v>5185.7293012007558</v>
      </c>
      <c r="T514" s="27">
        <v>2192.2058805551251</v>
      </c>
      <c r="U514" s="27">
        <v>3383.6611042441205</v>
      </c>
    </row>
    <row r="515" spans="5:21" x14ac:dyDescent="0.2">
      <c r="E515" s="36"/>
      <c r="G515" s="27"/>
      <c r="I515" s="37"/>
      <c r="J515" s="28"/>
      <c r="L515" s="37"/>
      <c r="N515" s="28"/>
      <c r="O515" s="28"/>
      <c r="Q515" s="27"/>
      <c r="R515" s="27"/>
      <c r="S515" s="27"/>
      <c r="T515" s="27"/>
      <c r="U515" s="27"/>
    </row>
    <row r="516" spans="5:21" x14ac:dyDescent="0.2">
      <c r="F516" s="26" t="s">
        <v>39</v>
      </c>
      <c r="G516" s="40">
        <f>SUM(G507:G510,G513:G514)</f>
        <v>4929164.5299999993</v>
      </c>
      <c r="J516" s="40">
        <f>SUM(J507:J510,J513:J514)</f>
        <v>285135.68628600001</v>
      </c>
      <c r="N516" s="40">
        <f t="shared" ref="N516:O516" si="266">SUM(N507:N510,N513:N514)</f>
        <v>266605.718062</v>
      </c>
      <c r="O516" s="40">
        <f t="shared" si="266"/>
        <v>-18529.968224000004</v>
      </c>
      <c r="Q516" s="40">
        <f t="shared" ref="Q516:U516" si="267">SUM(Q507:Q510,Q513:Q514)</f>
        <v>0</v>
      </c>
      <c r="R516" s="40">
        <f t="shared" si="267"/>
        <v>0</v>
      </c>
      <c r="S516" s="40">
        <f t="shared" si="267"/>
        <v>-8929.1027665220226</v>
      </c>
      <c r="T516" s="40">
        <f t="shared" si="267"/>
        <v>-3774.6728484878968</v>
      </c>
      <c r="U516" s="40">
        <f t="shared" si="267"/>
        <v>-5826.1926089900862</v>
      </c>
    </row>
    <row r="518" spans="5:21" s="44" customFormat="1" ht="13.5" thickBot="1" x14ac:dyDescent="0.25">
      <c r="F518" s="44" t="s">
        <v>260</v>
      </c>
      <c r="G518" s="46">
        <f>SUM(G222,G235,G255,G278,G283,G298,G312,G325,G343,G360,G375,G390,G408,G421,G428,G439,G451,G462,G468,G478,G492,G504,G516)</f>
        <v>4910247729.1899996</v>
      </c>
      <c r="J518" s="46">
        <f>SUM(J222,J235,J255,J278,J283,J298,J312,J325,J343,J360,J375,J390,J408,J421,J428,J439,J451,J462,J468,J478,J492,J504,J516)</f>
        <v>134049348.34213926</v>
      </c>
      <c r="N518" s="46">
        <f t="shared" ref="N518:O518" si="268">SUM(N222,N235,N255,N278,N283,N298,N312,N325,N343,N360,N375,N390,N408,N421,N428,N439,N451,N462,N468,N478,N492,N504,N516)</f>
        <v>137279508.50875574</v>
      </c>
      <c r="O518" s="46">
        <f t="shared" si="268"/>
        <v>3230160.1666164165</v>
      </c>
      <c r="Q518" s="46">
        <f t="shared" ref="Q518:U518" si="269">SUM(Q222,Q235,Q255,Q278,Q283,Q298,Q312,Q325,Q343,Q360,Q375,Q390,Q408,Q421,Q428,Q439,Q451,Q462,Q468,Q478,Q492,Q504,Q516)</f>
        <v>1873169.4790913409</v>
      </c>
      <c r="R518" s="46">
        <f t="shared" si="269"/>
        <v>1543145.6754121934</v>
      </c>
      <c r="S518" s="46">
        <f t="shared" si="269"/>
        <v>-677891.74323599506</v>
      </c>
      <c r="T518" s="46">
        <f t="shared" si="269"/>
        <v>-395991.75484492845</v>
      </c>
      <c r="U518" s="46">
        <f t="shared" si="269"/>
        <v>887711.38199087465</v>
      </c>
    </row>
    <row r="519" spans="5:21" s="44" customFormat="1" ht="13.5" thickTop="1" x14ac:dyDescent="0.2"/>
    <row r="520" spans="5:21" s="44" customFormat="1" x14ac:dyDescent="0.2"/>
    <row r="521" spans="5:21" s="44" customFormat="1" x14ac:dyDescent="0.2"/>
    <row r="522" spans="5:21" s="44" customFormat="1" x14ac:dyDescent="0.2"/>
    <row r="523" spans="5:21" s="44" customFormat="1" x14ac:dyDescent="0.2"/>
    <row r="524" spans="5:21" s="44" customFormat="1" x14ac:dyDescent="0.2"/>
    <row r="525" spans="5:21" s="44" customFormat="1" x14ac:dyDescent="0.2"/>
    <row r="526" spans="5:21" s="44" customFormat="1" x14ac:dyDescent="0.2"/>
    <row r="527" spans="5:21" s="44" customFormat="1" x14ac:dyDescent="0.2"/>
    <row r="528" spans="5:21" s="44" customFormat="1" x14ac:dyDescent="0.2"/>
    <row r="529" s="44" customFormat="1" x14ac:dyDescent="0.2"/>
    <row r="530" s="44" customFormat="1" x14ac:dyDescent="0.2"/>
    <row r="531" s="44" customFormat="1" x14ac:dyDescent="0.2"/>
    <row r="532" s="44" customFormat="1" x14ac:dyDescent="0.2"/>
    <row r="533" s="44" customFormat="1" x14ac:dyDescent="0.2"/>
    <row r="534" s="44" customFormat="1" x14ac:dyDescent="0.2"/>
    <row r="535" s="44" customFormat="1" x14ac:dyDescent="0.2"/>
    <row r="536" s="44" customFormat="1" x14ac:dyDescent="0.2"/>
    <row r="537" s="44" customFormat="1" x14ac:dyDescent="0.2"/>
    <row r="538" s="44" customFormat="1" x14ac:dyDescent="0.2"/>
    <row r="539" s="44" customFormat="1" x14ac:dyDescent="0.2"/>
    <row r="540" s="44" customFormat="1" x14ac:dyDescent="0.2"/>
    <row r="541" s="44" customFormat="1" x14ac:dyDescent="0.2"/>
    <row r="542" s="44" customFormat="1" x14ac:dyDescent="0.2"/>
    <row r="543" s="44" customFormat="1" x14ac:dyDescent="0.2"/>
    <row r="544" s="44" customFormat="1" x14ac:dyDescent="0.2"/>
    <row r="545" s="44" customFormat="1" x14ac:dyDescent="0.2"/>
    <row r="546" s="44" customFormat="1" x14ac:dyDescent="0.2"/>
    <row r="547" s="44" customFormat="1" x14ac:dyDescent="0.2"/>
    <row r="548" s="44" customFormat="1" x14ac:dyDescent="0.2"/>
    <row r="549" s="44" customFormat="1" x14ac:dyDescent="0.2"/>
    <row r="550" s="44" customFormat="1" x14ac:dyDescent="0.2"/>
    <row r="551" s="44" customFormat="1" x14ac:dyDescent="0.2"/>
    <row r="552" s="44" customFormat="1" x14ac:dyDescent="0.2"/>
    <row r="553" s="44" customFormat="1" x14ac:dyDescent="0.2"/>
    <row r="554" s="44" customFormat="1" x14ac:dyDescent="0.2"/>
    <row r="555" s="44" customFormat="1" x14ac:dyDescent="0.2"/>
    <row r="556" s="44" customFormat="1" x14ac:dyDescent="0.2"/>
    <row r="557" s="44" customFormat="1" x14ac:dyDescent="0.2"/>
    <row r="558" s="44" customFormat="1" x14ac:dyDescent="0.2"/>
    <row r="559" s="44" customFormat="1" x14ac:dyDescent="0.2"/>
    <row r="560" s="44" customFormat="1" x14ac:dyDescent="0.2"/>
    <row r="561" s="44" customFormat="1" x14ac:dyDescent="0.2"/>
    <row r="562" s="44" customFormat="1" x14ac:dyDescent="0.2"/>
    <row r="563" s="44" customFormat="1" x14ac:dyDescent="0.2"/>
    <row r="564" s="44" customFormat="1" x14ac:dyDescent="0.2"/>
    <row r="565" s="44" customFormat="1" x14ac:dyDescent="0.2"/>
    <row r="566" s="44" customFormat="1" x14ac:dyDescent="0.2"/>
    <row r="567" s="44" customFormat="1" x14ac:dyDescent="0.2"/>
    <row r="568" s="44" customFormat="1" x14ac:dyDescent="0.2"/>
    <row r="569" s="44" customFormat="1" x14ac:dyDescent="0.2"/>
    <row r="570" s="44" customFormat="1" x14ac:dyDescent="0.2"/>
    <row r="571" s="44" customFormat="1" x14ac:dyDescent="0.2"/>
    <row r="572" s="44" customFormat="1" x14ac:dyDescent="0.2"/>
    <row r="573" s="44" customFormat="1" x14ac:dyDescent="0.2"/>
    <row r="574" s="44" customFormat="1" x14ac:dyDescent="0.2"/>
    <row r="575" s="44" customFormat="1" x14ac:dyDescent="0.2"/>
    <row r="576" s="44" customFormat="1" x14ac:dyDescent="0.2"/>
    <row r="577" s="44" customFormat="1" x14ac:dyDescent="0.2"/>
    <row r="578" s="44" customFormat="1" x14ac:dyDescent="0.2"/>
    <row r="579" s="44" customFormat="1" x14ac:dyDescent="0.2"/>
    <row r="580" s="44" customFormat="1" x14ac:dyDescent="0.2"/>
    <row r="581" s="44" customFormat="1" x14ac:dyDescent="0.2"/>
    <row r="582" s="44" customFormat="1" x14ac:dyDescent="0.2"/>
    <row r="583" s="44" customFormat="1" x14ac:dyDescent="0.2"/>
    <row r="584" s="44" customFormat="1" x14ac:dyDescent="0.2"/>
    <row r="585" s="44" customFormat="1" x14ac:dyDescent="0.2"/>
    <row r="586" s="44" customFormat="1" x14ac:dyDescent="0.2"/>
    <row r="587" s="44" customFormat="1" x14ac:dyDescent="0.2"/>
    <row r="588" s="44" customFormat="1" x14ac:dyDescent="0.2"/>
    <row r="589" s="44" customFormat="1" x14ac:dyDescent="0.2"/>
    <row r="590" s="44" customFormat="1" x14ac:dyDescent="0.2"/>
    <row r="591" s="44" customFormat="1" x14ac:dyDescent="0.2"/>
    <row r="592" s="44" customFormat="1" x14ac:dyDescent="0.2"/>
    <row r="593" s="44" customFormat="1" x14ac:dyDescent="0.2"/>
    <row r="594" s="44" customFormat="1" x14ac:dyDescent="0.2"/>
    <row r="595" s="44" customFormat="1" x14ac:dyDescent="0.2"/>
    <row r="596" s="44" customFormat="1" x14ac:dyDescent="0.2"/>
    <row r="597" s="44" customFormat="1" x14ac:dyDescent="0.2"/>
    <row r="598" s="44" customFormat="1" x14ac:dyDescent="0.2"/>
    <row r="599" s="44" customFormat="1" x14ac:dyDescent="0.2"/>
    <row r="600" s="44" customFormat="1" x14ac:dyDescent="0.2"/>
    <row r="601" s="44" customFormat="1" x14ac:dyDescent="0.2"/>
    <row r="602" s="44" customFormat="1" x14ac:dyDescent="0.2"/>
    <row r="603" s="44" customFormat="1" x14ac:dyDescent="0.2"/>
    <row r="604" s="44" customFormat="1" x14ac:dyDescent="0.2"/>
    <row r="605" s="44" customFormat="1" x14ac:dyDescent="0.2"/>
    <row r="606" s="44" customFormat="1" x14ac:dyDescent="0.2"/>
    <row r="607" s="44" customFormat="1" x14ac:dyDescent="0.2"/>
    <row r="608" s="44" customFormat="1" x14ac:dyDescent="0.2"/>
    <row r="609" s="44" customFormat="1" x14ac:dyDescent="0.2"/>
    <row r="610" s="44" customFormat="1" x14ac:dyDescent="0.2"/>
    <row r="611" s="44" customFormat="1" x14ac:dyDescent="0.2"/>
    <row r="612" s="44" customFormat="1" x14ac:dyDescent="0.2"/>
    <row r="613" s="44" customFormat="1" x14ac:dyDescent="0.2"/>
    <row r="614" s="44" customFormat="1" x14ac:dyDescent="0.2"/>
    <row r="615" s="44" customFormat="1" x14ac:dyDescent="0.2"/>
    <row r="616" s="44" customFormat="1" x14ac:dyDescent="0.2"/>
    <row r="617" s="44" customFormat="1" x14ac:dyDescent="0.2"/>
    <row r="618" s="44" customFormat="1" x14ac:dyDescent="0.2"/>
    <row r="619" s="44" customFormat="1" x14ac:dyDescent="0.2"/>
    <row r="620" s="44" customFormat="1" x14ac:dyDescent="0.2"/>
    <row r="621" s="44" customFormat="1" x14ac:dyDescent="0.2"/>
    <row r="622" s="44" customFormat="1" x14ac:dyDescent="0.2"/>
    <row r="623" s="44" customFormat="1" x14ac:dyDescent="0.2"/>
    <row r="624" s="44" customFormat="1" x14ac:dyDescent="0.2"/>
    <row r="625" s="44" customFormat="1" x14ac:dyDescent="0.2"/>
    <row r="626" s="44" customFormat="1" x14ac:dyDescent="0.2"/>
    <row r="627" s="44" customFormat="1" x14ac:dyDescent="0.2"/>
    <row r="628" s="44" customFormat="1" x14ac:dyDescent="0.2"/>
    <row r="629" s="44" customFormat="1" x14ac:dyDescent="0.2"/>
    <row r="630" s="44" customFormat="1" x14ac:dyDescent="0.2"/>
    <row r="631" s="44" customFormat="1" x14ac:dyDescent="0.2"/>
    <row r="632" s="44" customFormat="1" x14ac:dyDescent="0.2"/>
    <row r="633" s="44" customFormat="1" x14ac:dyDescent="0.2"/>
    <row r="634" s="44" customFormat="1" x14ac:dyDescent="0.2"/>
    <row r="635" s="44" customFormat="1" x14ac:dyDescent="0.2"/>
    <row r="636" s="44" customFormat="1" x14ac:dyDescent="0.2"/>
    <row r="637" s="44" customFormat="1" x14ac:dyDescent="0.2"/>
    <row r="638" s="44" customFormat="1" x14ac:dyDescent="0.2"/>
    <row r="639" s="44" customFormat="1" x14ac:dyDescent="0.2"/>
    <row r="640" s="44" customFormat="1" x14ac:dyDescent="0.2"/>
    <row r="641" s="44" customFormat="1" x14ac:dyDescent="0.2"/>
    <row r="642" s="44" customFormat="1" x14ac:dyDescent="0.2"/>
    <row r="643" s="44" customFormat="1" x14ac:dyDescent="0.2"/>
    <row r="644" s="44" customFormat="1" x14ac:dyDescent="0.2"/>
    <row r="645" s="44" customFormat="1" x14ac:dyDescent="0.2"/>
    <row r="646" s="44" customFormat="1" x14ac:dyDescent="0.2"/>
    <row r="647" s="44" customFormat="1" x14ac:dyDescent="0.2"/>
    <row r="648" s="44" customFormat="1" x14ac:dyDescent="0.2"/>
    <row r="649" s="44" customFormat="1" x14ac:dyDescent="0.2"/>
    <row r="650" s="44" customFormat="1" x14ac:dyDescent="0.2"/>
    <row r="651" s="44" customFormat="1" x14ac:dyDescent="0.2"/>
    <row r="652" s="44" customFormat="1" x14ac:dyDescent="0.2"/>
    <row r="653" s="44" customFormat="1" x14ac:dyDescent="0.2"/>
    <row r="654" s="44" customFormat="1" x14ac:dyDescent="0.2"/>
    <row r="655" s="44" customFormat="1" x14ac:dyDescent="0.2"/>
    <row r="656" s="44" customFormat="1" x14ac:dyDescent="0.2"/>
    <row r="657" s="44" customFormat="1" x14ac:dyDescent="0.2"/>
    <row r="658" s="44" customFormat="1" x14ac:dyDescent="0.2"/>
    <row r="659" s="44" customFormat="1" x14ac:dyDescent="0.2"/>
    <row r="660" s="44" customFormat="1" x14ac:dyDescent="0.2"/>
    <row r="661" s="44" customFormat="1" x14ac:dyDescent="0.2"/>
    <row r="662" s="44" customFormat="1" x14ac:dyDescent="0.2"/>
    <row r="663" s="44" customFormat="1" x14ac:dyDescent="0.2"/>
    <row r="664" s="44" customFormat="1" x14ac:dyDescent="0.2"/>
    <row r="665" s="44" customFormat="1" x14ac:dyDescent="0.2"/>
    <row r="666" s="44" customFormat="1" x14ac:dyDescent="0.2"/>
    <row r="667" s="44" customFormat="1" x14ac:dyDescent="0.2"/>
    <row r="668" s="44" customFormat="1" x14ac:dyDescent="0.2"/>
    <row r="669" s="44" customFormat="1" x14ac:dyDescent="0.2"/>
    <row r="670" s="44" customFormat="1" x14ac:dyDescent="0.2"/>
    <row r="671" s="44" customFormat="1" x14ac:dyDescent="0.2"/>
    <row r="672" s="44" customFormat="1" x14ac:dyDescent="0.2"/>
    <row r="673" s="44" customFormat="1" x14ac:dyDescent="0.2"/>
    <row r="674" s="44" customFormat="1" x14ac:dyDescent="0.2"/>
    <row r="675" s="44" customFormat="1" x14ac:dyDescent="0.2"/>
    <row r="676" s="44" customFormat="1" x14ac:dyDescent="0.2"/>
    <row r="677" s="44" customFormat="1" x14ac:dyDescent="0.2"/>
    <row r="678" s="44" customFormat="1" x14ac:dyDescent="0.2"/>
    <row r="679" s="44" customFormat="1" x14ac:dyDescent="0.2"/>
    <row r="680" s="44" customFormat="1" x14ac:dyDescent="0.2"/>
    <row r="681" s="44" customFormat="1" x14ac:dyDescent="0.2"/>
    <row r="682" s="44" customFormat="1" x14ac:dyDescent="0.2"/>
    <row r="683" s="44" customFormat="1" x14ac:dyDescent="0.2"/>
    <row r="684" s="44" customFormat="1" x14ac:dyDescent="0.2"/>
    <row r="685" s="44" customFormat="1" x14ac:dyDescent="0.2"/>
    <row r="686" s="44" customFormat="1" x14ac:dyDescent="0.2"/>
    <row r="687" s="44" customFormat="1" x14ac:dyDescent="0.2"/>
    <row r="688" s="44" customFormat="1" x14ac:dyDescent="0.2"/>
    <row r="689" s="44" customFormat="1" x14ac:dyDescent="0.2"/>
    <row r="690" s="44" customFormat="1" x14ac:dyDescent="0.2"/>
    <row r="691" s="44" customFormat="1" x14ac:dyDescent="0.2"/>
    <row r="692" s="44" customFormat="1" x14ac:dyDescent="0.2"/>
    <row r="693" s="44" customFormat="1" x14ac:dyDescent="0.2"/>
    <row r="694" s="44" customFormat="1" x14ac:dyDescent="0.2"/>
    <row r="695" s="44" customFormat="1" x14ac:dyDescent="0.2"/>
    <row r="696" s="44" customFormat="1" x14ac:dyDescent="0.2"/>
    <row r="697" s="44" customFormat="1" x14ac:dyDescent="0.2"/>
    <row r="698" s="44" customFormat="1" x14ac:dyDescent="0.2"/>
    <row r="699" s="44" customFormat="1" x14ac:dyDescent="0.2"/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1"/>
  <sheetViews>
    <sheetView topLeftCell="E7" workbookViewId="0">
      <selection activeCell="G26" sqref="G26"/>
    </sheetView>
  </sheetViews>
  <sheetFormatPr defaultRowHeight="12.75" outlineLevelCol="1" x14ac:dyDescent="0.2"/>
  <cols>
    <col min="1" max="1" width="9.140625" style="1"/>
    <col min="2" max="4" width="0" style="1" hidden="1" customWidth="1" outlineLevel="1"/>
    <col min="5" max="5" width="9.140625" style="1" collapsed="1"/>
    <col min="6" max="6" width="50.5703125" style="1" bestFit="1" customWidth="1"/>
    <col min="7" max="7" width="16.5703125" style="1" bestFit="1" customWidth="1"/>
    <col min="8" max="8" width="2.85546875" style="1" customWidth="1"/>
    <col min="9" max="9" width="9.140625" style="1"/>
    <col min="10" max="10" width="13.85546875" style="1" bestFit="1" customWidth="1"/>
    <col min="11" max="11" width="2.85546875" style="1" customWidth="1"/>
    <col min="12" max="12" width="9.140625" style="1"/>
    <col min="13" max="13" width="2.85546875" style="1" customWidth="1"/>
    <col min="14" max="14" width="11.28515625" style="1" bestFit="1" customWidth="1"/>
    <col min="15" max="15" width="10.85546875" style="1" bestFit="1" customWidth="1"/>
    <col min="16" max="16" width="2.85546875" style="1" customWidth="1"/>
    <col min="17" max="17" width="10.85546875" style="1" bestFit="1" customWidth="1"/>
    <col min="18" max="18" width="12.28515625" style="1" bestFit="1" customWidth="1"/>
    <col min="19" max="21" width="10.85546875" style="1" bestFit="1" customWidth="1"/>
    <col min="22" max="16384" width="9.140625" style="1"/>
  </cols>
  <sheetData>
    <row r="1" spans="1:21" ht="15" x14ac:dyDescent="0.25">
      <c r="G1" s="2"/>
    </row>
    <row r="2" spans="1:21" ht="15" x14ac:dyDescent="0.25">
      <c r="G2" s="3"/>
    </row>
    <row r="3" spans="1:21" ht="15" x14ac:dyDescent="0.25">
      <c r="G3" s="3"/>
    </row>
    <row r="5" spans="1:21" ht="15" x14ac:dyDescent="0.25">
      <c r="E5" s="4"/>
      <c r="F5" s="4" t="s">
        <v>0</v>
      </c>
      <c r="G5" s="5" t="s">
        <v>1</v>
      </c>
      <c r="H5" s="5"/>
      <c r="I5" s="6" t="s">
        <v>2</v>
      </c>
      <c r="J5" s="5" t="s">
        <v>3</v>
      </c>
      <c r="K5" s="5"/>
      <c r="L5" s="6" t="s">
        <v>4</v>
      </c>
      <c r="M5" s="4"/>
      <c r="N5" s="5" t="s">
        <v>5</v>
      </c>
      <c r="O5" s="5" t="s">
        <v>6</v>
      </c>
      <c r="P5" s="4"/>
      <c r="Q5" s="5" t="s">
        <v>7</v>
      </c>
      <c r="R5" s="5" t="s">
        <v>8</v>
      </c>
      <c r="S5" s="5" t="s">
        <v>9</v>
      </c>
      <c r="T5" s="5" t="s">
        <v>10</v>
      </c>
      <c r="U5" s="5" t="s">
        <v>11</v>
      </c>
    </row>
    <row r="6" spans="1:21" ht="60" x14ac:dyDescent="0.25">
      <c r="B6" s="1" t="s">
        <v>12</v>
      </c>
      <c r="C6" s="1" t="s">
        <v>13</v>
      </c>
      <c r="D6" s="1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11" t="s">
        <v>19</v>
      </c>
      <c r="K6" s="9"/>
      <c r="L6" s="11" t="s">
        <v>20</v>
      </c>
      <c r="M6" s="9"/>
      <c r="N6" s="10" t="s">
        <v>21</v>
      </c>
      <c r="O6" s="11" t="s">
        <v>22</v>
      </c>
      <c r="P6" s="12"/>
      <c r="Q6" s="11" t="s">
        <v>23</v>
      </c>
      <c r="R6" s="11" t="s">
        <v>24</v>
      </c>
      <c r="S6" s="11" t="s">
        <v>25</v>
      </c>
      <c r="T6" s="11" t="s">
        <v>26</v>
      </c>
      <c r="U6" s="11" t="s">
        <v>27</v>
      </c>
    </row>
    <row r="7" spans="1:21" x14ac:dyDescent="0.2">
      <c r="A7" s="1" t="s">
        <v>28</v>
      </c>
    </row>
    <row r="8" spans="1:21" x14ac:dyDescent="0.2">
      <c r="F8" s="1" t="s">
        <v>29</v>
      </c>
      <c r="J8" s="13"/>
      <c r="N8" s="13"/>
      <c r="O8" s="13"/>
      <c r="Q8" s="13"/>
      <c r="R8" s="13"/>
      <c r="S8" s="13"/>
      <c r="T8" s="13"/>
      <c r="U8" s="13"/>
    </row>
    <row r="9" spans="1:21" ht="15" x14ac:dyDescent="0.25">
      <c r="B9" s="1" t="s">
        <v>30</v>
      </c>
      <c r="C9" s="1" t="s">
        <v>31</v>
      </c>
      <c r="D9" s="1">
        <f t="shared" ref="D9:D14" si="0">E9*1000</f>
        <v>311000</v>
      </c>
      <c r="E9" s="14">
        <v>311</v>
      </c>
      <c r="F9" s="1" t="s">
        <v>32</v>
      </c>
      <c r="G9" s="15">
        <v>159928.35999999999</v>
      </c>
      <c r="I9" s="16">
        <v>1.5599999999999999E-2</v>
      </c>
      <c r="J9" s="13">
        <f t="shared" ref="J9:J14" si="1">G9*I9</f>
        <v>2494.8824159999995</v>
      </c>
      <c r="L9" s="16">
        <v>1.2200000000000001E-2</v>
      </c>
      <c r="N9" s="13">
        <f t="shared" ref="N9:N14" si="2">G9*L9</f>
        <v>1951.125992</v>
      </c>
      <c r="O9" s="13">
        <f t="shared" ref="O9:O14" si="3">N9-J9</f>
        <v>-543.75642399999947</v>
      </c>
      <c r="Q9" s="15">
        <v>-357.41109749519956</v>
      </c>
      <c r="R9" s="15">
        <v>-186.3453265047998</v>
      </c>
      <c r="S9" s="15">
        <v>0</v>
      </c>
      <c r="T9" s="15">
        <v>0</v>
      </c>
      <c r="U9" s="15">
        <v>0</v>
      </c>
    </row>
    <row r="10" spans="1:21" ht="15" x14ac:dyDescent="0.25">
      <c r="B10" s="1" t="s">
        <v>30</v>
      </c>
      <c r="C10" s="1" t="s">
        <v>31</v>
      </c>
      <c r="D10" s="1">
        <f t="shared" si="0"/>
        <v>312000</v>
      </c>
      <c r="E10" s="14">
        <v>312</v>
      </c>
      <c r="F10" s="1" t="s">
        <v>33</v>
      </c>
      <c r="G10" s="15">
        <v>342101.62</v>
      </c>
      <c r="I10" s="16">
        <v>1.9300000000000001E-2</v>
      </c>
      <c r="J10" s="13">
        <f t="shared" si="1"/>
        <v>6602.5612660000006</v>
      </c>
      <c r="L10" s="16">
        <v>1.5699999999999999E-2</v>
      </c>
      <c r="N10" s="13">
        <f t="shared" si="2"/>
        <v>5370.9954339999995</v>
      </c>
      <c r="O10" s="13">
        <f t="shared" si="3"/>
        <v>-1231.5658320000011</v>
      </c>
      <c r="Q10" s="15">
        <v>-809.50822137360046</v>
      </c>
      <c r="R10" s="15">
        <v>-422.05761062640022</v>
      </c>
      <c r="S10" s="15">
        <v>0</v>
      </c>
      <c r="T10" s="15">
        <v>0</v>
      </c>
      <c r="U10" s="15">
        <v>0</v>
      </c>
    </row>
    <row r="11" spans="1:21" ht="15" x14ac:dyDescent="0.25">
      <c r="B11" s="1" t="s">
        <v>30</v>
      </c>
      <c r="C11" s="1" t="s">
        <v>31</v>
      </c>
      <c r="D11" s="1">
        <f t="shared" si="0"/>
        <v>313000</v>
      </c>
      <c r="E11" s="14">
        <v>313</v>
      </c>
      <c r="F11" s="1" t="s">
        <v>34</v>
      </c>
      <c r="G11" s="15">
        <v>0</v>
      </c>
      <c r="I11" s="17">
        <v>0</v>
      </c>
      <c r="J11" s="13">
        <f t="shared" si="1"/>
        <v>0</v>
      </c>
      <c r="L11" s="17">
        <v>0</v>
      </c>
      <c r="N11" s="13">
        <f t="shared" si="2"/>
        <v>0</v>
      </c>
      <c r="O11" s="13">
        <f t="shared" si="3"/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</row>
    <row r="12" spans="1:21" ht="15" x14ac:dyDescent="0.25">
      <c r="B12" s="1" t="s">
        <v>30</v>
      </c>
      <c r="C12" s="1" t="s">
        <v>31</v>
      </c>
      <c r="D12" s="1">
        <f t="shared" si="0"/>
        <v>314000</v>
      </c>
      <c r="E12" s="14">
        <v>314</v>
      </c>
      <c r="F12" s="1" t="s">
        <v>35</v>
      </c>
      <c r="G12" s="15">
        <v>925120.86</v>
      </c>
      <c r="I12" s="16">
        <v>2.7900000000000001E-2</v>
      </c>
      <c r="J12" s="13">
        <f t="shared" si="1"/>
        <v>25810.871994000001</v>
      </c>
      <c r="L12" s="16">
        <v>4.24E-2</v>
      </c>
      <c r="N12" s="13">
        <f t="shared" si="2"/>
        <v>39225.124464</v>
      </c>
      <c r="O12" s="13">
        <f t="shared" si="3"/>
        <v>13414.252469999999</v>
      </c>
      <c r="Q12" s="15">
        <v>8817.1881485310005</v>
      </c>
      <c r="R12" s="15">
        <v>4597.0643214690008</v>
      </c>
      <c r="S12" s="15">
        <v>0</v>
      </c>
      <c r="T12" s="15">
        <v>0</v>
      </c>
      <c r="U12" s="15">
        <v>0</v>
      </c>
    </row>
    <row r="13" spans="1:21" ht="15" x14ac:dyDescent="0.25">
      <c r="B13" s="1" t="s">
        <v>30</v>
      </c>
      <c r="C13" s="1" t="s">
        <v>31</v>
      </c>
      <c r="D13" s="1">
        <f t="shared" si="0"/>
        <v>315000</v>
      </c>
      <c r="E13" s="14">
        <v>315</v>
      </c>
      <c r="F13" s="1" t="s">
        <v>36</v>
      </c>
      <c r="G13" s="15">
        <v>382.2</v>
      </c>
      <c r="I13" s="16">
        <v>1.7299999999999999E-2</v>
      </c>
      <c r="J13" s="13">
        <f t="shared" si="1"/>
        <v>6.6120599999999996</v>
      </c>
      <c r="L13" s="16">
        <v>1.7899999999999999E-2</v>
      </c>
      <c r="N13" s="13">
        <f t="shared" si="2"/>
        <v>6.8413799999999991</v>
      </c>
      <c r="O13" s="13">
        <f t="shared" si="3"/>
        <v>0.22931999999999952</v>
      </c>
      <c r="Q13" s="15">
        <v>0.15073203599999996</v>
      </c>
      <c r="R13" s="15">
        <v>7.8587963999999566E-2</v>
      </c>
      <c r="S13" s="15">
        <v>0</v>
      </c>
      <c r="T13" s="15">
        <v>0</v>
      </c>
      <c r="U13" s="15">
        <v>0</v>
      </c>
    </row>
    <row r="14" spans="1:21" ht="15" x14ac:dyDescent="0.25">
      <c r="B14" s="1" t="s">
        <v>30</v>
      </c>
      <c r="C14" s="1" t="s">
        <v>31</v>
      </c>
      <c r="D14" s="1">
        <f t="shared" si="0"/>
        <v>316000</v>
      </c>
      <c r="E14" s="14">
        <v>316</v>
      </c>
      <c r="F14" s="1" t="s">
        <v>37</v>
      </c>
      <c r="G14" s="15">
        <v>178889.66</v>
      </c>
      <c r="I14" s="16">
        <v>1.46E-2</v>
      </c>
      <c r="J14" s="13">
        <f t="shared" si="1"/>
        <v>2611.7890360000001</v>
      </c>
      <c r="L14" s="16">
        <v>2.0400000000000001E-2</v>
      </c>
      <c r="N14" s="13">
        <f t="shared" si="2"/>
        <v>3649.3490640000005</v>
      </c>
      <c r="O14" s="13">
        <f t="shared" si="3"/>
        <v>1037.5600280000003</v>
      </c>
      <c r="Q14" s="15">
        <v>681.98820640440044</v>
      </c>
      <c r="R14" s="15">
        <v>355.57182159560011</v>
      </c>
      <c r="S14" s="15">
        <v>0</v>
      </c>
      <c r="T14" s="15">
        <v>0</v>
      </c>
      <c r="U14" s="15">
        <v>0</v>
      </c>
    </row>
    <row r="15" spans="1:21" x14ac:dyDescent="0.2">
      <c r="E15" s="18" t="s">
        <v>38</v>
      </c>
      <c r="J15" s="13"/>
      <c r="N15" s="13"/>
      <c r="O15" s="13"/>
      <c r="Q15" s="13"/>
      <c r="R15" s="13"/>
      <c r="S15" s="13"/>
      <c r="T15" s="13"/>
      <c r="U15" s="13"/>
    </row>
    <row r="16" spans="1:21" x14ac:dyDescent="0.2">
      <c r="E16" s="19"/>
      <c r="F16" s="1" t="s">
        <v>39</v>
      </c>
      <c r="G16" s="22">
        <f>SUM(G9:G15)</f>
        <v>1606422.6999999997</v>
      </c>
      <c r="J16" s="22">
        <f>SUM(J9:J15)</f>
        <v>37526.716772</v>
      </c>
      <c r="N16" s="22">
        <f t="shared" ref="N16:O16" si="4">SUM(N9:N15)</f>
        <v>50203.436333999998</v>
      </c>
      <c r="O16" s="22">
        <f t="shared" si="4"/>
        <v>12676.719561999998</v>
      </c>
      <c r="Q16" s="22">
        <f t="shared" ref="Q16:U16" si="5">SUM(Q9:Q15)</f>
        <v>8332.4077681025992</v>
      </c>
      <c r="R16" s="22">
        <f t="shared" si="5"/>
        <v>4344.311793897401</v>
      </c>
      <c r="S16" s="22">
        <f t="shared" si="5"/>
        <v>0</v>
      </c>
      <c r="T16" s="22">
        <f t="shared" si="5"/>
        <v>0</v>
      </c>
      <c r="U16" s="22">
        <f t="shared" si="5"/>
        <v>0</v>
      </c>
    </row>
    <row r="17" spans="1:21" x14ac:dyDescent="0.2">
      <c r="J17" s="13"/>
      <c r="N17" s="13"/>
      <c r="O17" s="13"/>
      <c r="Q17" s="13"/>
      <c r="R17" s="13"/>
      <c r="S17" s="13"/>
      <c r="T17" s="13"/>
      <c r="U17" s="13"/>
    </row>
    <row r="18" spans="1:21" x14ac:dyDescent="0.2">
      <c r="F18" s="1" t="s">
        <v>40</v>
      </c>
      <c r="J18" s="13"/>
      <c r="N18" s="13"/>
      <c r="O18" s="13"/>
      <c r="Q18" s="13"/>
      <c r="R18" s="13"/>
      <c r="S18" s="13"/>
      <c r="T18" s="13"/>
      <c r="U18" s="13"/>
    </row>
    <row r="19" spans="1:21" ht="15" x14ac:dyDescent="0.25">
      <c r="B19" s="1" t="s">
        <v>30</v>
      </c>
      <c r="C19" s="1" t="s">
        <v>41</v>
      </c>
      <c r="D19" s="1">
        <f t="shared" ref="D19:D24" si="6">E19*1000</f>
        <v>311000</v>
      </c>
      <c r="E19" s="14">
        <v>311</v>
      </c>
      <c r="F19" s="1" t="s">
        <v>32</v>
      </c>
      <c r="G19" s="15">
        <v>314962.61</v>
      </c>
      <c r="I19" s="16">
        <v>1.6799999999999999E-2</v>
      </c>
      <c r="J19" s="13">
        <f t="shared" ref="J19:J24" si="7">G19*I19</f>
        <v>5291.3718479999998</v>
      </c>
      <c r="L19" s="16">
        <v>1.55E-2</v>
      </c>
      <c r="N19" s="13">
        <f t="shared" ref="N19:N24" si="8">G19*L19</f>
        <v>4881.9204549999995</v>
      </c>
      <c r="O19" s="13">
        <f t="shared" ref="O19:O24" si="9">N19-J19</f>
        <v>-409.45139300000028</v>
      </c>
      <c r="Q19" s="15">
        <v>-269.13240061890019</v>
      </c>
      <c r="R19" s="15">
        <v>-140.31899238110009</v>
      </c>
      <c r="S19" s="15">
        <v>0</v>
      </c>
      <c r="T19" s="15">
        <v>0</v>
      </c>
      <c r="U19" s="15">
        <v>0</v>
      </c>
    </row>
    <row r="20" spans="1:21" ht="15" x14ac:dyDescent="0.25">
      <c r="B20" s="1" t="s">
        <v>30</v>
      </c>
      <c r="C20" s="1" t="s">
        <v>41</v>
      </c>
      <c r="D20" s="1">
        <f t="shared" si="6"/>
        <v>312000</v>
      </c>
      <c r="E20" s="14">
        <v>312</v>
      </c>
      <c r="F20" s="1" t="s">
        <v>33</v>
      </c>
      <c r="G20" s="15">
        <v>683740.44</v>
      </c>
      <c r="I20" s="16">
        <v>2.1999999999999999E-2</v>
      </c>
      <c r="J20" s="13">
        <f t="shared" si="7"/>
        <v>15042.289679999998</v>
      </c>
      <c r="L20" s="16">
        <v>2.3800000000000002E-2</v>
      </c>
      <c r="N20" s="13">
        <f t="shared" si="8"/>
        <v>16273.022472000001</v>
      </c>
      <c r="O20" s="13">
        <f t="shared" si="9"/>
        <v>1230.7327920000025</v>
      </c>
      <c r="Q20" s="15">
        <v>808.96066418160081</v>
      </c>
      <c r="R20" s="15">
        <v>421.7721278184008</v>
      </c>
      <c r="S20" s="15">
        <v>0</v>
      </c>
      <c r="T20" s="15">
        <v>0</v>
      </c>
      <c r="U20" s="15">
        <v>0</v>
      </c>
    </row>
    <row r="21" spans="1:21" ht="15" x14ac:dyDescent="0.25">
      <c r="B21" s="1" t="s">
        <v>30</v>
      </c>
      <c r="C21" s="1" t="s">
        <v>41</v>
      </c>
      <c r="D21" s="1">
        <f t="shared" si="6"/>
        <v>313000</v>
      </c>
      <c r="E21" s="14">
        <v>313</v>
      </c>
      <c r="F21" s="1" t="s">
        <v>34</v>
      </c>
      <c r="G21" s="15">
        <v>0</v>
      </c>
      <c r="I21" s="17">
        <v>0</v>
      </c>
      <c r="J21" s="13">
        <f t="shared" si="7"/>
        <v>0</v>
      </c>
      <c r="L21" s="17">
        <v>0</v>
      </c>
      <c r="N21" s="13">
        <f t="shared" si="8"/>
        <v>0</v>
      </c>
      <c r="O21" s="13">
        <f t="shared" si="9"/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</row>
    <row r="22" spans="1:21" ht="15" x14ac:dyDescent="0.25">
      <c r="B22" s="1" t="s">
        <v>30</v>
      </c>
      <c r="C22" s="1" t="s">
        <v>41</v>
      </c>
      <c r="D22" s="1">
        <f t="shared" si="6"/>
        <v>314000</v>
      </c>
      <c r="E22" s="14">
        <v>314</v>
      </c>
      <c r="F22" s="1" t="s">
        <v>35</v>
      </c>
      <c r="G22" s="15">
        <v>65463.9</v>
      </c>
      <c r="I22" s="16">
        <v>2.8799999999999999E-2</v>
      </c>
      <c r="J22" s="13">
        <f t="shared" si="7"/>
        <v>1885.36032</v>
      </c>
      <c r="L22" s="16">
        <v>3.85E-2</v>
      </c>
      <c r="N22" s="13">
        <f t="shared" si="8"/>
        <v>2520.36015</v>
      </c>
      <c r="O22" s="13">
        <f t="shared" si="9"/>
        <v>634.99982999999997</v>
      </c>
      <c r="Q22" s="15">
        <v>417.38538825899991</v>
      </c>
      <c r="R22" s="15">
        <v>217.61444174099995</v>
      </c>
      <c r="S22" s="15">
        <v>0</v>
      </c>
      <c r="T22" s="15">
        <v>0</v>
      </c>
      <c r="U22" s="15">
        <v>0</v>
      </c>
    </row>
    <row r="23" spans="1:21" ht="15" x14ac:dyDescent="0.25">
      <c r="B23" s="1" t="s">
        <v>30</v>
      </c>
      <c r="C23" s="1" t="s">
        <v>41</v>
      </c>
      <c r="D23" s="1">
        <f t="shared" si="6"/>
        <v>315000</v>
      </c>
      <c r="E23" s="14">
        <v>315</v>
      </c>
      <c r="F23" s="1" t="s">
        <v>36</v>
      </c>
      <c r="G23" s="15">
        <v>0</v>
      </c>
      <c r="I23" s="17">
        <v>0</v>
      </c>
      <c r="J23" s="13">
        <f t="shared" si="7"/>
        <v>0</v>
      </c>
      <c r="L23" s="17">
        <v>0</v>
      </c>
      <c r="N23" s="13">
        <f t="shared" si="8"/>
        <v>0</v>
      </c>
      <c r="O23" s="13">
        <f t="shared" si="9"/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</row>
    <row r="24" spans="1:21" ht="15" x14ac:dyDescent="0.25">
      <c r="B24" s="1" t="s">
        <v>30</v>
      </c>
      <c r="C24" s="1" t="s">
        <v>41</v>
      </c>
      <c r="D24" s="1">
        <f t="shared" si="6"/>
        <v>316000</v>
      </c>
      <c r="E24" s="14">
        <v>316</v>
      </c>
      <c r="F24" s="1" t="s">
        <v>37</v>
      </c>
      <c r="G24" s="15">
        <v>63668.98</v>
      </c>
      <c r="I24" s="16">
        <v>1.6199999999999999E-2</v>
      </c>
      <c r="J24" s="13">
        <f t="shared" si="7"/>
        <v>1031.4374760000001</v>
      </c>
      <c r="L24" s="16">
        <v>2.29E-2</v>
      </c>
      <c r="N24" s="13">
        <f t="shared" si="8"/>
        <v>1458.019642</v>
      </c>
      <c r="O24" s="13">
        <f t="shared" si="9"/>
        <v>426.58216599999992</v>
      </c>
      <c r="Q24" s="15">
        <v>280.39245771179992</v>
      </c>
      <c r="R24" s="15">
        <v>146.18970828819999</v>
      </c>
      <c r="S24" s="15">
        <v>0</v>
      </c>
      <c r="T24" s="15">
        <v>0</v>
      </c>
      <c r="U24" s="15">
        <v>0</v>
      </c>
    </row>
    <row r="25" spans="1:21" x14ac:dyDescent="0.2">
      <c r="E25" s="18" t="s">
        <v>38</v>
      </c>
      <c r="J25" s="13"/>
      <c r="N25" s="13"/>
      <c r="O25" s="13"/>
      <c r="Q25" s="13"/>
      <c r="R25" s="13"/>
      <c r="S25" s="13"/>
      <c r="T25" s="13"/>
      <c r="U25" s="13"/>
    </row>
    <row r="26" spans="1:21" x14ac:dyDescent="0.2">
      <c r="E26" s="19"/>
      <c r="F26" s="1" t="s">
        <v>39</v>
      </c>
      <c r="G26" s="22">
        <f>SUM(G19:G25)</f>
        <v>1127835.93</v>
      </c>
      <c r="J26" s="22">
        <f>SUM(J19:J25)</f>
        <v>23250.459323999996</v>
      </c>
      <c r="N26" s="22">
        <f t="shared" ref="N26:O26" si="10">SUM(N19:N25)</f>
        <v>25133.322719</v>
      </c>
      <c r="O26" s="22">
        <f t="shared" si="10"/>
        <v>1882.8633950000021</v>
      </c>
      <c r="Q26" s="22">
        <f t="shared" ref="Q26:U26" si="11">SUM(Q19:Q25)</f>
        <v>1237.6061095335003</v>
      </c>
      <c r="R26" s="22">
        <f t="shared" si="11"/>
        <v>645.25728546650066</v>
      </c>
      <c r="S26" s="22">
        <f t="shared" si="11"/>
        <v>0</v>
      </c>
      <c r="T26" s="22">
        <f t="shared" si="11"/>
        <v>0</v>
      </c>
      <c r="U26" s="22">
        <f t="shared" si="11"/>
        <v>0</v>
      </c>
    </row>
    <row r="27" spans="1:21" x14ac:dyDescent="0.2">
      <c r="J27" s="13"/>
      <c r="N27" s="13"/>
      <c r="O27" s="13"/>
      <c r="Q27" s="13"/>
      <c r="R27" s="13"/>
      <c r="S27" s="13"/>
      <c r="T27" s="13"/>
      <c r="U27" s="13"/>
    </row>
    <row r="28" spans="1:21" x14ac:dyDescent="0.2">
      <c r="A28" s="1" t="s">
        <v>42</v>
      </c>
      <c r="J28" s="13"/>
      <c r="N28" s="13"/>
      <c r="O28" s="13"/>
      <c r="Q28" s="13"/>
      <c r="R28" s="13"/>
      <c r="S28" s="13"/>
      <c r="T28" s="13"/>
      <c r="U28" s="13"/>
    </row>
    <row r="29" spans="1:21" x14ac:dyDescent="0.2">
      <c r="F29" s="1" t="s">
        <v>43</v>
      </c>
      <c r="J29" s="13"/>
      <c r="N29" s="13"/>
      <c r="O29" s="13"/>
      <c r="Q29" s="13"/>
      <c r="R29" s="13"/>
      <c r="S29" s="13"/>
      <c r="T29" s="13"/>
      <c r="U29" s="13"/>
    </row>
    <row r="30" spans="1:21" ht="15" x14ac:dyDescent="0.25">
      <c r="B30" s="1" t="s">
        <v>30</v>
      </c>
      <c r="C30" s="1" t="s">
        <v>44</v>
      </c>
      <c r="D30" s="1">
        <f t="shared" ref="D30:D40" si="12">E30*1000</f>
        <v>330300</v>
      </c>
      <c r="E30" s="1">
        <v>330.3</v>
      </c>
      <c r="F30" s="1" t="s">
        <v>45</v>
      </c>
      <c r="G30" s="15">
        <v>0</v>
      </c>
      <c r="I30" s="17">
        <v>0</v>
      </c>
      <c r="J30" s="13">
        <f t="shared" ref="J30:J40" si="13">G30*I30</f>
        <v>0</v>
      </c>
      <c r="L30" s="17">
        <v>0</v>
      </c>
      <c r="N30" s="13">
        <f t="shared" ref="N30:N40" si="14">G30*L30</f>
        <v>0</v>
      </c>
      <c r="O30" s="13">
        <f t="shared" ref="O30:O40" si="15">N30-J30</f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</row>
    <row r="31" spans="1:21" ht="15" x14ac:dyDescent="0.25">
      <c r="B31" s="1" t="s">
        <v>30</v>
      </c>
      <c r="C31" s="1" t="s">
        <v>44</v>
      </c>
      <c r="D31" s="1">
        <f t="shared" si="12"/>
        <v>330400</v>
      </c>
      <c r="E31" s="1">
        <v>330.4</v>
      </c>
      <c r="F31" s="1" t="s">
        <v>46</v>
      </c>
      <c r="G31" s="15">
        <v>0</v>
      </c>
      <c r="I31" s="17">
        <v>0</v>
      </c>
      <c r="J31" s="13">
        <f t="shared" si="13"/>
        <v>0</v>
      </c>
      <c r="L31" s="17">
        <v>0</v>
      </c>
      <c r="N31" s="13">
        <f t="shared" si="14"/>
        <v>0</v>
      </c>
      <c r="O31" s="13">
        <f t="shared" si="15"/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</row>
    <row r="32" spans="1:21" ht="15" x14ac:dyDescent="0.25">
      <c r="B32" s="1" t="s">
        <v>30</v>
      </c>
      <c r="C32" s="1" t="s">
        <v>44</v>
      </c>
      <c r="D32" s="1">
        <f t="shared" si="12"/>
        <v>331000</v>
      </c>
      <c r="E32" s="14">
        <v>331</v>
      </c>
      <c r="F32" s="1" t="s">
        <v>32</v>
      </c>
      <c r="G32" s="15">
        <v>0</v>
      </c>
      <c r="I32" s="17">
        <v>0</v>
      </c>
      <c r="J32" s="13">
        <f t="shared" si="13"/>
        <v>0</v>
      </c>
      <c r="L32" s="17">
        <v>0</v>
      </c>
      <c r="N32" s="13">
        <f t="shared" si="14"/>
        <v>0</v>
      </c>
      <c r="O32" s="13">
        <f t="shared" si="15"/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</row>
    <row r="33" spans="1:21" ht="15" x14ac:dyDescent="0.25">
      <c r="B33" s="1" t="s">
        <v>30</v>
      </c>
      <c r="C33" s="1" t="s">
        <v>44</v>
      </c>
      <c r="D33" s="1">
        <f t="shared" si="12"/>
        <v>331100</v>
      </c>
      <c r="E33" s="1">
        <v>331.1</v>
      </c>
      <c r="F33" s="1" t="s">
        <v>47</v>
      </c>
      <c r="G33" s="15">
        <v>0</v>
      </c>
      <c r="I33" s="17">
        <v>0</v>
      </c>
      <c r="J33" s="13">
        <f t="shared" si="13"/>
        <v>0</v>
      </c>
      <c r="L33" s="17">
        <v>0</v>
      </c>
      <c r="N33" s="13">
        <f t="shared" si="14"/>
        <v>0</v>
      </c>
      <c r="O33" s="13">
        <f t="shared" si="15"/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15" x14ac:dyDescent="0.25">
      <c r="B34" s="1" t="s">
        <v>30</v>
      </c>
      <c r="C34" s="1" t="s">
        <v>44</v>
      </c>
      <c r="D34" s="1">
        <f t="shared" si="12"/>
        <v>331200</v>
      </c>
      <c r="E34" s="1">
        <v>331.2</v>
      </c>
      <c r="F34" s="1" t="s">
        <v>48</v>
      </c>
      <c r="G34" s="15">
        <v>43984.14</v>
      </c>
      <c r="I34" s="16">
        <v>2.29E-2</v>
      </c>
      <c r="J34" s="13">
        <f t="shared" si="13"/>
        <v>1007.236806</v>
      </c>
      <c r="L34" s="16">
        <v>2.6700000000000002E-2</v>
      </c>
      <c r="N34" s="13">
        <f t="shared" si="14"/>
        <v>1174.376538</v>
      </c>
      <c r="O34" s="13">
        <f t="shared" si="15"/>
        <v>167.13973199999998</v>
      </c>
      <c r="Q34" s="15">
        <v>109.86094584359998</v>
      </c>
      <c r="R34" s="15">
        <v>57.278786156400002</v>
      </c>
      <c r="S34" s="15">
        <v>0</v>
      </c>
      <c r="T34" s="15">
        <v>0</v>
      </c>
      <c r="U34" s="15">
        <v>0</v>
      </c>
    </row>
    <row r="35" spans="1:21" ht="15" x14ac:dyDescent="0.25">
      <c r="B35" s="1" t="s">
        <v>30</v>
      </c>
      <c r="C35" s="1" t="s">
        <v>44</v>
      </c>
      <c r="D35" s="1">
        <f t="shared" si="12"/>
        <v>332000</v>
      </c>
      <c r="E35" s="14">
        <v>332</v>
      </c>
      <c r="F35" s="1" t="s">
        <v>49</v>
      </c>
      <c r="G35" s="15">
        <v>0</v>
      </c>
      <c r="I35" s="17">
        <v>0</v>
      </c>
      <c r="J35" s="13">
        <f t="shared" si="13"/>
        <v>0</v>
      </c>
      <c r="L35" s="17">
        <v>0</v>
      </c>
      <c r="N35" s="13">
        <f t="shared" si="14"/>
        <v>0</v>
      </c>
      <c r="O35" s="13">
        <f t="shared" si="15"/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</row>
    <row r="36" spans="1:21" ht="15" x14ac:dyDescent="0.25">
      <c r="B36" s="1" t="s">
        <v>30</v>
      </c>
      <c r="C36" s="1" t="s">
        <v>44</v>
      </c>
      <c r="D36" s="1">
        <f t="shared" si="12"/>
        <v>332100</v>
      </c>
      <c r="E36" s="1">
        <v>332.1</v>
      </c>
      <c r="F36" s="1" t="s">
        <v>50</v>
      </c>
      <c r="G36" s="15">
        <v>0</v>
      </c>
      <c r="I36" s="17">
        <v>0</v>
      </c>
      <c r="J36" s="13">
        <f t="shared" si="13"/>
        <v>0</v>
      </c>
      <c r="L36" s="17">
        <v>0</v>
      </c>
      <c r="N36" s="13">
        <f t="shared" si="14"/>
        <v>0</v>
      </c>
      <c r="O36" s="13">
        <f t="shared" si="15"/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</row>
    <row r="37" spans="1:21" ht="15" x14ac:dyDescent="0.25">
      <c r="B37" s="1" t="s">
        <v>30</v>
      </c>
      <c r="C37" s="1" t="s">
        <v>44</v>
      </c>
      <c r="D37" s="1">
        <f t="shared" si="12"/>
        <v>332200</v>
      </c>
      <c r="E37" s="1">
        <v>332.2</v>
      </c>
      <c r="F37" s="1" t="s">
        <v>51</v>
      </c>
      <c r="G37" s="15">
        <v>0</v>
      </c>
      <c r="I37" s="17">
        <v>0</v>
      </c>
      <c r="J37" s="13">
        <f t="shared" si="13"/>
        <v>0</v>
      </c>
      <c r="L37" s="17">
        <v>0</v>
      </c>
      <c r="N37" s="13">
        <f t="shared" si="14"/>
        <v>0</v>
      </c>
      <c r="O37" s="13">
        <f t="shared" si="15"/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</row>
    <row r="38" spans="1:21" ht="15" x14ac:dyDescent="0.25">
      <c r="B38" s="1" t="s">
        <v>30</v>
      </c>
      <c r="C38" s="1" t="s">
        <v>44</v>
      </c>
      <c r="D38" s="1">
        <f t="shared" si="12"/>
        <v>333000</v>
      </c>
      <c r="E38" s="14">
        <v>333</v>
      </c>
      <c r="F38" s="1" t="s">
        <v>52</v>
      </c>
      <c r="G38" s="15">
        <v>0</v>
      </c>
      <c r="I38" s="17">
        <v>0</v>
      </c>
      <c r="J38" s="13">
        <f t="shared" si="13"/>
        <v>0</v>
      </c>
      <c r="L38" s="17">
        <v>0</v>
      </c>
      <c r="N38" s="13">
        <f t="shared" si="14"/>
        <v>0</v>
      </c>
      <c r="O38" s="13">
        <f t="shared" si="15"/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</row>
    <row r="39" spans="1:21" ht="15" x14ac:dyDescent="0.25">
      <c r="B39" s="1" t="s">
        <v>30</v>
      </c>
      <c r="C39" s="1" t="s">
        <v>44</v>
      </c>
      <c r="D39" s="1">
        <f t="shared" si="12"/>
        <v>334000</v>
      </c>
      <c r="E39" s="14">
        <v>334</v>
      </c>
      <c r="F39" s="1" t="s">
        <v>36</v>
      </c>
      <c r="G39" s="15">
        <v>0</v>
      </c>
      <c r="I39" s="17">
        <v>0</v>
      </c>
      <c r="J39" s="13">
        <f t="shared" si="13"/>
        <v>0</v>
      </c>
      <c r="L39" s="17">
        <v>0</v>
      </c>
      <c r="N39" s="13">
        <f t="shared" si="14"/>
        <v>0</v>
      </c>
      <c r="O39" s="13">
        <f t="shared" si="15"/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</row>
    <row r="40" spans="1:21" ht="15" x14ac:dyDescent="0.25">
      <c r="B40" s="1" t="s">
        <v>30</v>
      </c>
      <c r="C40" s="1" t="s">
        <v>44</v>
      </c>
      <c r="D40" s="1">
        <f t="shared" si="12"/>
        <v>335000</v>
      </c>
      <c r="E40" s="14">
        <v>335</v>
      </c>
      <c r="F40" s="1" t="s">
        <v>37</v>
      </c>
      <c r="G40" s="15">
        <v>0</v>
      </c>
      <c r="I40" s="17">
        <v>0</v>
      </c>
      <c r="J40" s="13">
        <f t="shared" si="13"/>
        <v>0</v>
      </c>
      <c r="L40" s="17">
        <v>0</v>
      </c>
      <c r="N40" s="13">
        <f t="shared" si="14"/>
        <v>0</v>
      </c>
      <c r="O40" s="13">
        <f t="shared" si="15"/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</row>
    <row r="41" spans="1:21" x14ac:dyDescent="0.2">
      <c r="F41" s="1" t="s">
        <v>39</v>
      </c>
      <c r="G41" s="22">
        <f>SUM(G30:G40)</f>
        <v>43984.14</v>
      </c>
      <c r="J41" s="22">
        <f>SUM(J30:J40)</f>
        <v>1007.236806</v>
      </c>
      <c r="N41" s="22">
        <f t="shared" ref="N41:O41" si="16">SUM(N30:N40)</f>
        <v>1174.376538</v>
      </c>
      <c r="O41" s="22">
        <f t="shared" si="16"/>
        <v>167.13973199999998</v>
      </c>
      <c r="Q41" s="22">
        <f t="shared" ref="Q41:U41" si="17">SUM(Q30:Q40)</f>
        <v>109.86094584359998</v>
      </c>
      <c r="R41" s="22">
        <f t="shared" si="17"/>
        <v>57.278786156400002</v>
      </c>
      <c r="S41" s="22">
        <f t="shared" si="17"/>
        <v>0</v>
      </c>
      <c r="T41" s="22">
        <f t="shared" si="17"/>
        <v>0</v>
      </c>
      <c r="U41" s="22">
        <f t="shared" si="17"/>
        <v>0</v>
      </c>
    </row>
    <row r="42" spans="1:21" x14ac:dyDescent="0.2">
      <c r="J42" s="13"/>
      <c r="N42" s="13"/>
      <c r="O42" s="13"/>
      <c r="Q42" s="13"/>
      <c r="R42" s="13"/>
      <c r="S42" s="13"/>
      <c r="T42" s="13"/>
      <c r="U42" s="13"/>
    </row>
    <row r="43" spans="1:21" x14ac:dyDescent="0.2">
      <c r="A43" s="1" t="s">
        <v>53</v>
      </c>
      <c r="J43" s="13"/>
      <c r="N43" s="13"/>
      <c r="O43" s="13"/>
      <c r="Q43" s="13"/>
      <c r="R43" s="13"/>
      <c r="S43" s="13"/>
      <c r="T43" s="13"/>
      <c r="U43" s="13"/>
    </row>
    <row r="44" spans="1:21" x14ac:dyDescent="0.2">
      <c r="F44" s="1" t="s">
        <v>54</v>
      </c>
      <c r="J44" s="13"/>
      <c r="N44" s="13"/>
      <c r="O44" s="13"/>
      <c r="Q44" s="13"/>
      <c r="R44" s="13"/>
      <c r="S44" s="13"/>
      <c r="T44" s="13"/>
      <c r="U44" s="13"/>
    </row>
    <row r="45" spans="1:21" ht="15" x14ac:dyDescent="0.25">
      <c r="B45" s="1" t="s">
        <v>30</v>
      </c>
      <c r="C45" s="1" t="s">
        <v>55</v>
      </c>
      <c r="D45" s="1">
        <f t="shared" ref="D45:D49" si="18">E45*1000</f>
        <v>341000</v>
      </c>
      <c r="E45" s="14">
        <v>341</v>
      </c>
      <c r="F45" s="1" t="s">
        <v>32</v>
      </c>
      <c r="G45" s="15">
        <v>-13.29</v>
      </c>
      <c r="I45" s="16">
        <v>2.3399999999999997E-2</v>
      </c>
      <c r="J45" s="13">
        <f t="shared" ref="J45:J49" si="19">G45*I45</f>
        <v>-0.31098599999999993</v>
      </c>
      <c r="L45" s="16">
        <v>2.3699999999999999E-2</v>
      </c>
      <c r="N45" s="13">
        <f t="shared" ref="N45:N49" si="20">G45*L45</f>
        <v>-0.31497299999999995</v>
      </c>
      <c r="O45" s="13">
        <f t="shared" ref="O45:O49" si="21">N45-J45</f>
        <v>-3.9870000000000183E-3</v>
      </c>
      <c r="Q45" s="15">
        <v>-2.6206551000000355E-3</v>
      </c>
      <c r="R45" s="15">
        <v>-1.3663449000000105E-3</v>
      </c>
      <c r="S45" s="15">
        <v>0</v>
      </c>
      <c r="T45" s="15">
        <v>0</v>
      </c>
      <c r="U45" s="15">
        <v>0</v>
      </c>
    </row>
    <row r="46" spans="1:21" ht="15" x14ac:dyDescent="0.25">
      <c r="B46" s="1" t="s">
        <v>30</v>
      </c>
      <c r="C46" s="1" t="s">
        <v>55</v>
      </c>
      <c r="D46" s="1">
        <f t="shared" si="18"/>
        <v>342000</v>
      </c>
      <c r="E46" s="14">
        <v>342</v>
      </c>
      <c r="F46" s="1" t="s">
        <v>56</v>
      </c>
      <c r="G46" s="15">
        <v>-32.33</v>
      </c>
      <c r="I46" s="16">
        <v>2.7200000000000002E-2</v>
      </c>
      <c r="J46" s="13">
        <f t="shared" si="19"/>
        <v>-0.87937600000000005</v>
      </c>
      <c r="L46" s="16">
        <v>2.4500000000000001E-2</v>
      </c>
      <c r="N46" s="13">
        <f t="shared" si="20"/>
        <v>-0.79208500000000004</v>
      </c>
      <c r="O46" s="13">
        <f t="shared" si="21"/>
        <v>8.7291000000000007E-2</v>
      </c>
      <c r="Q46" s="15">
        <v>5.7376374300000088E-2</v>
      </c>
      <c r="R46" s="15">
        <v>2.991462570000003E-2</v>
      </c>
      <c r="S46" s="15">
        <v>0</v>
      </c>
      <c r="T46" s="15">
        <v>0</v>
      </c>
      <c r="U46" s="15">
        <v>0</v>
      </c>
    </row>
    <row r="47" spans="1:21" ht="15" x14ac:dyDescent="0.25">
      <c r="B47" s="1" t="s">
        <v>30</v>
      </c>
      <c r="C47" s="1" t="s">
        <v>55</v>
      </c>
      <c r="D47" s="1">
        <f t="shared" si="18"/>
        <v>344000</v>
      </c>
      <c r="E47" s="14">
        <v>344</v>
      </c>
      <c r="F47" s="1" t="s">
        <v>34</v>
      </c>
      <c r="G47" s="15">
        <v>-2024.29</v>
      </c>
      <c r="I47" s="16">
        <v>0.03</v>
      </c>
      <c r="J47" s="13">
        <f t="shared" si="19"/>
        <v>-60.728699999999996</v>
      </c>
      <c r="L47" s="16">
        <v>3.3599999999999998E-2</v>
      </c>
      <c r="N47" s="13">
        <f t="shared" si="20"/>
        <v>-68.016143999999997</v>
      </c>
      <c r="O47" s="13">
        <f t="shared" si="21"/>
        <v>-7.2874440000000007</v>
      </c>
      <c r="Q47" s="15">
        <v>-4.7900369412000003</v>
      </c>
      <c r="R47" s="15">
        <v>-2.4974070588000004</v>
      </c>
      <c r="S47" s="15">
        <v>0</v>
      </c>
      <c r="T47" s="15">
        <v>0</v>
      </c>
      <c r="U47" s="15">
        <v>0</v>
      </c>
    </row>
    <row r="48" spans="1:21" ht="15" x14ac:dyDescent="0.25">
      <c r="B48" s="1" t="s">
        <v>30</v>
      </c>
      <c r="C48" s="1" t="s">
        <v>55</v>
      </c>
      <c r="D48" s="1">
        <f t="shared" si="18"/>
        <v>345000</v>
      </c>
      <c r="E48" s="14">
        <v>345</v>
      </c>
      <c r="F48" s="1" t="s">
        <v>36</v>
      </c>
      <c r="G48" s="15">
        <v>-3.44</v>
      </c>
      <c r="I48" s="16">
        <v>6.1399999999999996E-2</v>
      </c>
      <c r="J48" s="13">
        <f t="shared" si="19"/>
        <v>-0.21121599999999999</v>
      </c>
      <c r="L48" s="16">
        <v>5.2499999999999998E-2</v>
      </c>
      <c r="N48" s="13">
        <f t="shared" si="20"/>
        <v>-0.18059999999999998</v>
      </c>
      <c r="O48" s="13">
        <f t="shared" si="21"/>
        <v>3.0616000000000004E-2</v>
      </c>
      <c r="Q48" s="15">
        <v>2.0123896799999999E-2</v>
      </c>
      <c r="R48" s="15">
        <v>1.0492103200000005E-2</v>
      </c>
      <c r="S48" s="15">
        <v>0</v>
      </c>
      <c r="T48" s="15">
        <v>0</v>
      </c>
      <c r="U48" s="15">
        <v>0</v>
      </c>
    </row>
    <row r="49" spans="1:21" ht="15" x14ac:dyDescent="0.25">
      <c r="B49" s="1" t="s">
        <v>30</v>
      </c>
      <c r="C49" s="1" t="s">
        <v>55</v>
      </c>
      <c r="D49" s="1">
        <f t="shared" si="18"/>
        <v>346000</v>
      </c>
      <c r="E49" s="14">
        <v>346</v>
      </c>
      <c r="F49" s="1" t="s">
        <v>57</v>
      </c>
      <c r="G49" s="15">
        <v>-16.239999999999998</v>
      </c>
      <c r="I49" s="16">
        <v>2.9500000000000002E-2</v>
      </c>
      <c r="J49" s="13">
        <f t="shared" si="19"/>
        <v>-0.47908000000000001</v>
      </c>
      <c r="L49" s="16">
        <v>4.3999999999999997E-2</v>
      </c>
      <c r="N49" s="13">
        <f t="shared" si="20"/>
        <v>-0.71455999999999986</v>
      </c>
      <c r="O49" s="13">
        <f t="shared" si="21"/>
        <v>-0.23547999999999986</v>
      </c>
      <c r="Q49" s="15">
        <v>-0.15478100399999989</v>
      </c>
      <c r="R49" s="15">
        <v>-8.069899599999994E-2</v>
      </c>
      <c r="S49" s="15">
        <v>0</v>
      </c>
      <c r="T49" s="15">
        <v>0</v>
      </c>
      <c r="U49" s="15">
        <v>0</v>
      </c>
    </row>
    <row r="50" spans="1:21" x14ac:dyDescent="0.2">
      <c r="F50" s="1" t="s">
        <v>39</v>
      </c>
      <c r="G50" s="22">
        <f>SUM(G45:G49)</f>
        <v>-2089.5899999999997</v>
      </c>
      <c r="J50" s="22">
        <f>SUM(J45:J49)</f>
        <v>-62.609358</v>
      </c>
      <c r="N50" s="22">
        <f>SUM(N45:N49)</f>
        <v>-70.018361999999996</v>
      </c>
      <c r="O50" s="22">
        <f>SUM(O45:O49)</f>
        <v>-7.4090040000000004</v>
      </c>
      <c r="Q50" s="22">
        <f t="shared" ref="Q50:U50" si="22">SUM(Q45:Q49)</f>
        <v>-4.8699383292</v>
      </c>
      <c r="R50" s="22">
        <f t="shared" si="22"/>
        <v>-2.5390656708000003</v>
      </c>
      <c r="S50" s="22">
        <f t="shared" si="22"/>
        <v>0</v>
      </c>
      <c r="T50" s="22">
        <f t="shared" si="22"/>
        <v>0</v>
      </c>
      <c r="U50" s="22">
        <f t="shared" si="22"/>
        <v>0</v>
      </c>
    </row>
    <row r="51" spans="1:21" x14ac:dyDescent="0.2">
      <c r="J51" s="13"/>
      <c r="N51" s="13"/>
      <c r="O51" s="13"/>
      <c r="Q51" s="13"/>
      <c r="R51" s="13"/>
      <c r="S51" s="13"/>
      <c r="T51" s="13"/>
      <c r="U51" s="13"/>
    </row>
    <row r="52" spans="1:21" x14ac:dyDescent="0.2">
      <c r="A52" s="1" t="s">
        <v>58</v>
      </c>
      <c r="J52" s="13"/>
      <c r="N52" s="13"/>
      <c r="O52" s="13"/>
      <c r="Q52" s="13"/>
      <c r="R52" s="13"/>
      <c r="S52" s="13"/>
      <c r="T52" s="13"/>
      <c r="U52" s="13"/>
    </row>
    <row r="53" spans="1:21" ht="15" x14ac:dyDescent="0.25">
      <c r="B53" s="1" t="s">
        <v>30</v>
      </c>
      <c r="C53" s="1" t="s">
        <v>59</v>
      </c>
      <c r="D53" s="1">
        <f t="shared" ref="D53:D62" si="23">E53*1000</f>
        <v>350300</v>
      </c>
      <c r="E53" s="1">
        <v>350.3</v>
      </c>
      <c r="F53" s="1" t="s">
        <v>45</v>
      </c>
      <c r="G53" s="15">
        <v>0</v>
      </c>
      <c r="I53" s="17">
        <v>0</v>
      </c>
      <c r="J53" s="13">
        <f t="shared" ref="J53:J62" si="24">G53*I53</f>
        <v>0</v>
      </c>
      <c r="L53" s="17">
        <v>0</v>
      </c>
      <c r="N53" s="13">
        <f t="shared" ref="N53:N62" si="25">G53*L53</f>
        <v>0</v>
      </c>
      <c r="O53" s="13">
        <f t="shared" ref="O53:O62" si="26">N53-J53</f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</row>
    <row r="54" spans="1:21" ht="15" x14ac:dyDescent="0.25">
      <c r="B54" s="1" t="s">
        <v>30</v>
      </c>
      <c r="C54" s="1" t="s">
        <v>59</v>
      </c>
      <c r="D54" s="1">
        <f t="shared" si="23"/>
        <v>350400</v>
      </c>
      <c r="E54" s="1">
        <v>350.4</v>
      </c>
      <c r="F54" s="1" t="s">
        <v>60</v>
      </c>
      <c r="G54" s="15">
        <v>0</v>
      </c>
      <c r="I54" s="17">
        <v>0</v>
      </c>
      <c r="J54" s="13">
        <f t="shared" si="24"/>
        <v>0</v>
      </c>
      <c r="L54" s="17">
        <v>0</v>
      </c>
      <c r="N54" s="13">
        <f t="shared" si="25"/>
        <v>0</v>
      </c>
      <c r="O54" s="13">
        <f t="shared" si="26"/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</row>
    <row r="55" spans="1:21" ht="15" x14ac:dyDescent="0.25">
      <c r="B55" s="1" t="s">
        <v>30</v>
      </c>
      <c r="C55" s="1" t="s">
        <v>59</v>
      </c>
      <c r="D55" s="1">
        <f t="shared" si="23"/>
        <v>352000</v>
      </c>
      <c r="E55" s="14">
        <v>352</v>
      </c>
      <c r="F55" s="1" t="s">
        <v>32</v>
      </c>
      <c r="G55" s="15">
        <v>81.72</v>
      </c>
      <c r="I55" s="16">
        <v>1.6500000000000001E-2</v>
      </c>
      <c r="J55" s="13">
        <f t="shared" si="24"/>
        <v>1.3483800000000001</v>
      </c>
      <c r="L55" s="16">
        <v>1.6299999999999999E-2</v>
      </c>
      <c r="N55" s="13">
        <f t="shared" si="25"/>
        <v>1.3320359999999998</v>
      </c>
      <c r="O55" s="13">
        <f t="shared" si="26"/>
        <v>-1.6344000000000358E-2</v>
      </c>
      <c r="Q55" s="15">
        <v>-1.074291120000026E-2</v>
      </c>
      <c r="R55" s="15">
        <v>-5.601088800000098E-3</v>
      </c>
      <c r="S55" s="15">
        <v>0</v>
      </c>
      <c r="T55" s="15">
        <v>0</v>
      </c>
      <c r="U55" s="15">
        <v>0</v>
      </c>
    </row>
    <row r="56" spans="1:21" ht="15" x14ac:dyDescent="0.25">
      <c r="B56" s="1" t="s">
        <v>30</v>
      </c>
      <c r="C56" s="1" t="s">
        <v>59</v>
      </c>
      <c r="D56" s="1">
        <f t="shared" si="23"/>
        <v>353000</v>
      </c>
      <c r="E56" s="14">
        <v>353</v>
      </c>
      <c r="F56" s="1" t="s">
        <v>61</v>
      </c>
      <c r="G56" s="15">
        <v>2203518.1599999997</v>
      </c>
      <c r="I56" s="16">
        <v>2.3300000000000001E-2</v>
      </c>
      <c r="J56" s="13">
        <f t="shared" si="24"/>
        <v>51341.973127999998</v>
      </c>
      <c r="L56" s="16">
        <v>2.41E-2</v>
      </c>
      <c r="N56" s="13">
        <f t="shared" si="25"/>
        <v>53104.787655999993</v>
      </c>
      <c r="O56" s="13">
        <f t="shared" si="26"/>
        <v>1762.8145279999953</v>
      </c>
      <c r="Q56" s="15">
        <v>1158.6979892543968</v>
      </c>
      <c r="R56" s="15">
        <v>604.11653874559852</v>
      </c>
      <c r="S56" s="15">
        <v>0</v>
      </c>
      <c r="T56" s="15">
        <v>0</v>
      </c>
      <c r="U56" s="15">
        <v>0</v>
      </c>
    </row>
    <row r="57" spans="1:21" ht="15" x14ac:dyDescent="0.25">
      <c r="B57" s="1" t="s">
        <v>30</v>
      </c>
      <c r="C57" s="1" t="s">
        <v>59</v>
      </c>
      <c r="D57" s="1">
        <f t="shared" si="23"/>
        <v>354000</v>
      </c>
      <c r="E57" s="14">
        <v>354</v>
      </c>
      <c r="F57" s="1" t="s">
        <v>62</v>
      </c>
      <c r="G57" s="15">
        <v>679.81</v>
      </c>
      <c r="I57" s="16">
        <v>1.7999999999999999E-2</v>
      </c>
      <c r="J57" s="13">
        <f t="shared" si="24"/>
        <v>12.236579999999998</v>
      </c>
      <c r="L57" s="16">
        <v>1.5100000000000001E-2</v>
      </c>
      <c r="N57" s="13">
        <f t="shared" si="25"/>
        <v>10.265131</v>
      </c>
      <c r="O57" s="13">
        <f t="shared" si="26"/>
        <v>-1.971448999999998</v>
      </c>
      <c r="Q57" s="15">
        <v>-1.295833427699999</v>
      </c>
      <c r="R57" s="15">
        <v>-0.67561557229999947</v>
      </c>
      <c r="S57" s="15">
        <v>0</v>
      </c>
      <c r="T57" s="15">
        <v>0</v>
      </c>
      <c r="U57" s="15">
        <v>0</v>
      </c>
    </row>
    <row r="58" spans="1:21" ht="15" x14ac:dyDescent="0.25">
      <c r="B58" s="1" t="s">
        <v>30</v>
      </c>
      <c r="C58" s="1" t="s">
        <v>59</v>
      </c>
      <c r="D58" s="1">
        <f t="shared" si="23"/>
        <v>355000</v>
      </c>
      <c r="E58" s="14">
        <v>355</v>
      </c>
      <c r="F58" s="1" t="s">
        <v>63</v>
      </c>
      <c r="G58" s="15">
        <v>34799.69</v>
      </c>
      <c r="I58" s="16">
        <v>1.38E-2</v>
      </c>
      <c r="J58" s="13">
        <f t="shared" si="24"/>
        <v>480.23572200000001</v>
      </c>
      <c r="L58" s="16">
        <v>1.9300000000000001E-2</v>
      </c>
      <c r="N58" s="13">
        <f t="shared" si="25"/>
        <v>671.63401700000009</v>
      </c>
      <c r="O58" s="13">
        <f t="shared" si="26"/>
        <v>191.39829500000008</v>
      </c>
      <c r="Q58" s="15">
        <v>125.80609930350005</v>
      </c>
      <c r="R58" s="15">
        <v>65.592195696500028</v>
      </c>
      <c r="S58" s="15">
        <v>0</v>
      </c>
      <c r="T58" s="15">
        <v>0</v>
      </c>
      <c r="U58" s="15">
        <v>0</v>
      </c>
    </row>
    <row r="59" spans="1:21" ht="15" x14ac:dyDescent="0.25">
      <c r="B59" s="1" t="s">
        <v>30</v>
      </c>
      <c r="C59" s="1" t="s">
        <v>59</v>
      </c>
      <c r="D59" s="1">
        <f t="shared" si="23"/>
        <v>356000</v>
      </c>
      <c r="E59" s="14">
        <v>356</v>
      </c>
      <c r="F59" s="1" t="s">
        <v>64</v>
      </c>
      <c r="G59" s="15">
        <v>108255.07999999999</v>
      </c>
      <c r="I59" s="16">
        <v>1.5900000000000001E-2</v>
      </c>
      <c r="J59" s="13">
        <f t="shared" si="24"/>
        <v>1721.255772</v>
      </c>
      <c r="L59" s="16">
        <v>2.1399999999999999E-2</v>
      </c>
      <c r="N59" s="13">
        <f t="shared" si="25"/>
        <v>2316.6587119999995</v>
      </c>
      <c r="O59" s="13">
        <f t="shared" si="26"/>
        <v>595.40293999999949</v>
      </c>
      <c r="Q59" s="15">
        <v>391.35835246199986</v>
      </c>
      <c r="R59" s="15">
        <v>204.04458753799986</v>
      </c>
      <c r="S59" s="15">
        <v>0</v>
      </c>
      <c r="T59" s="15">
        <v>0</v>
      </c>
      <c r="U59" s="15">
        <v>0</v>
      </c>
    </row>
    <row r="60" spans="1:21" ht="15" x14ac:dyDescent="0.25">
      <c r="B60" s="1" t="s">
        <v>30</v>
      </c>
      <c r="C60" s="1" t="s">
        <v>59</v>
      </c>
      <c r="D60" s="1">
        <f t="shared" si="23"/>
        <v>357000</v>
      </c>
      <c r="E60" s="14">
        <v>357</v>
      </c>
      <c r="F60" s="1" t="s">
        <v>65</v>
      </c>
      <c r="G60" s="15">
        <v>0</v>
      </c>
      <c r="I60" s="17">
        <v>0</v>
      </c>
      <c r="J60" s="13">
        <f t="shared" si="24"/>
        <v>0</v>
      </c>
      <c r="L60" s="17">
        <v>0</v>
      </c>
      <c r="N60" s="13">
        <f t="shared" si="25"/>
        <v>0</v>
      </c>
      <c r="O60" s="13">
        <f t="shared" si="26"/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</row>
    <row r="61" spans="1:21" ht="15" x14ac:dyDescent="0.25">
      <c r="B61" s="1" t="s">
        <v>30</v>
      </c>
      <c r="C61" s="1" t="s">
        <v>59</v>
      </c>
      <c r="D61" s="1">
        <f t="shared" si="23"/>
        <v>358000</v>
      </c>
      <c r="E61" s="14">
        <v>358</v>
      </c>
      <c r="F61" s="1" t="s">
        <v>66</v>
      </c>
      <c r="G61" s="15">
        <v>0</v>
      </c>
      <c r="I61" s="17">
        <v>0</v>
      </c>
      <c r="J61" s="13">
        <f t="shared" si="24"/>
        <v>0</v>
      </c>
      <c r="L61" s="17">
        <v>0</v>
      </c>
      <c r="N61" s="13">
        <f t="shared" si="25"/>
        <v>0</v>
      </c>
      <c r="O61" s="13">
        <f t="shared" si="26"/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</row>
    <row r="62" spans="1:21" ht="15" x14ac:dyDescent="0.25">
      <c r="B62" s="1" t="s">
        <v>30</v>
      </c>
      <c r="C62" s="1" t="s">
        <v>59</v>
      </c>
      <c r="D62" s="1">
        <f t="shared" si="23"/>
        <v>359000</v>
      </c>
      <c r="E62" s="14">
        <v>359</v>
      </c>
      <c r="F62" s="1" t="s">
        <v>67</v>
      </c>
      <c r="G62" s="15">
        <v>0</v>
      </c>
      <c r="I62" s="17">
        <v>0</v>
      </c>
      <c r="J62" s="13">
        <f t="shared" si="24"/>
        <v>0</v>
      </c>
      <c r="L62" s="17">
        <v>0</v>
      </c>
      <c r="N62" s="13">
        <f t="shared" si="25"/>
        <v>0</v>
      </c>
      <c r="O62" s="13">
        <f t="shared" si="26"/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</row>
    <row r="63" spans="1:21" x14ac:dyDescent="0.2">
      <c r="F63" s="1" t="s">
        <v>39</v>
      </c>
      <c r="G63" s="22">
        <f>SUM(G53:G62)</f>
        <v>2347334.46</v>
      </c>
      <c r="J63" s="22">
        <f>SUM(J53:J62)</f>
        <v>53557.049581999992</v>
      </c>
      <c r="N63" s="22">
        <f>SUM(N53:N62)</f>
        <v>56104.677551999986</v>
      </c>
      <c r="O63" s="22">
        <f>SUM(O53:O62)</f>
        <v>2547.627969999995</v>
      </c>
      <c r="Q63" s="22">
        <f t="shared" ref="Q63:U63" si="27">SUM(Q53:Q62)</f>
        <v>1674.5558646809968</v>
      </c>
      <c r="R63" s="22">
        <f t="shared" si="27"/>
        <v>873.07210531899841</v>
      </c>
      <c r="S63" s="22">
        <f t="shared" si="27"/>
        <v>0</v>
      </c>
      <c r="T63" s="22">
        <f t="shared" si="27"/>
        <v>0</v>
      </c>
      <c r="U63" s="22">
        <f t="shared" si="27"/>
        <v>0</v>
      </c>
    </row>
    <row r="64" spans="1:21" x14ac:dyDescent="0.2">
      <c r="J64" s="13"/>
      <c r="N64" s="13"/>
      <c r="O64" s="13"/>
      <c r="Q64" s="13"/>
      <c r="R64" s="13"/>
      <c r="S64" s="13"/>
      <c r="T64" s="13"/>
      <c r="U64" s="13"/>
    </row>
    <row r="65" spans="1:21" x14ac:dyDescent="0.2">
      <c r="A65" s="1" t="s">
        <v>68</v>
      </c>
      <c r="J65" s="13"/>
      <c r="N65" s="13"/>
      <c r="O65" s="13"/>
      <c r="Q65" s="13"/>
      <c r="R65" s="13"/>
      <c r="S65" s="13"/>
      <c r="T65" s="13"/>
      <c r="U65" s="13"/>
    </row>
    <row r="66" spans="1:21" ht="15" x14ac:dyDescent="0.25">
      <c r="B66" s="1" t="s">
        <v>30</v>
      </c>
      <c r="C66" s="1" t="s">
        <v>69</v>
      </c>
      <c r="D66" s="1">
        <f t="shared" ref="D66:D82" si="28">E66*1000</f>
        <v>360400</v>
      </c>
      <c r="E66" s="1">
        <v>360.4</v>
      </c>
      <c r="F66" s="1" t="s">
        <v>70</v>
      </c>
      <c r="G66" s="15">
        <v>0</v>
      </c>
      <c r="I66" s="17">
        <v>0</v>
      </c>
      <c r="J66" s="13">
        <f t="shared" ref="J66:J82" si="29">G66*I66</f>
        <v>0</v>
      </c>
      <c r="L66" s="17">
        <v>0</v>
      </c>
      <c r="N66" s="13">
        <f t="shared" ref="N66:N82" si="30">G66*L66</f>
        <v>0</v>
      </c>
      <c r="O66" s="13">
        <f t="shared" ref="O66:O82" si="31">N66-J66</f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</row>
    <row r="67" spans="1:21" ht="15" x14ac:dyDescent="0.25">
      <c r="B67" s="1" t="s">
        <v>30</v>
      </c>
      <c r="C67" s="1" t="s">
        <v>69</v>
      </c>
      <c r="D67" s="1">
        <f t="shared" si="28"/>
        <v>361000</v>
      </c>
      <c r="E67" s="14">
        <v>361</v>
      </c>
      <c r="F67" s="1" t="s">
        <v>32</v>
      </c>
      <c r="G67" s="15">
        <v>0</v>
      </c>
      <c r="I67" s="17">
        <v>0</v>
      </c>
      <c r="J67" s="13">
        <f t="shared" si="29"/>
        <v>0</v>
      </c>
      <c r="L67" s="17">
        <v>0</v>
      </c>
      <c r="N67" s="13">
        <f t="shared" si="30"/>
        <v>0</v>
      </c>
      <c r="O67" s="13">
        <f t="shared" si="31"/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</row>
    <row r="68" spans="1:21" ht="15" x14ac:dyDescent="0.25">
      <c r="B68" s="1" t="s">
        <v>30</v>
      </c>
      <c r="C68" s="1" t="s">
        <v>69</v>
      </c>
      <c r="D68" s="1">
        <f t="shared" si="28"/>
        <v>362000</v>
      </c>
      <c r="E68" s="14">
        <v>362</v>
      </c>
      <c r="F68" s="1" t="s">
        <v>61</v>
      </c>
      <c r="G68" s="15">
        <v>0</v>
      </c>
      <c r="I68" s="17">
        <v>0</v>
      </c>
      <c r="J68" s="13">
        <f t="shared" si="29"/>
        <v>0</v>
      </c>
      <c r="L68" s="17">
        <v>0</v>
      </c>
      <c r="N68" s="13">
        <f t="shared" si="30"/>
        <v>0</v>
      </c>
      <c r="O68" s="13">
        <f t="shared" si="31"/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</row>
    <row r="69" spans="1:21" ht="15" x14ac:dyDescent="0.25">
      <c r="B69" s="1" t="s">
        <v>30</v>
      </c>
      <c r="C69" s="1" t="s">
        <v>69</v>
      </c>
      <c r="D69" s="1">
        <f t="shared" si="28"/>
        <v>364000</v>
      </c>
      <c r="E69" s="14">
        <v>364</v>
      </c>
      <c r="F69" s="1" t="s">
        <v>71</v>
      </c>
      <c r="G69" s="15">
        <v>524940.27999999991</v>
      </c>
      <c r="I69" s="16">
        <v>2.3099999999999999E-2</v>
      </c>
      <c r="J69" s="13">
        <f t="shared" si="29"/>
        <v>12126.120467999997</v>
      </c>
      <c r="L69" s="16">
        <v>2.5700000000000001E-2</v>
      </c>
      <c r="N69" s="13">
        <f t="shared" si="30"/>
        <v>13490.965195999997</v>
      </c>
      <c r="O69" s="13">
        <f t="shared" si="31"/>
        <v>1364.844728</v>
      </c>
      <c r="Q69" s="15">
        <v>0</v>
      </c>
      <c r="R69" s="15">
        <v>1364.844728</v>
      </c>
      <c r="S69" s="15">
        <v>0</v>
      </c>
      <c r="T69" s="15">
        <v>0</v>
      </c>
      <c r="U69" s="15">
        <v>0</v>
      </c>
    </row>
    <row r="70" spans="1:21" ht="15" x14ac:dyDescent="0.25">
      <c r="B70" s="1" t="s">
        <v>30</v>
      </c>
      <c r="C70" s="1" t="s">
        <v>69</v>
      </c>
      <c r="D70" s="1">
        <f t="shared" si="28"/>
        <v>365000</v>
      </c>
      <c r="E70" s="14">
        <v>365</v>
      </c>
      <c r="F70" s="1" t="s">
        <v>64</v>
      </c>
      <c r="G70" s="15">
        <v>451054.48999999993</v>
      </c>
      <c r="I70" s="16">
        <v>2.8199999999999999E-2</v>
      </c>
      <c r="J70" s="13">
        <f t="shared" si="29"/>
        <v>12719.736617999997</v>
      </c>
      <c r="L70" s="16">
        <v>2.7099999999999999E-2</v>
      </c>
      <c r="N70" s="13">
        <f t="shared" si="30"/>
        <v>12223.576678999998</v>
      </c>
      <c r="O70" s="13">
        <f t="shared" si="31"/>
        <v>-496.15993899999921</v>
      </c>
      <c r="Q70" s="15">
        <v>0</v>
      </c>
      <c r="R70" s="15">
        <v>-496.15993899999921</v>
      </c>
      <c r="S70" s="15">
        <v>0</v>
      </c>
      <c r="T70" s="15">
        <v>0</v>
      </c>
      <c r="U70" s="15">
        <v>0</v>
      </c>
    </row>
    <row r="71" spans="1:21" ht="15" x14ac:dyDescent="0.25">
      <c r="B71" s="1" t="s">
        <v>30</v>
      </c>
      <c r="C71" s="1" t="s">
        <v>69</v>
      </c>
      <c r="D71" s="1">
        <f t="shared" si="28"/>
        <v>366000</v>
      </c>
      <c r="E71" s="14">
        <v>366</v>
      </c>
      <c r="F71" s="1" t="s">
        <v>65</v>
      </c>
      <c r="G71" s="15">
        <v>58832.69</v>
      </c>
      <c r="I71" s="16">
        <v>2.7099999999999999E-2</v>
      </c>
      <c r="J71" s="13">
        <f t="shared" si="29"/>
        <v>1594.3658989999999</v>
      </c>
      <c r="L71" s="16">
        <v>2.1399999999999999E-2</v>
      </c>
      <c r="N71" s="13">
        <f t="shared" si="30"/>
        <v>1259.0195659999999</v>
      </c>
      <c r="O71" s="13">
        <f t="shared" si="31"/>
        <v>-335.34633299999996</v>
      </c>
      <c r="Q71" s="15">
        <v>0</v>
      </c>
      <c r="R71" s="15">
        <v>-335.34633299999996</v>
      </c>
      <c r="S71" s="15">
        <v>0</v>
      </c>
      <c r="T71" s="15">
        <v>0</v>
      </c>
      <c r="U71" s="15">
        <v>0</v>
      </c>
    </row>
    <row r="72" spans="1:21" ht="15" x14ac:dyDescent="0.25">
      <c r="B72" s="1" t="s">
        <v>30</v>
      </c>
      <c r="C72" s="1" t="s">
        <v>69</v>
      </c>
      <c r="D72" s="1">
        <f t="shared" si="28"/>
        <v>367000</v>
      </c>
      <c r="E72" s="14">
        <v>367</v>
      </c>
      <c r="F72" s="1" t="s">
        <v>66</v>
      </c>
      <c r="G72" s="15">
        <v>426608.6</v>
      </c>
      <c r="I72" s="16">
        <v>5.8299999999999998E-2</v>
      </c>
      <c r="J72" s="13">
        <f t="shared" si="29"/>
        <v>24871.281379999997</v>
      </c>
      <c r="L72" s="16">
        <v>3.44E-2</v>
      </c>
      <c r="N72" s="13">
        <f t="shared" si="30"/>
        <v>14675.33584</v>
      </c>
      <c r="O72" s="13">
        <f t="shared" si="31"/>
        <v>-10195.945539999997</v>
      </c>
      <c r="Q72" s="15">
        <v>0</v>
      </c>
      <c r="R72" s="15">
        <v>-10195.945539999997</v>
      </c>
      <c r="S72" s="15">
        <v>0</v>
      </c>
      <c r="T72" s="15">
        <v>0</v>
      </c>
      <c r="U72" s="15">
        <v>0</v>
      </c>
    </row>
    <row r="73" spans="1:21" ht="15" x14ac:dyDescent="0.25">
      <c r="B73" s="1" t="s">
        <v>30</v>
      </c>
      <c r="C73" s="1" t="s">
        <v>69</v>
      </c>
      <c r="D73" s="1">
        <f t="shared" si="28"/>
        <v>368000</v>
      </c>
      <c r="E73" s="14">
        <v>368</v>
      </c>
      <c r="F73" s="1" t="s">
        <v>72</v>
      </c>
      <c r="G73" s="15">
        <v>29443.059999999994</v>
      </c>
      <c r="I73" s="16">
        <v>2.1099999999999997E-2</v>
      </c>
      <c r="J73" s="13">
        <f t="shared" si="29"/>
        <v>621.24856599999976</v>
      </c>
      <c r="L73" s="16">
        <v>2.1600000000000001E-2</v>
      </c>
      <c r="N73" s="13">
        <f t="shared" si="30"/>
        <v>635.9700959999999</v>
      </c>
      <c r="O73" s="13">
        <f t="shared" si="31"/>
        <v>14.721530000000143</v>
      </c>
      <c r="Q73" s="15">
        <v>0</v>
      </c>
      <c r="R73" s="15">
        <v>14.721530000000143</v>
      </c>
      <c r="S73" s="15">
        <v>0</v>
      </c>
      <c r="T73" s="15">
        <v>0</v>
      </c>
      <c r="U73" s="15">
        <v>0</v>
      </c>
    </row>
    <row r="74" spans="1:21" ht="15" x14ac:dyDescent="0.25">
      <c r="B74" s="1" t="s">
        <v>30</v>
      </c>
      <c r="C74" s="1" t="s">
        <v>69</v>
      </c>
      <c r="D74" s="1">
        <f t="shared" si="28"/>
        <v>369100</v>
      </c>
      <c r="E74" s="1">
        <v>369.1</v>
      </c>
      <c r="F74" s="1" t="s">
        <v>73</v>
      </c>
      <c r="G74" s="15">
        <v>18981.829999999994</v>
      </c>
      <c r="I74" s="16">
        <v>2.92E-2</v>
      </c>
      <c r="J74" s="13">
        <f t="shared" si="29"/>
        <v>554.26943599999981</v>
      </c>
      <c r="L74" s="16">
        <v>2.0799999999999999E-2</v>
      </c>
      <c r="N74" s="13">
        <f t="shared" si="30"/>
        <v>394.82206399999984</v>
      </c>
      <c r="O74" s="13">
        <f t="shared" si="31"/>
        <v>-159.44737199999997</v>
      </c>
      <c r="Q74" s="15">
        <v>0</v>
      </c>
      <c r="R74" s="15">
        <v>-159.44737199999997</v>
      </c>
      <c r="S74" s="15">
        <v>0</v>
      </c>
      <c r="T74" s="15">
        <v>0</v>
      </c>
      <c r="U74" s="15">
        <v>0</v>
      </c>
    </row>
    <row r="75" spans="1:21" ht="15" x14ac:dyDescent="0.25">
      <c r="B75" s="1" t="s">
        <v>30</v>
      </c>
      <c r="C75" s="1" t="s">
        <v>69</v>
      </c>
      <c r="D75" s="1">
        <f t="shared" si="28"/>
        <v>369200</v>
      </c>
      <c r="E75" s="1">
        <v>369.2</v>
      </c>
      <c r="F75" s="1" t="s">
        <v>74</v>
      </c>
      <c r="G75" s="15">
        <v>0</v>
      </c>
      <c r="I75" s="17">
        <v>0</v>
      </c>
      <c r="J75" s="13">
        <f t="shared" si="29"/>
        <v>0</v>
      </c>
      <c r="L75" s="17">
        <v>0</v>
      </c>
      <c r="N75" s="13">
        <f t="shared" si="30"/>
        <v>0</v>
      </c>
      <c r="O75" s="13">
        <f t="shared" si="31"/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</row>
    <row r="76" spans="1:21" ht="15" x14ac:dyDescent="0.25">
      <c r="B76" s="1" t="s">
        <v>30</v>
      </c>
      <c r="C76" s="1" t="s">
        <v>69</v>
      </c>
      <c r="D76" s="1">
        <f t="shared" si="28"/>
        <v>369300</v>
      </c>
      <c r="E76" s="1">
        <v>369.3</v>
      </c>
      <c r="F76" s="1" t="s">
        <v>75</v>
      </c>
      <c r="G76" s="15">
        <v>416499.88</v>
      </c>
      <c r="I76" s="16">
        <v>2.5699999999999997E-2</v>
      </c>
      <c r="J76" s="13">
        <f t="shared" si="29"/>
        <v>10704.046915999999</v>
      </c>
      <c r="L76" s="16">
        <v>2.06E-2</v>
      </c>
      <c r="N76" s="13">
        <f t="shared" si="30"/>
        <v>8579.8975279999995</v>
      </c>
      <c r="O76" s="13">
        <f t="shared" si="31"/>
        <v>-2124.1493879999998</v>
      </c>
      <c r="Q76" s="15">
        <v>0</v>
      </c>
      <c r="R76" s="15">
        <v>-2124.1493879999998</v>
      </c>
      <c r="S76" s="15">
        <v>0</v>
      </c>
      <c r="T76" s="15">
        <v>0</v>
      </c>
      <c r="U76" s="15">
        <v>0</v>
      </c>
    </row>
    <row r="77" spans="1:21" ht="15" x14ac:dyDescent="0.25">
      <c r="B77" s="1" t="s">
        <v>30</v>
      </c>
      <c r="C77" s="1" t="s">
        <v>69</v>
      </c>
      <c r="D77" s="1">
        <f t="shared" si="28"/>
        <v>370000</v>
      </c>
      <c r="E77" s="14">
        <v>370</v>
      </c>
      <c r="F77" s="1" t="s">
        <v>76</v>
      </c>
      <c r="G77" s="15">
        <v>17444.07</v>
      </c>
      <c r="I77" s="16">
        <v>7.6499999999999999E-2</v>
      </c>
      <c r="J77" s="13">
        <f t="shared" si="29"/>
        <v>1334.4713549999999</v>
      </c>
      <c r="L77" s="16">
        <v>9.06E-2</v>
      </c>
      <c r="N77" s="13">
        <f t="shared" si="30"/>
        <v>1580.432742</v>
      </c>
      <c r="O77" s="13">
        <f t="shared" si="31"/>
        <v>245.96138700000006</v>
      </c>
      <c r="Q77" s="15">
        <v>0</v>
      </c>
      <c r="R77" s="15">
        <v>245.96138700000006</v>
      </c>
      <c r="S77" s="15">
        <v>0</v>
      </c>
      <c r="T77" s="15">
        <v>0</v>
      </c>
      <c r="U77" s="15">
        <v>0</v>
      </c>
    </row>
    <row r="78" spans="1:21" ht="15" x14ac:dyDescent="0.25">
      <c r="B78" s="1" t="s">
        <v>30</v>
      </c>
      <c r="C78" s="1" t="s">
        <v>69</v>
      </c>
      <c r="D78" s="1">
        <f t="shared" si="28"/>
        <v>373100</v>
      </c>
      <c r="E78" s="1">
        <v>373.1</v>
      </c>
      <c r="F78" s="1" t="s">
        <v>77</v>
      </c>
      <c r="G78" s="15">
        <v>0</v>
      </c>
      <c r="I78" s="17">
        <v>0</v>
      </c>
      <c r="J78" s="13">
        <f t="shared" si="29"/>
        <v>0</v>
      </c>
      <c r="L78" s="17">
        <v>0</v>
      </c>
      <c r="N78" s="13">
        <f t="shared" si="30"/>
        <v>0</v>
      </c>
      <c r="O78" s="13">
        <f t="shared" si="31"/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</row>
    <row r="79" spans="1:21" ht="15" x14ac:dyDescent="0.25">
      <c r="B79" s="1" t="s">
        <v>30</v>
      </c>
      <c r="C79" s="1" t="s">
        <v>69</v>
      </c>
      <c r="D79" s="1">
        <f t="shared" si="28"/>
        <v>373200</v>
      </c>
      <c r="E79" s="1">
        <v>373.2</v>
      </c>
      <c r="F79" s="1" t="s">
        <v>78</v>
      </c>
      <c r="G79" s="15">
        <v>4029.2100000000005</v>
      </c>
      <c r="I79" s="16">
        <v>1.9099999999999999E-2</v>
      </c>
      <c r="J79" s="13">
        <f t="shared" si="29"/>
        <v>76.95791100000001</v>
      </c>
      <c r="L79" s="16">
        <v>2.01E-2</v>
      </c>
      <c r="N79" s="13">
        <f t="shared" si="30"/>
        <v>80.987121000000016</v>
      </c>
      <c r="O79" s="13">
        <f t="shared" si="31"/>
        <v>4.0292100000000062</v>
      </c>
      <c r="Q79" s="15">
        <v>0</v>
      </c>
      <c r="R79" s="15">
        <v>4.0292100000000062</v>
      </c>
      <c r="S79" s="15">
        <v>0</v>
      </c>
      <c r="T79" s="15">
        <v>0</v>
      </c>
      <c r="U79" s="15">
        <v>0</v>
      </c>
    </row>
    <row r="80" spans="1:21" ht="15" x14ac:dyDescent="0.25">
      <c r="B80" s="1" t="s">
        <v>30</v>
      </c>
      <c r="C80" s="1" t="s">
        <v>69</v>
      </c>
      <c r="D80" s="1">
        <f t="shared" si="28"/>
        <v>373300</v>
      </c>
      <c r="E80" s="1">
        <v>373.3</v>
      </c>
      <c r="F80" s="1" t="s">
        <v>79</v>
      </c>
      <c r="G80" s="15">
        <v>61043.939999999988</v>
      </c>
      <c r="I80" s="16">
        <v>2.4500000000000001E-2</v>
      </c>
      <c r="J80" s="13">
        <f t="shared" si="29"/>
        <v>1495.5765299999998</v>
      </c>
      <c r="L80" s="16">
        <v>2.6100000000000002E-2</v>
      </c>
      <c r="N80" s="13">
        <f t="shared" si="30"/>
        <v>1593.2468339999998</v>
      </c>
      <c r="O80" s="13">
        <f t="shared" si="31"/>
        <v>97.670303999999987</v>
      </c>
      <c r="Q80" s="15">
        <v>0</v>
      </c>
      <c r="R80" s="15">
        <v>97.670303999999987</v>
      </c>
      <c r="S80" s="15">
        <v>0</v>
      </c>
      <c r="T80" s="15">
        <v>0</v>
      </c>
      <c r="U80" s="15">
        <v>0</v>
      </c>
    </row>
    <row r="81" spans="1:21" ht="15" x14ac:dyDescent="0.25">
      <c r="B81" s="1" t="s">
        <v>30</v>
      </c>
      <c r="C81" s="1" t="s">
        <v>69</v>
      </c>
      <c r="D81" s="1">
        <f t="shared" si="28"/>
        <v>373400</v>
      </c>
      <c r="E81" s="1">
        <v>373.4</v>
      </c>
      <c r="F81" s="1" t="s">
        <v>80</v>
      </c>
      <c r="G81" s="15">
        <v>71482.410000000033</v>
      </c>
      <c r="I81" s="16">
        <v>3.4799999999999998E-2</v>
      </c>
      <c r="J81" s="13">
        <f t="shared" si="29"/>
        <v>2487.587868000001</v>
      </c>
      <c r="L81" s="16">
        <v>3.04E-2</v>
      </c>
      <c r="N81" s="13">
        <f t="shared" si="30"/>
        <v>2173.0652640000012</v>
      </c>
      <c r="O81" s="13">
        <f t="shared" si="31"/>
        <v>-314.52260399999977</v>
      </c>
      <c r="Q81" s="15">
        <v>0</v>
      </c>
      <c r="R81" s="15">
        <v>-314.52260399999977</v>
      </c>
      <c r="S81" s="15">
        <v>0</v>
      </c>
      <c r="T81" s="15">
        <v>0</v>
      </c>
      <c r="U81" s="15">
        <v>0</v>
      </c>
    </row>
    <row r="82" spans="1:21" ht="15" x14ac:dyDescent="0.25">
      <c r="B82" s="1" t="s">
        <v>30</v>
      </c>
      <c r="C82" s="1" t="s">
        <v>69</v>
      </c>
      <c r="D82" s="1">
        <f t="shared" si="28"/>
        <v>373500</v>
      </c>
      <c r="E82" s="1">
        <v>373.5</v>
      </c>
      <c r="F82" s="1" t="s">
        <v>81</v>
      </c>
      <c r="G82" s="15">
        <v>162005.65</v>
      </c>
      <c r="I82" s="16">
        <v>6.6600000000000006E-2</v>
      </c>
      <c r="J82" s="13">
        <f t="shared" si="29"/>
        <v>10789.576290000001</v>
      </c>
      <c r="L82" s="16">
        <v>3.1699999999999999E-2</v>
      </c>
      <c r="N82" s="13">
        <f t="shared" si="30"/>
        <v>5135.5791049999998</v>
      </c>
      <c r="O82" s="13">
        <f t="shared" si="31"/>
        <v>-5653.9971850000011</v>
      </c>
      <c r="Q82" s="15">
        <v>0</v>
      </c>
      <c r="R82" s="15">
        <v>-5653.9971850000011</v>
      </c>
      <c r="S82" s="15">
        <v>0</v>
      </c>
      <c r="T82" s="15">
        <v>0</v>
      </c>
      <c r="U82" s="15">
        <v>0</v>
      </c>
    </row>
    <row r="83" spans="1:21" x14ac:dyDescent="0.2">
      <c r="F83" s="1" t="s">
        <v>39</v>
      </c>
      <c r="G83" s="22">
        <f>SUM(G66:G82)</f>
        <v>2242366.1099999994</v>
      </c>
      <c r="J83" s="22">
        <f>SUM(J66:J82)</f>
        <v>79375.239237000002</v>
      </c>
      <c r="N83" s="22">
        <f t="shared" ref="N83:O83" si="32">SUM(N66:N82)</f>
        <v>61822.898034999991</v>
      </c>
      <c r="O83" s="22">
        <f t="shared" si="32"/>
        <v>-17552.341201999996</v>
      </c>
      <c r="Q83" s="22">
        <f t="shared" ref="Q83:U83" si="33">SUM(Q66:Q82)</f>
        <v>0</v>
      </c>
      <c r="R83" s="22">
        <f t="shared" si="33"/>
        <v>-17552.341201999996</v>
      </c>
      <c r="S83" s="22">
        <f t="shared" si="33"/>
        <v>0</v>
      </c>
      <c r="T83" s="22">
        <f t="shared" si="33"/>
        <v>0</v>
      </c>
      <c r="U83" s="22">
        <f t="shared" si="33"/>
        <v>0</v>
      </c>
    </row>
    <row r="84" spans="1:21" x14ac:dyDescent="0.2">
      <c r="J84" s="13"/>
      <c r="N84" s="13"/>
      <c r="O84" s="13"/>
      <c r="Q84" s="13"/>
      <c r="R84" s="13"/>
      <c r="S84" s="13"/>
      <c r="T84" s="13"/>
      <c r="U84" s="13"/>
    </row>
    <row r="85" spans="1:21" x14ac:dyDescent="0.2">
      <c r="A85" s="1" t="s">
        <v>82</v>
      </c>
      <c r="J85" s="13"/>
      <c r="N85" s="13"/>
      <c r="O85" s="13"/>
      <c r="Q85" s="13"/>
      <c r="R85" s="13"/>
      <c r="S85" s="13"/>
      <c r="T85" s="13"/>
      <c r="U85" s="13"/>
    </row>
    <row r="86" spans="1:21" ht="15" x14ac:dyDescent="0.25">
      <c r="B86" s="1" t="s">
        <v>30</v>
      </c>
      <c r="C86" s="1" t="s">
        <v>83</v>
      </c>
      <c r="D86" s="1">
        <f t="shared" ref="D86:D105" si="34">E86*1000</f>
        <v>360400</v>
      </c>
      <c r="E86" s="1">
        <v>360.4</v>
      </c>
      <c r="F86" s="1" t="s">
        <v>70</v>
      </c>
      <c r="G86" s="15">
        <v>0</v>
      </c>
      <c r="I86" s="17">
        <v>0</v>
      </c>
      <c r="J86" s="13">
        <f t="shared" ref="J86:J105" si="35">G86*I86</f>
        <v>0</v>
      </c>
      <c r="L86" s="17">
        <v>0</v>
      </c>
      <c r="N86" s="13">
        <f t="shared" ref="N86:N105" si="36">G86*L86</f>
        <v>0</v>
      </c>
      <c r="O86" s="13">
        <f t="shared" ref="O86:O105" si="37">N86-J86</f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</row>
    <row r="87" spans="1:21" ht="15" x14ac:dyDescent="0.25">
      <c r="B87" s="1" t="s">
        <v>30</v>
      </c>
      <c r="C87" s="1" t="s">
        <v>83</v>
      </c>
      <c r="D87" s="1">
        <f t="shared" si="34"/>
        <v>361000</v>
      </c>
      <c r="E87" s="14">
        <v>361</v>
      </c>
      <c r="F87" s="1" t="s">
        <v>32</v>
      </c>
      <c r="G87" s="15">
        <v>0</v>
      </c>
      <c r="I87" s="17">
        <v>0</v>
      </c>
      <c r="J87" s="13">
        <f t="shared" si="35"/>
        <v>0</v>
      </c>
      <c r="L87" s="17">
        <v>0</v>
      </c>
      <c r="N87" s="13">
        <f t="shared" si="36"/>
        <v>0</v>
      </c>
      <c r="O87" s="13">
        <f t="shared" si="37"/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</row>
    <row r="88" spans="1:21" ht="15" x14ac:dyDescent="0.25">
      <c r="B88" s="1" t="s">
        <v>30</v>
      </c>
      <c r="C88" s="1" t="s">
        <v>83</v>
      </c>
      <c r="D88" s="1">
        <f t="shared" si="34"/>
        <v>362000</v>
      </c>
      <c r="E88" s="14">
        <v>362</v>
      </c>
      <c r="F88" s="1" t="s">
        <v>61</v>
      </c>
      <c r="G88" s="15">
        <v>2097.3000000000002</v>
      </c>
      <c r="I88" s="16">
        <v>1.9699999999999999E-2</v>
      </c>
      <c r="J88" s="13">
        <f t="shared" si="35"/>
        <v>41.316810000000004</v>
      </c>
      <c r="L88" s="16">
        <v>2.6800000000000001E-2</v>
      </c>
      <c r="N88" s="13">
        <f t="shared" si="36"/>
        <v>56.207640000000005</v>
      </c>
      <c r="O88" s="13">
        <f t="shared" si="37"/>
        <v>14.890830000000001</v>
      </c>
      <c r="Q88" s="15">
        <v>14.890830000000001</v>
      </c>
      <c r="R88" s="15">
        <v>0</v>
      </c>
      <c r="S88" s="15">
        <v>0</v>
      </c>
      <c r="T88" s="15">
        <v>0</v>
      </c>
      <c r="U88" s="15">
        <v>0</v>
      </c>
    </row>
    <row r="89" spans="1:21" ht="15" x14ac:dyDescent="0.25">
      <c r="B89" s="1" t="s">
        <v>30</v>
      </c>
      <c r="C89" s="1" t="s">
        <v>83</v>
      </c>
      <c r="D89" s="1">
        <f t="shared" si="34"/>
        <v>363000</v>
      </c>
      <c r="E89" s="14">
        <v>363</v>
      </c>
      <c r="F89" s="1" t="s">
        <v>84</v>
      </c>
      <c r="G89" s="15">
        <v>0</v>
      </c>
      <c r="I89" s="17">
        <v>0</v>
      </c>
      <c r="J89" s="13">
        <f t="shared" si="35"/>
        <v>0</v>
      </c>
      <c r="L89" s="17">
        <v>0</v>
      </c>
      <c r="N89" s="13">
        <f t="shared" si="36"/>
        <v>0</v>
      </c>
      <c r="O89" s="13">
        <f t="shared" si="37"/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</row>
    <row r="90" spans="1:21" ht="15" x14ac:dyDescent="0.25">
      <c r="B90" s="1" t="s">
        <v>30</v>
      </c>
      <c r="C90" s="1" t="s">
        <v>83</v>
      </c>
      <c r="D90" s="1">
        <f t="shared" si="34"/>
        <v>364000</v>
      </c>
      <c r="E90" s="14">
        <v>364</v>
      </c>
      <c r="F90" s="1" t="s">
        <v>71</v>
      </c>
      <c r="G90" s="15">
        <v>1153241.2500000002</v>
      </c>
      <c r="I90" s="16">
        <v>2.3099999999999999E-2</v>
      </c>
      <c r="J90" s="13">
        <f t="shared" si="35"/>
        <v>26639.872875000005</v>
      </c>
      <c r="L90" s="16">
        <v>2.5700000000000001E-2</v>
      </c>
      <c r="N90" s="13">
        <f t="shared" si="36"/>
        <v>29638.300125000005</v>
      </c>
      <c r="O90" s="13">
        <f t="shared" si="37"/>
        <v>2998.4272500000006</v>
      </c>
      <c r="Q90" s="15">
        <v>2998.4272500000006</v>
      </c>
      <c r="R90" s="15">
        <v>0</v>
      </c>
      <c r="S90" s="15">
        <v>0</v>
      </c>
      <c r="T90" s="15">
        <v>0</v>
      </c>
      <c r="U90" s="15">
        <v>0</v>
      </c>
    </row>
    <row r="91" spans="1:21" ht="15" x14ac:dyDescent="0.25">
      <c r="B91" s="1" t="s">
        <v>30</v>
      </c>
      <c r="C91" s="1" t="s">
        <v>83</v>
      </c>
      <c r="D91" s="1">
        <f t="shared" si="34"/>
        <v>365000</v>
      </c>
      <c r="E91" s="14">
        <v>365</v>
      </c>
      <c r="F91" s="1" t="s">
        <v>64</v>
      </c>
      <c r="G91" s="15">
        <v>1085477.97</v>
      </c>
      <c r="I91" s="16">
        <v>2.8199999999999999E-2</v>
      </c>
      <c r="J91" s="13">
        <f t="shared" si="35"/>
        <v>30610.478754</v>
      </c>
      <c r="L91" s="16">
        <v>2.7099999999999999E-2</v>
      </c>
      <c r="N91" s="13">
        <f t="shared" si="36"/>
        <v>29416.452986999997</v>
      </c>
      <c r="O91" s="13">
        <f t="shared" si="37"/>
        <v>-1194.0257670000028</v>
      </c>
      <c r="Q91" s="15">
        <v>-1194.0257670000028</v>
      </c>
      <c r="R91" s="15">
        <v>0</v>
      </c>
      <c r="S91" s="15">
        <v>0</v>
      </c>
      <c r="T91" s="15">
        <v>0</v>
      </c>
      <c r="U91" s="15">
        <v>0</v>
      </c>
    </row>
    <row r="92" spans="1:21" ht="15" x14ac:dyDescent="0.25">
      <c r="B92" s="1" t="s">
        <v>30</v>
      </c>
      <c r="C92" s="1" t="s">
        <v>83</v>
      </c>
      <c r="D92" s="1">
        <f t="shared" si="34"/>
        <v>366000</v>
      </c>
      <c r="E92" s="14">
        <v>366</v>
      </c>
      <c r="F92" s="1" t="s">
        <v>65</v>
      </c>
      <c r="G92" s="15">
        <v>299368.43999999994</v>
      </c>
      <c r="I92" s="16">
        <v>2.7099999999999999E-2</v>
      </c>
      <c r="J92" s="13">
        <f t="shared" si="35"/>
        <v>8112.8847239999986</v>
      </c>
      <c r="L92" s="16">
        <v>2.1399999999999999E-2</v>
      </c>
      <c r="N92" s="13">
        <f t="shared" si="36"/>
        <v>6406.4846159999988</v>
      </c>
      <c r="O92" s="13">
        <f t="shared" si="37"/>
        <v>-1706.4001079999998</v>
      </c>
      <c r="Q92" s="15">
        <v>-1706.4001079999998</v>
      </c>
      <c r="R92" s="15">
        <v>0</v>
      </c>
      <c r="S92" s="15">
        <v>0</v>
      </c>
      <c r="T92" s="15">
        <v>0</v>
      </c>
      <c r="U92" s="15">
        <v>0</v>
      </c>
    </row>
    <row r="93" spans="1:21" ht="15" x14ac:dyDescent="0.25">
      <c r="B93" s="1" t="s">
        <v>30</v>
      </c>
      <c r="C93" s="1" t="s">
        <v>83</v>
      </c>
      <c r="D93" s="1">
        <f t="shared" si="34"/>
        <v>367000</v>
      </c>
      <c r="E93" s="14">
        <v>367</v>
      </c>
      <c r="F93" s="1" t="s">
        <v>66</v>
      </c>
      <c r="G93" s="15">
        <v>1049387.4200000002</v>
      </c>
      <c r="I93" s="16">
        <v>5.8299999999999998E-2</v>
      </c>
      <c r="J93" s="13">
        <f t="shared" si="35"/>
        <v>61179.286586000009</v>
      </c>
      <c r="L93" s="16">
        <v>3.44E-2</v>
      </c>
      <c r="N93" s="13">
        <f t="shared" si="36"/>
        <v>36098.927248000007</v>
      </c>
      <c r="O93" s="13">
        <f t="shared" si="37"/>
        <v>-25080.359338000002</v>
      </c>
      <c r="Q93" s="15">
        <v>-25080.359338000002</v>
      </c>
      <c r="R93" s="15">
        <v>0</v>
      </c>
      <c r="S93" s="15">
        <v>0</v>
      </c>
      <c r="T93" s="15">
        <v>0</v>
      </c>
      <c r="U93" s="15">
        <v>0</v>
      </c>
    </row>
    <row r="94" spans="1:21" ht="15" x14ac:dyDescent="0.25">
      <c r="B94" s="1" t="s">
        <v>30</v>
      </c>
      <c r="C94" s="1" t="s">
        <v>83</v>
      </c>
      <c r="D94" s="1">
        <f t="shared" si="34"/>
        <v>368000</v>
      </c>
      <c r="E94" s="14">
        <v>368</v>
      </c>
      <c r="F94" s="1" t="s">
        <v>72</v>
      </c>
      <c r="G94" s="15">
        <v>806740.34</v>
      </c>
      <c r="I94" s="16">
        <v>2.1099999999999997E-2</v>
      </c>
      <c r="J94" s="13">
        <f t="shared" si="35"/>
        <v>17022.221173999998</v>
      </c>
      <c r="L94" s="16">
        <v>2.1600000000000001E-2</v>
      </c>
      <c r="N94" s="13">
        <f t="shared" si="36"/>
        <v>17425.591344</v>
      </c>
      <c r="O94" s="13">
        <f t="shared" si="37"/>
        <v>403.37017000000196</v>
      </c>
      <c r="Q94" s="15">
        <v>403.37017000000196</v>
      </c>
      <c r="R94" s="15">
        <v>0</v>
      </c>
      <c r="S94" s="15">
        <v>0</v>
      </c>
      <c r="T94" s="15">
        <v>0</v>
      </c>
      <c r="U94" s="15">
        <v>0</v>
      </c>
    </row>
    <row r="95" spans="1:21" ht="15" x14ac:dyDescent="0.25">
      <c r="B95" s="1" t="s">
        <v>30</v>
      </c>
      <c r="C95" s="1" t="s">
        <v>83</v>
      </c>
      <c r="D95" s="1">
        <f t="shared" si="34"/>
        <v>369100</v>
      </c>
      <c r="E95" s="1">
        <v>369.1</v>
      </c>
      <c r="F95" s="1" t="s">
        <v>73</v>
      </c>
      <c r="G95" s="15">
        <v>41361.08</v>
      </c>
      <c r="I95" s="16">
        <v>2.92E-2</v>
      </c>
      <c r="J95" s="13">
        <f t="shared" si="35"/>
        <v>1207.7435359999999</v>
      </c>
      <c r="L95" s="16">
        <v>2.0799999999999999E-2</v>
      </c>
      <c r="N95" s="13">
        <f t="shared" si="36"/>
        <v>860.31046400000002</v>
      </c>
      <c r="O95" s="13">
        <f t="shared" si="37"/>
        <v>-347.43307199999992</v>
      </c>
      <c r="Q95" s="15">
        <v>-347.43307199999992</v>
      </c>
      <c r="R95" s="15">
        <v>0</v>
      </c>
      <c r="S95" s="15">
        <v>0</v>
      </c>
      <c r="T95" s="15">
        <v>0</v>
      </c>
      <c r="U95" s="15">
        <v>0</v>
      </c>
    </row>
    <row r="96" spans="1:21" ht="15" x14ac:dyDescent="0.25">
      <c r="B96" s="1" t="s">
        <v>30</v>
      </c>
      <c r="C96" s="1" t="s">
        <v>83</v>
      </c>
      <c r="D96" s="1">
        <f t="shared" si="34"/>
        <v>369200</v>
      </c>
      <c r="E96" s="1">
        <v>369.2</v>
      </c>
      <c r="F96" s="1" t="s">
        <v>74</v>
      </c>
      <c r="G96" s="15">
        <v>29065.27</v>
      </c>
      <c r="I96" s="16">
        <v>2.7300000000000001E-2</v>
      </c>
      <c r="J96" s="13">
        <f t="shared" si="35"/>
        <v>793.48187100000007</v>
      </c>
      <c r="L96" s="16">
        <v>2.1600000000000001E-2</v>
      </c>
      <c r="N96" s="13">
        <f t="shared" si="36"/>
        <v>627.80983200000003</v>
      </c>
      <c r="O96" s="13">
        <f t="shared" si="37"/>
        <v>-165.67203900000004</v>
      </c>
      <c r="Q96" s="15">
        <v>-165.67203900000004</v>
      </c>
      <c r="R96" s="15">
        <v>0</v>
      </c>
      <c r="S96" s="15">
        <v>0</v>
      </c>
      <c r="T96" s="15">
        <v>0</v>
      </c>
      <c r="U96" s="15">
        <v>0</v>
      </c>
    </row>
    <row r="97" spans="1:21" ht="15" x14ac:dyDescent="0.25">
      <c r="B97" s="1" t="s">
        <v>30</v>
      </c>
      <c r="C97" s="1" t="s">
        <v>83</v>
      </c>
      <c r="D97" s="1">
        <f t="shared" si="34"/>
        <v>369300</v>
      </c>
      <c r="E97" s="1">
        <v>369.3</v>
      </c>
      <c r="F97" s="1" t="s">
        <v>75</v>
      </c>
      <c r="G97" s="15">
        <v>782649.22999999986</v>
      </c>
      <c r="I97" s="16">
        <v>2.5699999999999997E-2</v>
      </c>
      <c r="J97" s="13">
        <f t="shared" si="35"/>
        <v>20114.085210999994</v>
      </c>
      <c r="L97" s="16">
        <v>2.06E-2</v>
      </c>
      <c r="N97" s="13">
        <f t="shared" si="36"/>
        <v>16122.574137999998</v>
      </c>
      <c r="O97" s="13">
        <f t="shared" si="37"/>
        <v>-3991.511072999996</v>
      </c>
      <c r="Q97" s="15">
        <v>-3991.511072999996</v>
      </c>
      <c r="R97" s="15">
        <v>0</v>
      </c>
      <c r="S97" s="15">
        <v>0</v>
      </c>
      <c r="T97" s="15">
        <v>0</v>
      </c>
      <c r="U97" s="15">
        <v>0</v>
      </c>
    </row>
    <row r="98" spans="1:21" ht="15" x14ac:dyDescent="0.25">
      <c r="B98" s="1" t="s">
        <v>30</v>
      </c>
      <c r="C98" s="1" t="s">
        <v>83</v>
      </c>
      <c r="D98" s="1">
        <f t="shared" si="34"/>
        <v>370000</v>
      </c>
      <c r="E98" s="14">
        <v>370</v>
      </c>
      <c r="F98" s="1" t="s">
        <v>76</v>
      </c>
      <c r="G98" s="15">
        <v>11900.460000000001</v>
      </c>
      <c r="I98" s="16">
        <v>3.39E-2</v>
      </c>
      <c r="J98" s="13">
        <f t="shared" si="35"/>
        <v>403.42559400000005</v>
      </c>
      <c r="L98" s="16">
        <v>2.8899999999999999E-2</v>
      </c>
      <c r="N98" s="13">
        <f t="shared" si="36"/>
        <v>343.923294</v>
      </c>
      <c r="O98" s="13">
        <f t="shared" si="37"/>
        <v>-59.502300000000048</v>
      </c>
      <c r="Q98" s="15">
        <v>-59.502300000000048</v>
      </c>
      <c r="R98" s="15">
        <v>0</v>
      </c>
      <c r="S98" s="15">
        <v>0</v>
      </c>
      <c r="T98" s="15">
        <v>0</v>
      </c>
      <c r="U98" s="15">
        <v>0</v>
      </c>
    </row>
    <row r="99" spans="1:21" ht="15" x14ac:dyDescent="0.25">
      <c r="B99" s="1" t="s">
        <v>30</v>
      </c>
      <c r="C99" s="1" t="s">
        <v>83</v>
      </c>
      <c r="D99" s="1">
        <f t="shared" si="34"/>
        <v>371010</v>
      </c>
      <c r="E99" s="1">
        <v>371.01</v>
      </c>
      <c r="F99" s="1" t="s">
        <v>85</v>
      </c>
      <c r="G99" s="15">
        <v>0</v>
      </c>
      <c r="I99" s="17">
        <v>0</v>
      </c>
      <c r="J99" s="13">
        <f t="shared" si="35"/>
        <v>0</v>
      </c>
      <c r="L99" s="17">
        <v>0</v>
      </c>
      <c r="N99" s="13">
        <f t="shared" si="36"/>
        <v>0</v>
      </c>
      <c r="O99" s="13">
        <f t="shared" si="37"/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</row>
    <row r="100" spans="1:21" ht="15" x14ac:dyDescent="0.25">
      <c r="B100" s="1" t="s">
        <v>30</v>
      </c>
      <c r="C100" s="1" t="s">
        <v>83</v>
      </c>
      <c r="D100" s="1">
        <f t="shared" si="34"/>
        <v>371020</v>
      </c>
      <c r="E100" s="1">
        <v>371.02</v>
      </c>
      <c r="F100" s="1" t="s">
        <v>86</v>
      </c>
      <c r="G100" s="15">
        <v>0</v>
      </c>
      <c r="I100" s="17">
        <v>0</v>
      </c>
      <c r="J100" s="13">
        <f t="shared" si="35"/>
        <v>0</v>
      </c>
      <c r="L100" s="17">
        <v>0</v>
      </c>
      <c r="N100" s="13">
        <f t="shared" si="36"/>
        <v>0</v>
      </c>
      <c r="O100" s="13">
        <f t="shared" si="37"/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</row>
    <row r="101" spans="1:21" ht="15" x14ac:dyDescent="0.25">
      <c r="B101" s="1" t="s">
        <v>30</v>
      </c>
      <c r="C101" s="1" t="s">
        <v>83</v>
      </c>
      <c r="D101" s="1">
        <f t="shared" si="34"/>
        <v>373100</v>
      </c>
      <c r="E101" s="1">
        <v>373.1</v>
      </c>
      <c r="F101" s="1" t="s">
        <v>77</v>
      </c>
      <c r="G101" s="15">
        <v>0</v>
      </c>
      <c r="I101" s="17">
        <v>0</v>
      </c>
      <c r="J101" s="13">
        <f t="shared" si="35"/>
        <v>0</v>
      </c>
      <c r="L101" s="17">
        <v>0</v>
      </c>
      <c r="N101" s="13">
        <f t="shared" si="36"/>
        <v>0</v>
      </c>
      <c r="O101" s="13">
        <f t="shared" si="37"/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</row>
    <row r="102" spans="1:21" ht="15" x14ac:dyDescent="0.25">
      <c r="B102" s="1" t="s">
        <v>30</v>
      </c>
      <c r="C102" s="1" t="s">
        <v>83</v>
      </c>
      <c r="D102" s="1">
        <f t="shared" si="34"/>
        <v>373200</v>
      </c>
      <c r="E102" s="1">
        <v>373.2</v>
      </c>
      <c r="F102" s="1" t="s">
        <v>78</v>
      </c>
      <c r="G102" s="15">
        <v>317369.51000000007</v>
      </c>
      <c r="I102" s="16">
        <v>1.9099999999999999E-2</v>
      </c>
      <c r="J102" s="13">
        <f t="shared" si="35"/>
        <v>6061.7576410000011</v>
      </c>
      <c r="L102" s="16">
        <v>2.01E-2</v>
      </c>
      <c r="N102" s="13">
        <f t="shared" si="36"/>
        <v>6379.1271510000015</v>
      </c>
      <c r="O102" s="13">
        <f t="shared" si="37"/>
        <v>317.36951000000045</v>
      </c>
      <c r="Q102" s="15">
        <v>317.36951000000045</v>
      </c>
      <c r="R102" s="15">
        <v>0</v>
      </c>
      <c r="S102" s="15">
        <v>0</v>
      </c>
      <c r="T102" s="15">
        <v>0</v>
      </c>
      <c r="U102" s="15">
        <v>0</v>
      </c>
    </row>
    <row r="103" spans="1:21" ht="15" x14ac:dyDescent="0.25">
      <c r="B103" s="1" t="s">
        <v>30</v>
      </c>
      <c r="C103" s="1" t="s">
        <v>83</v>
      </c>
      <c r="D103" s="1">
        <f t="shared" si="34"/>
        <v>373300</v>
      </c>
      <c r="E103" s="1">
        <v>373.3</v>
      </c>
      <c r="F103" s="1" t="s">
        <v>79</v>
      </c>
      <c r="G103" s="15">
        <v>68729.990000000005</v>
      </c>
      <c r="I103" s="16">
        <v>2.4500000000000001E-2</v>
      </c>
      <c r="J103" s="13">
        <f t="shared" si="35"/>
        <v>1683.8847550000003</v>
      </c>
      <c r="L103" s="16">
        <v>2.6100000000000002E-2</v>
      </c>
      <c r="N103" s="13">
        <f t="shared" si="36"/>
        <v>1793.8527390000002</v>
      </c>
      <c r="O103" s="13">
        <f t="shared" si="37"/>
        <v>109.96798399999989</v>
      </c>
      <c r="Q103" s="15">
        <v>109.96798399999989</v>
      </c>
      <c r="R103" s="15">
        <v>0</v>
      </c>
      <c r="S103" s="15">
        <v>0</v>
      </c>
      <c r="T103" s="15">
        <v>0</v>
      </c>
      <c r="U103" s="15">
        <v>0</v>
      </c>
    </row>
    <row r="104" spans="1:21" ht="15" x14ac:dyDescent="0.25">
      <c r="B104" s="1" t="s">
        <v>30</v>
      </c>
      <c r="C104" s="1" t="s">
        <v>83</v>
      </c>
      <c r="D104" s="1">
        <f t="shared" si="34"/>
        <v>373400</v>
      </c>
      <c r="E104" s="1">
        <v>373.4</v>
      </c>
      <c r="F104" s="1" t="s">
        <v>80</v>
      </c>
      <c r="G104" s="15">
        <v>345665.93000000011</v>
      </c>
      <c r="I104" s="16">
        <v>3.4799999999999998E-2</v>
      </c>
      <c r="J104" s="13">
        <f t="shared" si="35"/>
        <v>12029.174364000002</v>
      </c>
      <c r="L104" s="16">
        <v>3.04E-2</v>
      </c>
      <c r="N104" s="13">
        <f t="shared" si="36"/>
        <v>10508.244272000004</v>
      </c>
      <c r="O104" s="13">
        <f t="shared" si="37"/>
        <v>-1520.9300919999987</v>
      </c>
      <c r="Q104" s="15">
        <v>-1520.9300919999987</v>
      </c>
      <c r="R104" s="15">
        <v>0</v>
      </c>
      <c r="S104" s="15">
        <v>0</v>
      </c>
      <c r="T104" s="15">
        <v>0</v>
      </c>
      <c r="U104" s="15">
        <v>0</v>
      </c>
    </row>
    <row r="105" spans="1:21" ht="15" x14ac:dyDescent="0.25">
      <c r="B105" s="1" t="s">
        <v>30</v>
      </c>
      <c r="C105" s="1" t="s">
        <v>83</v>
      </c>
      <c r="D105" s="1">
        <f t="shared" si="34"/>
        <v>373500</v>
      </c>
      <c r="E105" s="1">
        <v>373.5</v>
      </c>
      <c r="F105" s="1" t="s">
        <v>81</v>
      </c>
      <c r="G105" s="15">
        <v>831851.47</v>
      </c>
      <c r="I105" s="16">
        <v>6.6600000000000006E-2</v>
      </c>
      <c r="J105" s="13">
        <f t="shared" si="35"/>
        <v>55401.307902</v>
      </c>
      <c r="L105" s="16">
        <v>3.1699999999999999E-2</v>
      </c>
      <c r="N105" s="13">
        <f t="shared" si="36"/>
        <v>26369.691598999998</v>
      </c>
      <c r="O105" s="13">
        <f t="shared" si="37"/>
        <v>-29031.616303000003</v>
      </c>
      <c r="Q105" s="15">
        <v>-29031.616303000003</v>
      </c>
      <c r="R105" s="15">
        <v>0</v>
      </c>
      <c r="S105" s="15">
        <v>0</v>
      </c>
      <c r="T105" s="15">
        <v>0</v>
      </c>
      <c r="U105" s="15">
        <v>0</v>
      </c>
    </row>
    <row r="106" spans="1:21" x14ac:dyDescent="0.2">
      <c r="F106" s="1" t="s">
        <v>39</v>
      </c>
      <c r="G106" s="22">
        <f>SUM(G86:G105)</f>
        <v>6824905.6599999992</v>
      </c>
      <c r="J106" s="22">
        <f>SUM(J86:J105)</f>
        <v>241300.92179700002</v>
      </c>
      <c r="N106" s="22">
        <f t="shared" ref="N106:O106" si="38">SUM(N86:N105)</f>
        <v>182047.49744900002</v>
      </c>
      <c r="O106" s="22">
        <f t="shared" si="38"/>
        <v>-59253.424348</v>
      </c>
      <c r="Q106" s="22">
        <f t="shared" ref="Q106:U106" si="39">SUM(Q86:Q105)</f>
        <v>-59253.424348</v>
      </c>
      <c r="R106" s="22">
        <f t="shared" si="39"/>
        <v>0</v>
      </c>
      <c r="S106" s="22">
        <f t="shared" si="39"/>
        <v>0</v>
      </c>
      <c r="T106" s="22">
        <f t="shared" si="39"/>
        <v>0</v>
      </c>
      <c r="U106" s="22">
        <f t="shared" si="39"/>
        <v>0</v>
      </c>
    </row>
    <row r="107" spans="1:21" x14ac:dyDescent="0.2">
      <c r="J107" s="13"/>
      <c r="N107" s="13"/>
      <c r="O107" s="13"/>
      <c r="Q107" s="13"/>
      <c r="R107" s="13"/>
      <c r="S107" s="13"/>
      <c r="T107" s="13"/>
      <c r="U107" s="13"/>
    </row>
    <row r="108" spans="1:21" x14ac:dyDescent="0.2">
      <c r="A108" s="1" t="s">
        <v>87</v>
      </c>
      <c r="J108" s="13"/>
      <c r="N108" s="13"/>
      <c r="O108" s="13"/>
      <c r="Q108" s="13"/>
      <c r="R108" s="13"/>
      <c r="S108" s="13"/>
      <c r="T108" s="13"/>
      <c r="U108" s="13"/>
    </row>
    <row r="109" spans="1:21" ht="15" x14ac:dyDescent="0.25">
      <c r="B109" s="1" t="s">
        <v>30</v>
      </c>
      <c r="C109" s="1" t="s">
        <v>59</v>
      </c>
      <c r="D109" s="1">
        <f t="shared" ref="D109:D116" si="40">E109*1000</f>
        <v>390100</v>
      </c>
      <c r="E109" s="14">
        <v>390.1</v>
      </c>
      <c r="F109" s="1" t="s">
        <v>32</v>
      </c>
      <c r="G109" s="15">
        <v>0</v>
      </c>
      <c r="I109" s="17">
        <v>0</v>
      </c>
      <c r="J109" s="13">
        <f t="shared" ref="J109:J116" si="41">G109*I109</f>
        <v>0</v>
      </c>
      <c r="L109" s="17">
        <v>0</v>
      </c>
      <c r="N109" s="13">
        <f t="shared" ref="N109:N116" si="42">G109*L109</f>
        <v>0</v>
      </c>
      <c r="O109" s="13">
        <f t="shared" ref="O109:O116" si="43">N109-J109</f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</row>
    <row r="110" spans="1:21" ht="15" x14ac:dyDescent="0.25">
      <c r="B110" s="1" t="s">
        <v>30</v>
      </c>
      <c r="C110" s="1" t="s">
        <v>59</v>
      </c>
      <c r="D110" s="1">
        <f t="shared" si="40"/>
        <v>391100</v>
      </c>
      <c r="E110" s="14">
        <v>391.1</v>
      </c>
      <c r="F110" s="1" t="s">
        <v>88</v>
      </c>
      <c r="G110" s="15">
        <v>0</v>
      </c>
      <c r="I110" s="17">
        <v>0</v>
      </c>
      <c r="J110" s="13">
        <f t="shared" si="41"/>
        <v>0</v>
      </c>
      <c r="L110" s="17">
        <v>0</v>
      </c>
      <c r="N110" s="13">
        <f t="shared" si="42"/>
        <v>0</v>
      </c>
      <c r="O110" s="13">
        <f t="shared" si="43"/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</row>
    <row r="111" spans="1:21" ht="15" x14ac:dyDescent="0.25">
      <c r="B111" s="1" t="s">
        <v>30</v>
      </c>
      <c r="C111" s="1" t="s">
        <v>59</v>
      </c>
      <c r="D111" s="1">
        <f t="shared" si="40"/>
        <v>393000</v>
      </c>
      <c r="E111" s="14">
        <v>393</v>
      </c>
      <c r="F111" s="1" t="s">
        <v>89</v>
      </c>
      <c r="G111" s="15">
        <v>0</v>
      </c>
      <c r="I111" s="17">
        <v>0</v>
      </c>
      <c r="J111" s="13">
        <f t="shared" si="41"/>
        <v>0</v>
      </c>
      <c r="L111" s="17">
        <v>0</v>
      </c>
      <c r="N111" s="13">
        <f t="shared" si="42"/>
        <v>0</v>
      </c>
      <c r="O111" s="13">
        <f t="shared" si="43"/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</row>
    <row r="112" spans="1:21" ht="15" x14ac:dyDescent="0.25">
      <c r="B112" s="1" t="s">
        <v>30</v>
      </c>
      <c r="C112" s="1" t="s">
        <v>59</v>
      </c>
      <c r="D112" s="1">
        <f t="shared" si="40"/>
        <v>394000</v>
      </c>
      <c r="E112" s="14">
        <v>394</v>
      </c>
      <c r="F112" s="1" t="s">
        <v>90</v>
      </c>
      <c r="G112" s="15">
        <v>294833.2</v>
      </c>
      <c r="I112" s="16">
        <v>4.7800000000000002E-2</v>
      </c>
      <c r="J112" s="13">
        <f t="shared" si="41"/>
        <v>14093.026960000001</v>
      </c>
      <c r="L112" s="16">
        <v>0.05</v>
      </c>
      <c r="N112" s="13">
        <f t="shared" si="42"/>
        <v>14741.660000000002</v>
      </c>
      <c r="O112" s="13">
        <f t="shared" si="43"/>
        <v>648.63304000000062</v>
      </c>
      <c r="Q112" s="15">
        <v>442.82177640800001</v>
      </c>
      <c r="R112" s="15">
        <v>205.8112635919997</v>
      </c>
      <c r="S112" s="15">
        <v>0</v>
      </c>
      <c r="T112" s="15">
        <v>0</v>
      </c>
      <c r="U112" s="15">
        <v>0</v>
      </c>
    </row>
    <row r="113" spans="1:21" ht="15" x14ac:dyDescent="0.25">
      <c r="B113" s="1" t="s">
        <v>30</v>
      </c>
      <c r="C113" s="1" t="s">
        <v>59</v>
      </c>
      <c r="D113" s="1">
        <f t="shared" si="40"/>
        <v>394100</v>
      </c>
      <c r="E113" s="14">
        <v>394.1</v>
      </c>
      <c r="F113" s="1" t="s">
        <v>91</v>
      </c>
      <c r="G113" s="15">
        <v>0</v>
      </c>
      <c r="I113" s="17">
        <v>0</v>
      </c>
      <c r="J113" s="13">
        <f t="shared" si="41"/>
        <v>0</v>
      </c>
      <c r="L113" s="17">
        <v>0</v>
      </c>
      <c r="N113" s="13">
        <f t="shared" si="42"/>
        <v>0</v>
      </c>
      <c r="O113" s="13">
        <f t="shared" si="43"/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</row>
    <row r="114" spans="1:21" ht="15" x14ac:dyDescent="0.25">
      <c r="B114" s="1" t="s">
        <v>30</v>
      </c>
      <c r="C114" s="1" t="s">
        <v>59</v>
      </c>
      <c r="D114" s="1">
        <f t="shared" si="40"/>
        <v>395000</v>
      </c>
      <c r="E114" s="14">
        <v>395</v>
      </c>
      <c r="F114" s="1" t="s">
        <v>92</v>
      </c>
      <c r="G114" s="15">
        <v>294822.81</v>
      </c>
      <c r="I114" s="16">
        <v>0.13730000000000001</v>
      </c>
      <c r="J114" s="13">
        <f t="shared" si="41"/>
        <v>40479.171813000001</v>
      </c>
      <c r="L114" s="16">
        <v>6.6699999999999995E-2</v>
      </c>
      <c r="N114" s="13">
        <f t="shared" si="42"/>
        <v>19664.681427</v>
      </c>
      <c r="O114" s="13">
        <f t="shared" si="43"/>
        <v>-20814.490386000001</v>
      </c>
      <c r="Q114" s="15">
        <v>-14210.052586522201</v>
      </c>
      <c r="R114" s="15">
        <v>-6604.4377994778006</v>
      </c>
      <c r="S114" s="15">
        <v>0</v>
      </c>
      <c r="T114" s="15">
        <v>0</v>
      </c>
      <c r="U114" s="15">
        <v>0</v>
      </c>
    </row>
    <row r="115" spans="1:21" ht="15" x14ac:dyDescent="0.25">
      <c r="B115" s="1" t="s">
        <v>30</v>
      </c>
      <c r="C115" s="1" t="s">
        <v>59</v>
      </c>
      <c r="D115" s="1">
        <f t="shared" si="40"/>
        <v>397000</v>
      </c>
      <c r="E115" s="14">
        <v>397</v>
      </c>
      <c r="F115" s="1" t="s">
        <v>93</v>
      </c>
      <c r="G115" s="15">
        <v>29561.59</v>
      </c>
      <c r="I115" s="16">
        <v>2.81E-2</v>
      </c>
      <c r="J115" s="13">
        <f t="shared" si="41"/>
        <v>830.68067900000005</v>
      </c>
      <c r="L115" s="16">
        <v>6.6699999999999995E-2</v>
      </c>
      <c r="N115" s="13">
        <f t="shared" si="42"/>
        <v>1971.7580529999998</v>
      </c>
      <c r="O115" s="13">
        <f t="shared" si="43"/>
        <v>1141.0773739999997</v>
      </c>
      <c r="Q115" s="15">
        <v>779.01352322979972</v>
      </c>
      <c r="R115" s="15">
        <v>362.06385077020002</v>
      </c>
      <c r="S115" s="15">
        <v>0</v>
      </c>
      <c r="T115" s="15">
        <v>0</v>
      </c>
      <c r="U115" s="15">
        <v>0</v>
      </c>
    </row>
    <row r="116" spans="1:21" ht="15" x14ac:dyDescent="0.25">
      <c r="B116" s="1" t="s">
        <v>30</v>
      </c>
      <c r="C116" s="1" t="s">
        <v>59</v>
      </c>
      <c r="D116" s="1">
        <f t="shared" si="40"/>
        <v>398000</v>
      </c>
      <c r="E116" s="14">
        <v>398</v>
      </c>
      <c r="F116" s="1" t="s">
        <v>57</v>
      </c>
      <c r="G116" s="15">
        <v>0</v>
      </c>
      <c r="I116" s="17">
        <v>0</v>
      </c>
      <c r="J116" s="13">
        <f t="shared" si="41"/>
        <v>0</v>
      </c>
      <c r="L116" s="17">
        <v>0</v>
      </c>
      <c r="N116" s="13">
        <f t="shared" si="42"/>
        <v>0</v>
      </c>
      <c r="O116" s="13">
        <f t="shared" si="43"/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</row>
    <row r="117" spans="1:21" x14ac:dyDescent="0.2">
      <c r="F117" s="1" t="s">
        <v>39</v>
      </c>
      <c r="G117" s="22">
        <f>SUM(G109:G116)</f>
        <v>619217.6</v>
      </c>
      <c r="J117" s="22">
        <f>SUM(J109:J116)</f>
        <v>55402.879452000001</v>
      </c>
      <c r="N117" s="22">
        <f t="shared" ref="N117:O117" si="44">SUM(N109:N116)</f>
        <v>36378.099479999997</v>
      </c>
      <c r="O117" s="22">
        <f t="shared" si="44"/>
        <v>-19024.779972</v>
      </c>
      <c r="Q117" s="22">
        <f t="shared" ref="Q117:U117" si="45">SUM(Q109:Q116)</f>
        <v>-12988.217286884401</v>
      </c>
      <c r="R117" s="22">
        <f t="shared" si="45"/>
        <v>-6036.5626851156012</v>
      </c>
      <c r="S117" s="22">
        <f t="shared" si="45"/>
        <v>0</v>
      </c>
      <c r="T117" s="22">
        <f t="shared" si="45"/>
        <v>0</v>
      </c>
      <c r="U117" s="22">
        <f t="shared" si="45"/>
        <v>0</v>
      </c>
    </row>
    <row r="118" spans="1:21" x14ac:dyDescent="0.2">
      <c r="J118" s="13"/>
      <c r="N118" s="13"/>
      <c r="O118" s="13"/>
      <c r="Q118" s="13"/>
      <c r="R118" s="13"/>
      <c r="S118" s="13"/>
      <c r="T118" s="13"/>
      <c r="U118" s="13"/>
    </row>
    <row r="119" spans="1:21" x14ac:dyDescent="0.2">
      <c r="A119" s="1" t="s">
        <v>94</v>
      </c>
      <c r="J119" s="13"/>
      <c r="N119" s="13"/>
      <c r="O119" s="13"/>
      <c r="Q119" s="13"/>
      <c r="R119" s="13"/>
      <c r="S119" s="13"/>
      <c r="T119" s="13"/>
      <c r="U119" s="13"/>
    </row>
    <row r="120" spans="1:21" x14ac:dyDescent="0.2">
      <c r="E120" s="1" t="s">
        <v>95</v>
      </c>
      <c r="J120" s="13"/>
      <c r="N120" s="13"/>
      <c r="O120" s="13"/>
      <c r="Q120" s="13"/>
      <c r="R120" s="13"/>
      <c r="S120" s="13"/>
      <c r="T120" s="13"/>
      <c r="U120" s="13"/>
    </row>
    <row r="121" spans="1:21" ht="15" x14ac:dyDescent="0.25">
      <c r="B121" s="1" t="s">
        <v>96</v>
      </c>
      <c r="C121" s="1" t="s">
        <v>97</v>
      </c>
      <c r="D121" s="1">
        <f t="shared" ref="D121:D130" si="46">E121*1000</f>
        <v>389300</v>
      </c>
      <c r="E121" s="14">
        <v>389.3</v>
      </c>
      <c r="F121" s="1" t="s">
        <v>45</v>
      </c>
      <c r="G121" s="15">
        <v>0</v>
      </c>
      <c r="I121" s="17">
        <v>0</v>
      </c>
      <c r="J121" s="13">
        <f t="shared" ref="J121:J130" si="47">G121*I121</f>
        <v>0</v>
      </c>
      <c r="L121" s="17">
        <v>0</v>
      </c>
      <c r="N121" s="13">
        <f t="shared" ref="N121:N130" si="48">G121*L121</f>
        <v>0</v>
      </c>
      <c r="O121" s="13">
        <f t="shared" ref="O121:O130" si="49">N121-J121</f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</row>
    <row r="122" spans="1:21" ht="15" x14ac:dyDescent="0.25">
      <c r="B122" s="1" t="s">
        <v>96</v>
      </c>
      <c r="C122" s="1" t="s">
        <v>97</v>
      </c>
      <c r="D122" s="1">
        <f t="shared" si="46"/>
        <v>390100</v>
      </c>
      <c r="E122" s="14">
        <v>390.1</v>
      </c>
      <c r="F122" s="1" t="s">
        <v>32</v>
      </c>
      <c r="G122" s="15">
        <v>0</v>
      </c>
      <c r="I122" s="17">
        <v>0</v>
      </c>
      <c r="J122" s="13">
        <f t="shared" si="47"/>
        <v>0</v>
      </c>
      <c r="L122" s="17">
        <v>0</v>
      </c>
      <c r="N122" s="13">
        <f t="shared" si="48"/>
        <v>0</v>
      </c>
      <c r="O122" s="13">
        <f t="shared" si="49"/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</row>
    <row r="123" spans="1:21" ht="15" x14ac:dyDescent="0.25">
      <c r="B123" s="1" t="s">
        <v>96</v>
      </c>
      <c r="C123" s="1" t="s">
        <v>97</v>
      </c>
      <c r="D123" s="1">
        <f t="shared" si="46"/>
        <v>391000</v>
      </c>
      <c r="E123" s="14">
        <v>391</v>
      </c>
      <c r="F123" s="1" t="s">
        <v>98</v>
      </c>
      <c r="G123" s="15">
        <v>-3547.78</v>
      </c>
      <c r="I123" s="16">
        <v>0.17630000000000001</v>
      </c>
      <c r="J123" s="13">
        <f t="shared" si="47"/>
        <v>-625.47361400000011</v>
      </c>
      <c r="L123" s="16">
        <v>6.6699999999999995E-2</v>
      </c>
      <c r="N123" s="13">
        <f t="shared" si="48"/>
        <v>-236.63692599999999</v>
      </c>
      <c r="O123" s="13">
        <f t="shared" si="49"/>
        <v>388.83668800000009</v>
      </c>
      <c r="Q123" s="15">
        <v>186.69215900944005</v>
      </c>
      <c r="R123" s="15">
        <v>86.768906927200021</v>
      </c>
      <c r="S123" s="15">
        <v>55.875832065600022</v>
      </c>
      <c r="T123" s="15">
        <v>23.621828796000003</v>
      </c>
      <c r="U123" s="15">
        <v>35.877961201760016</v>
      </c>
    </row>
    <row r="124" spans="1:21" ht="15" x14ac:dyDescent="0.25">
      <c r="B124" s="1" t="s">
        <v>96</v>
      </c>
      <c r="C124" s="1" t="s">
        <v>97</v>
      </c>
      <c r="D124" s="1">
        <f t="shared" si="46"/>
        <v>391100</v>
      </c>
      <c r="E124" s="14">
        <v>391.1</v>
      </c>
      <c r="F124" s="1" t="s">
        <v>88</v>
      </c>
      <c r="G124" s="15">
        <v>71059.89</v>
      </c>
      <c r="I124" s="16">
        <v>0.23699999999999999</v>
      </c>
      <c r="J124" s="13">
        <f t="shared" si="47"/>
        <v>16841.193929999998</v>
      </c>
      <c r="L124" s="16">
        <v>0.2</v>
      </c>
      <c r="N124" s="13">
        <f t="shared" si="48"/>
        <v>14211.978000000001</v>
      </c>
      <c r="O124" s="13">
        <f t="shared" si="49"/>
        <v>-2629.2159299999967</v>
      </c>
      <c r="Q124" s="15">
        <v>-1262.3654444708982</v>
      </c>
      <c r="R124" s="15">
        <v>-586.70953477949888</v>
      </c>
      <c r="S124" s="15">
        <v>-377.81832914099959</v>
      </c>
      <c r="T124" s="15">
        <v>-159.72486774749984</v>
      </c>
      <c r="U124" s="15">
        <v>-242.59775386109982</v>
      </c>
    </row>
    <row r="125" spans="1:21" ht="15" x14ac:dyDescent="0.25">
      <c r="B125" s="1" t="s">
        <v>96</v>
      </c>
      <c r="C125" s="1" t="s">
        <v>97</v>
      </c>
      <c r="D125" s="1">
        <v>391101</v>
      </c>
      <c r="E125" s="1">
        <v>391.11</v>
      </c>
      <c r="F125" s="1" t="s">
        <v>99</v>
      </c>
      <c r="G125" s="15">
        <v>28229.68</v>
      </c>
      <c r="I125" s="16">
        <v>0.2</v>
      </c>
      <c r="J125" s="13">
        <f t="shared" si="47"/>
        <v>5645.9360000000006</v>
      </c>
      <c r="L125" s="16">
        <v>0.2</v>
      </c>
      <c r="N125" s="13">
        <f t="shared" si="48"/>
        <v>5645.9360000000006</v>
      </c>
      <c r="O125" s="13">
        <f t="shared" si="49"/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</row>
    <row r="126" spans="1:21" ht="15" x14ac:dyDescent="0.25">
      <c r="B126" s="1" t="s">
        <v>96</v>
      </c>
      <c r="C126" s="1" t="s">
        <v>97</v>
      </c>
      <c r="D126" s="1">
        <f t="shared" si="46"/>
        <v>394000</v>
      </c>
      <c r="E126" s="14">
        <v>394</v>
      </c>
      <c r="F126" s="1" t="s">
        <v>90</v>
      </c>
      <c r="G126" s="15">
        <v>27133.11</v>
      </c>
      <c r="I126" s="16">
        <v>4.9299999999999997E-2</v>
      </c>
      <c r="J126" s="13">
        <f t="shared" si="47"/>
        <v>1337.662323</v>
      </c>
      <c r="L126" s="16">
        <v>0.05</v>
      </c>
      <c r="N126" s="13">
        <f t="shared" si="48"/>
        <v>1356.6555000000001</v>
      </c>
      <c r="O126" s="13">
        <f t="shared" si="49"/>
        <v>18.99317700000006</v>
      </c>
      <c r="Q126" s="15">
        <v>9.1191940730100214</v>
      </c>
      <c r="R126" s="15">
        <v>4.2383274475500343</v>
      </c>
      <c r="S126" s="15">
        <v>2.7293195349000143</v>
      </c>
      <c r="T126" s="15">
        <v>1.1538355027499989</v>
      </c>
      <c r="U126" s="15">
        <v>1.752500441790005</v>
      </c>
    </row>
    <row r="127" spans="1:21" ht="15" x14ac:dyDescent="0.25">
      <c r="B127" s="1" t="s">
        <v>96</v>
      </c>
      <c r="C127" s="1" t="s">
        <v>97</v>
      </c>
      <c r="D127" s="1">
        <f t="shared" si="46"/>
        <v>395000</v>
      </c>
      <c r="E127" s="14">
        <v>395</v>
      </c>
      <c r="F127" s="1" t="s">
        <v>92</v>
      </c>
      <c r="G127" s="15">
        <v>0</v>
      </c>
      <c r="I127" s="17">
        <v>0</v>
      </c>
      <c r="J127" s="13">
        <f t="shared" si="47"/>
        <v>0</v>
      </c>
      <c r="L127" s="17">
        <v>0</v>
      </c>
      <c r="N127" s="13">
        <f t="shared" si="48"/>
        <v>0</v>
      </c>
      <c r="O127" s="13">
        <f t="shared" si="49"/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</row>
    <row r="128" spans="1:21" ht="15" x14ac:dyDescent="0.25">
      <c r="B128" s="1" t="s">
        <v>96</v>
      </c>
      <c r="C128" s="1" t="s">
        <v>97</v>
      </c>
      <c r="D128" s="1">
        <f t="shared" si="46"/>
        <v>397000</v>
      </c>
      <c r="E128" s="14">
        <v>397</v>
      </c>
      <c r="F128" s="1" t="s">
        <v>93</v>
      </c>
      <c r="G128" s="15">
        <v>0</v>
      </c>
      <c r="I128" s="17">
        <v>0</v>
      </c>
      <c r="J128" s="13">
        <f t="shared" si="47"/>
        <v>0</v>
      </c>
      <c r="L128" s="17">
        <v>0</v>
      </c>
      <c r="N128" s="13">
        <f t="shared" si="48"/>
        <v>0</v>
      </c>
      <c r="O128" s="13">
        <f t="shared" si="49"/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</row>
    <row r="129" spans="2:21" ht="15" x14ac:dyDescent="0.25">
      <c r="B129" s="1" t="s">
        <v>96</v>
      </c>
      <c r="C129" s="1" t="s">
        <v>97</v>
      </c>
      <c r="D129" s="1">
        <f t="shared" si="46"/>
        <v>397200</v>
      </c>
      <c r="E129" s="14">
        <v>397.2</v>
      </c>
      <c r="F129" s="1" t="s">
        <v>100</v>
      </c>
      <c r="G129" s="15">
        <v>179444.46000000002</v>
      </c>
      <c r="I129" s="16">
        <v>0.1195</v>
      </c>
      <c r="J129" s="13">
        <f t="shared" si="47"/>
        <v>21443.612970000002</v>
      </c>
      <c r="L129" s="16">
        <v>0.1</v>
      </c>
      <c r="N129" s="13">
        <f t="shared" si="48"/>
        <v>17944.446000000004</v>
      </c>
      <c r="O129" s="13">
        <f t="shared" si="49"/>
        <v>-3499.1669699999984</v>
      </c>
      <c r="Q129" s="15">
        <v>-1680.0550373060978</v>
      </c>
      <c r="R129" s="15">
        <v>-780.8391093554992</v>
      </c>
      <c r="S129" s="15">
        <v>-502.83029358899967</v>
      </c>
      <c r="T129" s="15">
        <v>-212.5743934274999</v>
      </c>
      <c r="U129" s="15">
        <v>-322.86813632189978</v>
      </c>
    </row>
    <row r="130" spans="2:21" ht="15" x14ac:dyDescent="0.25">
      <c r="B130" s="1" t="s">
        <v>96</v>
      </c>
      <c r="C130" s="1" t="s">
        <v>97</v>
      </c>
      <c r="D130" s="1">
        <f t="shared" si="46"/>
        <v>398000</v>
      </c>
      <c r="E130" s="14">
        <v>398</v>
      </c>
      <c r="F130" s="1" t="s">
        <v>57</v>
      </c>
      <c r="G130" s="15">
        <v>0</v>
      </c>
      <c r="I130" s="17">
        <v>0</v>
      </c>
      <c r="J130" s="13">
        <f t="shared" si="47"/>
        <v>0</v>
      </c>
      <c r="L130" s="17">
        <v>0</v>
      </c>
      <c r="N130" s="13">
        <f t="shared" si="48"/>
        <v>0</v>
      </c>
      <c r="O130" s="13">
        <f t="shared" si="49"/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</row>
    <row r="131" spans="2:21" x14ac:dyDescent="0.2">
      <c r="F131" s="1" t="s">
        <v>39</v>
      </c>
      <c r="G131" s="22">
        <f>SUM(G121:G130)</f>
        <v>302319.36000000004</v>
      </c>
      <c r="J131" s="22">
        <f>SUM(J121:J130)</f>
        <v>44642.931608999999</v>
      </c>
      <c r="N131" s="22">
        <f t="shared" ref="N131:O131" si="50">SUM(N121:N130)</f>
        <v>38922.378574000002</v>
      </c>
      <c r="O131" s="22">
        <f t="shared" si="50"/>
        <v>-5720.5530349999945</v>
      </c>
      <c r="Q131" s="22">
        <f t="shared" ref="Q131:U131" si="51">SUM(Q121:Q130)</f>
        <v>-2746.6091286945457</v>
      </c>
      <c r="R131" s="22">
        <f t="shared" si="51"/>
        <v>-1276.5414097602479</v>
      </c>
      <c r="S131" s="22">
        <f t="shared" si="51"/>
        <v>-822.04347112949927</v>
      </c>
      <c r="T131" s="22">
        <f t="shared" si="51"/>
        <v>-347.52359687624977</v>
      </c>
      <c r="U131" s="22">
        <f t="shared" si="51"/>
        <v>-527.83542853944959</v>
      </c>
    </row>
    <row r="132" spans="2:21" x14ac:dyDescent="0.2">
      <c r="J132" s="13"/>
      <c r="N132" s="13"/>
      <c r="O132" s="13"/>
      <c r="Q132" s="13"/>
      <c r="R132" s="13"/>
      <c r="S132" s="13"/>
      <c r="T132" s="13"/>
      <c r="U132" s="13"/>
    </row>
    <row r="133" spans="2:21" x14ac:dyDescent="0.2">
      <c r="E133" s="1" t="s">
        <v>101</v>
      </c>
      <c r="J133" s="13"/>
      <c r="N133" s="13"/>
      <c r="O133" s="13"/>
      <c r="Q133" s="13"/>
      <c r="R133" s="13"/>
      <c r="S133" s="13"/>
      <c r="T133" s="13"/>
      <c r="U133" s="13"/>
    </row>
    <row r="134" spans="2:21" ht="15" x14ac:dyDescent="0.25">
      <c r="B134" s="1" t="s">
        <v>96</v>
      </c>
      <c r="C134" s="1" t="s">
        <v>59</v>
      </c>
      <c r="D134" s="1">
        <f t="shared" ref="D134:D143" si="52">E134*1000</f>
        <v>389300</v>
      </c>
      <c r="E134" s="14">
        <v>389.3</v>
      </c>
      <c r="F134" s="1" t="s">
        <v>45</v>
      </c>
      <c r="G134" s="15">
        <v>0</v>
      </c>
      <c r="I134" s="17">
        <v>0</v>
      </c>
      <c r="J134" s="13">
        <f t="shared" ref="J134:J143" si="53">G134*I134</f>
        <v>0</v>
      </c>
      <c r="L134" s="17">
        <v>0</v>
      </c>
      <c r="N134" s="13">
        <f t="shared" ref="N134:N143" si="54">G134*L134</f>
        <v>0</v>
      </c>
      <c r="O134" s="13">
        <f t="shared" ref="O134:O143" si="55">N134-J134</f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</row>
    <row r="135" spans="2:21" ht="15" x14ac:dyDescent="0.25">
      <c r="B135" s="1" t="s">
        <v>96</v>
      </c>
      <c r="C135" s="1" t="s">
        <v>59</v>
      </c>
      <c r="D135" s="1">
        <f t="shared" si="52"/>
        <v>389400</v>
      </c>
      <c r="E135" s="14">
        <v>389.4</v>
      </c>
      <c r="F135" s="1" t="s">
        <v>46</v>
      </c>
      <c r="G135" s="15">
        <v>0</v>
      </c>
      <c r="I135" s="17">
        <v>0</v>
      </c>
      <c r="J135" s="13">
        <f t="shared" si="53"/>
        <v>0</v>
      </c>
      <c r="L135" s="17">
        <v>0</v>
      </c>
      <c r="N135" s="13">
        <f t="shared" si="54"/>
        <v>0</v>
      </c>
      <c r="O135" s="13">
        <f t="shared" si="55"/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</row>
    <row r="136" spans="2:21" ht="15" x14ac:dyDescent="0.25">
      <c r="B136" s="1" t="s">
        <v>96</v>
      </c>
      <c r="C136" s="1" t="s">
        <v>59</v>
      </c>
      <c r="D136" s="1">
        <f t="shared" si="52"/>
        <v>390100</v>
      </c>
      <c r="E136" s="14">
        <v>390.1</v>
      </c>
      <c r="F136" s="1" t="s">
        <v>32</v>
      </c>
      <c r="G136" s="15">
        <v>0</v>
      </c>
      <c r="I136" s="17">
        <v>0</v>
      </c>
      <c r="J136" s="13">
        <f t="shared" si="53"/>
        <v>0</v>
      </c>
      <c r="L136" s="17">
        <v>0</v>
      </c>
      <c r="N136" s="13">
        <f t="shared" si="54"/>
        <v>0</v>
      </c>
      <c r="O136" s="13">
        <f t="shared" si="55"/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</row>
    <row r="137" spans="2:21" ht="15" x14ac:dyDescent="0.25">
      <c r="B137" s="1" t="s">
        <v>96</v>
      </c>
      <c r="C137" s="1" t="s">
        <v>59</v>
      </c>
      <c r="D137" s="1">
        <f t="shared" si="52"/>
        <v>391100</v>
      </c>
      <c r="E137" s="14">
        <v>391.1</v>
      </c>
      <c r="F137" s="1" t="s">
        <v>88</v>
      </c>
      <c r="G137" s="15">
        <v>0</v>
      </c>
      <c r="I137" s="17">
        <v>0</v>
      </c>
      <c r="J137" s="13">
        <f t="shared" si="53"/>
        <v>0</v>
      </c>
      <c r="L137" s="17">
        <v>0</v>
      </c>
      <c r="N137" s="13">
        <f t="shared" si="54"/>
        <v>0</v>
      </c>
      <c r="O137" s="13">
        <f t="shared" si="55"/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</row>
    <row r="138" spans="2:21" ht="15" x14ac:dyDescent="0.25">
      <c r="B138" s="1" t="s">
        <v>96</v>
      </c>
      <c r="C138" s="1" t="s">
        <v>59</v>
      </c>
      <c r="D138" s="1">
        <f t="shared" si="52"/>
        <v>393000</v>
      </c>
      <c r="E138" s="14">
        <v>393</v>
      </c>
      <c r="F138" s="1" t="s">
        <v>89</v>
      </c>
      <c r="G138" s="15">
        <v>112122.18</v>
      </c>
      <c r="I138" s="16">
        <v>4.3299999999999998E-2</v>
      </c>
      <c r="J138" s="13">
        <f t="shared" si="53"/>
        <v>4854.8903939999991</v>
      </c>
      <c r="L138" s="16">
        <v>0.04</v>
      </c>
      <c r="N138" s="13">
        <f t="shared" si="54"/>
        <v>4484.8872000000001</v>
      </c>
      <c r="O138" s="13">
        <f t="shared" si="55"/>
        <v>-370.00319399999898</v>
      </c>
      <c r="Q138" s="15">
        <v>-196.54569665279951</v>
      </c>
      <c r="R138" s="15">
        <v>-91.353788598599749</v>
      </c>
      <c r="S138" s="15">
        <v>-57.720498263999843</v>
      </c>
      <c r="T138" s="15">
        <v>-24.383210484599942</v>
      </c>
      <c r="U138" s="15">
        <v>0</v>
      </c>
    </row>
    <row r="139" spans="2:21" ht="15" x14ac:dyDescent="0.25">
      <c r="B139" s="1" t="s">
        <v>96</v>
      </c>
      <c r="C139" s="1" t="s">
        <v>59</v>
      </c>
      <c r="D139" s="1">
        <f t="shared" si="52"/>
        <v>394000</v>
      </c>
      <c r="E139" s="14">
        <v>394</v>
      </c>
      <c r="F139" s="1" t="s">
        <v>90</v>
      </c>
      <c r="G139" s="15">
        <v>0</v>
      </c>
      <c r="I139" s="17">
        <v>0</v>
      </c>
      <c r="J139" s="13">
        <f t="shared" si="53"/>
        <v>0</v>
      </c>
      <c r="L139" s="17">
        <v>0</v>
      </c>
      <c r="N139" s="13">
        <f t="shared" si="54"/>
        <v>0</v>
      </c>
      <c r="O139" s="13">
        <f t="shared" si="55"/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</row>
    <row r="140" spans="2:21" ht="15" x14ac:dyDescent="0.25">
      <c r="B140" s="1" t="s">
        <v>96</v>
      </c>
      <c r="C140" s="1" t="s">
        <v>59</v>
      </c>
      <c r="D140" s="1">
        <f t="shared" si="52"/>
        <v>395000</v>
      </c>
      <c r="E140" s="14">
        <v>395</v>
      </c>
      <c r="F140" s="1" t="s">
        <v>92</v>
      </c>
      <c r="G140" s="15">
        <v>0</v>
      </c>
      <c r="I140" s="17">
        <v>0</v>
      </c>
      <c r="J140" s="13">
        <f t="shared" si="53"/>
        <v>0</v>
      </c>
      <c r="L140" s="17">
        <v>0</v>
      </c>
      <c r="N140" s="13">
        <f t="shared" si="54"/>
        <v>0</v>
      </c>
      <c r="O140" s="13">
        <f t="shared" si="55"/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</row>
    <row r="141" spans="2:21" ht="15" x14ac:dyDescent="0.25">
      <c r="B141" s="1" t="s">
        <v>96</v>
      </c>
      <c r="C141" s="1" t="s">
        <v>59</v>
      </c>
      <c r="D141" s="1">
        <f t="shared" si="52"/>
        <v>397000</v>
      </c>
      <c r="E141" s="14">
        <v>397</v>
      </c>
      <c r="F141" s="1" t="s">
        <v>93</v>
      </c>
      <c r="G141" s="15">
        <v>0</v>
      </c>
      <c r="I141" s="17">
        <v>0</v>
      </c>
      <c r="J141" s="13">
        <f t="shared" si="53"/>
        <v>0</v>
      </c>
      <c r="L141" s="17">
        <v>0</v>
      </c>
      <c r="N141" s="13">
        <f t="shared" si="54"/>
        <v>0</v>
      </c>
      <c r="O141" s="13">
        <f t="shared" si="55"/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</row>
    <row r="142" spans="2:21" ht="15" x14ac:dyDescent="0.25">
      <c r="B142" s="1" t="s">
        <v>96</v>
      </c>
      <c r="C142" s="1" t="s">
        <v>59</v>
      </c>
      <c r="D142" s="1">
        <f t="shared" si="52"/>
        <v>397200</v>
      </c>
      <c r="E142" s="14">
        <v>397.2</v>
      </c>
      <c r="F142" s="1" t="s">
        <v>100</v>
      </c>
      <c r="G142" s="15">
        <v>0</v>
      </c>
      <c r="I142" s="17">
        <v>0</v>
      </c>
      <c r="J142" s="13">
        <f t="shared" si="53"/>
        <v>0</v>
      </c>
      <c r="L142" s="17">
        <v>0</v>
      </c>
      <c r="N142" s="13">
        <f t="shared" si="54"/>
        <v>0</v>
      </c>
      <c r="O142" s="13">
        <f t="shared" si="55"/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</row>
    <row r="143" spans="2:21" ht="15" x14ac:dyDescent="0.25">
      <c r="B143" s="1" t="s">
        <v>96</v>
      </c>
      <c r="C143" s="1" t="s">
        <v>59</v>
      </c>
      <c r="D143" s="1">
        <f t="shared" si="52"/>
        <v>398000</v>
      </c>
      <c r="E143" s="14">
        <v>398</v>
      </c>
      <c r="F143" s="1" t="s">
        <v>57</v>
      </c>
      <c r="G143" s="15">
        <v>0</v>
      </c>
      <c r="I143" s="17">
        <v>0</v>
      </c>
      <c r="J143" s="13">
        <f t="shared" si="53"/>
        <v>0</v>
      </c>
      <c r="L143" s="17">
        <v>0</v>
      </c>
      <c r="N143" s="13">
        <f t="shared" si="54"/>
        <v>0</v>
      </c>
      <c r="O143" s="13">
        <f t="shared" si="55"/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</row>
    <row r="144" spans="2:21" x14ac:dyDescent="0.2">
      <c r="F144" s="1" t="s">
        <v>39</v>
      </c>
      <c r="G144" s="22">
        <f>SUM(G134:G143)</f>
        <v>112122.18</v>
      </c>
      <c r="J144" s="22">
        <f>SUM(J134:J143)</f>
        <v>4854.8903939999991</v>
      </c>
      <c r="N144" s="22">
        <f t="shared" ref="N144:O144" si="56">SUM(N134:N143)</f>
        <v>4484.8872000000001</v>
      </c>
      <c r="O144" s="22">
        <f t="shared" si="56"/>
        <v>-370.00319399999898</v>
      </c>
      <c r="Q144" s="22">
        <f t="shared" ref="Q144:U144" si="57">SUM(Q134:Q143)</f>
        <v>-196.54569665279951</v>
      </c>
      <c r="R144" s="22">
        <f t="shared" si="57"/>
        <v>-91.353788598599749</v>
      </c>
      <c r="S144" s="22">
        <f t="shared" si="57"/>
        <v>-57.720498263999843</v>
      </c>
      <c r="T144" s="22">
        <f t="shared" si="57"/>
        <v>-24.383210484599942</v>
      </c>
      <c r="U144" s="22">
        <f t="shared" si="57"/>
        <v>0</v>
      </c>
    </row>
    <row r="145" spans="1:21" x14ac:dyDescent="0.2">
      <c r="J145" s="13"/>
      <c r="N145" s="13"/>
      <c r="O145" s="13"/>
      <c r="Q145" s="13"/>
      <c r="R145" s="13"/>
      <c r="S145" s="13"/>
      <c r="T145" s="13"/>
      <c r="U145" s="13"/>
    </row>
    <row r="146" spans="1:21" x14ac:dyDescent="0.2">
      <c r="E146" s="1" t="s">
        <v>102</v>
      </c>
      <c r="J146" s="13"/>
      <c r="N146" s="13"/>
      <c r="O146" s="13"/>
      <c r="Q146" s="13"/>
      <c r="R146" s="13"/>
      <c r="S146" s="13"/>
      <c r="T146" s="13"/>
      <c r="U146" s="13"/>
    </row>
    <row r="147" spans="1:21" ht="15" x14ac:dyDescent="0.25">
      <c r="B147" s="1" t="s">
        <v>96</v>
      </c>
      <c r="C147" s="1" t="s">
        <v>69</v>
      </c>
      <c r="D147" s="1">
        <f t="shared" ref="D147:D154" si="58">E147*1000</f>
        <v>390100</v>
      </c>
      <c r="E147" s="14">
        <v>390.1</v>
      </c>
      <c r="F147" s="1" t="s">
        <v>32</v>
      </c>
      <c r="G147" s="15">
        <v>0</v>
      </c>
      <c r="I147" s="17">
        <v>0</v>
      </c>
      <c r="J147" s="13">
        <f t="shared" ref="J147:J154" si="59">G147*I147</f>
        <v>0</v>
      </c>
      <c r="L147" s="17">
        <v>0</v>
      </c>
      <c r="N147" s="13">
        <f t="shared" ref="N147:N154" si="60">G147*L147</f>
        <v>0</v>
      </c>
      <c r="O147" s="13">
        <f t="shared" ref="O147:O154" si="61">N147-J147</f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</row>
    <row r="148" spans="1:21" ht="15" x14ac:dyDescent="0.25">
      <c r="B148" s="1" t="s">
        <v>96</v>
      </c>
      <c r="C148" s="1" t="s">
        <v>69</v>
      </c>
      <c r="D148" s="1">
        <f t="shared" si="58"/>
        <v>391100</v>
      </c>
      <c r="E148" s="14">
        <v>391.1</v>
      </c>
      <c r="F148" s="1" t="s">
        <v>88</v>
      </c>
      <c r="G148" s="15">
        <v>0</v>
      </c>
      <c r="I148" s="17">
        <v>0</v>
      </c>
      <c r="J148" s="13">
        <f t="shared" si="59"/>
        <v>0</v>
      </c>
      <c r="L148" s="17">
        <v>0</v>
      </c>
      <c r="N148" s="13">
        <f t="shared" si="60"/>
        <v>0</v>
      </c>
      <c r="O148" s="13">
        <f t="shared" si="61"/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</row>
    <row r="149" spans="1:21" ht="15" x14ac:dyDescent="0.25">
      <c r="B149" s="1" t="s">
        <v>96</v>
      </c>
      <c r="C149" s="1" t="s">
        <v>69</v>
      </c>
      <c r="D149" s="1">
        <f t="shared" si="58"/>
        <v>393000</v>
      </c>
      <c r="E149" s="14">
        <v>393</v>
      </c>
      <c r="F149" s="1" t="s">
        <v>89</v>
      </c>
      <c r="G149" s="15">
        <v>0</v>
      </c>
      <c r="I149" s="17">
        <v>0</v>
      </c>
      <c r="J149" s="13">
        <f t="shared" si="59"/>
        <v>0</v>
      </c>
      <c r="L149" s="17">
        <v>0</v>
      </c>
      <c r="N149" s="13">
        <f t="shared" si="60"/>
        <v>0</v>
      </c>
      <c r="O149" s="13">
        <f t="shared" si="61"/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</row>
    <row r="150" spans="1:21" ht="15" x14ac:dyDescent="0.25">
      <c r="B150" s="1" t="s">
        <v>96</v>
      </c>
      <c r="C150" s="1" t="s">
        <v>69</v>
      </c>
      <c r="D150" s="1">
        <f t="shared" si="58"/>
        <v>394000</v>
      </c>
      <c r="E150" s="14">
        <v>394</v>
      </c>
      <c r="F150" s="1" t="s">
        <v>90</v>
      </c>
      <c r="G150" s="15">
        <v>0</v>
      </c>
      <c r="I150" s="17">
        <v>0</v>
      </c>
      <c r="J150" s="13">
        <f t="shared" si="59"/>
        <v>0</v>
      </c>
      <c r="L150" s="17">
        <v>0</v>
      </c>
      <c r="N150" s="13">
        <f t="shared" si="60"/>
        <v>0</v>
      </c>
      <c r="O150" s="13">
        <f t="shared" si="61"/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</row>
    <row r="151" spans="1:21" ht="15" x14ac:dyDescent="0.25">
      <c r="B151" s="1" t="s">
        <v>96</v>
      </c>
      <c r="C151" s="1" t="s">
        <v>69</v>
      </c>
      <c r="D151" s="1">
        <f t="shared" si="58"/>
        <v>395000</v>
      </c>
      <c r="E151" s="14">
        <v>395</v>
      </c>
      <c r="F151" s="1" t="s">
        <v>92</v>
      </c>
      <c r="G151" s="15">
        <v>0</v>
      </c>
      <c r="I151" s="17">
        <v>0</v>
      </c>
      <c r="J151" s="13">
        <f t="shared" si="59"/>
        <v>0</v>
      </c>
      <c r="L151" s="17">
        <v>0</v>
      </c>
      <c r="N151" s="13">
        <f t="shared" si="60"/>
        <v>0</v>
      </c>
      <c r="O151" s="13">
        <f t="shared" si="61"/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</row>
    <row r="152" spans="1:21" ht="15" x14ac:dyDescent="0.25">
      <c r="B152" s="1" t="s">
        <v>96</v>
      </c>
      <c r="C152" s="1" t="s">
        <v>69</v>
      </c>
      <c r="D152" s="1">
        <f t="shared" si="58"/>
        <v>397000</v>
      </c>
      <c r="E152" s="14">
        <v>397</v>
      </c>
      <c r="F152" s="1" t="s">
        <v>93</v>
      </c>
      <c r="G152" s="15">
        <v>20395.349999999999</v>
      </c>
      <c r="I152" s="16">
        <v>3.4000000000000002E-2</v>
      </c>
      <c r="J152" s="13">
        <f t="shared" si="59"/>
        <v>693.44190000000003</v>
      </c>
      <c r="L152" s="16">
        <v>6.6699999999999995E-2</v>
      </c>
      <c r="N152" s="13">
        <f t="shared" si="60"/>
        <v>1360.3698449999997</v>
      </c>
      <c r="O152" s="13">
        <f t="shared" si="61"/>
        <v>666.92794499999968</v>
      </c>
      <c r="Q152" s="15">
        <v>0</v>
      </c>
      <c r="R152" s="15">
        <v>518.92329544559971</v>
      </c>
      <c r="S152" s="15">
        <v>0</v>
      </c>
      <c r="T152" s="15">
        <v>148.00464955439992</v>
      </c>
      <c r="U152" s="15">
        <v>0</v>
      </c>
    </row>
    <row r="153" spans="1:21" ht="15" x14ac:dyDescent="0.25">
      <c r="B153" s="1" t="s">
        <v>96</v>
      </c>
      <c r="C153" s="1" t="s">
        <v>69</v>
      </c>
      <c r="D153" s="1">
        <f t="shared" si="58"/>
        <v>397200</v>
      </c>
      <c r="E153" s="14">
        <v>397.2</v>
      </c>
      <c r="F153" s="1" t="s">
        <v>100</v>
      </c>
      <c r="G153" s="15">
        <v>0</v>
      </c>
      <c r="I153" s="17">
        <v>0</v>
      </c>
      <c r="J153" s="13">
        <f t="shared" si="59"/>
        <v>0</v>
      </c>
      <c r="L153" s="17">
        <v>0</v>
      </c>
      <c r="N153" s="13">
        <f t="shared" si="60"/>
        <v>0</v>
      </c>
      <c r="O153" s="13">
        <f t="shared" si="61"/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</row>
    <row r="154" spans="1:21" ht="15" x14ac:dyDescent="0.25">
      <c r="B154" s="1" t="s">
        <v>96</v>
      </c>
      <c r="C154" s="1" t="s">
        <v>69</v>
      </c>
      <c r="D154" s="1">
        <f t="shared" si="58"/>
        <v>398000</v>
      </c>
      <c r="E154" s="14">
        <v>398</v>
      </c>
      <c r="F154" s="1" t="s">
        <v>57</v>
      </c>
      <c r="G154" s="15">
        <v>0</v>
      </c>
      <c r="I154" s="17">
        <v>0</v>
      </c>
      <c r="J154" s="13">
        <f t="shared" si="59"/>
        <v>0</v>
      </c>
      <c r="L154" s="17">
        <v>0</v>
      </c>
      <c r="N154" s="13">
        <f t="shared" si="60"/>
        <v>0</v>
      </c>
      <c r="O154" s="13">
        <f t="shared" si="61"/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</row>
    <row r="155" spans="1:21" x14ac:dyDescent="0.2">
      <c r="F155" s="1" t="s">
        <v>39</v>
      </c>
      <c r="G155" s="22">
        <f>SUM(G147:G154)</f>
        <v>20395.349999999999</v>
      </c>
      <c r="J155" s="22">
        <f>SUM(J147:J154)</f>
        <v>693.44190000000003</v>
      </c>
      <c r="N155" s="22">
        <f t="shared" ref="N155:O155" si="62">SUM(N147:N154)</f>
        <v>1360.3698449999997</v>
      </c>
      <c r="O155" s="22">
        <f t="shared" si="62"/>
        <v>666.92794499999968</v>
      </c>
      <c r="Q155" s="22">
        <f t="shared" ref="Q155:U155" si="63">SUM(Q147:Q154)</f>
        <v>0</v>
      </c>
      <c r="R155" s="22">
        <f t="shared" si="63"/>
        <v>518.92329544559971</v>
      </c>
      <c r="S155" s="22">
        <f t="shared" si="63"/>
        <v>0</v>
      </c>
      <c r="T155" s="22">
        <f t="shared" si="63"/>
        <v>148.00464955439992</v>
      </c>
      <c r="U155" s="22">
        <f t="shared" si="63"/>
        <v>0</v>
      </c>
    </row>
    <row r="156" spans="1:21" x14ac:dyDescent="0.2">
      <c r="J156" s="13"/>
      <c r="N156" s="13"/>
      <c r="O156" s="13"/>
      <c r="Q156" s="13"/>
      <c r="R156" s="13"/>
      <c r="S156" s="13"/>
      <c r="T156" s="13"/>
      <c r="U156" s="13"/>
    </row>
    <row r="157" spans="1:21" x14ac:dyDescent="0.2">
      <c r="A157" s="1" t="s">
        <v>103</v>
      </c>
      <c r="J157" s="13"/>
      <c r="N157" s="13"/>
      <c r="O157" s="13"/>
      <c r="Q157" s="13"/>
      <c r="R157" s="13"/>
      <c r="S157" s="13"/>
      <c r="T157" s="13"/>
      <c r="U157" s="13"/>
    </row>
    <row r="158" spans="1:21" x14ac:dyDescent="0.2">
      <c r="E158" s="1" t="s">
        <v>104</v>
      </c>
      <c r="J158" s="13"/>
      <c r="N158" s="13"/>
      <c r="O158" s="13"/>
      <c r="Q158" s="13"/>
      <c r="R158" s="13"/>
      <c r="S158" s="13"/>
      <c r="T158" s="13"/>
      <c r="U158" s="13"/>
    </row>
    <row r="159" spans="1:21" ht="15" x14ac:dyDescent="0.25">
      <c r="B159" s="1" t="s">
        <v>105</v>
      </c>
      <c r="C159" s="1" t="s">
        <v>59</v>
      </c>
      <c r="D159" s="1">
        <f t="shared" ref="D159:D172" si="64">E159*1000</f>
        <v>350200</v>
      </c>
      <c r="E159" s="1">
        <v>350.2</v>
      </c>
      <c r="F159" s="1" t="s">
        <v>106</v>
      </c>
      <c r="G159" s="15">
        <v>0</v>
      </c>
      <c r="I159" s="17">
        <v>0</v>
      </c>
      <c r="J159" s="13">
        <f t="shared" ref="J159:J172" si="65">G159*I159</f>
        <v>0</v>
      </c>
      <c r="L159" s="17">
        <v>0</v>
      </c>
      <c r="N159" s="13">
        <f t="shared" ref="N159:N172" si="66">G159*L159</f>
        <v>0</v>
      </c>
      <c r="O159" s="13">
        <f t="shared" ref="O159:O172" si="67">N159-J159</f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</row>
    <row r="160" spans="1:21" ht="15" x14ac:dyDescent="0.25">
      <c r="B160" s="1" t="s">
        <v>105</v>
      </c>
      <c r="C160" s="1" t="s">
        <v>59</v>
      </c>
      <c r="D160" s="1">
        <f t="shared" si="64"/>
        <v>351100</v>
      </c>
      <c r="E160" s="1">
        <v>351.1</v>
      </c>
      <c r="F160" s="1" t="s">
        <v>32</v>
      </c>
      <c r="G160" s="15">
        <v>4983.3</v>
      </c>
      <c r="I160" s="16">
        <v>1.5100000000000001E-2</v>
      </c>
      <c r="J160" s="13">
        <f t="shared" si="65"/>
        <v>75.247830000000008</v>
      </c>
      <c r="L160" s="16">
        <v>1.52E-2</v>
      </c>
      <c r="N160" s="13">
        <f t="shared" si="66"/>
        <v>75.746160000000003</v>
      </c>
      <c r="O160" s="13">
        <f t="shared" si="67"/>
        <v>0.49832999999999572</v>
      </c>
      <c r="Q160" s="15">
        <v>0</v>
      </c>
      <c r="R160" s="15">
        <v>0</v>
      </c>
      <c r="S160" s="15">
        <v>0.35026120709999731</v>
      </c>
      <c r="T160" s="15">
        <v>0.14806879289999841</v>
      </c>
      <c r="U160" s="15">
        <v>0</v>
      </c>
    </row>
    <row r="161" spans="2:21" ht="15" x14ac:dyDescent="0.25">
      <c r="B161" s="1" t="s">
        <v>105</v>
      </c>
      <c r="C161" s="1" t="s">
        <v>59</v>
      </c>
      <c r="D161" s="1">
        <f t="shared" si="64"/>
        <v>351200</v>
      </c>
      <c r="E161" s="1">
        <v>351.2</v>
      </c>
      <c r="F161" s="1" t="s">
        <v>107</v>
      </c>
      <c r="G161" s="15">
        <v>0</v>
      </c>
      <c r="I161" s="17">
        <v>0</v>
      </c>
      <c r="J161" s="13">
        <f t="shared" si="65"/>
        <v>0</v>
      </c>
      <c r="L161" s="17">
        <v>0</v>
      </c>
      <c r="N161" s="13">
        <f t="shared" si="66"/>
        <v>0</v>
      </c>
      <c r="O161" s="13">
        <f t="shared" si="67"/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</row>
    <row r="162" spans="2:21" ht="15" x14ac:dyDescent="0.25">
      <c r="B162" s="1" t="s">
        <v>105</v>
      </c>
      <c r="C162" s="1" t="s">
        <v>59</v>
      </c>
      <c r="D162" s="1">
        <f t="shared" si="64"/>
        <v>351300</v>
      </c>
      <c r="E162" s="1">
        <v>351.3</v>
      </c>
      <c r="F162" s="1" t="s">
        <v>108</v>
      </c>
      <c r="G162" s="15">
        <v>0</v>
      </c>
      <c r="I162" s="17">
        <v>0</v>
      </c>
      <c r="J162" s="13">
        <f t="shared" si="65"/>
        <v>0</v>
      </c>
      <c r="L162" s="17">
        <v>0</v>
      </c>
      <c r="N162" s="13">
        <f t="shared" si="66"/>
        <v>0</v>
      </c>
      <c r="O162" s="13">
        <f t="shared" si="67"/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</row>
    <row r="163" spans="2:21" ht="15" x14ac:dyDescent="0.25">
      <c r="B163" s="1" t="s">
        <v>105</v>
      </c>
      <c r="C163" s="1" t="s">
        <v>59</v>
      </c>
      <c r="D163" s="1">
        <f t="shared" si="64"/>
        <v>351400</v>
      </c>
      <c r="E163" s="1">
        <v>351.4</v>
      </c>
      <c r="F163" s="1" t="s">
        <v>109</v>
      </c>
      <c r="G163" s="15">
        <v>0</v>
      </c>
      <c r="I163" s="17">
        <v>0</v>
      </c>
      <c r="J163" s="13">
        <f t="shared" si="65"/>
        <v>0</v>
      </c>
      <c r="L163" s="17">
        <v>0</v>
      </c>
      <c r="N163" s="13">
        <f t="shared" si="66"/>
        <v>0</v>
      </c>
      <c r="O163" s="13">
        <f t="shared" si="67"/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</row>
    <row r="164" spans="2:21" ht="15" x14ac:dyDescent="0.25">
      <c r="B164" s="1" t="s">
        <v>105</v>
      </c>
      <c r="C164" s="1" t="s">
        <v>59</v>
      </c>
      <c r="D164" s="1">
        <f t="shared" si="64"/>
        <v>351410</v>
      </c>
      <c r="E164" s="1">
        <v>351.41</v>
      </c>
      <c r="F164" s="1" t="s">
        <v>110</v>
      </c>
      <c r="G164" s="15">
        <v>0</v>
      </c>
      <c r="I164" s="17">
        <v>0</v>
      </c>
      <c r="J164" s="13">
        <f t="shared" si="65"/>
        <v>0</v>
      </c>
      <c r="L164" s="17">
        <v>0</v>
      </c>
      <c r="N164" s="13">
        <f t="shared" si="66"/>
        <v>0</v>
      </c>
      <c r="O164" s="13">
        <f t="shared" si="67"/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</row>
    <row r="165" spans="2:21" ht="15" x14ac:dyDescent="0.25">
      <c r="B165" s="1" t="s">
        <v>105</v>
      </c>
      <c r="C165" s="1" t="s">
        <v>59</v>
      </c>
      <c r="D165" s="1">
        <f t="shared" si="64"/>
        <v>352000</v>
      </c>
      <c r="E165" s="14">
        <v>352</v>
      </c>
      <c r="F165" s="1" t="s">
        <v>111</v>
      </c>
      <c r="G165" s="15">
        <v>4983.32</v>
      </c>
      <c r="I165" s="16">
        <v>1.15E-2</v>
      </c>
      <c r="J165" s="13">
        <f t="shared" si="65"/>
        <v>57.308179999999993</v>
      </c>
      <c r="L165" s="16">
        <v>1.38E-2</v>
      </c>
      <c r="N165" s="13">
        <f t="shared" si="66"/>
        <v>68.769815999999992</v>
      </c>
      <c r="O165" s="13">
        <f t="shared" si="67"/>
        <v>11.461635999999999</v>
      </c>
      <c r="Q165" s="15">
        <v>0</v>
      </c>
      <c r="R165" s="15">
        <v>0</v>
      </c>
      <c r="S165" s="15">
        <v>8.0560400953200002</v>
      </c>
      <c r="T165" s="15">
        <v>3.4055959046799984</v>
      </c>
      <c r="U165" s="15">
        <v>0</v>
      </c>
    </row>
    <row r="166" spans="2:21" ht="15" x14ac:dyDescent="0.25">
      <c r="B166" s="1" t="s">
        <v>105</v>
      </c>
      <c r="C166" s="1" t="s">
        <v>59</v>
      </c>
      <c r="D166" s="1">
        <f t="shared" si="64"/>
        <v>352200</v>
      </c>
      <c r="E166" s="1">
        <v>352.2</v>
      </c>
      <c r="F166" s="1" t="s">
        <v>112</v>
      </c>
      <c r="G166" s="15">
        <v>0</v>
      </c>
      <c r="I166" s="17">
        <v>0</v>
      </c>
      <c r="J166" s="13">
        <f t="shared" si="65"/>
        <v>0</v>
      </c>
      <c r="L166" s="17">
        <v>0</v>
      </c>
      <c r="N166" s="13">
        <f t="shared" si="66"/>
        <v>0</v>
      </c>
      <c r="O166" s="13">
        <f t="shared" si="67"/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</row>
    <row r="167" spans="2:21" ht="15" x14ac:dyDescent="0.25">
      <c r="B167" s="1" t="s">
        <v>105</v>
      </c>
      <c r="C167" s="1" t="s">
        <v>59</v>
      </c>
      <c r="D167" s="1">
        <f t="shared" si="64"/>
        <v>352300</v>
      </c>
      <c r="E167" s="1">
        <v>352.3</v>
      </c>
      <c r="F167" s="1" t="s">
        <v>113</v>
      </c>
      <c r="G167" s="15">
        <v>0</v>
      </c>
      <c r="I167" s="17">
        <v>0</v>
      </c>
      <c r="J167" s="13">
        <f t="shared" si="65"/>
        <v>0</v>
      </c>
      <c r="L167" s="17">
        <v>0</v>
      </c>
      <c r="N167" s="13">
        <f t="shared" si="66"/>
        <v>0</v>
      </c>
      <c r="O167" s="13">
        <f t="shared" si="67"/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</row>
    <row r="168" spans="2:21" ht="15" x14ac:dyDescent="0.25">
      <c r="B168" s="1" t="s">
        <v>105</v>
      </c>
      <c r="C168" s="1" t="s">
        <v>59</v>
      </c>
      <c r="D168" s="1">
        <f t="shared" si="64"/>
        <v>353000</v>
      </c>
      <c r="E168" s="14">
        <v>353</v>
      </c>
      <c r="F168" s="1" t="s">
        <v>114</v>
      </c>
      <c r="G168" s="15">
        <v>0</v>
      </c>
      <c r="I168" s="17">
        <v>0</v>
      </c>
      <c r="J168" s="13">
        <f t="shared" si="65"/>
        <v>0</v>
      </c>
      <c r="L168" s="17">
        <v>0</v>
      </c>
      <c r="N168" s="13">
        <f t="shared" si="66"/>
        <v>0</v>
      </c>
      <c r="O168" s="13">
        <f t="shared" si="67"/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</row>
    <row r="169" spans="2:21" ht="15" x14ac:dyDescent="0.25">
      <c r="B169" s="1" t="s">
        <v>105</v>
      </c>
      <c r="C169" s="1" t="s">
        <v>59</v>
      </c>
      <c r="D169" s="1">
        <f t="shared" si="64"/>
        <v>354000</v>
      </c>
      <c r="E169" s="14">
        <v>354</v>
      </c>
      <c r="F169" s="1" t="s">
        <v>115</v>
      </c>
      <c r="G169" s="15">
        <v>4983.32</v>
      </c>
      <c r="I169" s="16">
        <v>1.8700000000000001E-2</v>
      </c>
      <c r="J169" s="13">
        <f t="shared" si="65"/>
        <v>93.188084000000003</v>
      </c>
      <c r="L169" s="16">
        <v>1.6899999999999998E-2</v>
      </c>
      <c r="N169" s="13">
        <f t="shared" si="66"/>
        <v>84.218107999999987</v>
      </c>
      <c r="O169" s="13">
        <f t="shared" si="67"/>
        <v>-8.9699760000000168</v>
      </c>
      <c r="Q169" s="15">
        <v>0</v>
      </c>
      <c r="R169" s="15">
        <v>0</v>
      </c>
      <c r="S169" s="15">
        <v>-6.3047270311200094</v>
      </c>
      <c r="T169" s="15">
        <v>-2.6652489688800038</v>
      </c>
      <c r="U169" s="15">
        <v>0</v>
      </c>
    </row>
    <row r="170" spans="2:21" ht="15" x14ac:dyDescent="0.25">
      <c r="B170" s="1" t="s">
        <v>105</v>
      </c>
      <c r="C170" s="1" t="s">
        <v>59</v>
      </c>
      <c r="D170" s="1">
        <f t="shared" si="64"/>
        <v>355000</v>
      </c>
      <c r="E170" s="14">
        <v>355</v>
      </c>
      <c r="F170" s="1" t="s">
        <v>116</v>
      </c>
      <c r="G170" s="15">
        <v>4983.32</v>
      </c>
      <c r="I170" s="16">
        <v>0.27710000000000001</v>
      </c>
      <c r="J170" s="13">
        <f t="shared" si="65"/>
        <v>1380.877972</v>
      </c>
      <c r="L170" s="16">
        <v>3.8100000000000002E-2</v>
      </c>
      <c r="N170" s="13">
        <f t="shared" si="66"/>
        <v>189.86449199999998</v>
      </c>
      <c r="O170" s="13">
        <f t="shared" si="67"/>
        <v>-1191.0134800000001</v>
      </c>
      <c r="Q170" s="15">
        <v>0</v>
      </c>
      <c r="R170" s="15">
        <v>0</v>
      </c>
      <c r="S170" s="15">
        <v>-837.12764468760008</v>
      </c>
      <c r="T170" s="15">
        <v>-353.88583531240005</v>
      </c>
      <c r="U170" s="15">
        <v>0</v>
      </c>
    </row>
    <row r="171" spans="2:21" ht="15" x14ac:dyDescent="0.25">
      <c r="B171" s="1" t="s">
        <v>105</v>
      </c>
      <c r="C171" s="1" t="s">
        <v>59</v>
      </c>
      <c r="D171" s="1">
        <f t="shared" si="64"/>
        <v>356000</v>
      </c>
      <c r="E171" s="14">
        <v>356</v>
      </c>
      <c r="F171" s="1" t="s">
        <v>117</v>
      </c>
      <c r="G171" s="15">
        <v>0</v>
      </c>
      <c r="I171" s="17">
        <v>0</v>
      </c>
      <c r="J171" s="13">
        <f t="shared" si="65"/>
        <v>0</v>
      </c>
      <c r="L171" s="17">
        <v>0</v>
      </c>
      <c r="N171" s="13">
        <f t="shared" si="66"/>
        <v>0</v>
      </c>
      <c r="O171" s="13">
        <f t="shared" si="67"/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</row>
    <row r="172" spans="2:21" ht="15" x14ac:dyDescent="0.25">
      <c r="B172" s="1" t="s">
        <v>105</v>
      </c>
      <c r="C172" s="1" t="s">
        <v>59</v>
      </c>
      <c r="D172" s="1">
        <f t="shared" si="64"/>
        <v>357000</v>
      </c>
      <c r="E172" s="14">
        <v>357</v>
      </c>
      <c r="F172" s="1" t="s">
        <v>118</v>
      </c>
      <c r="G172" s="15">
        <v>4983.33</v>
      </c>
      <c r="I172" s="16">
        <v>2.2000000000000002E-2</v>
      </c>
      <c r="J172" s="13">
        <f t="shared" si="65"/>
        <v>109.63326000000001</v>
      </c>
      <c r="L172" s="16">
        <v>1.7899999999999999E-2</v>
      </c>
      <c r="N172" s="13">
        <f t="shared" si="66"/>
        <v>89.201606999999996</v>
      </c>
      <c r="O172" s="13">
        <f t="shared" si="67"/>
        <v>-20.431653000000011</v>
      </c>
      <c r="Q172" s="15">
        <v>0</v>
      </c>
      <c r="R172" s="15">
        <v>0</v>
      </c>
      <c r="S172" s="15">
        <v>-14.360795944110002</v>
      </c>
      <c r="T172" s="15">
        <v>-6.0708570558900021</v>
      </c>
      <c r="U172" s="15">
        <v>0</v>
      </c>
    </row>
    <row r="173" spans="2:21" x14ac:dyDescent="0.2">
      <c r="F173" s="1" t="s">
        <v>39</v>
      </c>
      <c r="G173" s="22">
        <f>SUM(G159:G172)</f>
        <v>24916.589999999997</v>
      </c>
      <c r="J173" s="22">
        <f>SUM(J159:J172)</f>
        <v>1716.255326</v>
      </c>
      <c r="N173" s="22">
        <f t="shared" ref="N173:O173" si="68">SUM(N159:N172)</f>
        <v>507.80018299999995</v>
      </c>
      <c r="O173" s="22">
        <f t="shared" si="68"/>
        <v>-1208.4551430000001</v>
      </c>
      <c r="Q173" s="22">
        <f t="shared" ref="Q173:U173" si="69">SUM(Q159:Q172)</f>
        <v>0</v>
      </c>
      <c r="R173" s="22">
        <f t="shared" si="69"/>
        <v>0</v>
      </c>
      <c r="S173" s="22">
        <f t="shared" si="69"/>
        <v>-849.38686636041007</v>
      </c>
      <c r="T173" s="22">
        <f t="shared" si="69"/>
        <v>-359.06827663959007</v>
      </c>
      <c r="U173" s="22">
        <f t="shared" si="69"/>
        <v>0</v>
      </c>
    </row>
    <row r="174" spans="2:21" x14ac:dyDescent="0.2">
      <c r="J174" s="13"/>
      <c r="N174" s="13"/>
      <c r="O174" s="13"/>
      <c r="Q174" s="13"/>
      <c r="R174" s="13"/>
      <c r="S174" s="13"/>
      <c r="T174" s="13"/>
      <c r="U174" s="13"/>
    </row>
    <row r="175" spans="2:21" x14ac:dyDescent="0.2">
      <c r="E175" s="1" t="s">
        <v>119</v>
      </c>
      <c r="J175" s="13"/>
      <c r="N175" s="13"/>
      <c r="O175" s="13"/>
      <c r="Q175" s="13"/>
      <c r="R175" s="13"/>
      <c r="S175" s="13"/>
      <c r="T175" s="13"/>
      <c r="U175" s="13"/>
    </row>
    <row r="176" spans="2:21" ht="15" x14ac:dyDescent="0.25">
      <c r="B176" s="1" t="s">
        <v>105</v>
      </c>
      <c r="C176" s="1" t="s">
        <v>120</v>
      </c>
      <c r="D176" s="1">
        <f t="shared" ref="D176:D185" si="70">E176*1000</f>
        <v>351200</v>
      </c>
      <c r="E176" s="1">
        <v>351.2</v>
      </c>
      <c r="F176" s="1" t="s">
        <v>107</v>
      </c>
      <c r="G176" s="15">
        <v>0</v>
      </c>
      <c r="I176" s="17">
        <v>0</v>
      </c>
      <c r="J176" s="13">
        <f t="shared" ref="J176:J185" si="71">G176*I176</f>
        <v>0</v>
      </c>
      <c r="L176" s="17">
        <v>0</v>
      </c>
      <c r="N176" s="13">
        <f t="shared" ref="N176:N185" si="72">G176*L176</f>
        <v>0</v>
      </c>
      <c r="O176" s="13">
        <f t="shared" ref="O176:O185" si="73">N176-J176</f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</row>
    <row r="177" spans="2:21" ht="15" x14ac:dyDescent="0.25">
      <c r="B177" s="1" t="s">
        <v>105</v>
      </c>
      <c r="C177" s="1" t="s">
        <v>120</v>
      </c>
      <c r="D177" s="1">
        <f t="shared" si="70"/>
        <v>351400</v>
      </c>
      <c r="E177" s="1">
        <v>351.4</v>
      </c>
      <c r="F177" s="1" t="s">
        <v>109</v>
      </c>
      <c r="G177" s="15">
        <v>532.26</v>
      </c>
      <c r="I177" s="16">
        <v>1.9299999999999998E-2</v>
      </c>
      <c r="J177" s="13">
        <f t="shared" si="71"/>
        <v>10.272617999999998</v>
      </c>
      <c r="L177" s="16">
        <v>1.7500000000000002E-2</v>
      </c>
      <c r="N177" s="13">
        <f t="shared" si="72"/>
        <v>9.3145500000000006</v>
      </c>
      <c r="O177" s="13">
        <f t="shared" si="73"/>
        <v>-0.95806799999999726</v>
      </c>
      <c r="Q177" s="15">
        <v>0</v>
      </c>
      <c r="R177" s="15">
        <v>0</v>
      </c>
      <c r="S177" s="15">
        <v>0</v>
      </c>
      <c r="T177" s="15">
        <v>0</v>
      </c>
      <c r="U177" s="15">
        <v>-0.95806799999999726</v>
      </c>
    </row>
    <row r="178" spans="2:21" ht="15" x14ac:dyDescent="0.25">
      <c r="B178" s="1" t="s">
        <v>105</v>
      </c>
      <c r="C178" s="1" t="s">
        <v>120</v>
      </c>
      <c r="D178" s="1">
        <f t="shared" si="70"/>
        <v>352000</v>
      </c>
      <c r="E178" s="14">
        <v>352</v>
      </c>
      <c r="F178" s="1" t="s">
        <v>111</v>
      </c>
      <c r="G178" s="15">
        <v>532.26</v>
      </c>
      <c r="I178" s="16">
        <v>1.67E-2</v>
      </c>
      <c r="J178" s="13">
        <f t="shared" si="71"/>
        <v>8.8887419999999988</v>
      </c>
      <c r="L178" s="16">
        <v>1.8499999999999999E-2</v>
      </c>
      <c r="N178" s="13">
        <f t="shared" si="72"/>
        <v>9.8468099999999996</v>
      </c>
      <c r="O178" s="13">
        <f t="shared" si="73"/>
        <v>0.95806800000000081</v>
      </c>
      <c r="Q178" s="15">
        <v>0</v>
      </c>
      <c r="R178" s="15">
        <v>0</v>
      </c>
      <c r="S178" s="15">
        <v>0</v>
      </c>
      <c r="T178" s="15">
        <v>0</v>
      </c>
      <c r="U178" s="15">
        <v>0.95806800000000081</v>
      </c>
    </row>
    <row r="179" spans="2:21" ht="15" x14ac:dyDescent="0.25">
      <c r="B179" s="1" t="s">
        <v>105</v>
      </c>
      <c r="C179" s="1" t="s">
        <v>120</v>
      </c>
      <c r="D179" s="1">
        <f t="shared" si="70"/>
        <v>352200</v>
      </c>
      <c r="E179" s="1">
        <v>352.2</v>
      </c>
      <c r="F179" s="1" t="s">
        <v>112</v>
      </c>
      <c r="G179" s="15">
        <v>0</v>
      </c>
      <c r="I179" s="17">
        <v>0</v>
      </c>
      <c r="J179" s="13">
        <f t="shared" si="71"/>
        <v>0</v>
      </c>
      <c r="L179" s="17">
        <v>0</v>
      </c>
      <c r="N179" s="13">
        <f t="shared" si="72"/>
        <v>0</v>
      </c>
      <c r="O179" s="13">
        <f t="shared" si="73"/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</row>
    <row r="180" spans="2:21" ht="15" x14ac:dyDescent="0.25">
      <c r="B180" s="1" t="s">
        <v>105</v>
      </c>
      <c r="C180" s="1" t="s">
        <v>120</v>
      </c>
      <c r="D180" s="1">
        <f t="shared" si="70"/>
        <v>352300</v>
      </c>
      <c r="E180" s="1">
        <v>352.3</v>
      </c>
      <c r="F180" s="1" t="s">
        <v>113</v>
      </c>
      <c r="G180" s="15">
        <v>0</v>
      </c>
      <c r="I180" s="17">
        <v>0</v>
      </c>
      <c r="J180" s="13">
        <f t="shared" si="71"/>
        <v>0</v>
      </c>
      <c r="L180" s="17">
        <v>0</v>
      </c>
      <c r="N180" s="13">
        <f t="shared" si="72"/>
        <v>0</v>
      </c>
      <c r="O180" s="13">
        <f t="shared" si="73"/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</row>
    <row r="181" spans="2:21" ht="15" x14ac:dyDescent="0.25">
      <c r="B181" s="1" t="s">
        <v>105</v>
      </c>
      <c r="C181" s="1" t="s">
        <v>120</v>
      </c>
      <c r="D181" s="1">
        <f t="shared" si="70"/>
        <v>353000</v>
      </c>
      <c r="E181" s="14">
        <v>353</v>
      </c>
      <c r="F181" s="1" t="s">
        <v>114</v>
      </c>
      <c r="G181" s="15">
        <v>0</v>
      </c>
      <c r="I181" s="17">
        <v>0</v>
      </c>
      <c r="J181" s="13">
        <f t="shared" si="71"/>
        <v>0</v>
      </c>
      <c r="L181" s="17">
        <v>0</v>
      </c>
      <c r="N181" s="13">
        <f t="shared" si="72"/>
        <v>0</v>
      </c>
      <c r="O181" s="13">
        <f t="shared" si="73"/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</row>
    <row r="182" spans="2:21" ht="15" x14ac:dyDescent="0.25">
      <c r="B182" s="1" t="s">
        <v>105</v>
      </c>
      <c r="C182" s="1" t="s">
        <v>120</v>
      </c>
      <c r="D182" s="1">
        <f t="shared" si="70"/>
        <v>354000</v>
      </c>
      <c r="E182" s="14">
        <v>354</v>
      </c>
      <c r="F182" s="1" t="s">
        <v>115</v>
      </c>
      <c r="G182" s="15">
        <v>532.26</v>
      </c>
      <c r="I182" s="16">
        <v>2.0199999999999999E-2</v>
      </c>
      <c r="J182" s="13">
        <f t="shared" si="71"/>
        <v>10.751652</v>
      </c>
      <c r="L182" s="16">
        <v>1.8200000000000001E-2</v>
      </c>
      <c r="N182" s="13">
        <f t="shared" si="72"/>
        <v>9.6871320000000001</v>
      </c>
      <c r="O182" s="13">
        <f t="shared" si="73"/>
        <v>-1.0645199999999999</v>
      </c>
      <c r="Q182" s="15">
        <v>0</v>
      </c>
      <c r="R182" s="15">
        <v>0</v>
      </c>
      <c r="S182" s="15">
        <v>0</v>
      </c>
      <c r="T182" s="15">
        <v>0</v>
      </c>
      <c r="U182" s="15">
        <v>-1.0645199999999999</v>
      </c>
    </row>
    <row r="183" spans="2:21" ht="15" x14ac:dyDescent="0.25">
      <c r="B183" s="1" t="s">
        <v>105</v>
      </c>
      <c r="C183" s="1" t="s">
        <v>120</v>
      </c>
      <c r="D183" s="1">
        <f t="shared" si="70"/>
        <v>355000</v>
      </c>
      <c r="E183" s="14">
        <v>355</v>
      </c>
      <c r="F183" s="1" t="s">
        <v>116</v>
      </c>
      <c r="G183" s="15">
        <v>532.26</v>
      </c>
      <c r="I183" s="16">
        <v>0.28310000000000002</v>
      </c>
      <c r="J183" s="13">
        <f t="shared" si="71"/>
        <v>150.682806</v>
      </c>
      <c r="L183" s="16">
        <v>1.7399999999999999E-2</v>
      </c>
      <c r="N183" s="13">
        <f t="shared" si="72"/>
        <v>9.2613239999999983</v>
      </c>
      <c r="O183" s="13">
        <f t="shared" si="73"/>
        <v>-141.421482</v>
      </c>
      <c r="Q183" s="15">
        <v>0</v>
      </c>
      <c r="R183" s="15">
        <v>0</v>
      </c>
      <c r="S183" s="15">
        <v>0</v>
      </c>
      <c r="T183" s="15">
        <v>0</v>
      </c>
      <c r="U183" s="15">
        <v>-141.421482</v>
      </c>
    </row>
    <row r="184" spans="2:21" ht="15" x14ac:dyDescent="0.25">
      <c r="B184" s="1" t="s">
        <v>105</v>
      </c>
      <c r="C184" s="1" t="s">
        <v>120</v>
      </c>
      <c r="D184" s="1">
        <f t="shared" si="70"/>
        <v>356000</v>
      </c>
      <c r="E184" s="14">
        <v>356</v>
      </c>
      <c r="F184" s="1" t="s">
        <v>117</v>
      </c>
      <c r="G184" s="15">
        <v>0</v>
      </c>
      <c r="I184" s="17">
        <v>0</v>
      </c>
      <c r="J184" s="13">
        <f t="shared" si="71"/>
        <v>0</v>
      </c>
      <c r="L184" s="17">
        <v>0</v>
      </c>
      <c r="N184" s="13">
        <f t="shared" si="72"/>
        <v>0</v>
      </c>
      <c r="O184" s="13">
        <f t="shared" si="73"/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</row>
    <row r="185" spans="2:21" ht="15" x14ac:dyDescent="0.25">
      <c r="B185" s="1" t="s">
        <v>105</v>
      </c>
      <c r="C185" s="1" t="s">
        <v>120</v>
      </c>
      <c r="D185" s="1">
        <f t="shared" si="70"/>
        <v>357000</v>
      </c>
      <c r="E185" s="14">
        <v>357</v>
      </c>
      <c r="F185" s="1" t="s">
        <v>118</v>
      </c>
      <c r="G185" s="15">
        <v>532.23</v>
      </c>
      <c r="I185" s="16">
        <v>2.4700000000000003E-2</v>
      </c>
      <c r="J185" s="13">
        <f t="shared" si="71"/>
        <v>13.146081000000002</v>
      </c>
      <c r="L185" s="16">
        <v>2.2499999999999999E-2</v>
      </c>
      <c r="N185" s="13">
        <f t="shared" si="72"/>
        <v>11.975175</v>
      </c>
      <c r="O185" s="13">
        <f t="shared" si="73"/>
        <v>-1.1709060000000022</v>
      </c>
      <c r="Q185" s="15">
        <v>0</v>
      </c>
      <c r="R185" s="15">
        <v>0</v>
      </c>
      <c r="S185" s="15">
        <v>0</v>
      </c>
      <c r="T185" s="15">
        <v>0</v>
      </c>
      <c r="U185" s="15">
        <v>-1.1709060000000022</v>
      </c>
    </row>
    <row r="186" spans="2:21" x14ac:dyDescent="0.2">
      <c r="E186" s="14"/>
      <c r="F186" s="1" t="s">
        <v>39</v>
      </c>
      <c r="G186" s="22">
        <f>SUM(G176:G185)</f>
        <v>2661.27</v>
      </c>
      <c r="J186" s="22">
        <f>SUM(J176:J185)</f>
        <v>193.74189900000002</v>
      </c>
      <c r="N186" s="22">
        <f t="shared" ref="N186:O186" si="74">SUM(N176:N185)</f>
        <v>50.084990999999995</v>
      </c>
      <c r="O186" s="22">
        <f t="shared" si="74"/>
        <v>-143.65690799999999</v>
      </c>
      <c r="Q186" s="22">
        <f t="shared" ref="Q186:U186" si="75">SUM(Q176:Q185)</f>
        <v>0</v>
      </c>
      <c r="R186" s="22">
        <f t="shared" si="75"/>
        <v>0</v>
      </c>
      <c r="S186" s="22">
        <f t="shared" si="75"/>
        <v>0</v>
      </c>
      <c r="T186" s="22">
        <f t="shared" si="75"/>
        <v>0</v>
      </c>
      <c r="U186" s="22">
        <f t="shared" si="75"/>
        <v>-143.65690799999999</v>
      </c>
    </row>
    <row r="187" spans="2:21" x14ac:dyDescent="0.2">
      <c r="J187" s="13"/>
      <c r="N187" s="13"/>
      <c r="O187" s="13"/>
      <c r="Q187" s="13"/>
      <c r="R187" s="13"/>
      <c r="S187" s="13"/>
      <c r="T187" s="13"/>
      <c r="U187" s="13"/>
    </row>
    <row r="188" spans="2:21" x14ac:dyDescent="0.2">
      <c r="E188" s="1" t="s">
        <v>121</v>
      </c>
      <c r="J188" s="13"/>
      <c r="N188" s="13"/>
      <c r="O188" s="13"/>
      <c r="Q188" s="13"/>
      <c r="R188" s="13"/>
      <c r="S188" s="13"/>
      <c r="T188" s="13"/>
      <c r="U188" s="13"/>
    </row>
    <row r="189" spans="2:21" ht="15" x14ac:dyDescent="0.25">
      <c r="B189" s="1" t="s">
        <v>105</v>
      </c>
      <c r="C189" s="1" t="s">
        <v>69</v>
      </c>
      <c r="D189" s="1">
        <f t="shared" ref="D189:D196" si="76">E189*1000</f>
        <v>374400</v>
      </c>
      <c r="E189" s="1">
        <v>374.4</v>
      </c>
      <c r="F189" s="1" t="s">
        <v>70</v>
      </c>
      <c r="G189" s="15">
        <v>0</v>
      </c>
      <c r="I189" s="17">
        <v>0</v>
      </c>
      <c r="J189" s="13">
        <f t="shared" ref="J189:J196" si="77">G189*I189</f>
        <v>0</v>
      </c>
      <c r="L189" s="17">
        <v>0</v>
      </c>
      <c r="N189" s="13">
        <f t="shared" ref="N189:N196" si="78">G189*L189</f>
        <v>0</v>
      </c>
      <c r="O189" s="13">
        <f t="shared" ref="O189:O196" si="79">N189-J189</f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</row>
    <row r="190" spans="2:21" ht="15" x14ac:dyDescent="0.25">
      <c r="B190" s="1" t="s">
        <v>105</v>
      </c>
      <c r="C190" s="1" t="s">
        <v>69</v>
      </c>
      <c r="D190" s="1">
        <f t="shared" si="76"/>
        <v>375000</v>
      </c>
      <c r="E190" s="14">
        <v>375</v>
      </c>
      <c r="F190" s="1" t="s">
        <v>32</v>
      </c>
      <c r="G190" s="15">
        <v>0</v>
      </c>
      <c r="I190" s="17">
        <v>0</v>
      </c>
      <c r="J190" s="13">
        <f t="shared" si="77"/>
        <v>0</v>
      </c>
      <c r="L190" s="17">
        <v>0</v>
      </c>
      <c r="N190" s="13">
        <f t="shared" si="78"/>
        <v>0</v>
      </c>
      <c r="O190" s="13">
        <f t="shared" si="79"/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</row>
    <row r="191" spans="2:21" ht="15" x14ac:dyDescent="0.25">
      <c r="B191" s="1" t="s">
        <v>105</v>
      </c>
      <c r="C191" s="1" t="s">
        <v>69</v>
      </c>
      <c r="D191" s="1">
        <f t="shared" si="76"/>
        <v>376000</v>
      </c>
      <c r="E191" s="14">
        <v>376</v>
      </c>
      <c r="F191" s="1" t="s">
        <v>122</v>
      </c>
      <c r="G191" s="15">
        <v>220718.13</v>
      </c>
      <c r="I191" s="16">
        <v>2.3900000000000001E-2</v>
      </c>
      <c r="J191" s="13">
        <f t="shared" si="77"/>
        <v>5275.1633070000007</v>
      </c>
      <c r="L191" s="16">
        <v>2.2800000000000001E-2</v>
      </c>
      <c r="N191" s="13">
        <f t="shared" si="78"/>
        <v>5032.373364</v>
      </c>
      <c r="O191" s="13">
        <f t="shared" si="79"/>
        <v>-242.78994300000068</v>
      </c>
      <c r="Q191" s="15">
        <v>0</v>
      </c>
      <c r="R191" s="15">
        <v>0</v>
      </c>
      <c r="S191" s="15">
        <v>0</v>
      </c>
      <c r="T191" s="15">
        <v>-242.78994300000068</v>
      </c>
      <c r="U191" s="15">
        <v>0</v>
      </c>
    </row>
    <row r="192" spans="2:21" ht="15" x14ac:dyDescent="0.25">
      <c r="B192" s="1" t="s">
        <v>105</v>
      </c>
      <c r="C192" s="1" t="s">
        <v>69</v>
      </c>
      <c r="D192" s="1">
        <f t="shared" si="76"/>
        <v>378000</v>
      </c>
      <c r="E192" s="14">
        <v>378</v>
      </c>
      <c r="F192" s="1" t="s">
        <v>123</v>
      </c>
      <c r="G192" s="15">
        <v>0</v>
      </c>
      <c r="I192" s="17">
        <v>0</v>
      </c>
      <c r="J192" s="13">
        <f t="shared" si="77"/>
        <v>0</v>
      </c>
      <c r="L192" s="17">
        <v>0</v>
      </c>
      <c r="N192" s="13">
        <f t="shared" si="78"/>
        <v>0</v>
      </c>
      <c r="O192" s="13">
        <f t="shared" si="79"/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</row>
    <row r="193" spans="2:21" ht="15" x14ac:dyDescent="0.25">
      <c r="B193" s="1" t="s">
        <v>105</v>
      </c>
      <c r="C193" s="1" t="s">
        <v>69</v>
      </c>
      <c r="D193" s="1">
        <f t="shared" si="76"/>
        <v>379000</v>
      </c>
      <c r="E193" s="14">
        <v>379</v>
      </c>
      <c r="F193" s="1" t="s">
        <v>124</v>
      </c>
      <c r="G193" s="15">
        <v>0</v>
      </c>
      <c r="I193" s="17">
        <v>0</v>
      </c>
      <c r="J193" s="13">
        <f t="shared" si="77"/>
        <v>0</v>
      </c>
      <c r="L193" s="17">
        <v>0</v>
      </c>
      <c r="N193" s="13">
        <f t="shared" si="78"/>
        <v>0</v>
      </c>
      <c r="O193" s="13">
        <f t="shared" si="79"/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</row>
    <row r="194" spans="2:21" ht="15" x14ac:dyDescent="0.25">
      <c r="B194" s="1" t="s">
        <v>105</v>
      </c>
      <c r="C194" s="1" t="s">
        <v>69</v>
      </c>
      <c r="D194" s="1">
        <f t="shared" si="76"/>
        <v>380000</v>
      </c>
      <c r="E194" s="14">
        <v>380</v>
      </c>
      <c r="F194" s="1" t="s">
        <v>125</v>
      </c>
      <c r="G194" s="15">
        <v>838868.66999999993</v>
      </c>
      <c r="I194" s="16">
        <v>2.4199999999999999E-2</v>
      </c>
      <c r="J194" s="13">
        <f t="shared" si="77"/>
        <v>20300.621813999998</v>
      </c>
      <c r="L194" s="16">
        <v>2.4500000000000001E-2</v>
      </c>
      <c r="N194" s="13">
        <f t="shared" si="78"/>
        <v>20552.282414999998</v>
      </c>
      <c r="O194" s="13">
        <f t="shared" si="79"/>
        <v>251.66060099999959</v>
      </c>
      <c r="Q194" s="15">
        <v>0</v>
      </c>
      <c r="R194" s="15">
        <v>0</v>
      </c>
      <c r="S194" s="15">
        <v>0</v>
      </c>
      <c r="T194" s="15">
        <v>251.66060099999959</v>
      </c>
      <c r="U194" s="15">
        <v>0</v>
      </c>
    </row>
    <row r="195" spans="2:21" ht="15" x14ac:dyDescent="0.25">
      <c r="B195" s="1" t="s">
        <v>105</v>
      </c>
      <c r="C195" s="1" t="s">
        <v>69</v>
      </c>
      <c r="D195" s="1">
        <f t="shared" si="76"/>
        <v>381000</v>
      </c>
      <c r="E195" s="14">
        <v>381</v>
      </c>
      <c r="F195" s="1" t="s">
        <v>76</v>
      </c>
      <c r="G195" s="15">
        <v>23600.340000000004</v>
      </c>
      <c r="I195" s="16">
        <v>2.76E-2</v>
      </c>
      <c r="J195" s="13">
        <f t="shared" si="77"/>
        <v>651.36938400000008</v>
      </c>
      <c r="L195" s="16">
        <v>2.18E-2</v>
      </c>
      <c r="N195" s="13">
        <f t="shared" si="78"/>
        <v>514.48741200000006</v>
      </c>
      <c r="O195" s="13">
        <f t="shared" si="79"/>
        <v>-136.88197200000002</v>
      </c>
      <c r="Q195" s="15">
        <v>0</v>
      </c>
      <c r="R195" s="15">
        <v>0</v>
      </c>
      <c r="S195" s="15">
        <v>0</v>
      </c>
      <c r="T195" s="15">
        <v>-136.88197200000002</v>
      </c>
      <c r="U195" s="15">
        <v>0</v>
      </c>
    </row>
    <row r="196" spans="2:21" ht="15" x14ac:dyDescent="0.25">
      <c r="B196" s="1" t="s">
        <v>105</v>
      </c>
      <c r="C196" s="1" t="s">
        <v>69</v>
      </c>
      <c r="D196" s="1">
        <f t="shared" si="76"/>
        <v>385000</v>
      </c>
      <c r="E196" s="14">
        <v>385</v>
      </c>
      <c r="F196" s="1" t="s">
        <v>126</v>
      </c>
      <c r="G196" s="15">
        <v>0</v>
      </c>
      <c r="I196" s="17">
        <v>0</v>
      </c>
      <c r="J196" s="13">
        <f t="shared" si="77"/>
        <v>0</v>
      </c>
      <c r="L196" s="17">
        <v>0</v>
      </c>
      <c r="N196" s="13">
        <f t="shared" si="78"/>
        <v>0</v>
      </c>
      <c r="O196" s="13">
        <f t="shared" si="79"/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</row>
    <row r="197" spans="2:21" x14ac:dyDescent="0.2">
      <c r="F197" s="1" t="s">
        <v>39</v>
      </c>
      <c r="G197" s="22">
        <f>SUM(G189:G196)</f>
        <v>1083187.1399999999</v>
      </c>
      <c r="J197" s="22">
        <f>SUM(J189:J196)</f>
        <v>26227.154505000002</v>
      </c>
      <c r="N197" s="22">
        <f t="shared" ref="N197:O197" si="80">SUM(N189:N196)</f>
        <v>26099.143190999996</v>
      </c>
      <c r="O197" s="22">
        <f t="shared" si="80"/>
        <v>-128.01131400000111</v>
      </c>
      <c r="Q197" s="22">
        <f t="shared" ref="Q197:U197" si="81">SUM(Q189:Q196)</f>
        <v>0</v>
      </c>
      <c r="R197" s="22">
        <f t="shared" si="81"/>
        <v>0</v>
      </c>
      <c r="S197" s="22">
        <f t="shared" si="81"/>
        <v>0</v>
      </c>
      <c r="T197" s="22">
        <f t="shared" si="81"/>
        <v>-128.01131400000111</v>
      </c>
      <c r="U197" s="22">
        <f t="shared" si="81"/>
        <v>0</v>
      </c>
    </row>
    <row r="198" spans="2:21" x14ac:dyDescent="0.2">
      <c r="J198" s="13"/>
      <c r="N198" s="13"/>
      <c r="O198" s="13"/>
      <c r="Q198" s="13"/>
      <c r="R198" s="13"/>
      <c r="S198" s="13"/>
      <c r="T198" s="13"/>
      <c r="U198" s="13"/>
    </row>
    <row r="199" spans="2:21" x14ac:dyDescent="0.2">
      <c r="E199" s="1" t="s">
        <v>127</v>
      </c>
      <c r="J199" s="13"/>
      <c r="N199" s="13"/>
      <c r="O199" s="13"/>
      <c r="Q199" s="13"/>
      <c r="R199" s="13"/>
      <c r="S199" s="13"/>
      <c r="T199" s="13"/>
      <c r="U199" s="13"/>
    </row>
    <row r="200" spans="2:21" ht="15" x14ac:dyDescent="0.25">
      <c r="B200" s="1" t="s">
        <v>105</v>
      </c>
      <c r="C200" s="1" t="s">
        <v>120</v>
      </c>
      <c r="D200" s="1">
        <f t="shared" ref="D200:D208" si="82">E200*1000</f>
        <v>374400</v>
      </c>
      <c r="E200" s="1">
        <v>374.4</v>
      </c>
      <c r="F200" s="1" t="s">
        <v>70</v>
      </c>
      <c r="G200" s="15">
        <v>0</v>
      </c>
      <c r="I200" s="17">
        <v>0</v>
      </c>
      <c r="J200" s="13">
        <f t="shared" ref="J200:J207" si="83">G200*I200</f>
        <v>0</v>
      </c>
      <c r="L200" s="17">
        <v>0</v>
      </c>
      <c r="N200" s="13">
        <f t="shared" ref="N200:N208" si="84">G200*L200</f>
        <v>0</v>
      </c>
      <c r="O200" s="13">
        <f t="shared" ref="O200:O208" si="85">N200-J200</f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</row>
    <row r="201" spans="2:21" ht="15" x14ac:dyDescent="0.25">
      <c r="B201" s="1" t="s">
        <v>105</v>
      </c>
      <c r="C201" s="1" t="s">
        <v>120</v>
      </c>
      <c r="D201" s="1">
        <f t="shared" si="82"/>
        <v>375000</v>
      </c>
      <c r="E201" s="14">
        <v>375</v>
      </c>
      <c r="F201" s="1" t="s">
        <v>32</v>
      </c>
      <c r="G201" s="15">
        <v>0</v>
      </c>
      <c r="I201" s="17">
        <v>0</v>
      </c>
      <c r="J201" s="13">
        <f t="shared" si="83"/>
        <v>0</v>
      </c>
      <c r="L201" s="17">
        <v>0</v>
      </c>
      <c r="N201" s="13">
        <f t="shared" si="84"/>
        <v>0</v>
      </c>
      <c r="O201" s="13">
        <f t="shared" si="85"/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</row>
    <row r="202" spans="2:21" ht="15" x14ac:dyDescent="0.25">
      <c r="B202" s="1" t="s">
        <v>105</v>
      </c>
      <c r="C202" s="1" t="s">
        <v>120</v>
      </c>
      <c r="D202" s="1">
        <f t="shared" si="82"/>
        <v>376000</v>
      </c>
      <c r="E202" s="14">
        <v>376</v>
      </c>
      <c r="F202" s="1" t="s">
        <v>122</v>
      </c>
      <c r="G202" s="15">
        <v>1451952.8699999999</v>
      </c>
      <c r="I202" s="16">
        <v>1.9400000000000001E-2</v>
      </c>
      <c r="J202" s="13">
        <f t="shared" si="83"/>
        <v>28167.885677999999</v>
      </c>
      <c r="L202" s="16">
        <v>2.1700000000000001E-2</v>
      </c>
      <c r="N202" s="13">
        <f t="shared" si="84"/>
        <v>31507.377278999997</v>
      </c>
      <c r="O202" s="13">
        <f t="shared" si="85"/>
        <v>3339.4916009999979</v>
      </c>
      <c r="Q202" s="15">
        <v>0</v>
      </c>
      <c r="R202" s="15">
        <v>0</v>
      </c>
      <c r="S202" s="15">
        <v>0</v>
      </c>
      <c r="T202" s="15">
        <v>0</v>
      </c>
      <c r="U202" s="15">
        <v>3339.4916009999979</v>
      </c>
    </row>
    <row r="203" spans="2:21" ht="15" x14ac:dyDescent="0.25">
      <c r="B203" s="1" t="s">
        <v>105</v>
      </c>
      <c r="C203" s="1" t="s">
        <v>120</v>
      </c>
      <c r="D203" s="1">
        <f t="shared" si="82"/>
        <v>378000</v>
      </c>
      <c r="E203" s="14">
        <v>378</v>
      </c>
      <c r="F203" s="1" t="s">
        <v>123</v>
      </c>
      <c r="G203" s="15">
        <v>0</v>
      </c>
      <c r="I203" s="17">
        <v>0</v>
      </c>
      <c r="J203" s="13">
        <f t="shared" si="83"/>
        <v>0</v>
      </c>
      <c r="L203" s="17">
        <v>0</v>
      </c>
      <c r="N203" s="13">
        <f t="shared" si="84"/>
        <v>0</v>
      </c>
      <c r="O203" s="13">
        <f t="shared" si="85"/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</row>
    <row r="204" spans="2:21" ht="15" x14ac:dyDescent="0.25">
      <c r="B204" s="1" t="s">
        <v>105</v>
      </c>
      <c r="C204" s="1" t="s">
        <v>120</v>
      </c>
      <c r="D204" s="1">
        <f t="shared" si="82"/>
        <v>379000</v>
      </c>
      <c r="E204" s="14">
        <v>379</v>
      </c>
      <c r="F204" s="1" t="s">
        <v>124</v>
      </c>
      <c r="G204" s="15">
        <v>0</v>
      </c>
      <c r="I204" s="17">
        <v>0</v>
      </c>
      <c r="J204" s="13">
        <f t="shared" si="83"/>
        <v>0</v>
      </c>
      <c r="L204" s="17">
        <v>0</v>
      </c>
      <c r="N204" s="13">
        <f t="shared" si="84"/>
        <v>0</v>
      </c>
      <c r="O204" s="13">
        <f t="shared" si="85"/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</row>
    <row r="205" spans="2:21" ht="15" x14ac:dyDescent="0.25">
      <c r="B205" s="1" t="s">
        <v>105</v>
      </c>
      <c r="C205" s="1" t="s">
        <v>120</v>
      </c>
      <c r="D205" s="1">
        <f t="shared" si="82"/>
        <v>380000</v>
      </c>
      <c r="E205" s="14">
        <v>380</v>
      </c>
      <c r="F205" s="1" t="s">
        <v>125</v>
      </c>
      <c r="G205" s="15">
        <v>664966.79</v>
      </c>
      <c r="I205" s="16">
        <v>1.6799999999999999E-2</v>
      </c>
      <c r="J205" s="13">
        <f t="shared" si="83"/>
        <v>11171.442072</v>
      </c>
      <c r="L205" s="16">
        <v>2.23E-2</v>
      </c>
      <c r="N205" s="13">
        <f t="shared" si="84"/>
        <v>14828.759417000001</v>
      </c>
      <c r="O205" s="13">
        <f t="shared" si="85"/>
        <v>3657.3173450000013</v>
      </c>
      <c r="Q205" s="15">
        <v>0</v>
      </c>
      <c r="R205" s="15">
        <v>0</v>
      </c>
      <c r="S205" s="15">
        <v>0</v>
      </c>
      <c r="T205" s="15">
        <v>0</v>
      </c>
      <c r="U205" s="15">
        <v>3657.3173450000013</v>
      </c>
    </row>
    <row r="206" spans="2:21" ht="15" x14ac:dyDescent="0.25">
      <c r="B206" s="1" t="s">
        <v>105</v>
      </c>
      <c r="C206" s="1" t="s">
        <v>120</v>
      </c>
      <c r="D206" s="1">
        <f t="shared" si="82"/>
        <v>381000</v>
      </c>
      <c r="E206" s="14">
        <v>381</v>
      </c>
      <c r="F206" s="1" t="s">
        <v>76</v>
      </c>
      <c r="G206" s="15">
        <v>478354.24000000005</v>
      </c>
      <c r="I206" s="16">
        <v>3.1899999999999998E-2</v>
      </c>
      <c r="J206" s="13">
        <f t="shared" si="83"/>
        <v>15259.500256000001</v>
      </c>
      <c r="L206" s="16">
        <v>3.3599999999999998E-2</v>
      </c>
      <c r="N206" s="13">
        <f t="shared" si="84"/>
        <v>16072.702464</v>
      </c>
      <c r="O206" s="13">
        <f t="shared" si="85"/>
        <v>813.20220799999879</v>
      </c>
      <c r="Q206" s="15">
        <v>0</v>
      </c>
      <c r="R206" s="15">
        <v>0</v>
      </c>
      <c r="S206" s="15">
        <v>0</v>
      </c>
      <c r="T206" s="15">
        <v>0</v>
      </c>
      <c r="U206" s="15">
        <v>813.20220799999879</v>
      </c>
    </row>
    <row r="207" spans="2:21" ht="15" x14ac:dyDescent="0.25">
      <c r="B207" s="1" t="s">
        <v>105</v>
      </c>
      <c r="C207" s="1" t="s">
        <v>120</v>
      </c>
      <c r="D207" s="1">
        <f t="shared" si="82"/>
        <v>385000</v>
      </c>
      <c r="E207" s="14">
        <v>385</v>
      </c>
      <c r="F207" s="1" t="s">
        <v>126</v>
      </c>
      <c r="G207" s="15">
        <v>0</v>
      </c>
      <c r="I207" s="17">
        <v>0</v>
      </c>
      <c r="J207" s="13">
        <f t="shared" si="83"/>
        <v>0</v>
      </c>
      <c r="L207" s="17">
        <v>0</v>
      </c>
      <c r="N207" s="13">
        <f t="shared" si="84"/>
        <v>0</v>
      </c>
      <c r="O207" s="13">
        <f t="shared" si="85"/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</row>
    <row r="208" spans="2:21" ht="15" x14ac:dyDescent="0.25">
      <c r="B208" s="19" t="s">
        <v>105</v>
      </c>
      <c r="C208" s="19" t="s">
        <v>120</v>
      </c>
      <c r="D208" s="19">
        <f t="shared" si="82"/>
        <v>387000</v>
      </c>
      <c r="E208" s="14">
        <v>387</v>
      </c>
      <c r="F208" s="1" t="s">
        <v>118</v>
      </c>
      <c r="G208" s="15">
        <v>0</v>
      </c>
      <c r="I208" s="17">
        <v>0</v>
      </c>
      <c r="J208" s="13">
        <v>0</v>
      </c>
      <c r="L208" s="17">
        <v>0</v>
      </c>
      <c r="N208" s="13">
        <f t="shared" si="84"/>
        <v>0</v>
      </c>
      <c r="O208" s="13">
        <f t="shared" si="85"/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</row>
    <row r="209" spans="2:21" x14ac:dyDescent="0.2">
      <c r="F209" s="1" t="s">
        <v>39</v>
      </c>
      <c r="G209" s="22">
        <f>SUM(G200:G208)</f>
        <v>2595273.9000000004</v>
      </c>
      <c r="J209" s="22">
        <f>SUM(J200:J208)</f>
        <v>54598.828005999996</v>
      </c>
      <c r="N209" s="22">
        <f t="shared" ref="N209:O209" si="86">SUM(N200:N208)</f>
        <v>62408.839160000003</v>
      </c>
      <c r="O209" s="22">
        <f t="shared" si="86"/>
        <v>7810.011153999998</v>
      </c>
      <c r="Q209" s="22">
        <f t="shared" ref="Q209:U209" si="87">SUM(Q200:Q208)</f>
        <v>0</v>
      </c>
      <c r="R209" s="22">
        <f t="shared" si="87"/>
        <v>0</v>
      </c>
      <c r="S209" s="22">
        <f t="shared" si="87"/>
        <v>0</v>
      </c>
      <c r="T209" s="22">
        <f t="shared" si="87"/>
        <v>0</v>
      </c>
      <c r="U209" s="22">
        <f t="shared" si="87"/>
        <v>7810.011153999998</v>
      </c>
    </row>
    <row r="210" spans="2:21" x14ac:dyDescent="0.2">
      <c r="J210" s="13"/>
      <c r="N210" s="13"/>
      <c r="O210" s="13"/>
      <c r="Q210" s="13"/>
      <c r="R210" s="13"/>
      <c r="S210" s="13"/>
      <c r="T210" s="13"/>
      <c r="U210" s="13"/>
    </row>
    <row r="211" spans="2:21" x14ac:dyDescent="0.2">
      <c r="E211" s="1" t="s">
        <v>128</v>
      </c>
      <c r="J211" s="13"/>
      <c r="N211" s="13"/>
      <c r="O211" s="13"/>
      <c r="Q211" s="13"/>
      <c r="R211" s="13"/>
      <c r="S211" s="13"/>
      <c r="T211" s="13"/>
      <c r="U211" s="13"/>
    </row>
    <row r="212" spans="2:21" ht="15" x14ac:dyDescent="0.25">
      <c r="B212" s="1" t="s">
        <v>105</v>
      </c>
      <c r="C212" s="1" t="s">
        <v>83</v>
      </c>
      <c r="D212" s="1">
        <f t="shared" ref="D212:D219" si="88">E212*1000</f>
        <v>374400</v>
      </c>
      <c r="E212" s="1">
        <v>374.4</v>
      </c>
      <c r="F212" s="1" t="s">
        <v>70</v>
      </c>
      <c r="G212" s="15">
        <v>0</v>
      </c>
      <c r="I212" s="17">
        <v>0</v>
      </c>
      <c r="J212" s="13">
        <f t="shared" ref="J212:J219" si="89">G212*I212</f>
        <v>0</v>
      </c>
      <c r="L212" s="17">
        <v>0</v>
      </c>
      <c r="N212" s="13">
        <f t="shared" ref="N212:N219" si="90">G212*L212</f>
        <v>0</v>
      </c>
      <c r="O212" s="13">
        <f t="shared" ref="O212:O219" si="91">N212-J212</f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</row>
    <row r="213" spans="2:21" ht="15" x14ac:dyDescent="0.25">
      <c r="B213" s="1" t="s">
        <v>105</v>
      </c>
      <c r="C213" s="1" t="s">
        <v>83</v>
      </c>
      <c r="D213" s="1">
        <f t="shared" si="88"/>
        <v>375000</v>
      </c>
      <c r="E213" s="14">
        <v>375</v>
      </c>
      <c r="F213" s="1" t="s">
        <v>32</v>
      </c>
      <c r="G213" s="15">
        <v>0</v>
      </c>
      <c r="I213" s="17">
        <v>0</v>
      </c>
      <c r="J213" s="13">
        <f t="shared" si="89"/>
        <v>0</v>
      </c>
      <c r="L213" s="17">
        <v>0</v>
      </c>
      <c r="N213" s="13">
        <f t="shared" si="90"/>
        <v>0</v>
      </c>
      <c r="O213" s="13">
        <f t="shared" si="91"/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</row>
    <row r="214" spans="2:21" ht="15" x14ac:dyDescent="0.25">
      <c r="B214" s="1" t="s">
        <v>105</v>
      </c>
      <c r="C214" s="1" t="s">
        <v>83</v>
      </c>
      <c r="D214" s="1">
        <f t="shared" si="88"/>
        <v>376000</v>
      </c>
      <c r="E214" s="14">
        <v>376</v>
      </c>
      <c r="F214" s="1" t="s">
        <v>122</v>
      </c>
      <c r="G214" s="15">
        <v>1259537.2</v>
      </c>
      <c r="I214" s="16">
        <v>2.3900000000000001E-2</v>
      </c>
      <c r="J214" s="13">
        <f t="shared" si="89"/>
        <v>30102.93908</v>
      </c>
      <c r="L214" s="16">
        <v>2.2800000000000001E-2</v>
      </c>
      <c r="N214" s="13">
        <f t="shared" si="90"/>
        <v>28717.44816</v>
      </c>
      <c r="O214" s="13">
        <f t="shared" si="91"/>
        <v>-1385.4909200000002</v>
      </c>
      <c r="Q214" s="15">
        <v>0</v>
      </c>
      <c r="R214" s="15">
        <v>0</v>
      </c>
      <c r="S214" s="15">
        <v>-1385.4909200000002</v>
      </c>
      <c r="T214" s="15">
        <v>0</v>
      </c>
      <c r="U214" s="15">
        <v>0</v>
      </c>
    </row>
    <row r="215" spans="2:21" ht="15" x14ac:dyDescent="0.25">
      <c r="B215" s="1" t="s">
        <v>105</v>
      </c>
      <c r="C215" s="1" t="s">
        <v>83</v>
      </c>
      <c r="D215" s="1">
        <f t="shared" si="88"/>
        <v>378000</v>
      </c>
      <c r="E215" s="14">
        <v>378</v>
      </c>
      <c r="F215" s="1" t="s">
        <v>123</v>
      </c>
      <c r="G215" s="15">
        <v>0</v>
      </c>
      <c r="I215" s="17">
        <v>0</v>
      </c>
      <c r="J215" s="13">
        <f t="shared" si="89"/>
        <v>0</v>
      </c>
      <c r="L215" s="17">
        <v>0</v>
      </c>
      <c r="N215" s="13">
        <f t="shared" si="90"/>
        <v>0</v>
      </c>
      <c r="O215" s="13">
        <f t="shared" si="91"/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</row>
    <row r="216" spans="2:21" ht="15" x14ac:dyDescent="0.25">
      <c r="B216" s="1" t="s">
        <v>105</v>
      </c>
      <c r="C216" s="1" t="s">
        <v>83</v>
      </c>
      <c r="D216" s="1">
        <f t="shared" si="88"/>
        <v>379000</v>
      </c>
      <c r="E216" s="14">
        <v>379</v>
      </c>
      <c r="F216" s="1" t="s">
        <v>124</v>
      </c>
      <c r="G216" s="15">
        <v>0</v>
      </c>
      <c r="I216" s="17">
        <v>0</v>
      </c>
      <c r="J216" s="13">
        <f t="shared" si="89"/>
        <v>0</v>
      </c>
      <c r="L216" s="17">
        <v>0</v>
      </c>
      <c r="N216" s="13">
        <f t="shared" si="90"/>
        <v>0</v>
      </c>
      <c r="O216" s="13">
        <f t="shared" si="91"/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</row>
    <row r="217" spans="2:21" ht="15" x14ac:dyDescent="0.25">
      <c r="B217" s="1" t="s">
        <v>105</v>
      </c>
      <c r="C217" s="1" t="s">
        <v>83</v>
      </c>
      <c r="D217" s="1">
        <f t="shared" si="88"/>
        <v>380000</v>
      </c>
      <c r="E217" s="14">
        <v>380</v>
      </c>
      <c r="F217" s="1" t="s">
        <v>125</v>
      </c>
      <c r="G217" s="15">
        <v>2687260.7000000007</v>
      </c>
      <c r="I217" s="16">
        <v>2.4199999999999999E-2</v>
      </c>
      <c r="J217" s="13">
        <f t="shared" si="89"/>
        <v>65031.708940000011</v>
      </c>
      <c r="L217" s="16">
        <v>2.4500000000000001E-2</v>
      </c>
      <c r="N217" s="13">
        <f t="shared" si="90"/>
        <v>65837.887150000024</v>
      </c>
      <c r="O217" s="13">
        <f t="shared" si="91"/>
        <v>806.17821000001277</v>
      </c>
      <c r="Q217" s="15">
        <v>0</v>
      </c>
      <c r="R217" s="15">
        <v>0</v>
      </c>
      <c r="S217" s="15">
        <v>806.17821000001277</v>
      </c>
      <c r="T217" s="15">
        <v>0</v>
      </c>
      <c r="U217" s="15">
        <v>0</v>
      </c>
    </row>
    <row r="218" spans="2:21" ht="15" x14ac:dyDescent="0.25">
      <c r="B218" s="1" t="s">
        <v>105</v>
      </c>
      <c r="C218" s="1" t="s">
        <v>83</v>
      </c>
      <c r="D218" s="1">
        <f t="shared" si="88"/>
        <v>381000</v>
      </c>
      <c r="E218" s="14">
        <v>381</v>
      </c>
      <c r="F218" s="1" t="s">
        <v>76</v>
      </c>
      <c r="G218" s="15">
        <v>355798.07</v>
      </c>
      <c r="I218" s="16">
        <v>3.2400000000000005E-2</v>
      </c>
      <c r="J218" s="13">
        <f t="shared" si="89"/>
        <v>11527.857468000002</v>
      </c>
      <c r="L218" s="16">
        <v>3.09E-2</v>
      </c>
      <c r="N218" s="13">
        <f t="shared" si="90"/>
        <v>10994.160363000001</v>
      </c>
      <c r="O218" s="13">
        <f t="shared" si="91"/>
        <v>-533.6971050000011</v>
      </c>
      <c r="Q218" s="15">
        <v>0</v>
      </c>
      <c r="R218" s="15">
        <v>0</v>
      </c>
      <c r="S218" s="15">
        <v>-533.6971050000011</v>
      </c>
      <c r="T218" s="15">
        <v>0</v>
      </c>
      <c r="U218" s="15">
        <v>0</v>
      </c>
    </row>
    <row r="219" spans="2:21" ht="15" x14ac:dyDescent="0.25">
      <c r="B219" s="1" t="s">
        <v>105</v>
      </c>
      <c r="C219" s="1" t="s">
        <v>83</v>
      </c>
      <c r="D219" s="1">
        <f t="shared" si="88"/>
        <v>385000</v>
      </c>
      <c r="E219" s="14">
        <v>385</v>
      </c>
      <c r="F219" s="1" t="s">
        <v>126</v>
      </c>
      <c r="G219" s="15">
        <v>0</v>
      </c>
      <c r="I219" s="17">
        <v>0</v>
      </c>
      <c r="J219" s="13">
        <f t="shared" si="89"/>
        <v>0</v>
      </c>
      <c r="L219" s="17">
        <v>0</v>
      </c>
      <c r="N219" s="13">
        <f t="shared" si="90"/>
        <v>0</v>
      </c>
      <c r="O219" s="13">
        <f t="shared" si="91"/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</row>
    <row r="220" spans="2:21" x14ac:dyDescent="0.2">
      <c r="F220" s="1" t="s">
        <v>39</v>
      </c>
      <c r="G220" s="22">
        <f>SUM(G212:G219)</f>
        <v>4302595.9700000007</v>
      </c>
      <c r="J220" s="22">
        <f>SUM(J212:J219)</f>
        <v>106662.50548800001</v>
      </c>
      <c r="N220" s="22">
        <f t="shared" ref="N220:O220" si="92">SUM(N212:N219)</f>
        <v>105549.49567300003</v>
      </c>
      <c r="O220" s="22">
        <f t="shared" si="92"/>
        <v>-1113.0098149999885</v>
      </c>
      <c r="Q220" s="22">
        <f t="shared" ref="Q220:U220" si="93">SUM(Q212:Q219)</f>
        <v>0</v>
      </c>
      <c r="R220" s="22">
        <f t="shared" si="93"/>
        <v>0</v>
      </c>
      <c r="S220" s="22">
        <f t="shared" si="93"/>
        <v>-1113.0098149999885</v>
      </c>
      <c r="T220" s="22">
        <f t="shared" si="93"/>
        <v>0</v>
      </c>
      <c r="U220" s="22">
        <f t="shared" si="93"/>
        <v>0</v>
      </c>
    </row>
    <row r="221" spans="2:21" x14ac:dyDescent="0.2">
      <c r="J221" s="13"/>
      <c r="N221" s="13"/>
      <c r="O221" s="13"/>
      <c r="Q221" s="13"/>
      <c r="R221" s="13"/>
      <c r="S221" s="13"/>
      <c r="T221" s="13"/>
      <c r="U221" s="13"/>
    </row>
    <row r="222" spans="2:21" x14ac:dyDescent="0.2">
      <c r="E222" s="1" t="s">
        <v>129</v>
      </c>
      <c r="J222" s="13"/>
      <c r="N222" s="13"/>
      <c r="O222" s="13"/>
      <c r="Q222" s="13"/>
      <c r="R222" s="13"/>
      <c r="S222" s="13"/>
      <c r="T222" s="13"/>
      <c r="U222" s="13"/>
    </row>
    <row r="223" spans="2:21" ht="15" x14ac:dyDescent="0.25">
      <c r="B223" s="1" t="s">
        <v>105</v>
      </c>
      <c r="C223" s="1" t="s">
        <v>59</v>
      </c>
      <c r="D223" s="1">
        <f t="shared" ref="D223:D225" si="94">E223*1000</f>
        <v>391100</v>
      </c>
      <c r="E223" s="1">
        <v>391.1</v>
      </c>
      <c r="F223" s="1" t="s">
        <v>130</v>
      </c>
      <c r="G223" s="15">
        <v>0</v>
      </c>
      <c r="I223" s="17">
        <v>0</v>
      </c>
      <c r="J223" s="13">
        <f t="shared" ref="J223:J225" si="95">G223*I223</f>
        <v>0</v>
      </c>
      <c r="L223" s="17">
        <v>0</v>
      </c>
      <c r="N223" s="13">
        <f t="shared" ref="N223:N225" si="96">G223*L223</f>
        <v>0</v>
      </c>
      <c r="O223" s="13">
        <f t="shared" ref="O223:O225" si="97">N223-J223</f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</row>
    <row r="224" spans="2:21" ht="15" x14ac:dyDescent="0.25">
      <c r="B224" s="1" t="s">
        <v>105</v>
      </c>
      <c r="C224" s="1" t="s">
        <v>59</v>
      </c>
      <c r="D224" s="1">
        <f t="shared" si="94"/>
        <v>394000</v>
      </c>
      <c r="E224" s="14">
        <v>394</v>
      </c>
      <c r="F224" s="1" t="s">
        <v>90</v>
      </c>
      <c r="G224" s="15">
        <v>38434.18</v>
      </c>
      <c r="I224" s="16">
        <v>0.04</v>
      </c>
      <c r="J224" s="13">
        <f t="shared" si="95"/>
        <v>1537.3672000000001</v>
      </c>
      <c r="L224" s="16">
        <v>0.05</v>
      </c>
      <c r="N224" s="13">
        <f t="shared" si="96"/>
        <v>1921.7090000000001</v>
      </c>
      <c r="O224" s="13">
        <f t="shared" si="97"/>
        <v>384.34179999999992</v>
      </c>
      <c r="Q224" s="15">
        <v>0</v>
      </c>
      <c r="R224" s="15">
        <v>0</v>
      </c>
      <c r="S224" s="15">
        <v>270.14232096599994</v>
      </c>
      <c r="T224" s="15">
        <v>114.19947903399998</v>
      </c>
      <c r="U224" s="15">
        <v>0</v>
      </c>
    </row>
    <row r="225" spans="1:21" ht="15" x14ac:dyDescent="0.25">
      <c r="B225" s="1" t="s">
        <v>105</v>
      </c>
      <c r="C225" s="1" t="s">
        <v>59</v>
      </c>
      <c r="D225" s="1">
        <f t="shared" si="94"/>
        <v>395000</v>
      </c>
      <c r="E225" s="14">
        <v>395</v>
      </c>
      <c r="F225" s="1" t="s">
        <v>92</v>
      </c>
      <c r="G225" s="15">
        <v>0</v>
      </c>
      <c r="I225" s="17">
        <v>0</v>
      </c>
      <c r="J225" s="13">
        <f t="shared" si="95"/>
        <v>0</v>
      </c>
      <c r="L225" s="17">
        <v>0</v>
      </c>
      <c r="N225" s="13">
        <f t="shared" si="96"/>
        <v>0</v>
      </c>
      <c r="O225" s="13">
        <f t="shared" si="97"/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</row>
    <row r="226" spans="1:21" x14ac:dyDescent="0.2">
      <c r="F226" s="1" t="s">
        <v>39</v>
      </c>
      <c r="G226" s="22">
        <f>SUM(G223:G225)</f>
        <v>38434.18</v>
      </c>
      <c r="J226" s="22">
        <f>SUM(J223:J225)</f>
        <v>1537.3672000000001</v>
      </c>
      <c r="N226" s="22">
        <f t="shared" ref="N226:O226" si="98">SUM(N223:N225)</f>
        <v>1921.7090000000001</v>
      </c>
      <c r="O226" s="22">
        <f t="shared" si="98"/>
        <v>384.34179999999992</v>
      </c>
      <c r="Q226" s="22">
        <f t="shared" ref="Q226:U226" si="99">SUM(Q223:Q225)</f>
        <v>0</v>
      </c>
      <c r="R226" s="22">
        <f t="shared" si="99"/>
        <v>0</v>
      </c>
      <c r="S226" s="22">
        <f t="shared" si="99"/>
        <v>270.14232096599994</v>
      </c>
      <c r="T226" s="22">
        <f t="shared" si="99"/>
        <v>114.19947903399998</v>
      </c>
      <c r="U226" s="22">
        <f t="shared" si="99"/>
        <v>0</v>
      </c>
    </row>
    <row r="227" spans="1:21" x14ac:dyDescent="0.2">
      <c r="J227" s="13"/>
      <c r="N227" s="13"/>
      <c r="O227" s="13"/>
      <c r="Q227" s="13"/>
      <c r="R227" s="13"/>
      <c r="S227" s="13"/>
      <c r="T227" s="13"/>
      <c r="U227" s="13"/>
    </row>
    <row r="228" spans="1:21" x14ac:dyDescent="0.2">
      <c r="E228" s="1" t="s">
        <v>131</v>
      </c>
      <c r="J228" s="13"/>
      <c r="N228" s="13"/>
      <c r="O228" s="13"/>
      <c r="Q228" s="13"/>
      <c r="R228" s="13"/>
      <c r="S228" s="13"/>
      <c r="T228" s="13"/>
      <c r="U228" s="13"/>
    </row>
    <row r="229" spans="1:21" ht="15" x14ac:dyDescent="0.25">
      <c r="B229" s="1" t="s">
        <v>105</v>
      </c>
      <c r="C229" s="1" t="s">
        <v>97</v>
      </c>
      <c r="D229" s="1">
        <f t="shared" ref="D229:D233" si="100">E229*1000</f>
        <v>391000</v>
      </c>
      <c r="E229" s="14">
        <v>391</v>
      </c>
      <c r="F229" s="1" t="s">
        <v>98</v>
      </c>
      <c r="G229" s="15">
        <v>0</v>
      </c>
      <c r="I229" s="17">
        <v>0</v>
      </c>
      <c r="J229" s="13">
        <f t="shared" ref="J229:J233" si="101">G229*I229</f>
        <v>0</v>
      </c>
      <c r="L229" s="17">
        <v>0</v>
      </c>
      <c r="N229" s="13">
        <f t="shared" ref="N229:N233" si="102">G229*L229</f>
        <v>0</v>
      </c>
      <c r="O229" s="13">
        <f t="shared" ref="O229:O233" si="103">N229-J229</f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</row>
    <row r="230" spans="1:21" ht="15" x14ac:dyDescent="0.25">
      <c r="B230" s="1" t="s">
        <v>105</v>
      </c>
      <c r="C230" s="1" t="s">
        <v>97</v>
      </c>
      <c r="D230" s="1">
        <f t="shared" si="100"/>
        <v>391100</v>
      </c>
      <c r="E230" s="14">
        <v>391.1</v>
      </c>
      <c r="F230" s="1" t="s">
        <v>88</v>
      </c>
      <c r="G230" s="15">
        <v>0</v>
      </c>
      <c r="I230" s="17">
        <v>0</v>
      </c>
      <c r="J230" s="13">
        <f t="shared" si="101"/>
        <v>0</v>
      </c>
      <c r="L230" s="17">
        <v>0</v>
      </c>
      <c r="N230" s="13">
        <f t="shared" si="102"/>
        <v>0</v>
      </c>
      <c r="O230" s="13">
        <f t="shared" si="103"/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</row>
    <row r="231" spans="1:21" ht="15" x14ac:dyDescent="0.25">
      <c r="B231" s="1" t="s">
        <v>105</v>
      </c>
      <c r="C231" s="1" t="s">
        <v>97</v>
      </c>
      <c r="D231" s="1">
        <f t="shared" si="100"/>
        <v>394000</v>
      </c>
      <c r="E231" s="14">
        <v>394</v>
      </c>
      <c r="F231" s="1" t="s">
        <v>90</v>
      </c>
      <c r="G231" s="15">
        <v>151838.31</v>
      </c>
      <c r="I231" s="16">
        <v>5.0599999999999999E-2</v>
      </c>
      <c r="J231" s="13">
        <f t="shared" si="101"/>
        <v>7683.0184859999999</v>
      </c>
      <c r="L231" s="16">
        <v>0.05</v>
      </c>
      <c r="N231" s="13">
        <f t="shared" si="102"/>
        <v>7591.9155000000001</v>
      </c>
      <c r="O231" s="13">
        <f t="shared" si="103"/>
        <v>-91.102985999999873</v>
      </c>
      <c r="Q231" s="15">
        <v>0</v>
      </c>
      <c r="R231" s="15">
        <v>0</v>
      </c>
      <c r="S231" s="15">
        <v>-43.900125164673227</v>
      </c>
      <c r="T231" s="15">
        <v>-18.558259977206717</v>
      </c>
      <c r="U231" s="15">
        <v>-28.644600858120157</v>
      </c>
    </row>
    <row r="232" spans="1:21" ht="15" x14ac:dyDescent="0.25">
      <c r="B232" s="1" t="s">
        <v>105</v>
      </c>
      <c r="C232" s="1" t="s">
        <v>97</v>
      </c>
      <c r="D232" s="1">
        <f t="shared" si="100"/>
        <v>395000</v>
      </c>
      <c r="E232" s="14">
        <v>395</v>
      </c>
      <c r="F232" s="1" t="s">
        <v>92</v>
      </c>
      <c r="G232" s="15">
        <v>0</v>
      </c>
      <c r="I232" s="17">
        <v>0</v>
      </c>
      <c r="J232" s="13">
        <f t="shared" si="101"/>
        <v>0</v>
      </c>
      <c r="L232" s="17">
        <v>0</v>
      </c>
      <c r="N232" s="13">
        <f t="shared" si="102"/>
        <v>0</v>
      </c>
      <c r="O232" s="13">
        <f t="shared" si="103"/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</row>
    <row r="233" spans="1:21" ht="15" x14ac:dyDescent="0.25">
      <c r="B233" s="1" t="s">
        <v>105</v>
      </c>
      <c r="C233" s="1" t="s">
        <v>97</v>
      </c>
      <c r="D233" s="1">
        <f t="shared" si="100"/>
        <v>397000</v>
      </c>
      <c r="E233" s="14">
        <v>397</v>
      </c>
      <c r="F233" s="1" t="s">
        <v>93</v>
      </c>
      <c r="G233" s="15">
        <v>0</v>
      </c>
      <c r="I233" s="17">
        <v>0</v>
      </c>
      <c r="J233" s="13">
        <f t="shared" si="101"/>
        <v>0</v>
      </c>
      <c r="L233" s="17">
        <v>0</v>
      </c>
      <c r="N233" s="13">
        <f t="shared" si="102"/>
        <v>0</v>
      </c>
      <c r="O233" s="13">
        <f t="shared" si="103"/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</row>
    <row r="234" spans="1:21" x14ac:dyDescent="0.2">
      <c r="F234" s="1" t="s">
        <v>39</v>
      </c>
      <c r="G234" s="22">
        <f>SUM(G229:G233)</f>
        <v>151838.31</v>
      </c>
      <c r="J234" s="22">
        <f>SUM(J229:J233)</f>
        <v>7683.0184859999999</v>
      </c>
      <c r="N234" s="22">
        <f t="shared" ref="N234:O234" si="104">SUM(N229:N233)</f>
        <v>7591.9155000000001</v>
      </c>
      <c r="O234" s="22">
        <f t="shared" si="104"/>
        <v>-91.102985999999873</v>
      </c>
      <c r="Q234" s="22">
        <f t="shared" ref="Q234:U234" si="105">SUM(Q229:Q233)</f>
        <v>0</v>
      </c>
      <c r="R234" s="22">
        <f t="shared" si="105"/>
        <v>0</v>
      </c>
      <c r="S234" s="22">
        <f t="shared" si="105"/>
        <v>-43.900125164673227</v>
      </c>
      <c r="T234" s="22">
        <f t="shared" si="105"/>
        <v>-18.558259977206717</v>
      </c>
      <c r="U234" s="22">
        <f t="shared" si="105"/>
        <v>-28.644600858120157</v>
      </c>
    </row>
    <row r="236" spans="1:21" x14ac:dyDescent="0.2">
      <c r="A236" s="1" t="s">
        <v>132</v>
      </c>
    </row>
    <row r="237" spans="1:21" x14ac:dyDescent="0.2">
      <c r="E237" s="1" t="s">
        <v>133</v>
      </c>
    </row>
    <row r="238" spans="1:21" ht="15" x14ac:dyDescent="0.25">
      <c r="B238" s="1" t="s">
        <v>30</v>
      </c>
      <c r="C238" s="1" t="s">
        <v>59</v>
      </c>
      <c r="D238" s="1">
        <v>392000</v>
      </c>
      <c r="E238" s="1">
        <v>392.5</v>
      </c>
      <c r="G238" s="15">
        <v>6380.7699999999995</v>
      </c>
      <c r="I238" s="16">
        <v>3.0300000000000001E-2</v>
      </c>
      <c r="J238" s="13">
        <f t="shared" ref="J238" si="106">G238*I238</f>
        <v>193.33733099999998</v>
      </c>
      <c r="L238" s="16">
        <v>6.2600000000000003E-2</v>
      </c>
      <c r="N238" s="13">
        <f>G238*L238</f>
        <v>399.43620199999998</v>
      </c>
      <c r="O238" s="13">
        <f t="shared" ref="O238" si="107">N238-J238</f>
        <v>206.098871</v>
      </c>
      <c r="Q238" s="93" t="s">
        <v>257</v>
      </c>
      <c r="R238" s="93"/>
      <c r="S238" s="93"/>
      <c r="T238" s="93"/>
      <c r="U238" s="93"/>
    </row>
    <row r="241" spans="5:21" x14ac:dyDescent="0.2">
      <c r="E241" s="1" t="s">
        <v>258</v>
      </c>
      <c r="G241" s="13">
        <f>SUM(G16,G26,G41,G50,G63,G83,G106,G117,G131,G144,G155,G173,G186,G197,G209,G220,G226,G234,G238)</f>
        <v>23450102.029999994</v>
      </c>
      <c r="J241" s="13">
        <f>SUM(J16,J26,J41,J50,J63,J83,J106,J117,J131,J144,J155,J173,J186,J197,J209,J220,J226,J234,J238)</f>
        <v>740361.36575600004</v>
      </c>
      <c r="N241" s="13">
        <f>SUM(N16,N26,N41,N50,N63,N83,N106,N117,N131,N144,N155,N173,N186,N197,N209,N220,N226,N234,N238)</f>
        <v>662090.34926399996</v>
      </c>
      <c r="O241" s="13">
        <f>SUM(O16,O26,O41,O50,O63,O83,O106,O117,O131,O144,O155,O173,O186,O197,O209,O220,O226,O234,O238)</f>
        <v>-78271.016491999995</v>
      </c>
      <c r="Q241" s="13">
        <f t="shared" ref="Q241:U241" si="108">SUM(Q16,Q26,Q41,Q50,Q63,Q83,Q106,Q117,Q131,Q144,Q155,Q173,Q186,Q197,Q209,Q220,Q226,Q234,Q238)</f>
        <v>-63835.235710400251</v>
      </c>
      <c r="R241" s="13">
        <f t="shared" si="108"/>
        <v>-18520.494884860349</v>
      </c>
      <c r="S241" s="13">
        <f t="shared" si="108"/>
        <v>-2615.9184549525708</v>
      </c>
      <c r="T241" s="13">
        <f t="shared" si="108"/>
        <v>-615.34052938924776</v>
      </c>
      <c r="U241" s="13">
        <f t="shared" si="108"/>
        <v>7109.8742166024276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C361289E2688746AED9E33FF6613F7C" ma:contentTypeVersion="76" ma:contentTypeDescription="" ma:contentTypeScope="" ma:versionID="345120b8fe62c65109b0bf068321363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2018-02-22T08:00:00+00:00</OpenedDate>
    <SignificantOrder xmlns="dc463f71-b30c-4ab2-9473-d307f9d35888">false</SignificantOrder>
    <Date1 xmlns="dc463f71-b30c-4ab2-9473-d307f9d35888">2018-02-22T08:00:00+00:00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180167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9BD740-6C9E-4B22-A3CA-6B352373E515}"/>
</file>

<file path=customXml/itemProps2.xml><?xml version="1.0" encoding="utf-8"?>
<ds:datastoreItem xmlns:ds="http://schemas.openxmlformats.org/officeDocument/2006/customXml" ds:itemID="{0D525A68-EED7-466B-B58E-7470343A775E}"/>
</file>

<file path=customXml/itemProps3.xml><?xml version="1.0" encoding="utf-8"?>
<ds:datastoreItem xmlns:ds="http://schemas.openxmlformats.org/officeDocument/2006/customXml" ds:itemID="{87CCC883-74B5-4CC7-9C62-707A933A1FE7}"/>
</file>

<file path=customXml/itemProps4.xml><?xml version="1.0" encoding="utf-8"?>
<ds:datastoreItem xmlns:ds="http://schemas.openxmlformats.org/officeDocument/2006/customXml" ds:itemID="{C778CC6C-051F-423F-9D66-C6999F5E4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Attachment A.1-Washington</vt:lpstr>
      <vt:lpstr>Attachment A.2-WA</vt:lpstr>
      <vt:lpstr>Attachment A.1-Idaho</vt:lpstr>
      <vt:lpstr>Attachment A.2-Idaho</vt:lpstr>
      <vt:lpstr>Attachment A.1-Oregon</vt:lpstr>
      <vt:lpstr>Attachment A.2-Oregon</vt:lpstr>
      <vt:lpstr>Att B1 123116 Depr_Chg-ex trans</vt:lpstr>
      <vt:lpstr>Wkpr-Stdy Bal (ex. trnsptn)</vt:lpstr>
      <vt:lpstr>Wkpr-201612 TTP Adj Summary</vt:lpstr>
      <vt:lpstr>Att B2 123116 Transp-Depr_Exp</vt:lpstr>
      <vt:lpstr>Att B-2b Stdied Bal. - Transprt</vt:lpstr>
      <vt:lpstr>'Att B1 123116 Depr_Chg-ex trans'!Print_Titles</vt:lpstr>
      <vt:lpstr>'Att B-2b Stdied Bal. - Transprt'!Print_Titles</vt:lpstr>
      <vt:lpstr>'Attachment A.1-Idaho'!Print_Titles</vt:lpstr>
      <vt:lpstr>'Attachment A.2-Idaho'!Print_Titles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David Machado</cp:lastModifiedBy>
  <cp:lastPrinted>2018-02-22T00:05:17Z</cp:lastPrinted>
  <dcterms:created xsi:type="dcterms:W3CDTF">2018-01-19T22:49:30Z</dcterms:created>
  <dcterms:modified xsi:type="dcterms:W3CDTF">2018-02-22T19:18:56Z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0x0101006E56B4D1795A2E4DB2F0B01679ED314A00AC361289E2688746AED9E33FF6613F7C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