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E-161001 Puget Sound Energy\"/>
    </mc:Choice>
  </mc:AlternateContent>
  <bookViews>
    <workbookView xWindow="570" yWindow="630" windowWidth="22410" windowHeight="9795" activeTab="2"/>
  </bookViews>
  <sheets>
    <sheet name="SOE 4-2016" sheetId="1" r:id="rId1"/>
    <sheet name="SOE 5-2016" sheetId="2" r:id="rId2"/>
    <sheet name="SOE 6-2016" sheetId="4" r:id="rId3"/>
    <sheet name="SOE 12ME 6-2016" sheetId="3" r:id="rId4"/>
  </sheet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N55" i="4" l="1"/>
  <c r="L55" i="4"/>
  <c r="H55" i="4"/>
  <c r="F55" i="4"/>
  <c r="N54" i="4"/>
  <c r="L54" i="4"/>
  <c r="F54" i="4"/>
  <c r="H54" i="4" s="1"/>
  <c r="J53" i="4"/>
  <c r="J57" i="4" s="1"/>
  <c r="D53" i="4"/>
  <c r="D57" i="4" s="1"/>
  <c r="B53" i="4"/>
  <c r="B57" i="4" s="1"/>
  <c r="L51" i="4"/>
  <c r="N51" i="4" s="1"/>
  <c r="F51" i="4"/>
  <c r="H51" i="4" s="1"/>
  <c r="L50" i="4"/>
  <c r="N50" i="4" s="1"/>
  <c r="F50" i="4"/>
  <c r="H50" i="4" s="1"/>
  <c r="L49" i="4"/>
  <c r="N49" i="4" s="1"/>
  <c r="F49" i="4"/>
  <c r="H49" i="4" s="1"/>
  <c r="L48" i="4"/>
  <c r="N48" i="4" s="1"/>
  <c r="F48" i="4"/>
  <c r="H48" i="4" s="1"/>
  <c r="L47" i="4"/>
  <c r="L53" i="4" s="1"/>
  <c r="F47" i="4"/>
  <c r="H47" i="4" s="1"/>
  <c r="J26" i="4"/>
  <c r="D26" i="4"/>
  <c r="H26" i="4" s="1"/>
  <c r="B26" i="4"/>
  <c r="L25" i="4"/>
  <c r="N25" i="4" s="1"/>
  <c r="F25" i="4"/>
  <c r="H25" i="4" s="1"/>
  <c r="L24" i="4"/>
  <c r="N24" i="4" s="1"/>
  <c r="F24" i="4"/>
  <c r="H24" i="4" s="1"/>
  <c r="L23" i="4"/>
  <c r="N23" i="4" s="1"/>
  <c r="F23" i="4"/>
  <c r="H23" i="4" s="1"/>
  <c r="L22" i="4"/>
  <c r="N22" i="4" s="1"/>
  <c r="H22" i="4"/>
  <c r="F22" i="4"/>
  <c r="F26" i="4" s="1"/>
  <c r="R18" i="4"/>
  <c r="Q18" i="4"/>
  <c r="P18" i="4"/>
  <c r="L18" i="4"/>
  <c r="N18" i="4" s="1"/>
  <c r="F18" i="4"/>
  <c r="H18" i="4" s="1"/>
  <c r="R17" i="4"/>
  <c r="Q17" i="4"/>
  <c r="P17" i="4"/>
  <c r="L17" i="4"/>
  <c r="N17" i="4" s="1"/>
  <c r="H17" i="4"/>
  <c r="F17" i="4"/>
  <c r="P16" i="4"/>
  <c r="J16" i="4"/>
  <c r="R16" i="4" s="1"/>
  <c r="D16" i="4"/>
  <c r="D20" i="4" s="1"/>
  <c r="B16" i="4"/>
  <c r="B20" i="4" s="1"/>
  <c r="R14" i="4"/>
  <c r="Q14" i="4"/>
  <c r="P14" i="4"/>
  <c r="L14" i="4"/>
  <c r="N14" i="4" s="1"/>
  <c r="F14" i="4"/>
  <c r="H14" i="4" s="1"/>
  <c r="R13" i="4"/>
  <c r="Q13" i="4"/>
  <c r="P13" i="4"/>
  <c r="N13" i="4"/>
  <c r="L13" i="4"/>
  <c r="H13" i="4"/>
  <c r="F13" i="4"/>
  <c r="R12" i="4"/>
  <c r="Q12" i="4"/>
  <c r="P12" i="4"/>
  <c r="L12" i="4"/>
  <c r="N12" i="4" s="1"/>
  <c r="F12" i="4"/>
  <c r="H12" i="4" s="1"/>
  <c r="R11" i="4"/>
  <c r="Q11" i="4"/>
  <c r="P11" i="4"/>
  <c r="N11" i="4"/>
  <c r="L11" i="4"/>
  <c r="H11" i="4"/>
  <c r="F11" i="4"/>
  <c r="R10" i="4"/>
  <c r="Q10" i="4"/>
  <c r="P10" i="4"/>
  <c r="L10" i="4"/>
  <c r="F10" i="4"/>
  <c r="F16" i="4" s="1"/>
  <c r="L16" i="4" l="1"/>
  <c r="L20" i="4" s="1"/>
  <c r="F53" i="4"/>
  <c r="F57" i="4" s="1"/>
  <c r="H57" i="4" s="1"/>
  <c r="F20" i="4"/>
  <c r="H20" i="4" s="1"/>
  <c r="H16" i="4"/>
  <c r="D28" i="4"/>
  <c r="N16" i="4"/>
  <c r="B28" i="4"/>
  <c r="L57" i="4"/>
  <c r="N53" i="4"/>
  <c r="N57" i="4"/>
  <c r="N10" i="4"/>
  <c r="Q16" i="4"/>
  <c r="J20" i="4"/>
  <c r="N20" i="4" s="1"/>
  <c r="L26" i="4"/>
  <c r="L28" i="4" s="1"/>
  <c r="N47" i="4"/>
  <c r="H53" i="4"/>
  <c r="H10" i="4"/>
  <c r="F28" i="4" l="1"/>
  <c r="H28" i="4"/>
  <c r="N26" i="4"/>
  <c r="J28" i="4"/>
  <c r="N28" i="4" s="1"/>
  <c r="L56" i="3" l="1"/>
  <c r="N56" i="3" s="1"/>
  <c r="H56" i="3"/>
  <c r="F56" i="3"/>
  <c r="L55" i="3"/>
  <c r="N55" i="3" s="1"/>
  <c r="F55" i="3"/>
  <c r="H55" i="3" s="1"/>
  <c r="J54" i="3"/>
  <c r="J58" i="3" s="1"/>
  <c r="F54" i="3"/>
  <c r="F58" i="3" s="1"/>
  <c r="D54" i="3"/>
  <c r="D58" i="3" s="1"/>
  <c r="H58" i="3" s="1"/>
  <c r="B54" i="3"/>
  <c r="B58" i="3" s="1"/>
  <c r="L52" i="3"/>
  <c r="N52" i="3" s="1"/>
  <c r="F52" i="3"/>
  <c r="H52" i="3" s="1"/>
  <c r="N51" i="3"/>
  <c r="L51" i="3"/>
  <c r="F51" i="3"/>
  <c r="H51" i="3" s="1"/>
  <c r="L50" i="3"/>
  <c r="N50" i="3" s="1"/>
  <c r="F50" i="3"/>
  <c r="H50" i="3" s="1"/>
  <c r="N49" i="3"/>
  <c r="L49" i="3"/>
  <c r="F49" i="3"/>
  <c r="H49" i="3" s="1"/>
  <c r="L48" i="3"/>
  <c r="L54" i="3" s="1"/>
  <c r="L58" i="3" s="1"/>
  <c r="H48" i="3"/>
  <c r="F48" i="3"/>
  <c r="J27" i="3"/>
  <c r="D27" i="3"/>
  <c r="B27" i="3"/>
  <c r="L26" i="3"/>
  <c r="N26" i="3" s="1"/>
  <c r="F26" i="3"/>
  <c r="H26" i="3" s="1"/>
  <c r="L25" i="3"/>
  <c r="N25" i="3" s="1"/>
  <c r="F25" i="3"/>
  <c r="H25" i="3" s="1"/>
  <c r="L24" i="3"/>
  <c r="N24" i="3" s="1"/>
  <c r="F24" i="3"/>
  <c r="H24" i="3" s="1"/>
  <c r="L23" i="3"/>
  <c r="L27" i="3" s="1"/>
  <c r="F23" i="3"/>
  <c r="H23" i="3" s="1"/>
  <c r="R19" i="3"/>
  <c r="Q19" i="3"/>
  <c r="P19" i="3"/>
  <c r="N19" i="3"/>
  <c r="L19" i="3"/>
  <c r="H19" i="3"/>
  <c r="F19" i="3"/>
  <c r="R18" i="3"/>
  <c r="Q18" i="3"/>
  <c r="P18" i="3"/>
  <c r="L18" i="3"/>
  <c r="N18" i="3" s="1"/>
  <c r="F18" i="3"/>
  <c r="H18" i="3" s="1"/>
  <c r="Q17" i="3"/>
  <c r="J17" i="3"/>
  <c r="F17" i="3"/>
  <c r="F21" i="3" s="1"/>
  <c r="D17" i="3"/>
  <c r="D21" i="3" s="1"/>
  <c r="H21" i="3" s="1"/>
  <c r="B17" i="3"/>
  <c r="B21" i="3" s="1"/>
  <c r="R15" i="3"/>
  <c r="Q15" i="3"/>
  <c r="P15" i="3"/>
  <c r="L15" i="3"/>
  <c r="N15" i="3" s="1"/>
  <c r="F15" i="3"/>
  <c r="H15" i="3" s="1"/>
  <c r="R14" i="3"/>
  <c r="Q14" i="3"/>
  <c r="P14" i="3"/>
  <c r="L14" i="3"/>
  <c r="N14" i="3" s="1"/>
  <c r="F14" i="3"/>
  <c r="H14" i="3" s="1"/>
  <c r="R13" i="3"/>
  <c r="Q13" i="3"/>
  <c r="P13" i="3"/>
  <c r="L13" i="3"/>
  <c r="N13" i="3" s="1"/>
  <c r="F13" i="3"/>
  <c r="H13" i="3" s="1"/>
  <c r="R12" i="3"/>
  <c r="Q12" i="3"/>
  <c r="P12" i="3"/>
  <c r="L12" i="3"/>
  <c r="N12" i="3" s="1"/>
  <c r="F12" i="3"/>
  <c r="H12" i="3" s="1"/>
  <c r="R11" i="3"/>
  <c r="Q11" i="3"/>
  <c r="P11" i="3"/>
  <c r="L11" i="3"/>
  <c r="F11" i="3"/>
  <c r="H11" i="3" s="1"/>
  <c r="N55" i="2"/>
  <c r="L55" i="2"/>
  <c r="H55" i="2"/>
  <c r="F55" i="2"/>
  <c r="N54" i="2"/>
  <c r="L54" i="2"/>
  <c r="H54" i="2"/>
  <c r="F54" i="2"/>
  <c r="J53" i="2"/>
  <c r="J57" i="2" s="1"/>
  <c r="D53" i="2"/>
  <c r="D57" i="2" s="1"/>
  <c r="B53" i="2"/>
  <c r="B57" i="2" s="1"/>
  <c r="L51" i="2"/>
  <c r="N51" i="2" s="1"/>
  <c r="F51" i="2"/>
  <c r="H51" i="2" s="1"/>
  <c r="L50" i="2"/>
  <c r="N50" i="2" s="1"/>
  <c r="F50" i="2"/>
  <c r="H50" i="2" s="1"/>
  <c r="L49" i="2"/>
  <c r="N49" i="2" s="1"/>
  <c r="F49" i="2"/>
  <c r="H49" i="2" s="1"/>
  <c r="L48" i="2"/>
  <c r="N48" i="2" s="1"/>
  <c r="F48" i="2"/>
  <c r="H48" i="2" s="1"/>
  <c r="L47" i="2"/>
  <c r="F47" i="2"/>
  <c r="H47" i="2" s="1"/>
  <c r="J26" i="2"/>
  <c r="D26" i="2"/>
  <c r="B26" i="2"/>
  <c r="L25" i="2"/>
  <c r="N25" i="2" s="1"/>
  <c r="F25" i="2"/>
  <c r="H25" i="2" s="1"/>
  <c r="L24" i="2"/>
  <c r="N24" i="2" s="1"/>
  <c r="F24" i="2"/>
  <c r="H24" i="2" s="1"/>
  <c r="L23" i="2"/>
  <c r="N23" i="2" s="1"/>
  <c r="F23" i="2"/>
  <c r="H23" i="2" s="1"/>
  <c r="L22" i="2"/>
  <c r="N22" i="2" s="1"/>
  <c r="H22" i="2"/>
  <c r="F22" i="2"/>
  <c r="R18" i="2"/>
  <c r="Q18" i="2"/>
  <c r="P18" i="2"/>
  <c r="L18" i="2"/>
  <c r="N18" i="2" s="1"/>
  <c r="F18" i="2"/>
  <c r="H18" i="2" s="1"/>
  <c r="R17" i="2"/>
  <c r="Q17" i="2"/>
  <c r="P17" i="2"/>
  <c r="N17" i="2"/>
  <c r="L17" i="2"/>
  <c r="H17" i="2"/>
  <c r="F17" i="2"/>
  <c r="R16" i="2"/>
  <c r="J16" i="2"/>
  <c r="D16" i="2"/>
  <c r="Q16" i="2" s="1"/>
  <c r="B16" i="2"/>
  <c r="B20" i="2" s="1"/>
  <c r="R14" i="2"/>
  <c r="Q14" i="2"/>
  <c r="P14" i="2"/>
  <c r="L14" i="2"/>
  <c r="N14" i="2" s="1"/>
  <c r="F14" i="2"/>
  <c r="H14" i="2" s="1"/>
  <c r="R13" i="2"/>
  <c r="Q13" i="2"/>
  <c r="P13" i="2"/>
  <c r="N13" i="2"/>
  <c r="L13" i="2"/>
  <c r="H13" i="2"/>
  <c r="F13" i="2"/>
  <c r="R12" i="2"/>
  <c r="Q12" i="2"/>
  <c r="P12" i="2"/>
  <c r="L12" i="2"/>
  <c r="N12" i="2" s="1"/>
  <c r="F12" i="2"/>
  <c r="H12" i="2" s="1"/>
  <c r="R11" i="2"/>
  <c r="Q11" i="2"/>
  <c r="P11" i="2"/>
  <c r="N11" i="2"/>
  <c r="L11" i="2"/>
  <c r="H11" i="2"/>
  <c r="F11" i="2"/>
  <c r="R10" i="2"/>
  <c r="Q10" i="2"/>
  <c r="P10" i="2"/>
  <c r="L10" i="2"/>
  <c r="N10" i="2" s="1"/>
  <c r="F10" i="2"/>
  <c r="F16" i="2" s="1"/>
  <c r="F20" i="2" s="1"/>
  <c r="L17" i="3" l="1"/>
  <c r="L21" i="3" s="1"/>
  <c r="F27" i="3"/>
  <c r="L53" i="2"/>
  <c r="L57" i="2" s="1"/>
  <c r="N57" i="2" s="1"/>
  <c r="N11" i="3"/>
  <c r="B29" i="3"/>
  <c r="N23" i="3"/>
  <c r="N48" i="3"/>
  <c r="F26" i="2"/>
  <c r="H26" i="2" s="1"/>
  <c r="H27" i="3"/>
  <c r="N17" i="3"/>
  <c r="N27" i="3"/>
  <c r="L29" i="3"/>
  <c r="F29" i="3"/>
  <c r="N58" i="3"/>
  <c r="H17" i="3"/>
  <c r="P17" i="3"/>
  <c r="D29" i="3"/>
  <c r="H29" i="3" s="1"/>
  <c r="N54" i="3"/>
  <c r="J21" i="3"/>
  <c r="H54" i="3"/>
  <c r="R17" i="3"/>
  <c r="B28" i="2"/>
  <c r="F28" i="2"/>
  <c r="H53" i="2"/>
  <c r="D20" i="2"/>
  <c r="F53" i="2"/>
  <c r="F57" i="2" s="1"/>
  <c r="H57" i="2" s="1"/>
  <c r="N53" i="2"/>
  <c r="L16" i="2"/>
  <c r="L20" i="2" s="1"/>
  <c r="H16" i="2"/>
  <c r="P16" i="2"/>
  <c r="J20" i="2"/>
  <c r="L26" i="2"/>
  <c r="N47" i="2"/>
  <c r="H10" i="2"/>
  <c r="N16" i="2" l="1"/>
  <c r="J29" i="3"/>
  <c r="N29" i="3" s="1"/>
  <c r="N21" i="3"/>
  <c r="D28" i="2"/>
  <c r="H28" i="2" s="1"/>
  <c r="H20" i="2"/>
  <c r="N26" i="2"/>
  <c r="L28" i="2"/>
  <c r="N20" i="2"/>
  <c r="J28" i="2"/>
  <c r="N28" i="2" l="1"/>
  <c r="N55" i="1" l="1"/>
  <c r="L55" i="1"/>
  <c r="H55" i="1"/>
  <c r="F55" i="1"/>
  <c r="N54" i="1"/>
  <c r="L54" i="1"/>
  <c r="H54" i="1"/>
  <c r="F54" i="1"/>
  <c r="J53" i="1"/>
  <c r="J57" i="1" s="1"/>
  <c r="N57" i="1" s="1"/>
  <c r="D53" i="1"/>
  <c r="D57" i="1" s="1"/>
  <c r="B53" i="1"/>
  <c r="B57" i="1" s="1"/>
  <c r="L51" i="1"/>
  <c r="N51" i="1" s="1"/>
  <c r="F51" i="1"/>
  <c r="H51" i="1" s="1"/>
  <c r="L50" i="1"/>
  <c r="N50" i="1" s="1"/>
  <c r="F50" i="1"/>
  <c r="H50" i="1" s="1"/>
  <c r="L49" i="1"/>
  <c r="N49" i="1" s="1"/>
  <c r="F49" i="1"/>
  <c r="H49" i="1" s="1"/>
  <c r="L48" i="1"/>
  <c r="N48" i="1" s="1"/>
  <c r="F48" i="1"/>
  <c r="H48" i="1" s="1"/>
  <c r="L47" i="1"/>
  <c r="L53" i="1" s="1"/>
  <c r="L57" i="1" s="1"/>
  <c r="F47" i="1"/>
  <c r="H47" i="1" s="1"/>
  <c r="J26" i="1"/>
  <c r="D26" i="1"/>
  <c r="B26" i="1"/>
  <c r="L25" i="1"/>
  <c r="N25" i="1" s="1"/>
  <c r="F25" i="1"/>
  <c r="H25" i="1" s="1"/>
  <c r="L24" i="1"/>
  <c r="N24" i="1" s="1"/>
  <c r="F24" i="1"/>
  <c r="H24" i="1" s="1"/>
  <c r="L23" i="1"/>
  <c r="N23" i="1" s="1"/>
  <c r="F23" i="1"/>
  <c r="H23" i="1" s="1"/>
  <c r="L22" i="1"/>
  <c r="N22" i="1" s="1"/>
  <c r="H22" i="1"/>
  <c r="F22" i="1"/>
  <c r="R18" i="1"/>
  <c r="Q18" i="1"/>
  <c r="P18" i="1"/>
  <c r="L18" i="1"/>
  <c r="N18" i="1" s="1"/>
  <c r="F18" i="1"/>
  <c r="H18" i="1" s="1"/>
  <c r="R17" i="1"/>
  <c r="Q17" i="1"/>
  <c r="P17" i="1"/>
  <c r="N17" i="1"/>
  <c r="L17" i="1"/>
  <c r="H17" i="1"/>
  <c r="F17" i="1"/>
  <c r="R16" i="1"/>
  <c r="J16" i="1"/>
  <c r="D16" i="1"/>
  <c r="Q16" i="1" s="1"/>
  <c r="B16" i="1"/>
  <c r="B20" i="1" s="1"/>
  <c r="R14" i="1"/>
  <c r="Q14" i="1"/>
  <c r="P14" i="1"/>
  <c r="L14" i="1"/>
  <c r="N14" i="1" s="1"/>
  <c r="F14" i="1"/>
  <c r="H14" i="1" s="1"/>
  <c r="R13" i="1"/>
  <c r="Q13" i="1"/>
  <c r="P13" i="1"/>
  <c r="N13" i="1"/>
  <c r="L13" i="1"/>
  <c r="H13" i="1"/>
  <c r="F13" i="1"/>
  <c r="R12" i="1"/>
  <c r="Q12" i="1"/>
  <c r="P12" i="1"/>
  <c r="L12" i="1"/>
  <c r="N12" i="1" s="1"/>
  <c r="F12" i="1"/>
  <c r="H12" i="1" s="1"/>
  <c r="R11" i="1"/>
  <c r="Q11" i="1"/>
  <c r="P11" i="1"/>
  <c r="N11" i="1"/>
  <c r="L11" i="1"/>
  <c r="H11" i="1"/>
  <c r="F11" i="1"/>
  <c r="R10" i="1"/>
  <c r="Q10" i="1"/>
  <c r="P10" i="1"/>
  <c r="L10" i="1"/>
  <c r="N10" i="1" s="1"/>
  <c r="F10" i="1"/>
  <c r="F16" i="1" s="1"/>
  <c r="F20" i="1" s="1"/>
  <c r="F26" i="1" l="1"/>
  <c r="H26" i="1" s="1"/>
  <c r="F28" i="1"/>
  <c r="B28" i="1"/>
  <c r="L16" i="1"/>
  <c r="L20" i="1" s="1"/>
  <c r="D20" i="1"/>
  <c r="H16" i="1"/>
  <c r="P16" i="1"/>
  <c r="F53" i="1"/>
  <c r="F57" i="1" s="1"/>
  <c r="H57" i="1" s="1"/>
  <c r="N53" i="1"/>
  <c r="J20" i="1"/>
  <c r="N20" i="1" s="1"/>
  <c r="L26" i="1"/>
  <c r="N47" i="1"/>
  <c r="H10" i="1"/>
  <c r="N16" i="1" l="1"/>
  <c r="J28" i="1"/>
  <c r="D28" i="1"/>
  <c r="H28" i="1" s="1"/>
  <c r="H20" i="1"/>
  <c r="L28" i="1"/>
  <c r="N26" i="1"/>
  <c r="H53" i="1"/>
  <c r="N28" i="1" l="1"/>
</calcChain>
</file>

<file path=xl/sharedStrings.xml><?xml version="1.0" encoding="utf-8"?>
<sst xmlns="http://schemas.openxmlformats.org/spreadsheetml/2006/main" count="295" uniqueCount="47">
  <si>
    <t>PUGET SOUND ENERGY</t>
  </si>
  <si>
    <t>SUMMARY OF ELECTRIC OPERATING REVENUE &amp; KWH SALES</t>
  </si>
  <si>
    <t>MONTH OF APRIL 2016</t>
  </si>
  <si>
    <t>INCREASE (DECREASE)</t>
  </si>
  <si>
    <t/>
  </si>
  <si>
    <t>VARIANCE FROM BUDGET</t>
  </si>
  <si>
    <t>VARIANCE FROM 2015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</si>
  <si>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</si>
  <si>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</si>
  <si>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</si>
  <si>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</si>
  <si>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</si>
  <si>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</si>
  <si>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</si>
  <si>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</si>
  <si>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</si>
  <si>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</si>
  <si>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</si>
  <si>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</si>
  <si>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</si>
  <si>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</si>
  <si>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</si>
  <si>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</si>
  <si>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</si>
  <si>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</si>
  <si>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</si>
  <si>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</si>
  <si>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</si>
  <si>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</si>
  <si>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</si>
  <si>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</si>
  <si>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</si>
  <si>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</si>
  <si>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</si>
  <si>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</si>
  <si>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</si>
  <si>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</si>
  <si>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</si>
  <si>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</si>
  <si>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</si>
  <si>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</si>
  <si>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</si>
  <si>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</si>
  <si>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</si>
  <si>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MAY 2016</t>
  </si>
  <si>
    <t>TWELVE MONTHS ENDED JUNE 30, 2016</t>
  </si>
  <si>
    <t>MONTH OF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</si>
</sst>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</font>
    <font>
      <sz val="10"/>
      <name val="Courier"/>
      <family val="3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5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5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5" fillId="31" borderId="5" applyNumberFormat="0" applyProtection="0">
      <alignment horizontal="left" vertical="center" indent="1"/>
    </xf>
    <xf numFmtId="0" fontId="5" fillId="31" borderId="5" applyNumberFormat="0" applyProtection="0">
      <alignment horizontal="left" vertical="top" indent="1"/>
    </xf>
    <xf numFmtId="0" fontId="5" fillId="19" borderId="5" applyNumberFormat="0" applyProtection="0">
      <alignment horizontal="left" vertical="center" indent="1"/>
    </xf>
    <xf numFmtId="0" fontId="5" fillId="19" borderId="5" applyNumberFormat="0" applyProtection="0">
      <alignment horizontal="left" vertical="top" indent="1"/>
    </xf>
    <xf numFmtId="0" fontId="5" fillId="32" borderId="5" applyNumberFormat="0" applyProtection="0">
      <alignment horizontal="left" vertical="center" indent="1"/>
    </xf>
    <xf numFmtId="0" fontId="5" fillId="32" borderId="5" applyNumberFormat="0" applyProtection="0">
      <alignment horizontal="left" vertical="top" indent="1"/>
    </xf>
    <xf numFmtId="0" fontId="5" fillId="30" borderId="5" applyNumberFormat="0" applyProtection="0">
      <alignment horizontal="left" vertical="center" indent="1"/>
    </xf>
    <xf numFmtId="0" fontId="5" fillId="30" borderId="5" applyNumberFormat="0" applyProtection="0">
      <alignment horizontal="left" vertical="top" indent="1"/>
    </xf>
    <xf numFmtId="0" fontId="5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5" fillId="0" borderId="0"/>
  </cellStyleXfs>
  <cellXfs count="113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3" fillId="0" borderId="0" xfId="4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4" fillId="0" borderId="0" xfId="4" applyFont="1" applyFill="1" applyAlignment="1" applyProtection="1"/>
    <xf numFmtId="39" fontId="5" fillId="0" borderId="0" xfId="4" applyFont="1" applyFill="1" applyAlignment="1" applyProtection="1"/>
    <xf numFmtId="39" fontId="5" fillId="0" borderId="0" xfId="4" applyFont="1" applyFill="1" applyProtection="1"/>
    <xf numFmtId="39" fontId="4" fillId="0" borderId="0" xfId="4" applyNumberFormat="1" applyFont="1" applyFill="1" applyProtection="1"/>
    <xf numFmtId="39" fontId="5" fillId="0" borderId="0" xfId="4" applyNumberFormat="1" applyFont="1" applyFill="1" applyProtection="1"/>
    <xf numFmtId="43" fontId="5" fillId="0" borderId="1" xfId="4" applyNumberFormat="1" applyFont="1" applyFill="1" applyBorder="1" applyAlignment="1" applyProtection="1">
      <alignment horizontal="centerContinuous"/>
    </xf>
    <xf numFmtId="39" fontId="5" fillId="0" borderId="0" xfId="4" applyNumberFormat="1" applyFont="1" applyFill="1" applyBorder="1" applyProtection="1"/>
    <xf numFmtId="39" fontId="5" fillId="0" borderId="1" xfId="4" applyNumberFormat="1" applyFont="1" applyFill="1" applyBorder="1" applyAlignment="1" applyProtection="1">
      <alignment horizontal="centerContinuous"/>
    </xf>
    <xf numFmtId="39" fontId="5" fillId="0" borderId="1" xfId="4" applyFont="1" applyFill="1" applyBorder="1" applyAlignment="1" applyProtection="1">
      <alignment horizontal="centerContinuous"/>
    </xf>
    <xf numFmtId="39" fontId="5" fillId="0" borderId="0" xfId="4" applyNumberFormat="1" applyFont="1" applyFill="1" applyAlignment="1" applyProtection="1">
      <alignment horizontal="left"/>
    </xf>
    <xf numFmtId="39" fontId="5" fillId="0" borderId="0" xfId="4" applyNumberFormat="1" applyFont="1" applyFill="1" applyAlignment="1" applyProtection="1">
      <alignment horizontal="center"/>
    </xf>
    <xf numFmtId="39" fontId="5" fillId="0" borderId="0" xfId="4" quotePrefix="1" applyFont="1" applyFill="1" applyAlignment="1" applyProtection="1">
      <alignment horizontal="center"/>
    </xf>
    <xf numFmtId="39" fontId="5" fillId="0" borderId="0" xfId="4" applyFont="1" applyFill="1" applyAlignment="1" applyProtection="1">
      <alignment horizontal="center"/>
    </xf>
    <xf numFmtId="39" fontId="4" fillId="0" borderId="0" xfId="4" applyNumberFormat="1" applyFont="1" applyFill="1" applyAlignment="1" applyProtection="1">
      <alignment horizontal="left"/>
    </xf>
    <xf numFmtId="0" fontId="5" fillId="0" borderId="1" xfId="4" quotePrefix="1" applyNumberFormat="1" applyFont="1" applyFill="1" applyBorder="1" applyAlignment="1" applyProtection="1">
      <alignment horizontal="center"/>
    </xf>
    <xf numFmtId="39" fontId="5" fillId="0" borderId="1" xfId="4" applyNumberFormat="1" applyFont="1" applyFill="1" applyBorder="1" applyAlignment="1" applyProtection="1">
      <alignment horizontal="center"/>
    </xf>
    <xf numFmtId="39" fontId="5" fillId="0" borderId="1" xfId="4" applyFont="1" applyFill="1" applyBorder="1" applyAlignment="1" applyProtection="1">
      <alignment horizontal="center"/>
    </xf>
    <xf numFmtId="39" fontId="5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7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5" fillId="0" borderId="2" xfId="4" applyNumberFormat="1" applyFont="1" applyFill="1" applyBorder="1" applyAlignment="1" applyProtection="1">
      <alignment horizontal="right"/>
    </xf>
    <xf numFmtId="43" fontId="5" fillId="0" borderId="0" xfId="4" applyNumberFormat="1" applyFont="1" applyFill="1" applyAlignment="1" applyProtection="1">
      <alignment horizontal="right"/>
    </xf>
    <xf numFmtId="39" fontId="5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5" fillId="0" borderId="0" xfId="4" applyNumberFormat="1" applyFont="1" applyFill="1" applyBorder="1" applyAlignment="1" applyProtection="1">
      <alignment horizontal="right"/>
    </xf>
    <xf numFmtId="43" fontId="5" fillId="0" borderId="0" xfId="4" applyNumberFormat="1" applyFont="1" applyFill="1" applyBorder="1" applyAlignment="1" applyProtection="1">
      <alignment horizontal="right"/>
    </xf>
    <xf numFmtId="39" fontId="5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5" fillId="0" borderId="0" xfId="4" applyNumberFormat="1" applyFont="1" applyFill="1" applyProtection="1"/>
    <xf numFmtId="43" fontId="5" fillId="0" borderId="0" xfId="4" applyNumberFormat="1" applyFont="1" applyFill="1" applyProtection="1"/>
    <xf numFmtId="44" fontId="5" fillId="0" borderId="1" xfId="4" applyNumberFormat="1" applyFont="1" applyFill="1" applyBorder="1" applyAlignment="1" applyProtection="1">
      <alignment horizontal="centerContinuous"/>
    </xf>
    <xf numFmtId="44" fontId="5" fillId="0" borderId="0" xfId="4" applyNumberFormat="1" applyFont="1" applyFill="1" applyAlignment="1" applyProtection="1">
      <alignment horizontal="center"/>
    </xf>
    <xf numFmtId="44" fontId="5" fillId="0" borderId="0" xfId="4" applyNumberFormat="1" applyFont="1" applyFill="1" applyAlignment="1" applyProtection="1">
      <alignment horizontal="left"/>
    </xf>
    <xf numFmtId="39" fontId="5" fillId="0" borderId="0" xfId="4" applyNumberFormat="1" applyFont="1" applyFill="1" applyAlignment="1" applyProtection="1">
      <alignment horizontal="fill"/>
    </xf>
    <xf numFmtId="44" fontId="5" fillId="0" borderId="1" xfId="4" quotePrefix="1" applyNumberFormat="1" applyFont="1" applyFill="1" applyBorder="1" applyAlignment="1" applyProtection="1">
      <alignment horizontal="center"/>
    </xf>
    <xf numFmtId="43" fontId="5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5" fillId="0" borderId="2" xfId="4" applyNumberFormat="1" applyFont="1" applyFill="1" applyBorder="1" applyAlignment="1" applyProtection="1">
      <alignment horizontal="right"/>
    </xf>
    <xf numFmtId="171" fontId="5" fillId="0" borderId="0" xfId="4" applyNumberFormat="1" applyFont="1" applyFill="1" applyAlignment="1" applyProtection="1">
      <alignment horizontal="right"/>
    </xf>
    <xf numFmtId="41" fontId="5" fillId="0" borderId="0" xfId="4" applyNumberFormat="1" applyFont="1" applyFill="1" applyAlignment="1" applyProtection="1">
      <alignment horizontal="right"/>
    </xf>
    <xf numFmtId="41" fontId="5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5" fillId="0" borderId="0" xfId="4" applyNumberFormat="1" applyFont="1" applyFill="1" applyBorder="1" applyAlignment="1" applyProtection="1">
      <alignment horizontal="fill"/>
    </xf>
    <xf numFmtId="41" fontId="5" fillId="0" borderId="0" xfId="4" applyNumberFormat="1" applyFont="1" applyFill="1" applyProtection="1"/>
    <xf numFmtId="41" fontId="5" fillId="0" borderId="0" xfId="4" applyNumberFormat="1" applyFont="1" applyFill="1" applyAlignment="1" applyProtection="1">
      <alignment horizontal="left"/>
    </xf>
    <xf numFmtId="0" fontId="5" fillId="0" borderId="0" xfId="102" applyFill="1" applyProtection="1"/>
    <xf numFmtId="39" fontId="5" fillId="0" borderId="0" xfId="4" applyNumberFormat="1" applyFont="1" applyFill="1" applyBorder="1" applyAlignment="1" applyProtection="1">
      <alignment horizontal="left"/>
    </xf>
    <xf numFmtId="39" fontId="5" fillId="0" borderId="0" xfId="4" applyFont="1" applyFill="1" applyBorder="1" applyProtection="1"/>
    <xf numFmtId="39" fontId="5" fillId="0" borderId="0" xfId="4" applyFont="1" applyFill="1" applyBorder="1" applyAlignment="1" applyProtection="1">
      <alignment horizontal="center"/>
    </xf>
    <xf numFmtId="44" fontId="5" fillId="0" borderId="1" xfId="4" applyNumberFormat="1" applyFont="1" applyFill="1" applyBorder="1" applyAlignment="1" applyProtection="1">
      <alignment horizontal="center"/>
    </xf>
    <xf numFmtId="43" fontId="5" fillId="0" borderId="0" xfId="4" applyNumberFormat="1" applyFont="1" applyFill="1" applyBorder="1" applyAlignment="1" applyProtection="1">
      <alignment horizontal="fill"/>
    </xf>
    <xf numFmtId="43" fontId="5" fillId="0" borderId="0" xfId="4" applyNumberFormat="1" applyFont="1" applyFill="1" applyAlignment="1" applyProtection="1">
      <alignment horizontal="left"/>
    </xf>
    <xf numFmtId="43" fontId="5" fillId="0" borderId="0" xfId="102" applyNumberFormat="1" applyFill="1" applyProtection="1"/>
    <xf numFmtId="166" fontId="5" fillId="0" borderId="0" xfId="102" applyNumberFormat="1" applyFill="1" applyProtection="1"/>
    <xf numFmtId="39" fontId="5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5" fillId="0" borderId="0" xfId="102" applyAlignment="1">
      <alignment wrapText="1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102"/>
    <cellStyle name="Normal_Monthly" xfId="4"/>
    <cellStyle name="Normal_Year To Date" xfId="5"/>
    <cellStyle name="Percent" xfId="3" builtinId="5"/>
    <cellStyle name="Percent [2]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2" activePane="bottomRight" state="frozen"/>
      <selection activeCell="A4" sqref="A4:D4"/>
      <selection pane="topRight" activeCell="A4" sqref="A4:D4"/>
      <selection pane="bottomLeft" activeCell="A4" sqref="A4:D4"/>
      <selection pane="bottomRight" activeCell="A40" sqref="A4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4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4</v>
      </c>
      <c r="B6" s="11"/>
      <c r="C6" s="11"/>
      <c r="D6" s="11"/>
      <c r="E6" s="11"/>
      <c r="F6" s="12" t="s">
        <v>5</v>
      </c>
      <c r="G6" s="12"/>
      <c r="H6" s="12"/>
      <c r="I6" s="11"/>
      <c r="J6" s="11"/>
      <c r="K6" s="9"/>
      <c r="L6" s="12" t="s">
        <v>6</v>
      </c>
      <c r="M6" s="12"/>
      <c r="N6" s="12"/>
      <c r="O6" s="13"/>
      <c r="P6" s="14" t="s">
        <v>7</v>
      </c>
      <c r="Q6" s="15"/>
      <c r="R6" s="15"/>
    </row>
    <row r="7" spans="1:20" x14ac:dyDescent="0.2">
      <c r="A7" s="16"/>
      <c r="B7" s="17" t="s">
        <v>8</v>
      </c>
      <c r="C7" s="11"/>
      <c r="D7" s="18"/>
      <c r="E7" s="16"/>
      <c r="F7" s="9"/>
      <c r="G7" s="9"/>
      <c r="H7" s="9"/>
      <c r="I7" s="11"/>
      <c r="J7" s="17" t="s">
        <v>8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9</v>
      </c>
      <c r="B8" s="21">
        <v>2016</v>
      </c>
      <c r="C8" s="11"/>
      <c r="D8" s="22" t="s">
        <v>10</v>
      </c>
      <c r="E8" s="11"/>
      <c r="F8" s="22" t="s">
        <v>11</v>
      </c>
      <c r="G8" s="11"/>
      <c r="H8" s="23" t="s">
        <v>12</v>
      </c>
      <c r="I8" s="11"/>
      <c r="J8" s="21">
        <v>2015</v>
      </c>
      <c r="K8" s="9"/>
      <c r="L8" s="22" t="s">
        <v>11</v>
      </c>
      <c r="M8" s="11"/>
      <c r="N8" s="23" t="s">
        <v>12</v>
      </c>
      <c r="O8" s="24"/>
      <c r="P8" s="21">
        <v>2016</v>
      </c>
      <c r="Q8" s="22" t="s">
        <v>13</v>
      </c>
      <c r="R8" s="21">
        <v>2015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14</v>
      </c>
      <c r="B10" s="30">
        <v>81767346.540000007</v>
      </c>
      <c r="C10" s="30"/>
      <c r="D10" s="30">
        <v>95385000</v>
      </c>
      <c r="E10" s="30"/>
      <c r="F10" s="30">
        <f>B10-D10</f>
        <v>-13617653.459999993</v>
      </c>
      <c r="G10" s="31"/>
      <c r="H10" s="32">
        <f>IF(D10=0,"n/a",IF(AND(F10/D10&lt;1,F10/D10&gt;-1),F10/D10,"n/a"))</f>
        <v>-0.14276514609215279</v>
      </c>
      <c r="I10" s="33"/>
      <c r="J10" s="30">
        <v>81068385.650000006</v>
      </c>
      <c r="K10" s="30"/>
      <c r="L10" s="30">
        <f>B10-J10</f>
        <v>698960.8900000006</v>
      </c>
      <c r="M10" s="33"/>
      <c r="N10" s="32">
        <f>IF(J10=0,"n/a",IF(AND(L10/J10&lt;1,L10/J10&gt;-1),L10/J10,"n/a"))</f>
        <v>8.6218676293574447E-3</v>
      </c>
      <c r="O10" s="34"/>
      <c r="P10" s="35">
        <f>IF(B47=0,"n/a",B10/B47)</f>
        <v>0.11148740218317048</v>
      </c>
      <c r="Q10" s="36">
        <f>IF(D47=0,"n/a",D10/D47)</f>
        <v>0.11412405584582933</v>
      </c>
      <c r="R10" s="36">
        <f>IF(J47=0,"n/a",J10/J47)</f>
        <v>9.8030024114721934E-2</v>
      </c>
      <c r="T10" s="37"/>
    </row>
    <row r="11" spans="1:20" x14ac:dyDescent="0.2">
      <c r="A11" s="29" t="s">
        <v>15</v>
      </c>
      <c r="B11" s="38">
        <v>61860077.57</v>
      </c>
      <c r="C11" s="38"/>
      <c r="D11" s="38">
        <v>69259000</v>
      </c>
      <c r="E11" s="38"/>
      <c r="F11" s="38">
        <f>B11-D11</f>
        <v>-7398922.4299999997</v>
      </c>
      <c r="G11" s="38"/>
      <c r="H11" s="32">
        <f>IF(D11=0,"n/a",IF(AND(F11/D11&lt;1,F11/D11&gt;-1),F11/D11,"n/a"))</f>
        <v>-0.10682976118627181</v>
      </c>
      <c r="I11" s="38"/>
      <c r="J11" s="38">
        <v>64178647.329999998</v>
      </c>
      <c r="K11" s="38"/>
      <c r="L11" s="38">
        <f>B11-J11</f>
        <v>-2318569.7599999979</v>
      </c>
      <c r="M11" s="38"/>
      <c r="N11" s="32">
        <f>IF(J11=0,"n/a",IF(AND(L11/J11&lt;1,L11/J11&gt;-1),L11/J11,"n/a"))</f>
        <v>-3.6126809405597954E-2</v>
      </c>
      <c r="O11" s="34"/>
      <c r="P11" s="39">
        <f>IF(B48=0,"n/a",B11/B48)</f>
        <v>9.4818679903924938E-2</v>
      </c>
      <c r="Q11" s="40">
        <f>IF(D48=0,"n/a",D11/D48)</f>
        <v>9.4058068047092186E-2</v>
      </c>
      <c r="R11" s="40">
        <f>IF(J48=0,"n/a",J11/J48)</f>
        <v>8.9504157701450412E-2</v>
      </c>
    </row>
    <row r="12" spans="1:20" x14ac:dyDescent="0.2">
      <c r="A12" s="29" t="s">
        <v>16</v>
      </c>
      <c r="B12" s="38">
        <v>7946288.1299999999</v>
      </c>
      <c r="C12" s="38"/>
      <c r="D12" s="38">
        <v>8897000</v>
      </c>
      <c r="E12" s="38"/>
      <c r="F12" s="38">
        <f>B12-D12</f>
        <v>-950711.87000000011</v>
      </c>
      <c r="G12" s="38"/>
      <c r="H12" s="32">
        <f>IF(D12=0,"n/a",IF(AND(F12/D12&lt;1,F12/D12&gt;-1),F12/D12,"n/a"))</f>
        <v>-0.10685757783522537</v>
      </c>
      <c r="I12" s="38"/>
      <c r="J12" s="38">
        <v>9297374.6199999992</v>
      </c>
      <c r="K12" s="38"/>
      <c r="L12" s="38">
        <f>B12-J12</f>
        <v>-1351086.4899999993</v>
      </c>
      <c r="M12" s="38"/>
      <c r="N12" s="32">
        <f>IF(J12=0,"n/a",IF(AND(L12/J12&lt;1,L12/J12&gt;-1),L12/J12,"n/a"))</f>
        <v>-0.14531914064144696</v>
      </c>
      <c r="O12" s="34"/>
      <c r="P12" s="39">
        <f>IF(B49=0,"n/a",B12/B49)</f>
        <v>8.3595508486368028E-2</v>
      </c>
      <c r="Q12" s="40">
        <f>IF(D49=0,"n/a",D12/D49)</f>
        <v>9.0242418095141497E-2</v>
      </c>
      <c r="R12" s="40">
        <f>IF(J49=0,"n/a",J12/J49)</f>
        <v>7.9479220911124068E-2</v>
      </c>
    </row>
    <row r="13" spans="1:20" x14ac:dyDescent="0.2">
      <c r="A13" s="29" t="s">
        <v>17</v>
      </c>
      <c r="B13" s="38">
        <v>1606496.27</v>
      </c>
      <c r="C13" s="38"/>
      <c r="D13" s="38">
        <v>1279000</v>
      </c>
      <c r="E13" s="38"/>
      <c r="F13" s="38">
        <f>B13-D13</f>
        <v>327496.27</v>
      </c>
      <c r="G13" s="38"/>
      <c r="H13" s="32">
        <f>IF(D13=0,"n/a",IF(AND(F13/D13&lt;1,F13/D13&gt;-1),F13/D13,"n/a"))</f>
        <v>0.25605650508209538</v>
      </c>
      <c r="I13" s="38"/>
      <c r="J13" s="38">
        <v>2098594.2799999998</v>
      </c>
      <c r="K13" s="38"/>
      <c r="L13" s="38">
        <f>B13-J13</f>
        <v>-492098.00999999978</v>
      </c>
      <c r="M13" s="38"/>
      <c r="N13" s="32">
        <f>IF(J13=0,"n/a",IF(AND(L13/J13&lt;1,L13/J13&gt;-1),L13/J13,"n/a"))</f>
        <v>-0.23448935065238041</v>
      </c>
      <c r="O13" s="34"/>
      <c r="P13" s="39">
        <f>IF(B50=0,"n/a",B13/B50)</f>
        <v>0.24078615230236153</v>
      </c>
      <c r="Q13" s="40">
        <f>IF(D50=0,"n/a",D13/D50)</f>
        <v>0.1910951740624533</v>
      </c>
      <c r="R13" s="40">
        <f>IF(J50=0,"n/a",J13/J50)</f>
        <v>0.22865658355233498</v>
      </c>
      <c r="S13" s="41"/>
    </row>
    <row r="14" spans="1:20" x14ac:dyDescent="0.2">
      <c r="A14" s="29" t="s">
        <v>18</v>
      </c>
      <c r="B14" s="38">
        <v>24649.41</v>
      </c>
      <c r="C14" s="42"/>
      <c r="D14" s="38">
        <v>33000</v>
      </c>
      <c r="E14" s="42"/>
      <c r="F14" s="38">
        <f>B14-D14</f>
        <v>-8350.59</v>
      </c>
      <c r="G14" s="42"/>
      <c r="H14" s="32">
        <f>IF(D14=0,"n/a",IF(AND(F14/D14&lt;1,F14/D14&gt;-1),F14/D14,"n/a"))</f>
        <v>-0.25304818181818184</v>
      </c>
      <c r="I14" s="42"/>
      <c r="J14" s="38">
        <v>28539.599999999999</v>
      </c>
      <c r="K14" s="38"/>
      <c r="L14" s="38">
        <f>B14-J14</f>
        <v>-3890.1899999999987</v>
      </c>
      <c r="M14" s="42"/>
      <c r="N14" s="32">
        <f>IF(J14=0,"n/a",IF(AND(L14/J14&lt;1,L14/J14&gt;-1),L14/J14,"n/a"))</f>
        <v>-0.13630849766640032</v>
      </c>
      <c r="O14" s="43"/>
      <c r="P14" s="39">
        <f>IF(B51=0,"n/a",B14/B51)</f>
        <v>4.9520672613307615E-2</v>
      </c>
      <c r="Q14" s="40">
        <f>IF(D51=0,"n/a",D14/D51)</f>
        <v>5.8718861209964411E-2</v>
      </c>
      <c r="R14" s="40">
        <f>IF(J51=0,"n/a",J14/J51)</f>
        <v>4.8465849268077302E-2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4</v>
      </c>
      <c r="I15" s="38"/>
      <c r="J15" s="44"/>
      <c r="K15" s="38"/>
      <c r="L15" s="44"/>
      <c r="M15" s="38"/>
      <c r="N15" s="45" t="s">
        <v>4</v>
      </c>
      <c r="O15" s="34"/>
      <c r="P15" s="46"/>
      <c r="Q15" s="46" t="s">
        <v>19</v>
      </c>
      <c r="R15" s="46" t="s">
        <v>19</v>
      </c>
    </row>
    <row r="16" spans="1:20" x14ac:dyDescent="0.2">
      <c r="A16" s="47" t="s">
        <v>20</v>
      </c>
      <c r="B16" s="48">
        <f>SUM(B10:B15)</f>
        <v>153204857.92000002</v>
      </c>
      <c r="C16" s="38"/>
      <c r="D16" s="48">
        <f>SUM(D10:D15)</f>
        <v>174853000</v>
      </c>
      <c r="E16" s="38"/>
      <c r="F16" s="48">
        <f>SUM(F10:F15)</f>
        <v>-21648142.079999994</v>
      </c>
      <c r="G16" s="49"/>
      <c r="H16" s="50">
        <f>IF(D16=0,"n/a",IF(AND(F16/D16&lt;1,F16/D16&gt;-1),F16/D16,"n/a"))</f>
        <v>-0.12380766746924557</v>
      </c>
      <c r="I16" s="49"/>
      <c r="J16" s="48">
        <f>SUM(J10:J15)</f>
        <v>156671541.48000002</v>
      </c>
      <c r="K16" s="38"/>
      <c r="L16" s="48">
        <f>SUM(L10:L15)</f>
        <v>-3466683.5599999963</v>
      </c>
      <c r="M16" s="49"/>
      <c r="N16" s="50">
        <f>IF(J16=0,"n/a",IF(AND(L16/J16&lt;1,L16/J16&gt;-1),L16/J16,"n/a"))</f>
        <v>-2.2127078901834494E-2</v>
      </c>
      <c r="O16" s="34"/>
      <c r="P16" s="51">
        <f>IF(B53=0,"n/a",B16/B53)</f>
        <v>0.10295663891413348</v>
      </c>
      <c r="Q16" s="51">
        <f>IF(D53=0,"n/a",D16/D53)</f>
        <v>0.10420390121746924</v>
      </c>
      <c r="R16" s="51">
        <f>IF(J53=0,"n/a",J16/J53)</f>
        <v>9.3772221506617306E-2</v>
      </c>
    </row>
    <row r="17" spans="1:20" x14ac:dyDescent="0.2">
      <c r="A17" s="29" t="s">
        <v>21</v>
      </c>
      <c r="B17" s="38">
        <v>927301.14</v>
      </c>
      <c r="C17" s="38"/>
      <c r="D17" s="38">
        <v>413000</v>
      </c>
      <c r="E17" s="38"/>
      <c r="F17" s="38">
        <f>B17-D17</f>
        <v>514301.14</v>
      </c>
      <c r="G17" s="38"/>
      <c r="H17" s="32" t="str">
        <f>IF(D17=0,"n/a",IF(AND(F17/D17&lt;1,F17/D17&gt;-1),F17/D17,"n/a"))</f>
        <v>n/a</v>
      </c>
      <c r="I17" s="38"/>
      <c r="J17" s="38">
        <v>613234.74</v>
      </c>
      <c r="K17" s="38"/>
      <c r="L17" s="38">
        <f>B17-J17</f>
        <v>314066.40000000002</v>
      </c>
      <c r="M17" s="38"/>
      <c r="N17" s="32">
        <f>IF(J17=0,"n/a",IF(AND(L17/J17&lt;1,L17/J17&gt;-1),L17/J17,"n/a"))</f>
        <v>0.51214711025666948</v>
      </c>
      <c r="O17" s="43"/>
      <c r="P17" s="40">
        <f>IF(B54=0,"n/a",B17/B54)</f>
        <v>5.3984401486491043E-3</v>
      </c>
      <c r="Q17" s="40">
        <f>IF(D54=0,"n/a",D17/D54)</f>
        <v>2.3297531477052213E-3</v>
      </c>
      <c r="R17" s="40">
        <f>IF(J54=0,"n/a",J17/J54)</f>
        <v>4.604780019574063E-3</v>
      </c>
    </row>
    <row r="18" spans="1:20" ht="12.75" customHeight="1" x14ac:dyDescent="0.2">
      <c r="A18" s="29" t="s">
        <v>22</v>
      </c>
      <c r="B18" s="38">
        <v>3780416.46</v>
      </c>
      <c r="C18" s="42"/>
      <c r="D18" s="38">
        <v>-528000</v>
      </c>
      <c r="E18" s="42"/>
      <c r="F18" s="38">
        <f>B18-D18</f>
        <v>4308416.46</v>
      </c>
      <c r="G18" s="42"/>
      <c r="H18" s="32" t="str">
        <f>IF(D18=0,"n/a",IF(AND(F18/D18&lt;1,F18/D18&gt;-1),F18/D18,"n/a"))</f>
        <v>n/a</v>
      </c>
      <c r="I18" s="42"/>
      <c r="J18" s="38">
        <v>1166382.43</v>
      </c>
      <c r="K18" s="38"/>
      <c r="L18" s="38">
        <f>B18-J18</f>
        <v>2614034.0300000003</v>
      </c>
      <c r="M18" s="42"/>
      <c r="N18" s="32" t="str">
        <f>IF(J18=0,"n/a",IF(AND(L18/J18&lt;1,L18/J18&gt;-1),L18/J18,"n/a"))</f>
        <v>n/a</v>
      </c>
      <c r="O18" s="34"/>
      <c r="P18" s="51">
        <f>IF(B55=0,"n/a",B18/B55)</f>
        <v>1.1704148199060056E-2</v>
      </c>
      <c r="Q18" s="51" t="str">
        <f>IF(D55=0,"n/a",D18/D55)</f>
        <v>n/a</v>
      </c>
      <c r="R18" s="51">
        <f>IF(J55=0,"n/a",J18/J55)</f>
        <v>1.9970934011369082E-2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4</v>
      </c>
      <c r="I19" s="53"/>
      <c r="J19" s="52"/>
      <c r="K19" s="53"/>
      <c r="L19" s="52"/>
      <c r="M19" s="53"/>
      <c r="N19" s="52" t="s">
        <v>4</v>
      </c>
      <c r="O19" s="54"/>
      <c r="P19" s="54"/>
      <c r="Q19" s="54"/>
      <c r="R19" s="54"/>
    </row>
    <row r="20" spans="1:20" x14ac:dyDescent="0.2">
      <c r="A20" s="55" t="s">
        <v>23</v>
      </c>
      <c r="B20" s="38">
        <f>SUM(B16:B18)</f>
        <v>157912575.52000001</v>
      </c>
      <c r="C20" s="38"/>
      <c r="D20" s="38">
        <f>SUM(D16:D18)</f>
        <v>174738000</v>
      </c>
      <c r="E20" s="38"/>
      <c r="F20" s="38">
        <f>SUM(F16:F18)</f>
        <v>-16825424.479999993</v>
      </c>
      <c r="G20" s="38"/>
      <c r="H20" s="56">
        <f>IF(D20=0,"n/a",IF(AND(F20/D20&lt;1,F20/D20&gt;-1),F20/D20,"n/a"))</f>
        <v>-9.6289441792855548E-2</v>
      </c>
      <c r="I20" s="38"/>
      <c r="J20" s="38">
        <f>SUM(J16:J18)</f>
        <v>158451158.65000004</v>
      </c>
      <c r="K20" s="38"/>
      <c r="L20" s="38">
        <f>SUM(L16:L18)</f>
        <v>-538583.12999999616</v>
      </c>
      <c r="M20" s="38"/>
      <c r="N20" s="56">
        <f>IF(J20=0,"n/a",IF(AND(L20/J20&lt;1,L20/J20&gt;-1),L20/J20,"n/a"))</f>
        <v>-3.3990482277864746E-3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4</v>
      </c>
      <c r="I21" s="42"/>
      <c r="J21" s="42"/>
      <c r="K21" s="42"/>
      <c r="L21" s="42"/>
      <c r="M21" s="42"/>
      <c r="N21" s="59" t="s">
        <v>4</v>
      </c>
      <c r="O21" s="43"/>
      <c r="P21" s="59"/>
      <c r="Q21" s="59"/>
      <c r="R21" s="59"/>
    </row>
    <row r="22" spans="1:20" x14ac:dyDescent="0.2">
      <c r="A22" s="29" t="s">
        <v>24</v>
      </c>
      <c r="B22" s="38">
        <v>-3504295.15</v>
      </c>
      <c r="C22" s="38"/>
      <c r="D22" s="38">
        <v>0</v>
      </c>
      <c r="E22" s="38"/>
      <c r="F22" s="38">
        <f>B22-D22</f>
        <v>-3504295.15</v>
      </c>
      <c r="G22" s="38"/>
      <c r="H22" s="32" t="str">
        <f>IF(D22=0,"n/a",IF(AND(F22/D22&lt;1,F22/D22&gt;-1),F22/D22,"n/a"))</f>
        <v>n/a</v>
      </c>
      <c r="I22" s="38"/>
      <c r="J22" s="38">
        <v>-831763.87</v>
      </c>
      <c r="K22" s="38"/>
      <c r="L22" s="38">
        <f>B22-J22</f>
        <v>-2672531.2799999998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25</v>
      </c>
      <c r="B23" s="38">
        <v>1535396.11</v>
      </c>
      <c r="C23" s="38"/>
      <c r="D23" s="38">
        <v>1540000</v>
      </c>
      <c r="E23" s="38"/>
      <c r="F23" s="38">
        <f>B23-D23</f>
        <v>-4603.8899999998976</v>
      </c>
      <c r="G23" s="38"/>
      <c r="H23" s="32">
        <f>IF(D23=0,"n/a",IF(AND(F23/D23&lt;1,F23/D23&gt;-1),F23/D23,"n/a"))</f>
        <v>-2.9895389610388946E-3</v>
      </c>
      <c r="I23" s="38"/>
      <c r="J23" s="38">
        <v>1534219.93</v>
      </c>
      <c r="K23" s="38"/>
      <c r="L23" s="38">
        <f>B23-J23</f>
        <v>1176.1800000001676</v>
      </c>
      <c r="M23" s="38"/>
      <c r="N23" s="32">
        <f>IF(J23=0,"n/a",IF(AND(L23/J23&lt;1,L23/J23&gt;-1),L23/J23,"n/a"))</f>
        <v>7.6663063554399777E-4</v>
      </c>
      <c r="O23" s="43"/>
      <c r="P23" s="59"/>
      <c r="Q23" s="59"/>
      <c r="R23" s="59"/>
    </row>
    <row r="24" spans="1:20" x14ac:dyDescent="0.2">
      <c r="A24" s="29" t="s">
        <v>26</v>
      </c>
      <c r="B24" s="38">
        <v>9237585.5700000003</v>
      </c>
      <c r="C24" s="38"/>
      <c r="D24" s="38">
        <v>2916000</v>
      </c>
      <c r="E24" s="38"/>
      <c r="F24" s="38">
        <f>B24-D24</f>
        <v>6321585.5700000003</v>
      </c>
      <c r="G24" s="38"/>
      <c r="H24" s="32" t="str">
        <f>IF(D24=0,"n/a",IF(AND(F24/D24&lt;1,F24/D24&gt;-1),F24/D24,"n/a"))</f>
        <v>n/a</v>
      </c>
      <c r="I24" s="38"/>
      <c r="J24" s="38">
        <v>6553475.3899999997</v>
      </c>
      <c r="K24" s="38"/>
      <c r="L24" s="38">
        <f>B24-J24</f>
        <v>2684110.1800000006</v>
      </c>
      <c r="M24" s="38"/>
      <c r="N24" s="32">
        <f>IF(J24=0,"n/a",IF(AND(L24/J24&lt;1,L24/J24&gt;-1),L24/J24,"n/a"))</f>
        <v>0.40957049813534141</v>
      </c>
      <c r="O24" s="43"/>
      <c r="P24" s="59"/>
      <c r="Q24" s="59"/>
      <c r="R24" s="59"/>
    </row>
    <row r="25" spans="1:20" x14ac:dyDescent="0.2">
      <c r="A25" s="29" t="s">
        <v>27</v>
      </c>
      <c r="B25" s="48">
        <v>2030844.05</v>
      </c>
      <c r="C25" s="42"/>
      <c r="D25" s="48">
        <v>462000</v>
      </c>
      <c r="E25" s="42"/>
      <c r="F25" s="48">
        <f>B25-D25</f>
        <v>1568844.05</v>
      </c>
      <c r="G25" s="42"/>
      <c r="H25" s="50" t="str">
        <f>IF(D25=0,"n/a",IF(AND(F25/D25&lt;1,F25/D25&gt;-1),F25/D25,"n/a"))</f>
        <v>n/a</v>
      </c>
      <c r="I25" s="42"/>
      <c r="J25" s="48">
        <v>361829.86</v>
      </c>
      <c r="K25" s="38"/>
      <c r="L25" s="48">
        <f>B25-J25</f>
        <v>1669014.19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">
      <c r="A26" s="29" t="s">
        <v>28</v>
      </c>
      <c r="B26" s="48">
        <f>SUM(B22:B25)</f>
        <v>9299530.5800000001</v>
      </c>
      <c r="C26" s="38"/>
      <c r="D26" s="48">
        <f>SUM(D22:D25)</f>
        <v>4918000</v>
      </c>
      <c r="E26" s="38"/>
      <c r="F26" s="48">
        <f>SUM(F22:F25)</f>
        <v>4381530.58</v>
      </c>
      <c r="G26" s="38"/>
      <c r="H26" s="50">
        <f>IF(D26=0,"n/a",IF(AND(F26/D26&lt;1,F26/D26&gt;-1),F26/D26,"n/a"))</f>
        <v>0.89091715738104926</v>
      </c>
      <c r="I26" s="38"/>
      <c r="J26" s="48">
        <f>SUM(J22:J25)</f>
        <v>7617761.3099999996</v>
      </c>
      <c r="K26" s="38"/>
      <c r="L26" s="48">
        <f>SUM(L22:L25)</f>
        <v>1681769.2700000009</v>
      </c>
      <c r="M26" s="38"/>
      <c r="N26" s="50">
        <f>IF(J26=0,"n/a",IF(AND(L26/J26&lt;1,L26/J26&gt;-1),L26/J26,"n/a"))</f>
        <v>0.22076948877254873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4</v>
      </c>
      <c r="I27" s="42"/>
      <c r="J27" s="60"/>
      <c r="K27" s="60"/>
      <c r="L27" s="60"/>
      <c r="M27" s="42"/>
      <c r="N27" s="59" t="s">
        <v>4</v>
      </c>
      <c r="O27" s="43"/>
      <c r="P27" s="59"/>
      <c r="Q27" s="59"/>
      <c r="R27" s="59"/>
    </row>
    <row r="28" spans="1:20" ht="13.5" thickBot="1" x14ac:dyDescent="0.25">
      <c r="A28" s="61" t="s">
        <v>29</v>
      </c>
      <c r="B28" s="62">
        <f>+B26+B20</f>
        <v>167212106.10000002</v>
      </c>
      <c r="C28" s="30"/>
      <c r="D28" s="62">
        <f>+D26+D20</f>
        <v>179656000</v>
      </c>
      <c r="E28" s="30"/>
      <c r="F28" s="62">
        <f>+F26+F20</f>
        <v>-12443893.899999993</v>
      </c>
      <c r="G28" s="38"/>
      <c r="H28" s="63">
        <f>IF(D28=0,"n/a",IF(AND(F28/D28&lt;1,F28/D28&gt;-1),F28/D28,"n/a"))</f>
        <v>-6.9265117224028103E-2</v>
      </c>
      <c r="I28" s="38"/>
      <c r="J28" s="62">
        <f>+J26+J20</f>
        <v>166068919.96000004</v>
      </c>
      <c r="K28" s="30"/>
      <c r="L28" s="62">
        <f>+L26+L20</f>
        <v>1143186.1400000048</v>
      </c>
      <c r="M28" s="38"/>
      <c r="N28" s="63">
        <f>IF(J28=0,"n/a",IF(AND(L28/J28&lt;1,L28/J28&gt;-1),L28/J28,"n/a"))</f>
        <v>6.8838054723024435E-3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30</v>
      </c>
      <c r="B31" s="30">
        <v>6765787.2400000002</v>
      </c>
      <c r="C31" s="30"/>
      <c r="D31" s="30">
        <v>6594445</v>
      </c>
      <c r="E31" s="30"/>
      <c r="F31" s="30"/>
      <c r="G31" s="38"/>
      <c r="H31" s="38"/>
      <c r="I31" s="38"/>
      <c r="J31" s="30">
        <v>6157928.7000000002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31</v>
      </c>
      <c r="B32" s="38">
        <v>-5212637.26</v>
      </c>
      <c r="C32" s="38"/>
      <c r="D32" s="38">
        <v>-6861902</v>
      </c>
      <c r="E32" s="38"/>
      <c r="F32" s="38"/>
      <c r="G32" s="38"/>
      <c r="H32" s="38"/>
      <c r="I32" s="38"/>
      <c r="J32" s="38">
        <v>-13131592.76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32</v>
      </c>
      <c r="B33" s="38">
        <v>7757454.5899999999</v>
      </c>
      <c r="C33" s="38"/>
      <c r="D33" s="38">
        <v>8740523</v>
      </c>
      <c r="E33" s="70"/>
      <c r="F33" s="38"/>
      <c r="G33" s="70"/>
      <c r="H33" s="70"/>
      <c r="I33" s="70"/>
      <c r="J33" s="38">
        <v>8338315.6600000001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33</v>
      </c>
      <c r="B34" s="38">
        <v>-4065547.44</v>
      </c>
      <c r="C34" s="38"/>
      <c r="D34" s="38">
        <v>-4504150</v>
      </c>
      <c r="E34" s="38"/>
      <c r="F34" s="38"/>
      <c r="G34" s="38"/>
      <c r="H34" s="38"/>
      <c r="I34" s="38"/>
      <c r="J34" s="38">
        <v>-4281571.8099999996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">
      <c r="A35" s="29" t="s">
        <v>34</v>
      </c>
      <c r="B35" s="38">
        <v>1238746.98</v>
      </c>
      <c r="C35" s="38"/>
      <c r="D35" s="38">
        <v>1236167</v>
      </c>
      <c r="E35" s="38"/>
      <c r="F35" s="38"/>
      <c r="G35" s="38"/>
      <c r="H35" s="38"/>
      <c r="I35" s="38"/>
      <c r="J35" s="38">
        <v>1299359.73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">
      <c r="A36" s="29" t="s">
        <v>35</v>
      </c>
      <c r="B36" s="38">
        <v>-464322.78</v>
      </c>
      <c r="C36" s="38"/>
      <c r="D36" s="38">
        <v>-496141</v>
      </c>
      <c r="E36" s="38"/>
      <c r="F36" s="38"/>
      <c r="G36" s="38"/>
      <c r="H36" s="38"/>
      <c r="I36" s="38"/>
      <c r="J36" s="38">
        <v>-498253.59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36</v>
      </c>
      <c r="B37" s="38">
        <v>-3086.37</v>
      </c>
      <c r="C37" s="38"/>
      <c r="D37" s="38">
        <v>0</v>
      </c>
      <c r="E37" s="38"/>
      <c r="F37" s="38"/>
      <c r="G37" s="38"/>
      <c r="H37" s="38"/>
      <c r="I37" s="38"/>
      <c r="J37" s="38">
        <v>-13341.5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37</v>
      </c>
      <c r="B38" s="38">
        <v>-112148.24</v>
      </c>
      <c r="C38" s="38"/>
      <c r="D38" s="38">
        <v>0</v>
      </c>
      <c r="E38" s="38"/>
      <c r="F38" s="38"/>
      <c r="G38" s="38"/>
      <c r="H38" s="38"/>
      <c r="I38" s="38"/>
      <c r="J38" s="38">
        <v>-287181.33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38</v>
      </c>
      <c r="B39" s="38">
        <v>4139547.5</v>
      </c>
      <c r="C39" s="38"/>
      <c r="D39" s="38">
        <v>5069377</v>
      </c>
      <c r="E39" s="38"/>
      <c r="F39" s="38"/>
      <c r="G39" s="38"/>
      <c r="H39" s="38"/>
      <c r="I39" s="38"/>
      <c r="J39" s="38">
        <v>4130942.9989999998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39</v>
      </c>
      <c r="B40" s="38">
        <v>1660433.69</v>
      </c>
      <c r="C40" s="38"/>
      <c r="D40" s="38">
        <v>0</v>
      </c>
      <c r="E40" s="38"/>
      <c r="F40" s="38"/>
      <c r="G40" s="38"/>
      <c r="H40" s="38"/>
      <c r="I40" s="38"/>
      <c r="J40" s="38">
        <v>0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40</v>
      </c>
      <c r="B41" s="38">
        <v>11430032.210000001</v>
      </c>
      <c r="C41" s="38"/>
      <c r="D41" s="38">
        <v>0</v>
      </c>
      <c r="E41" s="38"/>
      <c r="F41" s="38"/>
      <c r="G41" s="38"/>
      <c r="H41" s="38"/>
      <c r="I41" s="38"/>
      <c r="J41" s="38">
        <v>0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5</v>
      </c>
      <c r="G43" s="12"/>
      <c r="H43" s="12"/>
      <c r="I43" s="11"/>
      <c r="J43" s="75"/>
      <c r="K43" s="75"/>
      <c r="L43" s="77" t="s">
        <v>6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8</v>
      </c>
      <c r="C44" s="75"/>
      <c r="D44" s="78"/>
      <c r="E44" s="79"/>
      <c r="F44" s="78"/>
      <c r="G44" s="9"/>
      <c r="H44" s="9"/>
      <c r="I44" s="11"/>
      <c r="J44" s="78" t="s">
        <v>8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41</v>
      </c>
      <c r="B45" s="21">
        <v>2016</v>
      </c>
      <c r="C45" s="75"/>
      <c r="D45" s="81" t="s">
        <v>10</v>
      </c>
      <c r="E45" s="75"/>
      <c r="F45" s="81" t="s">
        <v>11</v>
      </c>
      <c r="G45" s="11"/>
      <c r="H45" s="23" t="s">
        <v>12</v>
      </c>
      <c r="I45" s="11"/>
      <c r="J45" s="21">
        <v>2015</v>
      </c>
      <c r="K45" s="76"/>
      <c r="L45" s="82" t="s">
        <v>11</v>
      </c>
      <c r="M45" s="11"/>
      <c r="N45" s="23" t="s">
        <v>12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14</v>
      </c>
      <c r="B47" s="85">
        <v>733422296.5</v>
      </c>
      <c r="C47" s="85"/>
      <c r="D47" s="85">
        <v>835801000</v>
      </c>
      <c r="E47" s="85"/>
      <c r="F47" s="85">
        <f>B47-D47</f>
        <v>-102378703.5</v>
      </c>
      <c r="G47" s="49"/>
      <c r="H47" s="56">
        <f>IF(D47=0,"n/a",IF(AND(F47/D47&lt;1,F47/D47&gt;-1),F47/D47,"n/a"))</f>
        <v>-0.1224917217136615</v>
      </c>
      <c r="I47" s="49"/>
      <c r="J47" s="85">
        <v>826975065.875</v>
      </c>
      <c r="K47" s="85"/>
      <c r="L47" s="85">
        <f>+B47-J47</f>
        <v>-93552769.375</v>
      </c>
      <c r="M47" s="49"/>
      <c r="N47" s="56">
        <f>IF(J47=0,"n/a",IF(AND(L47/J47&lt;1,L47/J47&gt;-1),L47/J47,"n/a"))</f>
        <v>-0.11312646926786643</v>
      </c>
      <c r="O47" s="86"/>
      <c r="P47" s="25"/>
      <c r="Q47" s="28"/>
      <c r="R47" s="28"/>
    </row>
    <row r="48" spans="1:20" x14ac:dyDescent="0.2">
      <c r="A48" s="29" t="s">
        <v>15</v>
      </c>
      <c r="B48" s="85">
        <v>652403910.62899995</v>
      </c>
      <c r="C48" s="85"/>
      <c r="D48" s="85">
        <v>736343000</v>
      </c>
      <c r="E48" s="85"/>
      <c r="F48" s="85">
        <f>B48-D48</f>
        <v>-83939089.371000051</v>
      </c>
      <c r="G48" s="49"/>
      <c r="H48" s="56">
        <f>IF(D48=0,"n/a",IF(AND(F48/D48&lt;1,F48/D48&gt;-1),F48/D48,"n/a"))</f>
        <v>-0.11399455059802301</v>
      </c>
      <c r="I48" s="49"/>
      <c r="J48" s="85">
        <v>717046548.20700002</v>
      </c>
      <c r="K48" s="85"/>
      <c r="L48" s="85">
        <f>+B48-J48</f>
        <v>-64642637.578000069</v>
      </c>
      <c r="M48" s="49"/>
      <c r="N48" s="56">
        <f>IF(J48=0,"n/a",IF(AND(L48/J48&lt;1,L48/J48&gt;-1),L48/J48,"n/a"))</f>
        <v>-9.015124295576242E-2</v>
      </c>
      <c r="O48" s="86"/>
      <c r="P48" s="25"/>
      <c r="Q48" s="28"/>
      <c r="R48" s="28"/>
    </row>
    <row r="49" spans="1:18" ht="12.75" customHeight="1" x14ac:dyDescent="0.2">
      <c r="A49" s="29" t="s">
        <v>16</v>
      </c>
      <c r="B49" s="85">
        <v>95056400.444000006</v>
      </c>
      <c r="C49" s="85"/>
      <c r="D49" s="85">
        <v>98590000</v>
      </c>
      <c r="E49" s="85"/>
      <c r="F49" s="85">
        <f>B49-D49</f>
        <v>-3533599.5559999943</v>
      </c>
      <c r="G49" s="49"/>
      <c r="H49" s="56">
        <f>IF(D49=0,"n/a",IF(AND(F49/D49&lt;1,F49/D49&gt;-1),F49/D49,"n/a"))</f>
        <v>-3.5841358717922656E-2</v>
      </c>
      <c r="I49" s="49"/>
      <c r="J49" s="85">
        <v>116978683.402</v>
      </c>
      <c r="K49" s="85"/>
      <c r="L49" s="85">
        <f>+B49-J49</f>
        <v>-21922282.957999989</v>
      </c>
      <c r="M49" s="49"/>
      <c r="N49" s="56">
        <f>IF(J49=0,"n/a",IF(AND(L49/J49&lt;1,L49/J49&gt;-1),L49/J49,"n/a"))</f>
        <v>-0.18740408355138985</v>
      </c>
      <c r="O49" s="86"/>
      <c r="P49" s="25"/>
      <c r="Q49" s="28"/>
      <c r="R49" s="28"/>
    </row>
    <row r="50" spans="1:18" x14ac:dyDescent="0.2">
      <c r="A50" s="29" t="s">
        <v>17</v>
      </c>
      <c r="B50" s="85">
        <v>6671879.818</v>
      </c>
      <c r="C50" s="85"/>
      <c r="D50" s="85">
        <v>6693000</v>
      </c>
      <c r="E50" s="85"/>
      <c r="F50" s="85">
        <f>B50-D50</f>
        <v>-21120.18200000003</v>
      </c>
      <c r="G50" s="49"/>
      <c r="H50" s="56">
        <f>IF(D50=0,"n/a",IF(AND(F50/D50&lt;1,F50/D50&gt;-1),F50/D50,"n/a"))</f>
        <v>-3.1555628268340103E-3</v>
      </c>
      <c r="I50" s="49"/>
      <c r="J50" s="85">
        <v>9177930.7090000007</v>
      </c>
      <c r="K50" s="85"/>
      <c r="L50" s="85">
        <f>+B50-J50</f>
        <v>-2506050.8910000008</v>
      </c>
      <c r="M50" s="49"/>
      <c r="N50" s="56">
        <f>IF(J50=0,"n/a",IF(AND(L50/J50&lt;1,L50/J50&gt;-1),L50/J50,"n/a"))</f>
        <v>-0.27305184256212939</v>
      </c>
      <c r="O50" s="86"/>
      <c r="P50" s="87"/>
      <c r="Q50" s="28"/>
      <c r="R50" s="28"/>
    </row>
    <row r="51" spans="1:18" x14ac:dyDescent="0.2">
      <c r="A51" s="29" t="s">
        <v>18</v>
      </c>
      <c r="B51" s="85">
        <v>497760</v>
      </c>
      <c r="C51" s="88"/>
      <c r="D51" s="85">
        <v>562000</v>
      </c>
      <c r="E51" s="88"/>
      <c r="F51" s="85">
        <f>B51-D51</f>
        <v>-64240</v>
      </c>
      <c r="G51" s="89"/>
      <c r="H51" s="56">
        <f>IF(D51=0,"n/a",IF(AND(F51/D51&lt;1,F51/D51&gt;-1),F51/D51,"n/a"))</f>
        <v>-0.11430604982206406</v>
      </c>
      <c r="I51" s="89"/>
      <c r="J51" s="85">
        <v>588860</v>
      </c>
      <c r="K51" s="88"/>
      <c r="L51" s="85">
        <f>+B51-J51</f>
        <v>-91100</v>
      </c>
      <c r="M51" s="89"/>
      <c r="N51" s="56">
        <f>IF(J51=0,"n/a",IF(AND(L51/J51&lt;1,L51/J51&gt;-1),L51/J51,"n/a"))</f>
        <v>-0.15470570254389837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20</v>
      </c>
      <c r="B53" s="94">
        <f>SUM(B47:B52)</f>
        <v>1488052247.391</v>
      </c>
      <c r="C53" s="85"/>
      <c r="D53" s="94">
        <f>SUM(D47:D52)</f>
        <v>1677989000</v>
      </c>
      <c r="E53" s="85"/>
      <c r="F53" s="94">
        <f>SUM(F47:F52)</f>
        <v>-189936752.60900006</v>
      </c>
      <c r="G53" s="49"/>
      <c r="H53" s="50">
        <f>IF(D53=0,"n/a",IF(AND(F53/D53&lt;1,F53/D53&gt;-1),F53/D53,"n/a"))</f>
        <v>-0.11319308565729576</v>
      </c>
      <c r="I53" s="49"/>
      <c r="J53" s="94">
        <f>SUM(J47:J52)</f>
        <v>1670767088.1930001</v>
      </c>
      <c r="K53" s="85"/>
      <c r="L53" s="94">
        <f>SUM(L47:L52)</f>
        <v>-182714840.80200008</v>
      </c>
      <c r="M53" s="49"/>
      <c r="N53" s="50">
        <f>IF(J53=0,"n/a",IF(AND(L53/J53&lt;1,L53/J53&gt;-1),L53/J53,"n/a"))</f>
        <v>-0.10935985158746053</v>
      </c>
      <c r="O53" s="86"/>
      <c r="P53" s="25"/>
      <c r="Q53" s="28"/>
      <c r="R53" s="28"/>
    </row>
    <row r="54" spans="1:18" ht="12.75" customHeight="1" x14ac:dyDescent="0.2">
      <c r="A54" s="29" t="s">
        <v>21</v>
      </c>
      <c r="B54" s="85">
        <v>171772051.64199999</v>
      </c>
      <c r="C54" s="88"/>
      <c r="D54" s="85">
        <v>177272000</v>
      </c>
      <c r="E54" s="88"/>
      <c r="F54" s="85">
        <f>B54-D54</f>
        <v>-5499948.3580000103</v>
      </c>
      <c r="G54" s="89"/>
      <c r="H54" s="56">
        <f>IF(D54=0,"n/a",IF(AND(F54/D54&lt;1,F54/D54&gt;-1),F54/D54,"n/a"))</f>
        <v>-3.1025476995803117E-2</v>
      </c>
      <c r="I54" s="89"/>
      <c r="J54" s="85">
        <v>133173514.781</v>
      </c>
      <c r="K54" s="88"/>
      <c r="L54" s="85">
        <f>+B54-J54</f>
        <v>38598536.860999987</v>
      </c>
      <c r="M54" s="89"/>
      <c r="N54" s="56">
        <f>IF(J54=0,"n/a",IF(AND(L54/J54&lt;1,L54/J54&gt;-1),L54/J54,"n/a"))</f>
        <v>0.28983643575431772</v>
      </c>
      <c r="O54" s="86"/>
      <c r="P54" s="25"/>
      <c r="Q54" s="28"/>
      <c r="R54" s="28"/>
    </row>
    <row r="55" spans="1:18" x14ac:dyDescent="0.2">
      <c r="A55" s="29" t="s">
        <v>22</v>
      </c>
      <c r="B55" s="85">
        <v>322998000</v>
      </c>
      <c r="C55" s="88"/>
      <c r="D55" s="85">
        <v>0</v>
      </c>
      <c r="E55" s="88"/>
      <c r="F55" s="85">
        <f>B55-D55</f>
        <v>322998000</v>
      </c>
      <c r="G55" s="89"/>
      <c r="H55" s="56" t="str">
        <f>IF(D55=0,"n/a",IF(AND(F55/D55&lt;1,F55/D55&gt;-1),F55/D55,"n/a"))</f>
        <v>n/a</v>
      </c>
      <c r="I55" s="89"/>
      <c r="J55" s="85">
        <v>58404000</v>
      </c>
      <c r="K55" s="88"/>
      <c r="L55" s="85">
        <f>+B55-J55</f>
        <v>264594000</v>
      </c>
      <c r="M55" s="89"/>
      <c r="N55" s="56" t="str">
        <f>IF(J55=0,"n/a",IF(AND(L55/J55&lt;1,L55/J55&gt;-1),L55/J55,"n/a"))</f>
        <v>n/a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42</v>
      </c>
      <c r="B57" s="97">
        <f>SUM(B53:B55)</f>
        <v>1982822299.033</v>
      </c>
      <c r="C57" s="85"/>
      <c r="D57" s="97">
        <f>SUM(D53:D55)</f>
        <v>1855261000</v>
      </c>
      <c r="E57" s="85"/>
      <c r="F57" s="97">
        <f>SUM(F53:F55)</f>
        <v>127561299.03299993</v>
      </c>
      <c r="G57" s="49"/>
      <c r="H57" s="63">
        <f>IF(D57=0,"n/a",IF(AND(F57/D57&lt;1,F57/D57&gt;-1),F57/D57,"n/a"))</f>
        <v>6.8756524840979216E-2</v>
      </c>
      <c r="I57" s="49"/>
      <c r="J57" s="97">
        <f>SUM(J53:J55)</f>
        <v>1862344602.974</v>
      </c>
      <c r="K57" s="85"/>
      <c r="L57" s="97">
        <f>SUM(L53:L55)</f>
        <v>120477696.0589999</v>
      </c>
      <c r="M57" s="49"/>
      <c r="N57" s="63">
        <f>IF(J57=0,"n/a",IF(AND(L57/J57&lt;1,L57/J57&gt;-1),L57/J57,"n/a"))</f>
        <v>6.4691408811563475E-2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</row>
    <row r="60" spans="1:18" x14ac:dyDescent="0.2">
      <c r="A60" s="110" t="s">
        <v>43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26" activePane="bottomRight" state="frozen"/>
      <selection activeCell="A4" sqref="A4:D4"/>
      <selection pane="topRight" activeCell="A4" sqref="A4:D4"/>
      <selection pane="bottomLeft" activeCell="A4" sqref="A4:D4"/>
      <selection pane="bottomRight" activeCell="T42" sqref="T4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4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4</v>
      </c>
      <c r="B6" s="11"/>
      <c r="C6" s="11"/>
      <c r="D6" s="11"/>
      <c r="E6" s="11"/>
      <c r="F6" s="12" t="s">
        <v>5</v>
      </c>
      <c r="G6" s="12"/>
      <c r="H6" s="12"/>
      <c r="I6" s="11"/>
      <c r="J6" s="11"/>
      <c r="K6" s="9"/>
      <c r="L6" s="12" t="s">
        <v>6</v>
      </c>
      <c r="M6" s="12"/>
      <c r="N6" s="12"/>
      <c r="O6" s="13"/>
      <c r="P6" s="14" t="s">
        <v>7</v>
      </c>
      <c r="Q6" s="15"/>
      <c r="R6" s="15"/>
    </row>
    <row r="7" spans="1:20" x14ac:dyDescent="0.2">
      <c r="A7" s="16"/>
      <c r="B7" s="17" t="s">
        <v>8</v>
      </c>
      <c r="C7" s="11"/>
      <c r="D7" s="18"/>
      <c r="E7" s="16"/>
      <c r="F7" s="9"/>
      <c r="G7" s="9"/>
      <c r="H7" s="9"/>
      <c r="I7" s="11"/>
      <c r="J7" s="17" t="s">
        <v>8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9</v>
      </c>
      <c r="B8" s="21">
        <v>2016</v>
      </c>
      <c r="C8" s="11"/>
      <c r="D8" s="22" t="s">
        <v>10</v>
      </c>
      <c r="E8" s="11"/>
      <c r="F8" s="22" t="s">
        <v>11</v>
      </c>
      <c r="G8" s="11"/>
      <c r="H8" s="23" t="s">
        <v>12</v>
      </c>
      <c r="I8" s="11"/>
      <c r="J8" s="21">
        <v>2015</v>
      </c>
      <c r="K8" s="9"/>
      <c r="L8" s="22" t="s">
        <v>11</v>
      </c>
      <c r="M8" s="11"/>
      <c r="N8" s="23" t="s">
        <v>12</v>
      </c>
      <c r="O8" s="24"/>
      <c r="P8" s="21">
        <v>2016</v>
      </c>
      <c r="Q8" s="22" t="s">
        <v>13</v>
      </c>
      <c r="R8" s="21">
        <v>2015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14</v>
      </c>
      <c r="B10" s="30">
        <v>78731858.510000005</v>
      </c>
      <c r="C10" s="30"/>
      <c r="D10" s="30">
        <v>82724000</v>
      </c>
      <c r="E10" s="30"/>
      <c r="F10" s="30">
        <f>B10-D10</f>
        <v>-3992141.4899999946</v>
      </c>
      <c r="G10" s="31"/>
      <c r="H10" s="32">
        <f>IF(D10=0,"n/a",IF(AND(F10/D10&lt;1,F10/D10&gt;-1),F10/D10,"n/a"))</f>
        <v>-4.8258564503650632E-2</v>
      </c>
      <c r="I10" s="33"/>
      <c r="J10" s="30">
        <v>65812031.140000001</v>
      </c>
      <c r="K10" s="30"/>
      <c r="L10" s="30">
        <f>B10-J10</f>
        <v>12919827.370000005</v>
      </c>
      <c r="M10" s="33"/>
      <c r="N10" s="32">
        <f>IF(J10=0,"n/a",IF(AND(L10/J10&lt;1,L10/J10&gt;-1),L10/J10,"n/a"))</f>
        <v>0.196314065167143</v>
      </c>
      <c r="O10" s="34"/>
      <c r="P10" s="35">
        <f>IF(B47=0,"n/a",B10/B47)</f>
        <v>0.11201030893394442</v>
      </c>
      <c r="Q10" s="36">
        <f>IF(D47=0,"n/a",D10/D47)</f>
        <v>0.11706022111878236</v>
      </c>
      <c r="R10" s="36">
        <f>IF(J47=0,"n/a",J10/J47)</f>
        <v>9.5957951435941255E-2</v>
      </c>
      <c r="T10" s="37"/>
    </row>
    <row r="11" spans="1:20" x14ac:dyDescent="0.2">
      <c r="A11" s="29" t="s">
        <v>15</v>
      </c>
      <c r="B11" s="38">
        <v>65934096.93</v>
      </c>
      <c r="C11" s="38"/>
      <c r="D11" s="38">
        <v>67179000</v>
      </c>
      <c r="E11" s="38"/>
      <c r="F11" s="38">
        <f>B11-D11</f>
        <v>-1244903.0700000003</v>
      </c>
      <c r="G11" s="38"/>
      <c r="H11" s="32">
        <f>IF(D11=0,"n/a",IF(AND(F11/D11&lt;1,F11/D11&gt;-1),F11/D11,"n/a"))</f>
        <v>-1.8531134283034881E-2</v>
      </c>
      <c r="I11" s="38"/>
      <c r="J11" s="38">
        <v>62637839.130000003</v>
      </c>
      <c r="K11" s="38"/>
      <c r="L11" s="38">
        <f>B11-J11</f>
        <v>3296257.799999997</v>
      </c>
      <c r="M11" s="38"/>
      <c r="N11" s="32">
        <f>IF(J11=0,"n/a",IF(AND(L11/J11&lt;1,L11/J11&gt;-1),L11/J11,"n/a"))</f>
        <v>5.2624066311720431E-2</v>
      </c>
      <c r="O11" s="34"/>
      <c r="P11" s="39">
        <f>IF(B48=0,"n/a",B11/B48)</f>
        <v>9.542424145457469E-2</v>
      </c>
      <c r="Q11" s="40">
        <f>IF(D48=0,"n/a",D11/D48)</f>
        <v>9.4211211272978171E-2</v>
      </c>
      <c r="R11" s="40">
        <f>IF(J48=0,"n/a",J11/J48)</f>
        <v>9.0145529581989792E-2</v>
      </c>
    </row>
    <row r="12" spans="1:20" x14ac:dyDescent="0.2">
      <c r="A12" s="29" t="s">
        <v>16</v>
      </c>
      <c r="B12" s="38">
        <v>8195102.6500000004</v>
      </c>
      <c r="C12" s="38"/>
      <c r="D12" s="38">
        <v>8724000</v>
      </c>
      <c r="E12" s="38"/>
      <c r="F12" s="38">
        <f>B12-D12</f>
        <v>-528897.34999999963</v>
      </c>
      <c r="G12" s="38"/>
      <c r="H12" s="32">
        <f>IF(D12=0,"n/a",IF(AND(F12/D12&lt;1,F12/D12&gt;-1),F12/D12,"n/a"))</f>
        <v>-6.0625555937643238E-2</v>
      </c>
      <c r="I12" s="38"/>
      <c r="J12" s="38">
        <v>8291521.0999999996</v>
      </c>
      <c r="K12" s="38"/>
      <c r="L12" s="38">
        <f>B12-J12</f>
        <v>-96418.449999999255</v>
      </c>
      <c r="M12" s="38"/>
      <c r="N12" s="32">
        <f>IF(J12=0,"n/a",IF(AND(L12/J12&lt;1,L12/J12&gt;-1),L12/J12,"n/a"))</f>
        <v>-1.1628559927321327E-2</v>
      </c>
      <c r="O12" s="34"/>
      <c r="P12" s="39">
        <f>IF(B49=0,"n/a",B12/B49)</f>
        <v>9.1542792402249912E-2</v>
      </c>
      <c r="Q12" s="40">
        <f>IF(D49=0,"n/a",D12/D49)</f>
        <v>8.3933038291321913E-2</v>
      </c>
      <c r="R12" s="40">
        <f>IF(J49=0,"n/a",J12/J49)</f>
        <v>8.5812129203275953E-2</v>
      </c>
    </row>
    <row r="13" spans="1:20" x14ac:dyDescent="0.2">
      <c r="A13" s="29" t="s">
        <v>17</v>
      </c>
      <c r="B13" s="38">
        <v>1938917.43</v>
      </c>
      <c r="C13" s="38"/>
      <c r="D13" s="38">
        <v>1271000</v>
      </c>
      <c r="E13" s="38"/>
      <c r="F13" s="38">
        <f>B13-D13</f>
        <v>667917.42999999993</v>
      </c>
      <c r="G13" s="38"/>
      <c r="H13" s="32">
        <f>IF(D13=0,"n/a",IF(AND(F13/D13&lt;1,F13/D13&gt;-1),F13/D13,"n/a"))</f>
        <v>0.52550545239968527</v>
      </c>
      <c r="I13" s="38"/>
      <c r="J13" s="38">
        <v>1400241.87</v>
      </c>
      <c r="K13" s="38"/>
      <c r="L13" s="38">
        <f>B13-J13</f>
        <v>538675.55999999982</v>
      </c>
      <c r="M13" s="38"/>
      <c r="N13" s="32">
        <f>IF(J13=0,"n/a",IF(AND(L13/J13&lt;1,L13/J13&gt;-1),L13/J13,"n/a"))</f>
        <v>0.38470179441213237</v>
      </c>
      <c r="O13" s="34"/>
      <c r="P13" s="39">
        <f>IF(B50=0,"n/a",B13/B50)</f>
        <v>0.2198491538338111</v>
      </c>
      <c r="Q13" s="40">
        <f>IF(D50=0,"n/a",D13/D50)</f>
        <v>0.1857372497442642</v>
      </c>
      <c r="R13" s="40">
        <f>IF(J50=0,"n/a",J13/J50)</f>
        <v>0.19877441983850919</v>
      </c>
      <c r="S13" s="41"/>
    </row>
    <row r="14" spans="1:20" x14ac:dyDescent="0.2">
      <c r="A14" s="29" t="s">
        <v>18</v>
      </c>
      <c r="B14" s="38">
        <v>19505.95</v>
      </c>
      <c r="C14" s="42"/>
      <c r="D14" s="38">
        <v>27000</v>
      </c>
      <c r="E14" s="42"/>
      <c r="F14" s="38">
        <f>B14-D14</f>
        <v>-7494.0499999999993</v>
      </c>
      <c r="G14" s="42"/>
      <c r="H14" s="32">
        <f>IF(D14=0,"n/a",IF(AND(F14/D14&lt;1,F14/D14&gt;-1),F14/D14,"n/a"))</f>
        <v>-0.27755740740740736</v>
      </c>
      <c r="I14" s="42"/>
      <c r="J14" s="38">
        <v>22758.04</v>
      </c>
      <c r="K14" s="38"/>
      <c r="L14" s="38">
        <f>B14-J14</f>
        <v>-3252.09</v>
      </c>
      <c r="M14" s="42"/>
      <c r="N14" s="32">
        <f>IF(J14=0,"n/a",IF(AND(L14/J14&lt;1,L14/J14&gt;-1),L14/J14,"n/a"))</f>
        <v>-0.14289850971349027</v>
      </c>
      <c r="O14" s="43"/>
      <c r="P14" s="39">
        <f>IF(B51=0,"n/a",B14/B51)</f>
        <v>4.9618309930809935E-2</v>
      </c>
      <c r="Q14" s="40">
        <f>IF(D51=0,"n/a",D14/D51)</f>
        <v>6.1503416856492028E-2</v>
      </c>
      <c r="R14" s="40">
        <f>IF(J51=0,"n/a",J14/J51)</f>
        <v>4.7823064638144071E-2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4</v>
      </c>
      <c r="I15" s="38"/>
      <c r="J15" s="44"/>
      <c r="K15" s="38"/>
      <c r="L15" s="44"/>
      <c r="M15" s="38"/>
      <c r="N15" s="45" t="s">
        <v>4</v>
      </c>
      <c r="O15" s="34"/>
      <c r="P15" s="46"/>
      <c r="Q15" s="46" t="s">
        <v>19</v>
      </c>
      <c r="R15" s="46" t="s">
        <v>19</v>
      </c>
    </row>
    <row r="16" spans="1:20" x14ac:dyDescent="0.2">
      <c r="A16" s="47" t="s">
        <v>20</v>
      </c>
      <c r="B16" s="48">
        <f>SUM(B10:B15)</f>
        <v>154819481.47</v>
      </c>
      <c r="C16" s="38"/>
      <c r="D16" s="48">
        <f>SUM(D10:D15)</f>
        <v>159925000</v>
      </c>
      <c r="E16" s="38"/>
      <c r="F16" s="48">
        <f>SUM(F10:F15)</f>
        <v>-5105518.5299999947</v>
      </c>
      <c r="G16" s="49"/>
      <c r="H16" s="50">
        <f>IF(D16=0,"n/a",IF(AND(F16/D16&lt;1,F16/D16&gt;-1),F16/D16,"n/a"))</f>
        <v>-3.1924455400969172E-2</v>
      </c>
      <c r="I16" s="49"/>
      <c r="J16" s="48">
        <f>SUM(J10:J15)</f>
        <v>138164391.28</v>
      </c>
      <c r="K16" s="38"/>
      <c r="L16" s="48">
        <f>SUM(L10:L15)</f>
        <v>16655090.190000003</v>
      </c>
      <c r="M16" s="49"/>
      <c r="N16" s="50">
        <f>IF(J16=0,"n/a",IF(AND(L16/J16&lt;1,L16/J16&gt;-1),L16/J16,"n/a"))</f>
        <v>0.12054546063353816</v>
      </c>
      <c r="O16" s="34"/>
      <c r="P16" s="51">
        <f>IF(B53=0,"n/a",B16/B53)</f>
        <v>0.10372536565354872</v>
      </c>
      <c r="Q16" s="51">
        <f>IF(D53=0,"n/a",D16/D53)</f>
        <v>0.1044599857998431</v>
      </c>
      <c r="R16" s="51">
        <f>IF(J53=0,"n/a",J16/J53)</f>
        <v>9.3050070885053987E-2</v>
      </c>
    </row>
    <row r="17" spans="1:20" x14ac:dyDescent="0.2">
      <c r="A17" s="29" t="s">
        <v>21</v>
      </c>
      <c r="B17" s="38">
        <v>914053.19</v>
      </c>
      <c r="C17" s="38"/>
      <c r="D17" s="38">
        <v>413000</v>
      </c>
      <c r="E17" s="38"/>
      <c r="F17" s="38">
        <f>B17-D17</f>
        <v>501053.18999999994</v>
      </c>
      <c r="G17" s="38"/>
      <c r="H17" s="32" t="str">
        <f>IF(D17=0,"n/a",IF(AND(F17/D17&lt;1,F17/D17&gt;-1),F17/D17,"n/a"))</f>
        <v>n/a</v>
      </c>
      <c r="I17" s="38"/>
      <c r="J17" s="38">
        <v>485072.84</v>
      </c>
      <c r="K17" s="38"/>
      <c r="L17" s="38">
        <f>B17-J17</f>
        <v>428980.34999999992</v>
      </c>
      <c r="M17" s="38"/>
      <c r="N17" s="32">
        <f>IF(J17=0,"n/a",IF(AND(L17/J17&lt;1,L17/J17&gt;-1),L17/J17,"n/a"))</f>
        <v>0.88436274848948437</v>
      </c>
      <c r="O17" s="43"/>
      <c r="P17" s="40">
        <f>IF(B54=0,"n/a",B17/B54)</f>
        <v>5.2093555442678102E-3</v>
      </c>
      <c r="Q17" s="40">
        <f>IF(D54=0,"n/a",D17/D54)</f>
        <v>2.3295954513661695E-3</v>
      </c>
      <c r="R17" s="40">
        <f>IF(J54=0,"n/a",J17/J54)</f>
        <v>3.581071888357463E-3</v>
      </c>
    </row>
    <row r="18" spans="1:20" ht="12.75" customHeight="1" x14ac:dyDescent="0.2">
      <c r="A18" s="29" t="s">
        <v>22</v>
      </c>
      <c r="B18" s="38">
        <v>3232676.15</v>
      </c>
      <c r="C18" s="42"/>
      <c r="D18" s="38">
        <v>-1237000</v>
      </c>
      <c r="E18" s="42"/>
      <c r="F18" s="38">
        <f>B18-D18</f>
        <v>4469676.1500000004</v>
      </c>
      <c r="G18" s="42"/>
      <c r="H18" s="32" t="str">
        <f>IF(D18=0,"n/a",IF(AND(F18/D18&lt;1,F18/D18&gt;-1),F18/D18,"n/a"))</f>
        <v>n/a</v>
      </c>
      <c r="I18" s="42"/>
      <c r="J18" s="38">
        <v>1175729.25</v>
      </c>
      <c r="K18" s="38"/>
      <c r="L18" s="38">
        <f>B18-J18</f>
        <v>2056946.9</v>
      </c>
      <c r="M18" s="42"/>
      <c r="N18" s="32" t="str">
        <f>IF(J18=0,"n/a",IF(AND(L18/J18&lt;1,L18/J18&gt;-1),L18/J18,"n/a"))</f>
        <v>n/a</v>
      </c>
      <c r="O18" s="34"/>
      <c r="P18" s="51">
        <f>IF(B55=0,"n/a",B18/B55)</f>
        <v>1.2836586745978486E-2</v>
      </c>
      <c r="Q18" s="51" t="str">
        <f>IF(D55=0,"n/a",D18/D55)</f>
        <v>n/a</v>
      </c>
      <c r="R18" s="51">
        <f>IF(J55=0,"n/a",J18/J55)</f>
        <v>2.2765596863200697E-2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4</v>
      </c>
      <c r="I19" s="53"/>
      <c r="J19" s="52"/>
      <c r="K19" s="53"/>
      <c r="L19" s="52"/>
      <c r="M19" s="53"/>
      <c r="N19" s="52" t="s">
        <v>4</v>
      </c>
      <c r="O19" s="54"/>
      <c r="P19" s="54"/>
      <c r="Q19" s="54"/>
      <c r="R19" s="54"/>
    </row>
    <row r="20" spans="1:20" x14ac:dyDescent="0.2">
      <c r="A20" s="55" t="s">
        <v>23</v>
      </c>
      <c r="B20" s="38">
        <f>SUM(B16:B18)</f>
        <v>158966210.81</v>
      </c>
      <c r="C20" s="38"/>
      <c r="D20" s="38">
        <f>SUM(D16:D18)</f>
        <v>159101000</v>
      </c>
      <c r="E20" s="38"/>
      <c r="F20" s="38">
        <f>SUM(F16:F18)</f>
        <v>-134789.18999999389</v>
      </c>
      <c r="G20" s="38"/>
      <c r="H20" s="56">
        <f>IF(D20=0,"n/a",IF(AND(F20/D20&lt;1,F20/D20&gt;-1),F20/D20,"n/a"))</f>
        <v>-8.4719260092641711E-4</v>
      </c>
      <c r="I20" s="38"/>
      <c r="J20" s="38">
        <f>SUM(J16:J18)</f>
        <v>139825193.37</v>
      </c>
      <c r="K20" s="38"/>
      <c r="L20" s="38">
        <f>SUM(L16:L18)</f>
        <v>19141017.440000001</v>
      </c>
      <c r="M20" s="38"/>
      <c r="N20" s="56">
        <f>IF(J20=0,"n/a",IF(AND(L20/J20&lt;1,L20/J20&gt;-1),L20/J20,"n/a"))</f>
        <v>0.13689247966458937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4</v>
      </c>
      <c r="I21" s="42"/>
      <c r="J21" s="42"/>
      <c r="K21" s="42"/>
      <c r="L21" s="42"/>
      <c r="M21" s="42"/>
      <c r="N21" s="59" t="s">
        <v>4</v>
      </c>
      <c r="O21" s="43"/>
      <c r="P21" s="59"/>
      <c r="Q21" s="59"/>
      <c r="R21" s="59"/>
    </row>
    <row r="22" spans="1:20" x14ac:dyDescent="0.2">
      <c r="A22" s="29" t="s">
        <v>24</v>
      </c>
      <c r="B22" s="38">
        <v>-411176.66</v>
      </c>
      <c r="C22" s="38"/>
      <c r="D22" s="38">
        <v>0</v>
      </c>
      <c r="E22" s="38"/>
      <c r="F22" s="38">
        <f>B22-D22</f>
        <v>-411176.66</v>
      </c>
      <c r="G22" s="38"/>
      <c r="H22" s="32" t="str">
        <f>IF(D22=0,"n/a",IF(AND(F22/D22&lt;1,F22/D22&gt;-1),F22/D22,"n/a"))</f>
        <v>n/a</v>
      </c>
      <c r="I22" s="38"/>
      <c r="J22" s="38">
        <v>-97840.98</v>
      </c>
      <c r="K22" s="38"/>
      <c r="L22" s="38">
        <f>B22-J22</f>
        <v>-313335.67999999999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25</v>
      </c>
      <c r="B23" s="38">
        <v>1546973.28</v>
      </c>
      <c r="C23" s="38"/>
      <c r="D23" s="38">
        <v>1540000</v>
      </c>
      <c r="E23" s="38"/>
      <c r="F23" s="38">
        <f>B23-D23</f>
        <v>6973.2800000000279</v>
      </c>
      <c r="G23" s="38"/>
      <c r="H23" s="32">
        <f>IF(D23=0,"n/a",IF(AND(F23/D23&lt;1,F23/D23&gt;-1),F23/D23,"n/a"))</f>
        <v>4.5281038961039145E-3</v>
      </c>
      <c r="I23" s="38"/>
      <c r="J23" s="38">
        <v>1471120</v>
      </c>
      <c r="K23" s="38"/>
      <c r="L23" s="38">
        <f>B23-J23</f>
        <v>75853.280000000028</v>
      </c>
      <c r="M23" s="38"/>
      <c r="N23" s="32">
        <f>IF(J23=0,"n/a",IF(AND(L23/J23&lt;1,L23/J23&gt;-1),L23/J23,"n/a"))</f>
        <v>5.1561585730599831E-2</v>
      </c>
      <c r="O23" s="43"/>
      <c r="P23" s="59"/>
      <c r="Q23" s="59"/>
      <c r="R23" s="59"/>
    </row>
    <row r="24" spans="1:20" x14ac:dyDescent="0.2">
      <c r="A24" s="29" t="s">
        <v>26</v>
      </c>
      <c r="B24" s="38">
        <v>1365872.03</v>
      </c>
      <c r="C24" s="38"/>
      <c r="D24" s="38">
        <v>542000</v>
      </c>
      <c r="E24" s="38"/>
      <c r="F24" s="38">
        <f>B24-D24</f>
        <v>823872.03</v>
      </c>
      <c r="G24" s="38"/>
      <c r="H24" s="32" t="str">
        <f>IF(D24=0,"n/a",IF(AND(F24/D24&lt;1,F24/D24&gt;-1),F24/D24,"n/a"))</f>
        <v>n/a</v>
      </c>
      <c r="I24" s="38"/>
      <c r="J24" s="38">
        <v>806929.75</v>
      </c>
      <c r="K24" s="38"/>
      <c r="L24" s="38">
        <f>B24-J24</f>
        <v>558942.28</v>
      </c>
      <c r="M24" s="38"/>
      <c r="N24" s="32">
        <f>IF(J24=0,"n/a",IF(AND(L24/J24&lt;1,L24/J24&gt;-1),L24/J24,"n/a"))</f>
        <v>0.69267774549147554</v>
      </c>
      <c r="O24" s="43"/>
      <c r="P24" s="59"/>
      <c r="Q24" s="59"/>
      <c r="R24" s="59"/>
    </row>
    <row r="25" spans="1:20" x14ac:dyDescent="0.2">
      <c r="A25" s="29" t="s">
        <v>27</v>
      </c>
      <c r="B25" s="48">
        <v>833441.21</v>
      </c>
      <c r="C25" s="42"/>
      <c r="D25" s="48">
        <v>-468000</v>
      </c>
      <c r="E25" s="42"/>
      <c r="F25" s="48">
        <f>B25-D25</f>
        <v>1301441.21</v>
      </c>
      <c r="G25" s="42"/>
      <c r="H25" s="50" t="str">
        <f>IF(D25=0,"n/a",IF(AND(F25/D25&lt;1,F25/D25&gt;-1),F25/D25,"n/a"))</f>
        <v>n/a</v>
      </c>
      <c r="I25" s="42"/>
      <c r="J25" s="48">
        <v>1597083.63</v>
      </c>
      <c r="K25" s="38"/>
      <c r="L25" s="48">
        <f>B25-J25</f>
        <v>-763642.41999999993</v>
      </c>
      <c r="M25" s="42"/>
      <c r="N25" s="50">
        <f>IF(J25=0,"n/a",IF(AND(L25/J25&lt;1,L25/J25&gt;-1),L25/J25,"n/a"))</f>
        <v>-0.47814804788901377</v>
      </c>
      <c r="O25" s="43"/>
      <c r="P25" s="59"/>
      <c r="Q25" s="59"/>
      <c r="R25" s="59"/>
    </row>
    <row r="26" spans="1:20" ht="12.75" customHeight="1" x14ac:dyDescent="0.2">
      <c r="A26" s="29" t="s">
        <v>28</v>
      </c>
      <c r="B26" s="48">
        <f>SUM(B22:B25)</f>
        <v>3335109.8600000003</v>
      </c>
      <c r="C26" s="38"/>
      <c r="D26" s="48">
        <f>SUM(D22:D25)</f>
        <v>1614000</v>
      </c>
      <c r="E26" s="38"/>
      <c r="F26" s="48">
        <f>SUM(F22:F25)</f>
        <v>1721109.86</v>
      </c>
      <c r="G26" s="38"/>
      <c r="H26" s="50" t="str">
        <f>IF(D26=0,"n/a",IF(AND(F26/D26&lt;1,F26/D26&gt;-1),F26/D26,"n/a"))</f>
        <v>n/a</v>
      </c>
      <c r="I26" s="38"/>
      <c r="J26" s="48">
        <f>SUM(J22:J25)</f>
        <v>3777292.4</v>
      </c>
      <c r="K26" s="38"/>
      <c r="L26" s="48">
        <f>SUM(L22:L25)</f>
        <v>-442182.53999999986</v>
      </c>
      <c r="M26" s="38"/>
      <c r="N26" s="50">
        <f>IF(J26=0,"n/a",IF(AND(L26/J26&lt;1,L26/J26&gt;-1),L26/J26,"n/a"))</f>
        <v>-0.11706335998769909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4</v>
      </c>
      <c r="I27" s="42"/>
      <c r="J27" s="60"/>
      <c r="K27" s="60"/>
      <c r="L27" s="60"/>
      <c r="M27" s="42"/>
      <c r="N27" s="59" t="s">
        <v>4</v>
      </c>
      <c r="O27" s="43"/>
      <c r="P27" s="59"/>
      <c r="Q27" s="59"/>
      <c r="R27" s="59"/>
    </row>
    <row r="28" spans="1:20" ht="13.5" thickBot="1" x14ac:dyDescent="0.25">
      <c r="A28" s="61" t="s">
        <v>29</v>
      </c>
      <c r="B28" s="62">
        <f>+B26+B20</f>
        <v>162301320.67000002</v>
      </c>
      <c r="C28" s="30"/>
      <c r="D28" s="62">
        <f>+D26+D20</f>
        <v>160715000</v>
      </c>
      <c r="E28" s="30"/>
      <c r="F28" s="62">
        <f>+F26+F20</f>
        <v>1586320.6700000062</v>
      </c>
      <c r="G28" s="38"/>
      <c r="H28" s="63">
        <f>IF(D28=0,"n/a",IF(AND(F28/D28&lt;1,F28/D28&gt;-1),F28/D28,"n/a"))</f>
        <v>9.8703958560184563E-3</v>
      </c>
      <c r="I28" s="38"/>
      <c r="J28" s="62">
        <f>+J26+J20</f>
        <v>143602485.77000001</v>
      </c>
      <c r="K28" s="30"/>
      <c r="L28" s="62">
        <f>+L26+L20</f>
        <v>18698834.900000002</v>
      </c>
      <c r="M28" s="38"/>
      <c r="N28" s="63">
        <f>IF(J28=0,"n/a",IF(AND(L28/J28&lt;1,L28/J28&gt;-1),L28/J28,"n/a"))</f>
        <v>0.13021247368899219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30</v>
      </c>
      <c r="B31" s="30">
        <v>5923285.29</v>
      </c>
      <c r="C31" s="30"/>
      <c r="D31" s="30">
        <v>6023751</v>
      </c>
      <c r="E31" s="30"/>
      <c r="F31" s="30"/>
      <c r="G31" s="38"/>
      <c r="H31" s="38"/>
      <c r="I31" s="38"/>
      <c r="J31" s="30">
        <v>5523192.71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31</v>
      </c>
      <c r="B32" s="38">
        <v>-5057682.51</v>
      </c>
      <c r="C32" s="38"/>
      <c r="D32" s="38">
        <v>-5858912</v>
      </c>
      <c r="E32" s="38"/>
      <c r="F32" s="38"/>
      <c r="G32" s="38"/>
      <c r="H32" s="38"/>
      <c r="I32" s="38"/>
      <c r="J32" s="38">
        <v>-10912234.529999999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32</v>
      </c>
      <c r="B33" s="38">
        <v>6876259.8300000001</v>
      </c>
      <c r="C33" s="38"/>
      <c r="D33" s="38">
        <v>7944387</v>
      </c>
      <c r="E33" s="70"/>
      <c r="F33" s="38"/>
      <c r="G33" s="70"/>
      <c r="H33" s="70"/>
      <c r="I33" s="70"/>
      <c r="J33" s="38">
        <v>7680857.8899999997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33</v>
      </c>
      <c r="B34" s="38">
        <v>-4064707.7</v>
      </c>
      <c r="C34" s="38"/>
      <c r="D34" s="38">
        <v>-4090077</v>
      </c>
      <c r="E34" s="38"/>
      <c r="F34" s="38"/>
      <c r="G34" s="38"/>
      <c r="H34" s="38"/>
      <c r="I34" s="38"/>
      <c r="J34" s="38">
        <v>-3792536.34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">
      <c r="A35" s="29" t="s">
        <v>34</v>
      </c>
      <c r="B35" s="38">
        <v>1244067.3799999999</v>
      </c>
      <c r="C35" s="38"/>
      <c r="D35" s="38">
        <v>1121194</v>
      </c>
      <c r="E35" s="38"/>
      <c r="F35" s="38"/>
      <c r="G35" s="38"/>
      <c r="H35" s="38"/>
      <c r="I35" s="38"/>
      <c r="J35" s="38">
        <v>1148198.3500000001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">
      <c r="A36" s="29" t="s">
        <v>35</v>
      </c>
      <c r="B36" s="38">
        <v>-463784.78</v>
      </c>
      <c r="C36" s="38"/>
      <c r="D36" s="38">
        <v>-446451</v>
      </c>
      <c r="E36" s="38"/>
      <c r="F36" s="38"/>
      <c r="G36" s="38"/>
      <c r="H36" s="38"/>
      <c r="I36" s="38"/>
      <c r="J36" s="38">
        <v>-435774.33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36</v>
      </c>
      <c r="B37" s="38">
        <v>-280.27</v>
      </c>
      <c r="C37" s="38"/>
      <c r="D37" s="38">
        <v>0</v>
      </c>
      <c r="E37" s="38"/>
      <c r="F37" s="38"/>
      <c r="G37" s="38"/>
      <c r="H37" s="38"/>
      <c r="I37" s="38"/>
      <c r="J37" s="38">
        <v>-7252883.3700000001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37</v>
      </c>
      <c r="B38" s="38">
        <v>-111647.71</v>
      </c>
      <c r="C38" s="38"/>
      <c r="D38" s="38">
        <v>0</v>
      </c>
      <c r="E38" s="38"/>
      <c r="F38" s="38"/>
      <c r="G38" s="38"/>
      <c r="H38" s="38"/>
      <c r="I38" s="38"/>
      <c r="J38" s="38">
        <v>-253223.06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38</v>
      </c>
      <c r="B39" s="38">
        <v>4292116.57</v>
      </c>
      <c r="C39" s="38"/>
      <c r="D39" s="38">
        <v>4981667</v>
      </c>
      <c r="E39" s="38"/>
      <c r="F39" s="38"/>
      <c r="G39" s="38"/>
      <c r="H39" s="38"/>
      <c r="I39" s="38"/>
      <c r="J39" s="38">
        <v>4118092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39</v>
      </c>
      <c r="B40" s="38">
        <v>1690202.23</v>
      </c>
      <c r="C40" s="38"/>
      <c r="D40" s="38">
        <v>0</v>
      </c>
      <c r="E40" s="38"/>
      <c r="F40" s="38"/>
      <c r="G40" s="38"/>
      <c r="H40" s="38"/>
      <c r="I40" s="38"/>
      <c r="J40" s="38">
        <v>0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40</v>
      </c>
      <c r="B41" s="38">
        <v>-5331581.7300000004</v>
      </c>
      <c r="C41" s="38"/>
      <c r="D41" s="38">
        <v>0</v>
      </c>
      <c r="E41" s="38"/>
      <c r="F41" s="38"/>
      <c r="G41" s="38"/>
      <c r="H41" s="38"/>
      <c r="I41" s="38"/>
      <c r="J41" s="38">
        <v>0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5</v>
      </c>
      <c r="G43" s="12"/>
      <c r="H43" s="12"/>
      <c r="I43" s="11"/>
      <c r="J43" s="75"/>
      <c r="K43" s="75"/>
      <c r="L43" s="77" t="s">
        <v>6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8</v>
      </c>
      <c r="C44" s="75"/>
      <c r="D44" s="78"/>
      <c r="E44" s="79"/>
      <c r="F44" s="78"/>
      <c r="G44" s="9"/>
      <c r="H44" s="9"/>
      <c r="I44" s="11"/>
      <c r="J44" s="78" t="s">
        <v>8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41</v>
      </c>
      <c r="B45" s="21">
        <v>2016</v>
      </c>
      <c r="C45" s="75"/>
      <c r="D45" s="81" t="s">
        <v>10</v>
      </c>
      <c r="E45" s="75"/>
      <c r="F45" s="81" t="s">
        <v>11</v>
      </c>
      <c r="G45" s="11"/>
      <c r="H45" s="23" t="s">
        <v>12</v>
      </c>
      <c r="I45" s="11"/>
      <c r="J45" s="21">
        <v>2015</v>
      </c>
      <c r="K45" s="76"/>
      <c r="L45" s="82" t="s">
        <v>11</v>
      </c>
      <c r="M45" s="11"/>
      <c r="N45" s="23" t="s">
        <v>12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14</v>
      </c>
      <c r="B47" s="85">
        <v>702898324.79999995</v>
      </c>
      <c r="C47" s="85"/>
      <c r="D47" s="85">
        <v>706679000</v>
      </c>
      <c r="E47" s="85"/>
      <c r="F47" s="85">
        <f>B47-D47</f>
        <v>-3780675.2000000477</v>
      </c>
      <c r="G47" s="49"/>
      <c r="H47" s="56">
        <f>IF(D47=0,"n/a",IF(AND(F47/D47&lt;1,F47/D47&gt;-1),F47/D47,"n/a"))</f>
        <v>-5.3499187042490969E-3</v>
      </c>
      <c r="I47" s="49"/>
      <c r="J47" s="85">
        <v>685842394.03999996</v>
      </c>
      <c r="K47" s="85"/>
      <c r="L47" s="85">
        <f>+B47-J47</f>
        <v>17055930.75999999</v>
      </c>
      <c r="M47" s="49"/>
      <c r="N47" s="56">
        <f>IF(J47=0,"n/a",IF(AND(L47/J47&lt;1,L47/J47&gt;-1),L47/J47,"n/a"))</f>
        <v>2.4868586293610259E-2</v>
      </c>
      <c r="O47" s="86"/>
      <c r="P47" s="25"/>
      <c r="Q47" s="28"/>
      <c r="R47" s="28"/>
    </row>
    <row r="48" spans="1:20" x14ac:dyDescent="0.2">
      <c r="A48" s="29" t="s">
        <v>15</v>
      </c>
      <c r="B48" s="85">
        <v>690957516.926</v>
      </c>
      <c r="C48" s="85"/>
      <c r="D48" s="85">
        <v>713068000</v>
      </c>
      <c r="E48" s="85"/>
      <c r="F48" s="85">
        <f>B48-D48</f>
        <v>-22110483.074000001</v>
      </c>
      <c r="G48" s="49"/>
      <c r="H48" s="56">
        <f>IF(D48=0,"n/a",IF(AND(F48/D48&lt;1,F48/D48&gt;-1),F48/D48,"n/a"))</f>
        <v>-3.1007537954304498E-2</v>
      </c>
      <c r="I48" s="49"/>
      <c r="J48" s="85">
        <v>694852417.20200002</v>
      </c>
      <c r="K48" s="85"/>
      <c r="L48" s="85">
        <f>+B48-J48</f>
        <v>-3894900.2760000229</v>
      </c>
      <c r="M48" s="49"/>
      <c r="N48" s="56">
        <f>IF(J48=0,"n/a",IF(AND(L48/J48&lt;1,L48/J48&gt;-1),L48/J48,"n/a"))</f>
        <v>-5.6053633542556122E-3</v>
      </c>
      <c r="O48" s="86"/>
      <c r="P48" s="25"/>
      <c r="Q48" s="28"/>
      <c r="R48" s="28"/>
    </row>
    <row r="49" spans="1:18" ht="12.75" customHeight="1" x14ac:dyDescent="0.2">
      <c r="A49" s="29" t="s">
        <v>16</v>
      </c>
      <c r="B49" s="85">
        <v>89522096.004999995</v>
      </c>
      <c r="C49" s="85"/>
      <c r="D49" s="85">
        <v>103940000</v>
      </c>
      <c r="E49" s="85"/>
      <c r="F49" s="85">
        <f>B49-D49</f>
        <v>-14417903.995000005</v>
      </c>
      <c r="G49" s="49"/>
      <c r="H49" s="56">
        <f>IF(D49=0,"n/a",IF(AND(F49/D49&lt;1,F49/D49&gt;-1),F49/D49,"n/a"))</f>
        <v>-0.13871371940542626</v>
      </c>
      <c r="I49" s="49"/>
      <c r="J49" s="85">
        <v>96624115.693000004</v>
      </c>
      <c r="K49" s="85"/>
      <c r="L49" s="85">
        <f>+B49-J49</f>
        <v>-7102019.6880000085</v>
      </c>
      <c r="M49" s="49"/>
      <c r="N49" s="56">
        <f>IF(J49=0,"n/a",IF(AND(L49/J49&lt;1,L49/J49&gt;-1),L49/J49,"n/a"))</f>
        <v>-7.3501523269459731E-2</v>
      </c>
      <c r="O49" s="86"/>
      <c r="P49" s="25"/>
      <c r="Q49" s="28"/>
      <c r="R49" s="28"/>
    </row>
    <row r="50" spans="1:18" x14ac:dyDescent="0.2">
      <c r="A50" s="29" t="s">
        <v>17</v>
      </c>
      <c r="B50" s="85">
        <v>8819308.1309999991</v>
      </c>
      <c r="C50" s="85"/>
      <c r="D50" s="85">
        <v>6843000</v>
      </c>
      <c r="E50" s="85"/>
      <c r="F50" s="85">
        <f>B50-D50</f>
        <v>1976308.1309999991</v>
      </c>
      <c r="G50" s="49"/>
      <c r="H50" s="56">
        <f>IF(D50=0,"n/a",IF(AND(F50/D50&lt;1,F50/D50&gt;-1),F50/D50,"n/a"))</f>
        <v>0.28880726742656715</v>
      </c>
      <c r="I50" s="49"/>
      <c r="J50" s="85">
        <v>7044376.591</v>
      </c>
      <c r="K50" s="85"/>
      <c r="L50" s="85">
        <f>+B50-J50</f>
        <v>1774931.5399999991</v>
      </c>
      <c r="M50" s="49"/>
      <c r="N50" s="56">
        <f>IF(J50=0,"n/a",IF(AND(L50/J50&lt;1,L50/J50&gt;-1),L50/J50,"n/a"))</f>
        <v>0.25196431750506892</v>
      </c>
      <c r="O50" s="86"/>
      <c r="P50" s="87"/>
      <c r="Q50" s="28"/>
      <c r="R50" s="28"/>
    </row>
    <row r="51" spans="1:18" x14ac:dyDescent="0.2">
      <c r="A51" s="29" t="s">
        <v>18</v>
      </c>
      <c r="B51" s="85">
        <v>393120</v>
      </c>
      <c r="C51" s="88"/>
      <c r="D51" s="85">
        <v>439000</v>
      </c>
      <c r="E51" s="88"/>
      <c r="F51" s="85">
        <f>B51-D51</f>
        <v>-45880</v>
      </c>
      <c r="G51" s="89"/>
      <c r="H51" s="56">
        <f>IF(D51=0,"n/a",IF(AND(F51/D51&lt;1,F51/D51&gt;-1),F51/D51,"n/a"))</f>
        <v>-0.10451025056947608</v>
      </c>
      <c r="I51" s="89"/>
      <c r="J51" s="85">
        <v>475880</v>
      </c>
      <c r="K51" s="88"/>
      <c r="L51" s="85">
        <f>+B51-J51</f>
        <v>-82760</v>
      </c>
      <c r="M51" s="89"/>
      <c r="N51" s="56">
        <f>IF(J51=0,"n/a",IF(AND(L51/J51&lt;1,L51/J51&gt;-1),L51/J51,"n/a"))</f>
        <v>-0.17390938892157687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20</v>
      </c>
      <c r="B53" s="94">
        <f>SUM(B47:B52)</f>
        <v>1492590365.862</v>
      </c>
      <c r="C53" s="85"/>
      <c r="D53" s="94">
        <f>SUM(D47:D52)</f>
        <v>1530969000</v>
      </c>
      <c r="E53" s="85"/>
      <c r="F53" s="94">
        <f>SUM(F47:F52)</f>
        <v>-38378634.138000056</v>
      </c>
      <c r="G53" s="49"/>
      <c r="H53" s="50">
        <f>IF(D53=0,"n/a",IF(AND(F53/D53&lt;1,F53/D53&gt;-1),F53/D53,"n/a"))</f>
        <v>-2.5068198074552819E-2</v>
      </c>
      <c r="I53" s="49"/>
      <c r="J53" s="94">
        <f>SUM(J47:J52)</f>
        <v>1484839183.5260003</v>
      </c>
      <c r="K53" s="85"/>
      <c r="L53" s="94">
        <f>SUM(L47:L52)</f>
        <v>7751182.3359999582</v>
      </c>
      <c r="M53" s="49"/>
      <c r="N53" s="50">
        <f>IF(J53=0,"n/a",IF(AND(L53/J53&lt;1,L53/J53&gt;-1),L53/J53,"n/a"))</f>
        <v>5.2202167224557425E-3</v>
      </c>
      <c r="O53" s="86"/>
      <c r="P53" s="25"/>
      <c r="Q53" s="28"/>
      <c r="R53" s="28"/>
    </row>
    <row r="54" spans="1:18" ht="12.75" customHeight="1" x14ac:dyDescent="0.2">
      <c r="A54" s="29" t="s">
        <v>21</v>
      </c>
      <c r="B54" s="85">
        <v>175463775.16999999</v>
      </c>
      <c r="C54" s="88"/>
      <c r="D54" s="85">
        <v>177284000</v>
      </c>
      <c r="E54" s="88"/>
      <c r="F54" s="85">
        <f>B54-D54</f>
        <v>-1820224.8300000131</v>
      </c>
      <c r="G54" s="89"/>
      <c r="H54" s="56">
        <f>IF(D54=0,"n/a",IF(AND(F54/D54&lt;1,F54/D54&gt;-1),F54/D54,"n/a"))</f>
        <v>-1.026728204462903E-2</v>
      </c>
      <c r="I54" s="89"/>
      <c r="J54" s="85">
        <v>135454650.206</v>
      </c>
      <c r="K54" s="88"/>
      <c r="L54" s="85">
        <f>+B54-J54</f>
        <v>40009124.963999987</v>
      </c>
      <c r="M54" s="89"/>
      <c r="N54" s="56">
        <f>IF(J54=0,"n/a",IF(AND(L54/J54&lt;1,L54/J54&gt;-1),L54/J54,"n/a"))</f>
        <v>0.29536915051018137</v>
      </c>
      <c r="O54" s="86"/>
      <c r="P54" s="25"/>
      <c r="Q54" s="28"/>
      <c r="R54" s="28"/>
    </row>
    <row r="55" spans="1:18" x14ac:dyDescent="0.2">
      <c r="A55" s="29" t="s">
        <v>22</v>
      </c>
      <c r="B55" s="85">
        <v>251833000</v>
      </c>
      <c r="C55" s="88"/>
      <c r="D55" s="85">
        <v>0</v>
      </c>
      <c r="E55" s="88"/>
      <c r="F55" s="85">
        <f>B55-D55</f>
        <v>251833000</v>
      </c>
      <c r="G55" s="89"/>
      <c r="H55" s="56" t="str">
        <f>IF(D55=0,"n/a",IF(AND(F55/D55&lt;1,F55/D55&gt;-1),F55/D55,"n/a"))</f>
        <v>n/a</v>
      </c>
      <c r="I55" s="89"/>
      <c r="J55" s="85">
        <v>51645000</v>
      </c>
      <c r="K55" s="88"/>
      <c r="L55" s="85">
        <f>+B55-J55</f>
        <v>200188000</v>
      </c>
      <c r="M55" s="89"/>
      <c r="N55" s="56" t="str">
        <f>IF(J55=0,"n/a",IF(AND(L55/J55&lt;1,L55/J55&gt;-1),L55/J55,"n/a"))</f>
        <v>n/a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42</v>
      </c>
      <c r="B57" s="97">
        <f>SUM(B53:B55)</f>
        <v>1919887141.0320001</v>
      </c>
      <c r="C57" s="85"/>
      <c r="D57" s="97">
        <f>SUM(D53:D55)</f>
        <v>1708253000</v>
      </c>
      <c r="E57" s="85"/>
      <c r="F57" s="97">
        <f>SUM(F53:F55)</f>
        <v>211634141.03199995</v>
      </c>
      <c r="G57" s="49"/>
      <c r="H57" s="63">
        <f>IF(D57=0,"n/a",IF(AND(F57/D57&lt;1,F57/D57&gt;-1),F57/D57,"n/a"))</f>
        <v>0.12388922544377205</v>
      </c>
      <c r="I57" s="49"/>
      <c r="J57" s="97">
        <f>SUM(J53:J55)</f>
        <v>1671938833.7320004</v>
      </c>
      <c r="K57" s="85"/>
      <c r="L57" s="97">
        <f>SUM(L53:L55)</f>
        <v>247948307.29999995</v>
      </c>
      <c r="M57" s="49"/>
      <c r="N57" s="63">
        <f>IF(J57=0,"n/a",IF(AND(L57/J57&lt;1,L57/J57&gt;-1),L57/J57,"n/a"))</f>
        <v>0.14829986737406223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10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</row>
    <row r="60" spans="1:18" x14ac:dyDescent="0.2">
      <c r="A60" s="110" t="s">
        <v>43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33" activePane="bottomRight" state="frozen"/>
      <selection activeCell="A4" sqref="A4:D4"/>
      <selection pane="topRight" activeCell="A4" sqref="A4:D4"/>
      <selection pane="bottomLeft" activeCell="A4" sqref="A4:D4"/>
      <selection pane="bottomRight" activeCell="P63" sqref="P63"/>
    </sheetView>
  </sheetViews>
  <sheetFormatPr defaultColWidth="9.140625" defaultRowHeight="12.75" x14ac:dyDescent="0.2"/>
  <cols>
    <col min="1" max="1" width="41.85546875" style="101" customWidth="1"/>
    <col min="2" max="2" width="17" style="101" bestFit="1" customWidth="1"/>
    <col min="3" max="3" width="0.85546875" style="101" customWidth="1"/>
    <col min="4" max="4" width="17" style="101" bestFit="1" customWidth="1"/>
    <col min="5" max="5" width="0.7109375" style="101" customWidth="1"/>
    <col min="6" max="6" width="16.140625" style="101" customWidth="1"/>
    <col min="7" max="7" width="0.7109375" style="101" customWidth="1"/>
    <col min="8" max="8" width="8.140625" style="101" bestFit="1" customWidth="1"/>
    <col min="9" max="9" width="0.7109375" style="101" customWidth="1"/>
    <col min="10" max="10" width="17" style="101" bestFit="1" customWidth="1"/>
    <col min="11" max="11" width="0.7109375" style="101" customWidth="1"/>
    <col min="12" max="12" width="16.28515625" style="101" bestFit="1" customWidth="1"/>
    <col min="13" max="13" width="0.7109375" style="101" customWidth="1"/>
    <col min="14" max="14" width="7.7109375" style="101" customWidth="1"/>
    <col min="15" max="15" width="0.7109375" style="101" customWidth="1"/>
    <col min="16" max="16" width="7.7109375" style="101" customWidth="1"/>
    <col min="17" max="17" width="9.28515625" style="101" customWidth="1"/>
    <col min="18" max="18" width="7.42578125" style="101" customWidth="1"/>
    <col min="19" max="19" width="9.140625" style="101"/>
    <col min="20" max="20" width="16.42578125" style="101" bestFit="1" customWidth="1"/>
    <col min="21" max="16384" width="9.140625" style="101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4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4</v>
      </c>
      <c r="B6" s="11"/>
      <c r="C6" s="11"/>
      <c r="D6" s="11"/>
      <c r="E6" s="11"/>
      <c r="F6" s="12" t="s">
        <v>5</v>
      </c>
      <c r="G6" s="12"/>
      <c r="H6" s="12"/>
      <c r="I6" s="11"/>
      <c r="J6" s="11"/>
      <c r="K6" s="9"/>
      <c r="L6" s="12" t="s">
        <v>6</v>
      </c>
      <c r="M6" s="12"/>
      <c r="N6" s="12"/>
      <c r="O6" s="13"/>
      <c r="P6" s="14" t="s">
        <v>7</v>
      </c>
      <c r="Q6" s="15"/>
      <c r="R6" s="15"/>
    </row>
    <row r="7" spans="1:20" x14ac:dyDescent="0.2">
      <c r="A7" s="16"/>
      <c r="B7" s="17" t="s">
        <v>8</v>
      </c>
      <c r="C7" s="11"/>
      <c r="D7" s="18"/>
      <c r="E7" s="16"/>
      <c r="F7" s="9"/>
      <c r="G7" s="9"/>
      <c r="H7" s="9"/>
      <c r="I7" s="11"/>
      <c r="J7" s="17" t="s">
        <v>8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9</v>
      </c>
      <c r="B8" s="21">
        <v>2016</v>
      </c>
      <c r="C8" s="11"/>
      <c r="D8" s="22" t="s">
        <v>10</v>
      </c>
      <c r="E8" s="11"/>
      <c r="F8" s="22" t="s">
        <v>11</v>
      </c>
      <c r="G8" s="11"/>
      <c r="H8" s="23" t="s">
        <v>12</v>
      </c>
      <c r="I8" s="11"/>
      <c r="J8" s="21">
        <v>2015</v>
      </c>
      <c r="K8" s="9"/>
      <c r="L8" s="22" t="s">
        <v>11</v>
      </c>
      <c r="M8" s="11"/>
      <c r="N8" s="23" t="s">
        <v>12</v>
      </c>
      <c r="O8" s="24"/>
      <c r="P8" s="21">
        <v>2016</v>
      </c>
      <c r="Q8" s="22" t="s">
        <v>13</v>
      </c>
      <c r="R8" s="21">
        <v>2015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14</v>
      </c>
      <c r="B10" s="30">
        <v>70845400.760000005</v>
      </c>
      <c r="C10" s="30"/>
      <c r="D10" s="30">
        <v>75071000</v>
      </c>
      <c r="E10" s="30"/>
      <c r="F10" s="30">
        <f>B10-D10</f>
        <v>-4225599.2399999946</v>
      </c>
      <c r="G10" s="31"/>
      <c r="H10" s="32">
        <f>IF(D10=0,"n/a",IF(AND(F10/D10&lt;1,F10/D10&gt;-1),F10/D10,"n/a"))</f>
        <v>-5.6288037191458681E-2</v>
      </c>
      <c r="I10" s="33"/>
      <c r="J10" s="30">
        <v>73462415.090000004</v>
      </c>
      <c r="K10" s="30"/>
      <c r="L10" s="30">
        <f>B10-J10</f>
        <v>-2617014.3299999982</v>
      </c>
      <c r="M10" s="33"/>
      <c r="N10" s="32">
        <f>IF(J10=0,"n/a",IF(AND(L10/J10&lt;1,L10/J10&gt;-1),L10/J10,"n/a"))</f>
        <v>-3.562385373246784E-2</v>
      </c>
      <c r="O10" s="34"/>
      <c r="P10" s="35">
        <f>IF(B47=0,"n/a",B10/B47)</f>
        <v>0.11309988696751883</v>
      </c>
      <c r="Q10" s="36">
        <f>IF(D47=0,"n/a",D10/D47)</f>
        <v>0.1168483886281743</v>
      </c>
      <c r="R10" s="36">
        <f>IF(J47=0,"n/a",J10/J47)</f>
        <v>0.10890274787230943</v>
      </c>
      <c r="T10" s="109"/>
    </row>
    <row r="11" spans="1:20" x14ac:dyDescent="0.2">
      <c r="A11" s="29" t="s">
        <v>15</v>
      </c>
      <c r="B11" s="38">
        <v>69873655.849999994</v>
      </c>
      <c r="C11" s="38"/>
      <c r="D11" s="38">
        <v>68141000</v>
      </c>
      <c r="E11" s="38"/>
      <c r="F11" s="38">
        <f>B11-D11</f>
        <v>1732655.849999994</v>
      </c>
      <c r="G11" s="38"/>
      <c r="H11" s="32">
        <f>IF(D11=0,"n/a",IF(AND(F11/D11&lt;1,F11/D11&gt;-1),F11/D11,"n/a"))</f>
        <v>2.5427508401696396E-2</v>
      </c>
      <c r="I11" s="38"/>
      <c r="J11" s="38">
        <v>71623046.659999996</v>
      </c>
      <c r="K11" s="38"/>
      <c r="L11" s="38">
        <f>B11-J11</f>
        <v>-1749390.8100000024</v>
      </c>
      <c r="M11" s="38"/>
      <c r="N11" s="32">
        <f>IF(J11=0,"n/a",IF(AND(L11/J11&lt;1,L11/J11&gt;-1),L11/J11,"n/a"))</f>
        <v>-2.4424970614619238E-2</v>
      </c>
      <c r="O11" s="34"/>
      <c r="P11" s="39">
        <f>IF(B48=0,"n/a",B11/B48)</f>
        <v>9.4374152914575793E-2</v>
      </c>
      <c r="Q11" s="40">
        <f>IF(D48=0,"n/a",D11/D48)</f>
        <v>9.408322667318364E-2</v>
      </c>
      <c r="R11" s="40">
        <f>IF(J48=0,"n/a",J11/J48)</f>
        <v>9.4066622698603455E-2</v>
      </c>
    </row>
    <row r="12" spans="1:20" x14ac:dyDescent="0.2">
      <c r="A12" s="29" t="s">
        <v>16</v>
      </c>
      <c r="B12" s="38">
        <v>8833702.9199999999</v>
      </c>
      <c r="C12" s="38"/>
      <c r="D12" s="38">
        <v>9282000</v>
      </c>
      <c r="E12" s="38"/>
      <c r="F12" s="38">
        <f>B12-D12</f>
        <v>-448297.08000000007</v>
      </c>
      <c r="G12" s="38"/>
      <c r="H12" s="32">
        <f>IF(D12=0,"n/a",IF(AND(F12/D12&lt;1,F12/D12&gt;-1),F12/D12,"n/a"))</f>
        <v>-4.8297466063348421E-2</v>
      </c>
      <c r="I12" s="38"/>
      <c r="J12" s="38">
        <v>9221824.6999999993</v>
      </c>
      <c r="K12" s="38"/>
      <c r="L12" s="38">
        <f>B12-J12</f>
        <v>-388121.77999999933</v>
      </c>
      <c r="M12" s="38"/>
      <c r="N12" s="32">
        <f>IF(J12=0,"n/a",IF(AND(L12/J12&lt;1,L12/J12&gt;-1),L12/J12,"n/a"))</f>
        <v>-4.20873083826891E-2</v>
      </c>
      <c r="O12" s="34"/>
      <c r="P12" s="39">
        <f>IF(B49=0,"n/a",B12/B49)</f>
        <v>8.8779125492987845E-2</v>
      </c>
      <c r="Q12" s="40">
        <f>IF(D49=0,"n/a",D12/D49)</f>
        <v>8.3087169020892637E-2</v>
      </c>
      <c r="R12" s="40">
        <f>IF(J49=0,"n/a",J12/J49)</f>
        <v>8.5339081932027119E-2</v>
      </c>
    </row>
    <row r="13" spans="1:20" x14ac:dyDescent="0.2">
      <c r="A13" s="29" t="s">
        <v>17</v>
      </c>
      <c r="B13" s="38">
        <v>1262042.73</v>
      </c>
      <c r="C13" s="38"/>
      <c r="D13" s="38">
        <v>1271000</v>
      </c>
      <c r="E13" s="38"/>
      <c r="F13" s="38">
        <f>B13-D13</f>
        <v>-8957.2700000000186</v>
      </c>
      <c r="G13" s="38"/>
      <c r="H13" s="32">
        <f>IF(D13=0,"n/a",IF(AND(F13/D13&lt;1,F13/D13&gt;-1),F13/D13,"n/a"))</f>
        <v>-7.0474193548387245E-3</v>
      </c>
      <c r="I13" s="38"/>
      <c r="J13" s="38">
        <v>1673050.69</v>
      </c>
      <c r="K13" s="38"/>
      <c r="L13" s="38">
        <f>B13-J13</f>
        <v>-411007.95999999996</v>
      </c>
      <c r="M13" s="38"/>
      <c r="N13" s="32">
        <f>IF(J13=0,"n/a",IF(AND(L13/J13&lt;1,L13/J13&gt;-1),L13/J13,"n/a"))</f>
        <v>-0.24566378201009556</v>
      </c>
      <c r="O13" s="34"/>
      <c r="P13" s="39">
        <f>IF(B50=0,"n/a",B13/B50)</f>
        <v>0.27292235669248799</v>
      </c>
      <c r="Q13" s="40">
        <f>IF(D50=0,"n/a",D13/D50)</f>
        <v>0.19018404907975461</v>
      </c>
      <c r="R13" s="40">
        <f>IF(J50=0,"n/a",J13/J50)</f>
        <v>0.24890216264584158</v>
      </c>
      <c r="S13" s="41"/>
    </row>
    <row r="14" spans="1:20" x14ac:dyDescent="0.2">
      <c r="A14" s="29" t="s">
        <v>18</v>
      </c>
      <c r="B14" s="38">
        <v>17089.080000000002</v>
      </c>
      <c r="C14" s="42"/>
      <c r="D14" s="38">
        <v>23000</v>
      </c>
      <c r="E14" s="42"/>
      <c r="F14" s="38">
        <f>B14-D14</f>
        <v>-5910.9199999999983</v>
      </c>
      <c r="G14" s="42"/>
      <c r="H14" s="32">
        <f>IF(D14=0,"n/a",IF(AND(F14/D14&lt;1,F14/D14&gt;-1),F14/D14,"n/a"))</f>
        <v>-0.25699652173913035</v>
      </c>
      <c r="I14" s="42"/>
      <c r="J14" s="38">
        <v>14084.71</v>
      </c>
      <c r="K14" s="38"/>
      <c r="L14" s="38">
        <f>B14-J14</f>
        <v>3004.3700000000026</v>
      </c>
      <c r="M14" s="42"/>
      <c r="N14" s="32">
        <f>IF(J14=0,"n/a",IF(AND(L14/J14&lt;1,L14/J14&gt;-1),L14/J14,"n/a"))</f>
        <v>0.21330719624330233</v>
      </c>
      <c r="O14" s="43"/>
      <c r="P14" s="39">
        <f>IF(B51=0,"n/a",B14/B51)</f>
        <v>4.8032716847490026E-2</v>
      </c>
      <c r="Q14" s="40">
        <f>IF(D51=0,"n/a",D14/D51)</f>
        <v>6.7448680351906154E-2</v>
      </c>
      <c r="R14" s="40">
        <f>IF(J51=0,"n/a",J14/J51)</f>
        <v>4.5994994877371367E-2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4</v>
      </c>
      <c r="I15" s="38"/>
      <c r="J15" s="44"/>
      <c r="K15" s="38"/>
      <c r="L15" s="44"/>
      <c r="M15" s="38"/>
      <c r="N15" s="45" t="s">
        <v>4</v>
      </c>
      <c r="O15" s="34"/>
      <c r="P15" s="46"/>
      <c r="Q15" s="46" t="s">
        <v>19</v>
      </c>
      <c r="R15" s="46" t="s">
        <v>19</v>
      </c>
    </row>
    <row r="16" spans="1:20" x14ac:dyDescent="0.2">
      <c r="A16" s="47" t="s">
        <v>20</v>
      </c>
      <c r="B16" s="48">
        <f>SUM(B10:B15)</f>
        <v>150831891.34</v>
      </c>
      <c r="C16" s="38"/>
      <c r="D16" s="48">
        <f>SUM(D10:D15)</f>
        <v>153788000</v>
      </c>
      <c r="E16" s="38"/>
      <c r="F16" s="48">
        <f>SUM(F10:F15)</f>
        <v>-2956108.6600000006</v>
      </c>
      <c r="G16" s="49"/>
      <c r="H16" s="50">
        <f>IF(D16=0,"n/a",IF(AND(F16/D16&lt;1,F16/D16&gt;-1),F16/D16,"n/a"))</f>
        <v>-1.9221972195489899E-2</v>
      </c>
      <c r="I16" s="49"/>
      <c r="J16" s="48">
        <f>SUM(J10:J15)</f>
        <v>155994421.84999999</v>
      </c>
      <c r="K16" s="38"/>
      <c r="L16" s="48">
        <f>SUM(L10:L15)</f>
        <v>-5162530.51</v>
      </c>
      <c r="M16" s="49"/>
      <c r="N16" s="50">
        <f>IF(J16=0,"n/a",IF(AND(L16/J16&lt;1,L16/J16&gt;-1),L16/J16,"n/a"))</f>
        <v>-3.309432766105027E-2</v>
      </c>
      <c r="O16" s="34"/>
      <c r="P16" s="51">
        <f>IF(B53=0,"n/a",B16/B53)</f>
        <v>0.10251826423590808</v>
      </c>
      <c r="Q16" s="51">
        <f>IF(D53=0,"n/a",D16/D53)</f>
        <v>0.10352845504373712</v>
      </c>
      <c r="R16" s="51">
        <f>IF(J53=0,"n/a",J16/J53)</f>
        <v>0.10057242363085694</v>
      </c>
    </row>
    <row r="17" spans="1:20" x14ac:dyDescent="0.2">
      <c r="A17" s="29" t="s">
        <v>21</v>
      </c>
      <c r="B17" s="38">
        <v>937978.12</v>
      </c>
      <c r="C17" s="38"/>
      <c r="D17" s="38">
        <v>413000</v>
      </c>
      <c r="E17" s="38"/>
      <c r="F17" s="38">
        <f>B17-D17</f>
        <v>524978.12</v>
      </c>
      <c r="G17" s="38"/>
      <c r="H17" s="32" t="str">
        <f>IF(D17=0,"n/a",IF(AND(F17/D17&lt;1,F17/D17&gt;-1),F17/D17,"n/a"))</f>
        <v>n/a</v>
      </c>
      <c r="I17" s="38"/>
      <c r="J17" s="38">
        <v>1192331.19</v>
      </c>
      <c r="K17" s="38"/>
      <c r="L17" s="38">
        <f>B17-J17</f>
        <v>-254353.06999999995</v>
      </c>
      <c r="M17" s="38"/>
      <c r="N17" s="32">
        <f>IF(J17=0,"n/a",IF(AND(L17/J17&lt;1,L17/J17&gt;-1),L17/J17,"n/a"))</f>
        <v>-0.21332417715249063</v>
      </c>
      <c r="O17" s="43"/>
      <c r="P17" s="40">
        <f>IF(B54=0,"n/a",B17/B54)</f>
        <v>5.4480255658162398E-3</v>
      </c>
      <c r="Q17" s="40">
        <f>IF(D54=0,"n/a",D17/D54)</f>
        <v>2.329424637754728E-3</v>
      </c>
      <c r="R17" s="40">
        <f>IF(J54=0,"n/a",J17/J54)</f>
        <v>6.6515508006647281E-3</v>
      </c>
    </row>
    <row r="18" spans="1:20" ht="12.75" customHeight="1" x14ac:dyDescent="0.2">
      <c r="A18" s="29" t="s">
        <v>22</v>
      </c>
      <c r="B18" s="38">
        <v>3716023.45</v>
      </c>
      <c r="C18" s="42"/>
      <c r="D18" s="38">
        <v>1775000</v>
      </c>
      <c r="E18" s="42"/>
      <c r="F18" s="38">
        <f>B18-D18</f>
        <v>1941023.4500000002</v>
      </c>
      <c r="G18" s="42"/>
      <c r="H18" s="32" t="str">
        <f>IF(D18=0,"n/a",IF(AND(F18/D18&lt;1,F18/D18&gt;-1),F18/D18,"n/a"))</f>
        <v>n/a</v>
      </c>
      <c r="I18" s="42"/>
      <c r="J18" s="38">
        <v>3348491.47</v>
      </c>
      <c r="K18" s="38"/>
      <c r="L18" s="38">
        <f>B18-J18</f>
        <v>367531.98</v>
      </c>
      <c r="M18" s="42"/>
      <c r="N18" s="32">
        <f>IF(J18=0,"n/a",IF(AND(L18/J18&lt;1,L18/J18&gt;-1),L18/J18,"n/a"))</f>
        <v>0.10976046476236058</v>
      </c>
      <c r="O18" s="34"/>
      <c r="P18" s="51">
        <f>IF(B55=0,"n/a",B18/B55)</f>
        <v>1.8172152427991591E-2</v>
      </c>
      <c r="Q18" s="51" t="str">
        <f>IF(D55=0,"n/a",D18/D55)</f>
        <v>n/a</v>
      </c>
      <c r="R18" s="51">
        <f>IF(J55=0,"n/a",J18/J55)</f>
        <v>3.0910388446307085E-2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4</v>
      </c>
      <c r="I19" s="53"/>
      <c r="J19" s="52"/>
      <c r="K19" s="53"/>
      <c r="L19" s="52"/>
      <c r="M19" s="53"/>
      <c r="N19" s="52" t="s">
        <v>4</v>
      </c>
      <c r="O19" s="54"/>
      <c r="P19" s="54"/>
      <c r="Q19" s="54"/>
      <c r="R19" s="54"/>
    </row>
    <row r="20" spans="1:20" x14ac:dyDescent="0.2">
      <c r="A20" s="55" t="s">
        <v>23</v>
      </c>
      <c r="B20" s="38">
        <f>SUM(B16:B18)</f>
        <v>155485892.91</v>
      </c>
      <c r="C20" s="38"/>
      <c r="D20" s="38">
        <f>SUM(D16:D18)</f>
        <v>155976000</v>
      </c>
      <c r="E20" s="38"/>
      <c r="F20" s="38">
        <f>SUM(F16:F18)</f>
        <v>-490107.09000000032</v>
      </c>
      <c r="G20" s="38"/>
      <c r="H20" s="56">
        <f>IF(D20=0,"n/a",IF(AND(F20/D20&lt;1,F20/D20&gt;-1),F20/D20,"n/a"))</f>
        <v>-3.1421955300815528E-3</v>
      </c>
      <c r="I20" s="38"/>
      <c r="J20" s="38">
        <f>SUM(J16:J18)</f>
        <v>160535244.50999999</v>
      </c>
      <c r="K20" s="38"/>
      <c r="L20" s="38">
        <f>SUM(L16:L18)</f>
        <v>-5049351.5999999996</v>
      </c>
      <c r="M20" s="38"/>
      <c r="N20" s="56">
        <f>IF(J20=0,"n/a",IF(AND(L20/J20&lt;1,L20/J20&gt;-1),L20/J20,"n/a"))</f>
        <v>-3.1453227703437218E-2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4</v>
      </c>
      <c r="I21" s="42"/>
      <c r="J21" s="42"/>
      <c r="K21" s="42"/>
      <c r="L21" s="42"/>
      <c r="M21" s="42"/>
      <c r="N21" s="59" t="s">
        <v>4</v>
      </c>
      <c r="O21" s="43"/>
      <c r="P21" s="59"/>
      <c r="Q21" s="59"/>
      <c r="R21" s="59"/>
    </row>
    <row r="22" spans="1:20" x14ac:dyDescent="0.2">
      <c r="A22" s="29" t="s">
        <v>24</v>
      </c>
      <c r="B22" s="38">
        <v>533054.5</v>
      </c>
      <c r="C22" s="38"/>
      <c r="D22" s="38">
        <v>0</v>
      </c>
      <c r="E22" s="38"/>
      <c r="F22" s="38">
        <f>B22-D22</f>
        <v>533054.5</v>
      </c>
      <c r="G22" s="38"/>
      <c r="H22" s="32" t="str">
        <f>IF(D22=0,"n/a",IF(AND(F22/D22&lt;1,F22/D22&gt;-1),F22/D22,"n/a"))</f>
        <v>n/a</v>
      </c>
      <c r="I22" s="38"/>
      <c r="J22" s="38">
        <v>34887.78</v>
      </c>
      <c r="K22" s="38"/>
      <c r="L22" s="38">
        <f>B22-J22</f>
        <v>498166.72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25</v>
      </c>
      <c r="B23" s="38">
        <v>1173423.03</v>
      </c>
      <c r="C23" s="38"/>
      <c r="D23" s="38">
        <v>1215000</v>
      </c>
      <c r="E23" s="38"/>
      <c r="F23" s="38">
        <f>B23-D23</f>
        <v>-41576.969999999972</v>
      </c>
      <c r="G23" s="38"/>
      <c r="H23" s="32">
        <f>IF(D23=0,"n/a",IF(AND(F23/D23&lt;1,F23/D23&gt;-1),F23/D23,"n/a"))</f>
        <v>-3.4219728395061703E-2</v>
      </c>
      <c r="I23" s="38"/>
      <c r="J23" s="38">
        <v>1611661.8</v>
      </c>
      <c r="K23" s="38"/>
      <c r="L23" s="38">
        <f>B23-J23</f>
        <v>-438238.77</v>
      </c>
      <c r="M23" s="38"/>
      <c r="N23" s="32">
        <f>IF(J23=0,"n/a",IF(AND(L23/J23&lt;1,L23/J23&gt;-1),L23/J23,"n/a"))</f>
        <v>-0.27191732781654315</v>
      </c>
      <c r="O23" s="43"/>
      <c r="P23" s="59"/>
      <c r="Q23" s="59"/>
      <c r="R23" s="59"/>
    </row>
    <row r="24" spans="1:20" x14ac:dyDescent="0.2">
      <c r="A24" s="29" t="s">
        <v>26</v>
      </c>
      <c r="B24" s="38">
        <v>9717732.3599999994</v>
      </c>
      <c r="C24" s="38"/>
      <c r="D24" s="38">
        <v>2158000</v>
      </c>
      <c r="E24" s="38"/>
      <c r="F24" s="38">
        <f>B24-D24</f>
        <v>7559732.3599999994</v>
      </c>
      <c r="G24" s="38"/>
      <c r="H24" s="32" t="str">
        <f>IF(D24=0,"n/a",IF(AND(F24/D24&lt;1,F24/D24&gt;-1),F24/D24,"n/a"))</f>
        <v>n/a</v>
      </c>
      <c r="I24" s="38"/>
      <c r="J24" s="38">
        <v>-3129574.08</v>
      </c>
      <c r="K24" s="38"/>
      <c r="L24" s="38">
        <f>B24-J24</f>
        <v>12847306.439999999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">
      <c r="A25" s="29" t="s">
        <v>27</v>
      </c>
      <c r="B25" s="48">
        <v>728518.53</v>
      </c>
      <c r="C25" s="42"/>
      <c r="D25" s="48">
        <v>-370000</v>
      </c>
      <c r="E25" s="42"/>
      <c r="F25" s="48">
        <f>B25-D25</f>
        <v>1098518.53</v>
      </c>
      <c r="G25" s="42"/>
      <c r="H25" s="50" t="str">
        <f>IF(D25=0,"n/a",IF(AND(F25/D25&lt;1,F25/D25&gt;-1),F25/D25,"n/a"))</f>
        <v>n/a</v>
      </c>
      <c r="I25" s="42"/>
      <c r="J25" s="48">
        <v>891932.11</v>
      </c>
      <c r="K25" s="38"/>
      <c r="L25" s="48">
        <f>B25-J25</f>
        <v>-163413.57999999996</v>
      </c>
      <c r="M25" s="42"/>
      <c r="N25" s="50">
        <f>IF(J25=0,"n/a",IF(AND(L25/J25&lt;1,L25/J25&gt;-1),L25/J25,"n/a"))</f>
        <v>-0.18321302503617676</v>
      </c>
      <c r="O25" s="43"/>
      <c r="P25" s="59"/>
      <c r="Q25" s="59"/>
      <c r="R25" s="59"/>
    </row>
    <row r="26" spans="1:20" ht="12.75" customHeight="1" x14ac:dyDescent="0.2">
      <c r="A26" s="29" t="s">
        <v>28</v>
      </c>
      <c r="B26" s="48">
        <f>SUM(B22:B25)</f>
        <v>12152728.419999998</v>
      </c>
      <c r="C26" s="38"/>
      <c r="D26" s="48">
        <f>SUM(D22:D25)</f>
        <v>3003000</v>
      </c>
      <c r="E26" s="38"/>
      <c r="F26" s="48">
        <f>SUM(F22:F25)</f>
        <v>9149728.4199999999</v>
      </c>
      <c r="G26" s="38"/>
      <c r="H26" s="50" t="str">
        <f>IF(D26=0,"n/a",IF(AND(F26/D26&lt;1,F26/D26&gt;-1),F26/D26,"n/a"))</f>
        <v>n/a</v>
      </c>
      <c r="I26" s="38"/>
      <c r="J26" s="48">
        <f>SUM(J22:J25)</f>
        <v>-591092.39</v>
      </c>
      <c r="K26" s="38"/>
      <c r="L26" s="48">
        <f>SUM(L22:L25)</f>
        <v>12743820.809999999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4</v>
      </c>
      <c r="I27" s="42"/>
      <c r="J27" s="60"/>
      <c r="K27" s="60"/>
      <c r="L27" s="60"/>
      <c r="M27" s="42"/>
      <c r="N27" s="59" t="s">
        <v>4</v>
      </c>
      <c r="O27" s="43"/>
      <c r="P27" s="59"/>
      <c r="Q27" s="59"/>
      <c r="R27" s="59"/>
    </row>
    <row r="28" spans="1:20" ht="13.5" thickBot="1" x14ac:dyDescent="0.25">
      <c r="A28" s="61" t="s">
        <v>29</v>
      </c>
      <c r="B28" s="62">
        <f>+B26+B20</f>
        <v>167638621.32999998</v>
      </c>
      <c r="C28" s="30"/>
      <c r="D28" s="62">
        <f>+D26+D20</f>
        <v>158979000</v>
      </c>
      <c r="E28" s="30"/>
      <c r="F28" s="62">
        <f>+F26+F20</f>
        <v>8659621.3300000001</v>
      </c>
      <c r="G28" s="38"/>
      <c r="H28" s="63">
        <f>IF(D28=0,"n/a",IF(AND(F28/D28&lt;1,F28/D28&gt;-1),F28/D28,"n/a"))</f>
        <v>5.4470221412891012E-2</v>
      </c>
      <c r="I28" s="38"/>
      <c r="J28" s="62">
        <f>+J26+J20</f>
        <v>159944152.12</v>
      </c>
      <c r="K28" s="30"/>
      <c r="L28" s="62">
        <f>+L26+L20</f>
        <v>7694469.209999999</v>
      </c>
      <c r="M28" s="38"/>
      <c r="N28" s="63">
        <f>IF(J28=0,"n/a",IF(AND(L28/J28&lt;1,L28/J28&gt;-1),L28/J28,"n/a"))</f>
        <v>4.8107224353080014E-2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30</v>
      </c>
      <c r="B31" s="30">
        <v>6254634.1799999997</v>
      </c>
      <c r="C31" s="30"/>
      <c r="D31" s="30">
        <v>5741629</v>
      </c>
      <c r="E31" s="30"/>
      <c r="F31" s="30"/>
      <c r="G31" s="38"/>
      <c r="H31" s="38"/>
      <c r="I31" s="38"/>
      <c r="J31" s="30">
        <v>5907269.2199999997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31</v>
      </c>
      <c r="B32" s="38">
        <v>-4458423.3</v>
      </c>
      <c r="C32" s="38"/>
      <c r="D32" s="38">
        <v>-5386459</v>
      </c>
      <c r="E32" s="38"/>
      <c r="F32" s="38"/>
      <c r="G32" s="38"/>
      <c r="H32" s="38"/>
      <c r="I32" s="38"/>
      <c r="J32" s="38">
        <v>-6398812.1200000001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32</v>
      </c>
      <c r="B33" s="38">
        <v>6845613.7400000002</v>
      </c>
      <c r="C33" s="38"/>
      <c r="D33" s="38">
        <v>7663010</v>
      </c>
      <c r="E33" s="70"/>
      <c r="F33" s="38"/>
      <c r="G33" s="70"/>
      <c r="H33" s="70"/>
      <c r="I33" s="70"/>
      <c r="J33" s="38">
        <v>7928134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33</v>
      </c>
      <c r="B34" s="38">
        <v>-3965173.74</v>
      </c>
      <c r="C34" s="38"/>
      <c r="D34" s="38">
        <v>-3939144</v>
      </c>
      <c r="E34" s="38"/>
      <c r="F34" s="38"/>
      <c r="G34" s="38"/>
      <c r="H34" s="38"/>
      <c r="I34" s="38"/>
      <c r="J34" s="38">
        <v>-3950187.47</v>
      </c>
      <c r="K34" s="30"/>
      <c r="L34" s="30"/>
      <c r="M34" s="38"/>
      <c r="N34" s="38"/>
      <c r="O34" s="57"/>
      <c r="P34" s="33"/>
      <c r="Q34" s="57"/>
      <c r="R34" s="57"/>
      <c r="T34" s="108"/>
    </row>
    <row r="35" spans="1:20" x14ac:dyDescent="0.2">
      <c r="A35" s="29" t="s">
        <v>34</v>
      </c>
      <c r="B35" s="38">
        <v>1210910.3600000001</v>
      </c>
      <c r="C35" s="38"/>
      <c r="D35" s="38">
        <v>1078810</v>
      </c>
      <c r="E35" s="38"/>
      <c r="F35" s="38"/>
      <c r="G35" s="38"/>
      <c r="H35" s="38"/>
      <c r="I35" s="38"/>
      <c r="J35" s="38">
        <v>1191951.53</v>
      </c>
      <c r="K35" s="30"/>
      <c r="L35" s="30"/>
      <c r="M35" s="38"/>
      <c r="N35" s="38"/>
      <c r="O35" s="57"/>
      <c r="P35" s="33"/>
      <c r="Q35" s="57"/>
      <c r="R35" s="57"/>
      <c r="T35" s="108"/>
    </row>
    <row r="36" spans="1:20" x14ac:dyDescent="0.2">
      <c r="A36" s="29" t="s">
        <v>35</v>
      </c>
      <c r="B36" s="38">
        <v>-444724.49</v>
      </c>
      <c r="C36" s="38"/>
      <c r="D36" s="38">
        <v>-426892</v>
      </c>
      <c r="E36" s="38"/>
      <c r="F36" s="38"/>
      <c r="G36" s="38"/>
      <c r="H36" s="38"/>
      <c r="I36" s="38"/>
      <c r="J36" s="38">
        <v>-450889.75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36</v>
      </c>
      <c r="B37" s="38">
        <v>43.64</v>
      </c>
      <c r="C37" s="38"/>
      <c r="D37" s="38">
        <v>0</v>
      </c>
      <c r="E37" s="38"/>
      <c r="F37" s="38"/>
      <c r="G37" s="38"/>
      <c r="H37" s="38"/>
      <c r="I37" s="38"/>
      <c r="J37" s="38">
        <v>606969.87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37</v>
      </c>
      <c r="B38" s="38">
        <v>-108854.85</v>
      </c>
      <c r="C38" s="38"/>
      <c r="D38" s="38">
        <v>0</v>
      </c>
      <c r="E38" s="38"/>
      <c r="F38" s="38"/>
      <c r="G38" s="38"/>
      <c r="H38" s="38"/>
      <c r="I38" s="38"/>
      <c r="J38" s="38">
        <v>-263495.49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38</v>
      </c>
      <c r="B39" s="38">
        <v>4372129.1500000004</v>
      </c>
      <c r="C39" s="38"/>
      <c r="D39" s="38">
        <v>4987279</v>
      </c>
      <c r="E39" s="38"/>
      <c r="F39" s="38"/>
      <c r="G39" s="38"/>
      <c r="H39" s="38"/>
      <c r="I39" s="38"/>
      <c r="J39" s="38">
        <v>4221207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39</v>
      </c>
      <c r="B40" s="38">
        <v>1535245.36</v>
      </c>
      <c r="C40" s="38"/>
      <c r="D40" s="38">
        <v>0</v>
      </c>
      <c r="E40" s="38"/>
      <c r="F40" s="38"/>
      <c r="G40" s="38"/>
      <c r="H40" s="38"/>
      <c r="I40" s="38"/>
      <c r="J40" s="38">
        <v>0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40</v>
      </c>
      <c r="B41" s="38">
        <v>38839538.340000004</v>
      </c>
      <c r="C41" s="38"/>
      <c r="D41" s="38">
        <v>0</v>
      </c>
      <c r="E41" s="38"/>
      <c r="F41" s="38"/>
      <c r="G41" s="38"/>
      <c r="H41" s="38"/>
      <c r="I41" s="38"/>
      <c r="J41" s="38">
        <v>0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5</v>
      </c>
      <c r="G43" s="12"/>
      <c r="H43" s="12"/>
      <c r="I43" s="11"/>
      <c r="J43" s="75"/>
      <c r="K43" s="75"/>
      <c r="L43" s="77" t="s">
        <v>6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8</v>
      </c>
      <c r="C44" s="75"/>
      <c r="D44" s="78"/>
      <c r="E44" s="79"/>
      <c r="F44" s="78"/>
      <c r="G44" s="9"/>
      <c r="H44" s="9"/>
      <c r="I44" s="11"/>
      <c r="J44" s="78" t="s">
        <v>8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41</v>
      </c>
      <c r="B45" s="21">
        <v>2016</v>
      </c>
      <c r="C45" s="75"/>
      <c r="D45" s="81" t="s">
        <v>10</v>
      </c>
      <c r="E45" s="75"/>
      <c r="F45" s="81" t="s">
        <v>11</v>
      </c>
      <c r="G45" s="11"/>
      <c r="H45" s="23" t="s">
        <v>12</v>
      </c>
      <c r="I45" s="11"/>
      <c r="J45" s="21">
        <v>2015</v>
      </c>
      <c r="K45" s="76"/>
      <c r="L45" s="82" t="s">
        <v>11</v>
      </c>
      <c r="M45" s="11"/>
      <c r="N45" s="23" t="s">
        <v>12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14</v>
      </c>
      <c r="B47" s="85">
        <v>626396742.38</v>
      </c>
      <c r="C47" s="85"/>
      <c r="D47" s="85">
        <v>642465000</v>
      </c>
      <c r="E47" s="85"/>
      <c r="F47" s="85">
        <f>B47-D47</f>
        <v>-16068257.620000005</v>
      </c>
      <c r="G47" s="49"/>
      <c r="H47" s="56">
        <f>IF(D47=0,"n/a",IF(AND(F47/D47&lt;1,F47/D47&gt;-1),F47/D47,"n/a"))</f>
        <v>-2.5010323706349771E-2</v>
      </c>
      <c r="I47" s="49"/>
      <c r="J47" s="85">
        <v>674568975.76300001</v>
      </c>
      <c r="K47" s="85"/>
      <c r="L47" s="85">
        <f>+B47-J47</f>
        <v>-48172233.383000016</v>
      </c>
      <c r="M47" s="49"/>
      <c r="N47" s="56">
        <f>IF(J47=0,"n/a",IF(AND(L47/J47&lt;1,L47/J47&gt;-1),L47/J47,"n/a"))</f>
        <v>-7.1411872045423902E-2</v>
      </c>
      <c r="O47" s="86"/>
      <c r="P47" s="25"/>
      <c r="Q47" s="28"/>
      <c r="R47" s="28"/>
    </row>
    <row r="48" spans="1:20" x14ac:dyDescent="0.2">
      <c r="A48" s="29" t="s">
        <v>15</v>
      </c>
      <c r="B48" s="85">
        <v>740389753.88999999</v>
      </c>
      <c r="C48" s="85"/>
      <c r="D48" s="85">
        <v>724263000</v>
      </c>
      <c r="E48" s="85"/>
      <c r="F48" s="85">
        <f>B48-D48</f>
        <v>16126753.889999986</v>
      </c>
      <c r="G48" s="49"/>
      <c r="H48" s="56">
        <f>IF(D48=0,"n/a",IF(AND(F48/D48&lt;1,F48/D48&gt;-1),F48/D48,"n/a"))</f>
        <v>2.2266433450279781E-2</v>
      </c>
      <c r="I48" s="49"/>
      <c r="J48" s="85">
        <v>761407655.60899997</v>
      </c>
      <c r="K48" s="85"/>
      <c r="L48" s="85">
        <f>+B48-J48</f>
        <v>-21017901.718999982</v>
      </c>
      <c r="M48" s="49"/>
      <c r="N48" s="56">
        <f>IF(J48=0,"n/a",IF(AND(L48/J48&lt;1,L48/J48&gt;-1),L48/J48,"n/a"))</f>
        <v>-2.7604006295667127E-2</v>
      </c>
      <c r="O48" s="86"/>
      <c r="P48" s="25"/>
      <c r="Q48" s="28"/>
      <c r="R48" s="28"/>
    </row>
    <row r="49" spans="1:18" ht="12.75" customHeight="1" x14ac:dyDescent="0.2">
      <c r="A49" s="29" t="s">
        <v>16</v>
      </c>
      <c r="B49" s="85">
        <v>99502026.753999993</v>
      </c>
      <c r="C49" s="85"/>
      <c r="D49" s="85">
        <v>111714000</v>
      </c>
      <c r="E49" s="85"/>
      <c r="F49" s="85">
        <f>B49-D49</f>
        <v>-12211973.246000007</v>
      </c>
      <c r="G49" s="49"/>
      <c r="H49" s="56">
        <f>IF(D49=0,"n/a",IF(AND(F49/D49&lt;1,F49/D49&gt;-1),F49/D49,"n/a"))</f>
        <v>-0.10931461809621003</v>
      </c>
      <c r="I49" s="49"/>
      <c r="J49" s="85">
        <v>108060978.52500001</v>
      </c>
      <c r="K49" s="85"/>
      <c r="L49" s="85">
        <f>+B49-J49</f>
        <v>-8558951.7710000128</v>
      </c>
      <c r="M49" s="49"/>
      <c r="N49" s="56">
        <f>IF(J49=0,"n/a",IF(AND(L49/J49&lt;1,L49/J49&gt;-1),L49/J49,"n/a"))</f>
        <v>-7.9204833121327797E-2</v>
      </c>
      <c r="O49" s="86"/>
      <c r="P49" s="25"/>
      <c r="Q49" s="28"/>
      <c r="R49" s="28"/>
    </row>
    <row r="50" spans="1:18" x14ac:dyDescent="0.2">
      <c r="A50" s="29" t="s">
        <v>17</v>
      </c>
      <c r="B50" s="85">
        <v>4624182.2960000001</v>
      </c>
      <c r="C50" s="85"/>
      <c r="D50" s="85">
        <v>6683000</v>
      </c>
      <c r="E50" s="85"/>
      <c r="F50" s="85">
        <f>B50-D50</f>
        <v>-2058817.7039999999</v>
      </c>
      <c r="G50" s="49"/>
      <c r="H50" s="56">
        <f>IF(D50=0,"n/a",IF(AND(F50/D50&lt;1,F50/D50&gt;-1),F50/D50,"n/a"))</f>
        <v>-0.30806788927128531</v>
      </c>
      <c r="I50" s="49"/>
      <c r="J50" s="85">
        <v>6721720.182</v>
      </c>
      <c r="K50" s="85"/>
      <c r="L50" s="85">
        <f>+B50-J50</f>
        <v>-2097537.8859999999</v>
      </c>
      <c r="M50" s="49"/>
      <c r="N50" s="56">
        <f>IF(J50=0,"n/a",IF(AND(L50/J50&lt;1,L50/J50&gt;-1),L50/J50,"n/a"))</f>
        <v>-0.31205373464027364</v>
      </c>
      <c r="O50" s="86"/>
      <c r="P50" s="87"/>
      <c r="Q50" s="28"/>
      <c r="R50" s="28"/>
    </row>
    <row r="51" spans="1:18" x14ac:dyDescent="0.2">
      <c r="A51" s="29" t="s">
        <v>18</v>
      </c>
      <c r="B51" s="85">
        <v>355780</v>
      </c>
      <c r="C51" s="88"/>
      <c r="D51" s="85">
        <v>341000</v>
      </c>
      <c r="E51" s="88"/>
      <c r="F51" s="85">
        <f>B51-D51</f>
        <v>14780</v>
      </c>
      <c r="G51" s="89"/>
      <c r="H51" s="56">
        <f>IF(D51=0,"n/a",IF(AND(F51/D51&lt;1,F51/D51&gt;-1),F51/D51,"n/a"))</f>
        <v>4.3343108504398827E-2</v>
      </c>
      <c r="I51" s="89"/>
      <c r="J51" s="85">
        <v>306222.66700000002</v>
      </c>
      <c r="K51" s="88"/>
      <c r="L51" s="85">
        <f>+B51-J51</f>
        <v>49557.332999999984</v>
      </c>
      <c r="M51" s="89"/>
      <c r="N51" s="56">
        <f>IF(J51=0,"n/a",IF(AND(L51/J51&lt;1,L51/J51&gt;-1),L51/J51,"n/a"))</f>
        <v>0.16183430666809515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20</v>
      </c>
      <c r="B53" s="94">
        <f>SUM(B47:B52)</f>
        <v>1471268485.3199999</v>
      </c>
      <c r="C53" s="85"/>
      <c r="D53" s="94">
        <f>SUM(D47:D52)</f>
        <v>1485466000</v>
      </c>
      <c r="E53" s="85"/>
      <c r="F53" s="94">
        <f>SUM(F47:F52)</f>
        <v>-14197514.680000026</v>
      </c>
      <c r="G53" s="49"/>
      <c r="H53" s="50">
        <f>IF(D53=0,"n/a",IF(AND(F53/D53&lt;1,F53/D53&gt;-1),F53/D53,"n/a"))</f>
        <v>-9.5576167209481915E-3</v>
      </c>
      <c r="I53" s="49"/>
      <c r="J53" s="94">
        <f>SUM(J47:J52)</f>
        <v>1551065552.7460001</v>
      </c>
      <c r="K53" s="85"/>
      <c r="L53" s="94">
        <f>SUM(L47:L52)</f>
        <v>-79797067.425999999</v>
      </c>
      <c r="M53" s="49"/>
      <c r="N53" s="50">
        <f>IF(J53=0,"n/a",IF(AND(L53/J53&lt;1,L53/J53&gt;-1),L53/J53,"n/a"))</f>
        <v>-5.1446611837086834E-2</v>
      </c>
      <c r="O53" s="86"/>
      <c r="P53" s="25"/>
      <c r="Q53" s="28"/>
      <c r="R53" s="28"/>
    </row>
    <row r="54" spans="1:18" ht="12.75" customHeight="1" x14ac:dyDescent="0.2">
      <c r="A54" s="29" t="s">
        <v>21</v>
      </c>
      <c r="B54" s="85">
        <v>172168450.509</v>
      </c>
      <c r="C54" s="88"/>
      <c r="D54" s="85">
        <v>177297000</v>
      </c>
      <c r="E54" s="88"/>
      <c r="F54" s="85">
        <f>B54-D54</f>
        <v>-5128549.4909999967</v>
      </c>
      <c r="G54" s="89"/>
      <c r="H54" s="56">
        <f>IF(D54=0,"n/a",IF(AND(F54/D54&lt;1,F54/D54&gt;-1),F54/D54,"n/a"))</f>
        <v>-2.8926318499466978E-2</v>
      </c>
      <c r="I54" s="89"/>
      <c r="J54" s="85">
        <v>179256120.22400001</v>
      </c>
      <c r="K54" s="88"/>
      <c r="L54" s="85">
        <f>+B54-J54</f>
        <v>-7087669.7150000036</v>
      </c>
      <c r="M54" s="89"/>
      <c r="N54" s="56">
        <f>IF(J54=0,"n/a",IF(AND(L54/J54&lt;1,L54/J54&gt;-1),L54/J54,"n/a"))</f>
        <v>-3.9539345748101598E-2</v>
      </c>
      <c r="O54" s="86"/>
      <c r="P54" s="25"/>
      <c r="Q54" s="28"/>
      <c r="R54" s="28"/>
    </row>
    <row r="55" spans="1:18" x14ac:dyDescent="0.2">
      <c r="A55" s="29" t="s">
        <v>22</v>
      </c>
      <c r="B55" s="85">
        <v>204490000</v>
      </c>
      <c r="C55" s="88"/>
      <c r="D55" s="85">
        <v>0</v>
      </c>
      <c r="E55" s="88"/>
      <c r="F55" s="85">
        <f>B55-D55</f>
        <v>204490000</v>
      </c>
      <c r="G55" s="89"/>
      <c r="H55" s="56" t="str">
        <f>IF(D55=0,"n/a",IF(AND(F55/D55&lt;1,F55/D55&gt;-1),F55/D55,"n/a"))</f>
        <v>n/a</v>
      </c>
      <c r="I55" s="89"/>
      <c r="J55" s="85">
        <v>108329000</v>
      </c>
      <c r="K55" s="88"/>
      <c r="L55" s="85">
        <f>+B55-J55</f>
        <v>96161000</v>
      </c>
      <c r="M55" s="89"/>
      <c r="N55" s="56">
        <f>IF(J55=0,"n/a",IF(AND(L55/J55&lt;1,L55/J55&gt;-1),L55/J55,"n/a"))</f>
        <v>0.88767550702028086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42</v>
      </c>
      <c r="B57" s="97">
        <f>SUM(B53:B55)</f>
        <v>1847926935.829</v>
      </c>
      <c r="C57" s="85"/>
      <c r="D57" s="97">
        <f>SUM(D53:D55)</f>
        <v>1662763000</v>
      </c>
      <c r="E57" s="85"/>
      <c r="F57" s="97">
        <f>SUM(F53:F55)</f>
        <v>185163935.82899997</v>
      </c>
      <c r="G57" s="49"/>
      <c r="H57" s="63">
        <f>IF(D57=0,"n/a",IF(AND(F57/D57&lt;1,F57/D57&gt;-1),F57/D57,"n/a"))</f>
        <v>0.11135918698515661</v>
      </c>
      <c r="I57" s="49"/>
      <c r="J57" s="97">
        <f>SUM(J53:J55)</f>
        <v>1838650672.97</v>
      </c>
      <c r="K57" s="85"/>
      <c r="L57" s="97">
        <f>SUM(L53:L55)</f>
        <v>9276262.8589999974</v>
      </c>
      <c r="M57" s="49"/>
      <c r="N57" s="63">
        <f>IF(J57=0,"n/a",IF(AND(L57/J57&lt;1,L57/J57&gt;-1),L57/J57,"n/a"))</f>
        <v>5.0451469631346071E-3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10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1:18" x14ac:dyDescent="0.2">
      <c r="A60" s="110" t="s">
        <v>43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27" activePane="bottomLeft" state="frozen"/>
      <selection activeCell="F24" sqref="F24"/>
      <selection pane="bottomLeft" activeCell="AB36" sqref="AB36"/>
    </sheetView>
  </sheetViews>
  <sheetFormatPr defaultColWidth="9.140625" defaultRowHeight="12.75" x14ac:dyDescent="0.2"/>
  <cols>
    <col min="1" max="1" width="41.85546875" style="101" customWidth="1"/>
    <col min="2" max="2" width="18.140625" style="101" bestFit="1" customWidth="1"/>
    <col min="3" max="3" width="0.7109375" style="101" customWidth="1"/>
    <col min="4" max="4" width="17.140625" style="101" hidden="1" customWidth="1"/>
    <col min="5" max="5" width="0.7109375" style="101" hidden="1" customWidth="1"/>
    <col min="6" max="6" width="16.140625" style="101" hidden="1" customWidth="1"/>
    <col min="7" max="7" width="0.7109375" style="101" hidden="1" customWidth="1"/>
    <col min="8" max="8" width="7.7109375" style="101" hidden="1" customWidth="1"/>
    <col min="9" max="9" width="0.7109375" style="101" hidden="1" customWidth="1"/>
    <col min="10" max="10" width="18.140625" style="101" bestFit="1" customWidth="1"/>
    <col min="11" max="11" width="0.7109375" style="101" customWidth="1"/>
    <col min="12" max="12" width="16.28515625" style="101" bestFit="1" customWidth="1"/>
    <col min="13" max="13" width="0.7109375" style="101" customWidth="1"/>
    <col min="14" max="14" width="7.7109375" style="101" bestFit="1" customWidth="1"/>
    <col min="15" max="15" width="0.7109375" style="101" customWidth="1"/>
    <col min="16" max="16" width="7.7109375" style="101" customWidth="1"/>
    <col min="17" max="17" width="9.140625" style="101" hidden="1" customWidth="1"/>
    <col min="18" max="18" width="7.85546875" style="101" customWidth="1"/>
    <col min="19" max="16384" width="9.140625" style="101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4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4</v>
      </c>
      <c r="B6" s="11"/>
      <c r="C6" s="11"/>
      <c r="D6" s="11"/>
      <c r="E6" s="11"/>
      <c r="F6" s="12" t="s">
        <v>5</v>
      </c>
      <c r="G6" s="12"/>
      <c r="H6" s="12"/>
      <c r="I6" s="11"/>
      <c r="J6" s="11"/>
      <c r="K6" s="9"/>
      <c r="L6" s="12" t="s">
        <v>6</v>
      </c>
      <c r="M6" s="12"/>
      <c r="N6" s="12"/>
      <c r="O6" s="13"/>
      <c r="P6" s="14" t="s">
        <v>7</v>
      </c>
      <c r="Q6" s="15"/>
      <c r="R6" s="15"/>
    </row>
    <row r="7" spans="1:18" x14ac:dyDescent="0.2">
      <c r="A7" s="16"/>
      <c r="B7" s="17" t="s">
        <v>8</v>
      </c>
      <c r="C7" s="11"/>
      <c r="D7" s="18"/>
      <c r="E7" s="16"/>
      <c r="F7" s="9"/>
      <c r="G7" s="9"/>
      <c r="H7" s="9"/>
      <c r="I7" s="11"/>
      <c r="J7" s="17" t="s">
        <v>8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4"/>
      <c r="G8" s="102"/>
      <c r="H8" s="9"/>
      <c r="I8" s="11"/>
      <c r="J8" s="16"/>
      <c r="K8" s="103"/>
      <c r="L8" s="102"/>
      <c r="M8" s="13"/>
      <c r="N8" s="103"/>
      <c r="O8" s="13"/>
      <c r="P8" s="102"/>
      <c r="Q8" s="104"/>
      <c r="R8" s="103"/>
    </row>
    <row r="9" spans="1:18" ht="12.75" customHeight="1" x14ac:dyDescent="0.2">
      <c r="A9" s="20" t="s">
        <v>9</v>
      </c>
      <c r="B9" s="21">
        <v>2016</v>
      </c>
      <c r="C9" s="11"/>
      <c r="D9" s="22" t="s">
        <v>13</v>
      </c>
      <c r="E9" s="11"/>
      <c r="F9" s="22" t="s">
        <v>11</v>
      </c>
      <c r="G9" s="11"/>
      <c r="H9" s="23" t="s">
        <v>12</v>
      </c>
      <c r="I9" s="11"/>
      <c r="J9" s="21">
        <v>2015</v>
      </c>
      <c r="K9" s="9"/>
      <c r="L9" s="22" t="s">
        <v>11</v>
      </c>
      <c r="M9" s="11"/>
      <c r="N9" s="23" t="s">
        <v>12</v>
      </c>
      <c r="O9" s="24"/>
      <c r="P9" s="21">
        <v>2016</v>
      </c>
      <c r="Q9" s="22" t="s">
        <v>13</v>
      </c>
      <c r="R9" s="21">
        <v>2015</v>
      </c>
    </row>
    <row r="10" spans="1:18" ht="6.6" customHeight="1" x14ac:dyDescent="0.2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">
      <c r="A11" s="29" t="s">
        <v>14</v>
      </c>
      <c r="B11" s="30">
        <v>1130924221.78</v>
      </c>
      <c r="C11" s="30"/>
      <c r="D11" s="30">
        <v>917143000</v>
      </c>
      <c r="E11" s="30"/>
      <c r="F11" s="30">
        <f>B11-D11</f>
        <v>213781221.77999997</v>
      </c>
      <c r="G11" s="30"/>
      <c r="H11" s="30">
        <f>IF(D11=0,"n/a",IF(AND(F11/D11&lt;1,F11/D11&gt;-1),F11/D11,"n/a"))</f>
        <v>0.23309475379520966</v>
      </c>
      <c r="I11" s="30"/>
      <c r="J11" s="30">
        <v>956717480.79999995</v>
      </c>
      <c r="K11" s="30"/>
      <c r="L11" s="30">
        <f>B11-J11</f>
        <v>174206740.98000002</v>
      </c>
      <c r="M11" s="33"/>
      <c r="N11" s="32">
        <f>IF(J11=0,"n/a",IF(AND(L11/J11&lt;1,L11/J11&gt;-1),L11/J11,"n/a"))</f>
        <v>0.1820879669035938</v>
      </c>
      <c r="O11" s="34"/>
      <c r="P11" s="35">
        <f>IF(B48=0,"n/a",B11/B48)</f>
        <v>0.11026632635976935</v>
      </c>
      <c r="Q11" s="36" t="str">
        <f>IF(D48=0,"n/a",D11/D48)</f>
        <v>n/a</v>
      </c>
      <c r="R11" s="36">
        <f>IF(J48=0,"n/a",J11/J48)</f>
        <v>9.5088782241126102E-2</v>
      </c>
    </row>
    <row r="12" spans="1:18" x14ac:dyDescent="0.2">
      <c r="A12" s="29" t="s">
        <v>15</v>
      </c>
      <c r="B12" s="38">
        <v>876450805.50999999</v>
      </c>
      <c r="C12" s="38"/>
      <c r="D12" s="38">
        <v>111955000</v>
      </c>
      <c r="E12" s="38"/>
      <c r="F12" s="38">
        <f>B12-D12</f>
        <v>764495805.50999999</v>
      </c>
      <c r="G12" s="38"/>
      <c r="H12" s="38" t="str">
        <f>IF(D12=0,"n/a",IF(AND(F12/D12&lt;1,F12/D12&gt;-1),F12/D12,"n/a"))</f>
        <v>n/a</v>
      </c>
      <c r="I12" s="38"/>
      <c r="J12" s="38">
        <v>829224557.82000005</v>
      </c>
      <c r="K12" s="38"/>
      <c r="L12" s="38">
        <f>B12-J12</f>
        <v>47226247.689999938</v>
      </c>
      <c r="M12" s="38"/>
      <c r="N12" s="32">
        <f>IF(J12=0,"n/a",IF(AND(L12/J12&lt;1,L12/J12&gt;-1),L12/J12,"n/a"))</f>
        <v>5.695230229813255E-2</v>
      </c>
      <c r="O12" s="34"/>
      <c r="P12" s="39">
        <f>IF(B49=0,"n/a",B12/B49)</f>
        <v>9.8116477140587674E-2</v>
      </c>
      <c r="Q12" s="40">
        <f>IF(D49=0,"n/a",D12/D49)</f>
        <v>1.0803710983771225E-2</v>
      </c>
      <c r="R12" s="40">
        <f>IF(J49=0,"n/a",J12/J49)</f>
        <v>9.2861455335491908E-2</v>
      </c>
    </row>
    <row r="13" spans="1:18" x14ac:dyDescent="0.2">
      <c r="A13" s="29" t="s">
        <v>16</v>
      </c>
      <c r="B13" s="38">
        <v>113139750.7</v>
      </c>
      <c r="C13" s="38"/>
      <c r="D13" s="38">
        <v>17271000</v>
      </c>
      <c r="E13" s="38"/>
      <c r="F13" s="38">
        <f>B13-D13</f>
        <v>95868750.700000003</v>
      </c>
      <c r="G13" s="38"/>
      <c r="H13" s="38" t="str">
        <f>IF(D13=0,"n/a",IF(AND(F13/D13&lt;1,F13/D13&gt;-1),F13/D13,"n/a"))</f>
        <v>n/a</v>
      </c>
      <c r="I13" s="38"/>
      <c r="J13" s="38">
        <v>110025656.16</v>
      </c>
      <c r="K13" s="38"/>
      <c r="L13" s="38">
        <f>B13-J13</f>
        <v>3114094.5400000066</v>
      </c>
      <c r="M13" s="38"/>
      <c r="N13" s="32">
        <f>IF(J13=0,"n/a",IF(AND(L13/J13&lt;1,L13/J13&gt;-1),L13/J13,"n/a"))</f>
        <v>2.8303348952279556E-2</v>
      </c>
      <c r="O13" s="34"/>
      <c r="P13" s="39">
        <f>IF(B50=0,"n/a",B13/B50)</f>
        <v>9.2405693652629559E-2</v>
      </c>
      <c r="Q13" s="40">
        <f>IF(D50=0,"n/a",D13/D50)</f>
        <v>1.823637728045787E-3</v>
      </c>
      <c r="R13" s="40">
        <f>IF(J50=0,"n/a",J13/J50)</f>
        <v>8.7633386978841751E-2</v>
      </c>
    </row>
    <row r="14" spans="1:18" x14ac:dyDescent="0.2">
      <c r="A14" s="29" t="s">
        <v>17</v>
      </c>
      <c r="B14" s="38">
        <v>19857971.739999998</v>
      </c>
      <c r="C14" s="38"/>
      <c r="D14" s="38">
        <v>370000</v>
      </c>
      <c r="E14" s="38"/>
      <c r="F14" s="38">
        <f>B14-D14</f>
        <v>19487971.739999998</v>
      </c>
      <c r="G14" s="38"/>
      <c r="H14" s="38" t="str">
        <f>IF(D14=0,"n/a",IF(AND(F14/D14&lt;1,F14/D14&gt;-1),F14/D14,"n/a"))</f>
        <v>n/a</v>
      </c>
      <c r="I14" s="38"/>
      <c r="J14" s="38">
        <v>19688863.359999999</v>
      </c>
      <c r="K14" s="38"/>
      <c r="L14" s="38">
        <f>B14-J14</f>
        <v>169108.37999999896</v>
      </c>
      <c r="M14" s="38"/>
      <c r="N14" s="32">
        <f>IF(J14=0,"n/a",IF(AND(L14/J14&lt;1,L14/J14&gt;-1),L14/J14,"n/a"))</f>
        <v>8.5890372089005625E-3</v>
      </c>
      <c r="O14" s="34"/>
      <c r="P14" s="39">
        <f>IF(B51=0,"n/a",B14/B51)</f>
        <v>0.23190137014794712</v>
      </c>
      <c r="Q14" s="40">
        <f>IF(D51=0,"n/a",D14/D51)</f>
        <v>2.9630910966320064E-4</v>
      </c>
      <c r="R14" s="40">
        <f>IF(J51=0,"n/a",J14/J51)</f>
        <v>0.21742853764263703</v>
      </c>
    </row>
    <row r="15" spans="1:18" x14ac:dyDescent="0.2">
      <c r="A15" s="29" t="s">
        <v>18</v>
      </c>
      <c r="B15" s="38">
        <v>326287.19</v>
      </c>
      <c r="C15" s="42"/>
      <c r="D15" s="38">
        <v>2203872000</v>
      </c>
      <c r="E15" s="42"/>
      <c r="F15" s="38">
        <f>B15-D15</f>
        <v>-2203545712.8099999</v>
      </c>
      <c r="G15" s="42"/>
      <c r="H15" s="38">
        <f>IF(D15=0,"n/a",IF(AND(F15/D15&lt;1,F15/D15&gt;-1),F15/D15,"n/a"))</f>
        <v>-0.99985194821205581</v>
      </c>
      <c r="I15" s="42"/>
      <c r="J15" s="38">
        <v>322420.78000000003</v>
      </c>
      <c r="K15" s="38"/>
      <c r="L15" s="38">
        <f>B15-J15</f>
        <v>3866.4099999999744</v>
      </c>
      <c r="M15" s="42"/>
      <c r="N15" s="32">
        <f>IF(J15=0,"n/a",IF(AND(L15/J15&lt;1,L15/J15&gt;-1),L15/J15,"n/a"))</f>
        <v>1.1991813927129554E-2</v>
      </c>
      <c r="O15" s="43"/>
      <c r="P15" s="39">
        <f>IF(B52=0,"n/a",B15/B52)</f>
        <v>4.8029198124954695E-2</v>
      </c>
      <c r="Q15" s="40">
        <f>IF(D52=0,"n/a",D15/D52)</f>
        <v>24.675549186017868</v>
      </c>
      <c r="R15" s="40">
        <f>IF(J52=0,"n/a",J15/J52)</f>
        <v>4.79451598610302E-2</v>
      </c>
    </row>
    <row r="16" spans="1:18" ht="8.4499999999999993" customHeight="1" x14ac:dyDescent="0.2">
      <c r="A16" s="25"/>
      <c r="B16" s="44"/>
      <c r="C16" s="38"/>
      <c r="D16" s="44"/>
      <c r="E16" s="38"/>
      <c r="F16" s="44"/>
      <c r="G16" s="38"/>
      <c r="H16" s="44" t="s">
        <v>4</v>
      </c>
      <c r="I16" s="38"/>
      <c r="J16" s="44"/>
      <c r="K16" s="38"/>
      <c r="L16" s="44"/>
      <c r="M16" s="38"/>
      <c r="N16" s="45" t="s">
        <v>4</v>
      </c>
      <c r="O16" s="34"/>
      <c r="P16" s="46"/>
      <c r="Q16" s="46" t="s">
        <v>19</v>
      </c>
      <c r="R16" s="46" t="s">
        <v>19</v>
      </c>
    </row>
    <row r="17" spans="1:18" x14ac:dyDescent="0.2">
      <c r="A17" s="47" t="s">
        <v>20</v>
      </c>
      <c r="B17" s="48">
        <f>SUM(B11:B16)</f>
        <v>2140699036.9200001</v>
      </c>
      <c r="C17" s="38"/>
      <c r="D17" s="38" t="e">
        <f>SUM(#REF!)</f>
        <v>#REF!</v>
      </c>
      <c r="E17" s="38"/>
      <c r="F17" s="38" t="e">
        <f>SUM(#REF!)</f>
        <v>#REF!</v>
      </c>
      <c r="G17" s="38"/>
      <c r="H17" s="42" t="e">
        <f>IF(D17=0,"n/a",IF(AND(F17/D17&lt;1,F17/D17&gt;-1),F17/D17,"n/a"))</f>
        <v>#REF!</v>
      </c>
      <c r="I17" s="38"/>
      <c r="J17" s="48">
        <f>SUM(J11:J16)</f>
        <v>1915978978.9199998</v>
      </c>
      <c r="K17" s="38"/>
      <c r="L17" s="48">
        <f>SUM(L11:L16)</f>
        <v>224720057.99999997</v>
      </c>
      <c r="M17" s="38"/>
      <c r="N17" s="50">
        <f>IF(J17=0,"n/a",IF(AND(L17/J17&lt;1,L17/J17&gt;-1),L17/J17,"n/a"))</f>
        <v>0.11728732959621004</v>
      </c>
      <c r="O17" s="34"/>
      <c r="P17" s="51">
        <f>IF(B54=0,"n/a",B17/B54)</f>
        <v>0.10439449544642</v>
      </c>
      <c r="Q17" s="40" t="e">
        <f>IF(D54=0,"n/a",D17/D54)</f>
        <v>#REF!</v>
      </c>
      <c r="R17" s="51">
        <f>IF(J54=0,"n/a",J17/J54)</f>
        <v>9.4179978131234451E-2</v>
      </c>
    </row>
    <row r="18" spans="1:18" x14ac:dyDescent="0.2">
      <c r="A18" s="29" t="s">
        <v>21</v>
      </c>
      <c r="B18" s="38">
        <v>11236141.880000001</v>
      </c>
      <c r="C18" s="38"/>
      <c r="D18" s="38">
        <v>18620000</v>
      </c>
      <c r="E18" s="38"/>
      <c r="F18" s="38">
        <f>B18-D18</f>
        <v>-7383858.1199999992</v>
      </c>
      <c r="G18" s="38"/>
      <c r="H18" s="42">
        <f>IF(D18=0,"n/a",IF(AND(F18/D18&lt;1,F18/D18&gt;-1),F18/D18,"n/a"))</f>
        <v>-0.39655521589688503</v>
      </c>
      <c r="I18" s="38"/>
      <c r="J18" s="38">
        <v>9661645.0600000005</v>
      </c>
      <c r="K18" s="38"/>
      <c r="L18" s="38">
        <f>B18-J18</f>
        <v>1574496.8200000003</v>
      </c>
      <c r="M18" s="38"/>
      <c r="N18" s="56">
        <f>IF(J18=0,"n/a",IF(AND(L18/J18&lt;1,L18/J18&gt;-1),L18/J18,"n/a"))</f>
        <v>0.16296363716760262</v>
      </c>
      <c r="O18" s="43"/>
      <c r="P18" s="40">
        <f>IF(B55=0,"n/a",B18/B55)</f>
        <v>5.2821851915009375E-3</v>
      </c>
      <c r="Q18" s="40">
        <f>IF(D55=0,"n/a",D18/D55)</f>
        <v>8.7921253532314268E-4</v>
      </c>
      <c r="R18" s="40">
        <f>IF(J55=0,"n/a",J18/J55)</f>
        <v>4.8079094243066488E-3</v>
      </c>
    </row>
    <row r="19" spans="1:18" x14ac:dyDescent="0.2">
      <c r="A19" s="29" t="s">
        <v>22</v>
      </c>
      <c r="B19" s="38">
        <v>51936155.409999996</v>
      </c>
      <c r="C19" s="38"/>
      <c r="D19" s="38">
        <v>2227464000</v>
      </c>
      <c r="E19" s="38"/>
      <c r="F19" s="38">
        <f>B19-D19</f>
        <v>-2175527844.5900002</v>
      </c>
      <c r="G19" s="38"/>
      <c r="H19" s="42">
        <f>IF(D19=0,"n/a",IF(AND(F19/D19&lt;1,F19/D19&gt;-1),F19/D19,"n/a"))</f>
        <v>-0.97668372848674556</v>
      </c>
      <c r="I19" s="38"/>
      <c r="J19" s="38">
        <v>33326088.02</v>
      </c>
      <c r="K19" s="38"/>
      <c r="L19" s="38">
        <f>B19-J19</f>
        <v>18610067.389999997</v>
      </c>
      <c r="M19" s="38"/>
      <c r="N19" s="56">
        <f>IF(J19=0,"n/a",IF(AND(L19/J19&lt;1,L19/J19&gt;-1),L19/J19,"n/a"))</f>
        <v>0.55842340027522974</v>
      </c>
      <c r="O19" s="34"/>
      <c r="P19" s="51">
        <f>IF(B56=0,"n/a",B19/B56)</f>
        <v>2.0056960504481094E-2</v>
      </c>
      <c r="Q19" s="51" t="e">
        <f>IF(D56=0,"n/a",D19/D56)</f>
        <v>#REF!</v>
      </c>
      <c r="R19" s="51">
        <f>IF(J56=0,"n/a",J19/J56)</f>
        <v>2.6213129198781455E-2</v>
      </c>
    </row>
    <row r="20" spans="1:18" ht="6" customHeight="1" x14ac:dyDescent="0.2">
      <c r="A20" s="28"/>
      <c r="B20" s="52"/>
      <c r="C20" s="53"/>
      <c r="D20" s="52"/>
      <c r="E20" s="53"/>
      <c r="F20" s="52"/>
      <c r="G20" s="53"/>
      <c r="H20" s="52" t="s">
        <v>4</v>
      </c>
      <c r="I20" s="53"/>
      <c r="J20" s="52"/>
      <c r="K20" s="53"/>
      <c r="L20" s="52"/>
      <c r="M20" s="53"/>
      <c r="N20" s="52" t="s">
        <v>4</v>
      </c>
      <c r="O20" s="54"/>
      <c r="P20" s="54"/>
      <c r="Q20" s="54"/>
      <c r="R20" s="54"/>
    </row>
    <row r="21" spans="1:18" x14ac:dyDescent="0.2">
      <c r="A21" s="55" t="s">
        <v>23</v>
      </c>
      <c r="B21" s="38">
        <f>SUM(B17:B19)</f>
        <v>2203871334.21</v>
      </c>
      <c r="C21" s="38"/>
      <c r="D21" s="38" t="e">
        <f>SUM(D17:D19)</f>
        <v>#REF!</v>
      </c>
      <c r="E21" s="38"/>
      <c r="F21" s="38" t="e">
        <f>SUM(F17:F19)</f>
        <v>#REF!</v>
      </c>
      <c r="G21" s="38"/>
      <c r="H21" s="42" t="e">
        <f>IF(D21=0,"n/a",IF(AND(F21/D21&lt;1,F21/D21&gt;-1),F21/D21,"n/a"))</f>
        <v>#REF!</v>
      </c>
      <c r="I21" s="38"/>
      <c r="J21" s="38">
        <f>SUM(J17:J19)</f>
        <v>1958966711.9999998</v>
      </c>
      <c r="K21" s="38"/>
      <c r="L21" s="38">
        <f>SUM(L17:L19)</f>
        <v>244904622.20999995</v>
      </c>
      <c r="M21" s="38"/>
      <c r="N21" s="56">
        <f>IF(J21=0,"n/a",IF(AND(L21/J21&lt;1,L21/J21&gt;-1),L21/J21,"n/a"))</f>
        <v>0.12501724542320858</v>
      </c>
      <c r="O21" s="34"/>
      <c r="P21" s="33"/>
      <c r="Q21" s="57"/>
      <c r="R21" s="57"/>
    </row>
    <row r="22" spans="1:18" ht="6.6" customHeight="1" x14ac:dyDescent="0.2">
      <c r="A22" s="58"/>
      <c r="B22" s="42"/>
      <c r="C22" s="42"/>
      <c r="D22" s="42"/>
      <c r="E22" s="42"/>
      <c r="F22" s="42"/>
      <c r="G22" s="42"/>
      <c r="H22" s="42" t="s">
        <v>4</v>
      </c>
      <c r="I22" s="42"/>
      <c r="J22" s="42"/>
      <c r="K22" s="42"/>
      <c r="L22" s="42"/>
      <c r="M22" s="42"/>
      <c r="N22" s="59" t="s">
        <v>4</v>
      </c>
      <c r="O22" s="43"/>
      <c r="P22" s="59"/>
      <c r="Q22" s="59"/>
      <c r="R22" s="59"/>
    </row>
    <row r="23" spans="1:18" x14ac:dyDescent="0.2">
      <c r="A23" s="29" t="s">
        <v>24</v>
      </c>
      <c r="B23" s="38">
        <v>-23154216.219999999</v>
      </c>
      <c r="C23" s="42"/>
      <c r="D23" s="42">
        <v>19403000</v>
      </c>
      <c r="E23" s="42"/>
      <c r="F23" s="42">
        <f>B23-D23</f>
        <v>-42557216.219999999</v>
      </c>
      <c r="G23" s="42"/>
      <c r="H23" s="42" t="str">
        <f>IF(D23=0,"n/a",IF(AND(F23/D23&lt;1,F23/D23&gt;-1),F23/D23,"n/a"))</f>
        <v>n/a</v>
      </c>
      <c r="I23" s="42"/>
      <c r="J23" s="38">
        <v>-6829943.2699999996</v>
      </c>
      <c r="K23" s="42"/>
      <c r="L23" s="38">
        <f>B23-J23</f>
        <v>-16324272.949999999</v>
      </c>
      <c r="M23" s="42"/>
      <c r="N23" s="56" t="str">
        <f>IF(J23=0,"n/a",IF(AND(L23/J23&lt;1,L23/J23&gt;-1),L23/J23,"n/a"))</f>
        <v>n/a</v>
      </c>
      <c r="O23" s="43"/>
      <c r="P23" s="59"/>
      <c r="Q23" s="59"/>
      <c r="R23" s="59"/>
    </row>
    <row r="24" spans="1:18" x14ac:dyDescent="0.2">
      <c r="A24" s="29" t="s">
        <v>25</v>
      </c>
      <c r="B24" s="38">
        <v>19801473.719999999</v>
      </c>
      <c r="C24" s="42"/>
      <c r="D24" s="42">
        <v>-10743000</v>
      </c>
      <c r="E24" s="42"/>
      <c r="F24" s="42">
        <f>B24-D24</f>
        <v>30544473.719999999</v>
      </c>
      <c r="G24" s="42"/>
      <c r="H24" s="42" t="str">
        <f>IF(D24=0,"n/a",IF(AND(F24/D24&lt;1,F24/D24&gt;-1),F24/D24,"n/a"))</f>
        <v>n/a</v>
      </c>
      <c r="I24" s="42"/>
      <c r="J24" s="38">
        <v>20737808.309999999</v>
      </c>
      <c r="K24" s="42"/>
      <c r="L24" s="38">
        <f>B24-J24</f>
        <v>-936334.58999999985</v>
      </c>
      <c r="M24" s="42"/>
      <c r="N24" s="56">
        <f>IF(J24=0,"n/a",IF(AND(L24/J24&lt;1,L24/J24&gt;-1),L24/J24,"n/a"))</f>
        <v>-4.5151087135301998E-2</v>
      </c>
      <c r="O24" s="43"/>
      <c r="P24" s="59"/>
      <c r="Q24" s="59"/>
      <c r="R24" s="59"/>
    </row>
    <row r="25" spans="1:18" x14ac:dyDescent="0.2">
      <c r="A25" s="29" t="s">
        <v>26</v>
      </c>
      <c r="B25" s="38">
        <v>2868569.47</v>
      </c>
      <c r="C25" s="42"/>
      <c r="D25" s="42">
        <v>-612000</v>
      </c>
      <c r="E25" s="42"/>
      <c r="F25" s="42">
        <f>B25-D25</f>
        <v>3480569.47</v>
      </c>
      <c r="G25" s="42"/>
      <c r="H25" s="42" t="str">
        <f>IF(D25=0,"n/a",IF(AND(F25/D25&lt;1,F25/D25&gt;-1),F25/D25,"n/a"))</f>
        <v>n/a</v>
      </c>
      <c r="I25" s="42"/>
      <c r="J25" s="38">
        <v>31114308.57</v>
      </c>
      <c r="K25" s="42"/>
      <c r="L25" s="38">
        <f>B25-J25</f>
        <v>-28245739.100000001</v>
      </c>
      <c r="M25" s="42"/>
      <c r="N25" s="56">
        <f>IF(J25=0,"n/a",IF(AND(L25/J25&lt;1,L25/J25&gt;-1),L25/J25,"n/a"))</f>
        <v>-0.90780545665842516</v>
      </c>
      <c r="O25" s="43"/>
      <c r="P25" s="59"/>
      <c r="Q25" s="59"/>
      <c r="R25" s="59"/>
    </row>
    <row r="26" spans="1:18" x14ac:dyDescent="0.2">
      <c r="A26" s="29" t="s">
        <v>27</v>
      </c>
      <c r="B26" s="48">
        <v>9180910.5700000003</v>
      </c>
      <c r="C26" s="42"/>
      <c r="D26" s="48">
        <v>8048000</v>
      </c>
      <c r="E26" s="42"/>
      <c r="F26" s="48">
        <f>B26-D26</f>
        <v>1132910.5700000003</v>
      </c>
      <c r="G26" s="42"/>
      <c r="H26" s="48">
        <f>IF(D26=0,"n/a",IF(AND(F26/D26&lt;1,F26/D26&gt;-1),F26/D26,"n/a"))</f>
        <v>0.14076920601391654</v>
      </c>
      <c r="I26" s="42"/>
      <c r="J26" s="48">
        <v>13917930.939999999</v>
      </c>
      <c r="K26" s="42"/>
      <c r="L26" s="48">
        <f>B26-J26</f>
        <v>-4737020.3699999992</v>
      </c>
      <c r="M26" s="42"/>
      <c r="N26" s="50">
        <f>IF(J26=0,"n/a",IF(AND(L26/J26&lt;1,L26/J26&gt;-1),L26/J26,"n/a"))</f>
        <v>-0.34035377747031698</v>
      </c>
      <c r="O26" s="43"/>
      <c r="P26" s="59"/>
      <c r="Q26" s="59"/>
      <c r="R26" s="59"/>
    </row>
    <row r="27" spans="1:18" x14ac:dyDescent="0.2">
      <c r="A27" s="29" t="s">
        <v>28</v>
      </c>
      <c r="B27" s="48">
        <f>SUM(B23:B26)</f>
        <v>8696737.540000001</v>
      </c>
      <c r="C27" s="38"/>
      <c r="D27" s="48">
        <f>SUM(D23:D26)</f>
        <v>16096000</v>
      </c>
      <c r="E27" s="38"/>
      <c r="F27" s="48">
        <f>SUM(F23:F26)</f>
        <v>-7399262.459999999</v>
      </c>
      <c r="G27" s="38"/>
      <c r="H27" s="48">
        <f>IF(D27=0,"n/a",IF(AND(F27/D27&lt;1,F27/D27&gt;-1),F27/D27,"n/a"))</f>
        <v>-0.45969572937375741</v>
      </c>
      <c r="I27" s="38"/>
      <c r="J27" s="48">
        <f>SUM(J23:J26)</f>
        <v>58940104.549999997</v>
      </c>
      <c r="K27" s="38"/>
      <c r="L27" s="48">
        <f>SUM(L23:L26)</f>
        <v>-50243367.009999998</v>
      </c>
      <c r="M27" s="38"/>
      <c r="N27" s="50">
        <f>IF(J27=0,"n/a",IF(AND(L27/J27&lt;1,L27/J27&gt;-1),L27/J27,"n/a"))</f>
        <v>-0.85244787727476135</v>
      </c>
      <c r="O27" s="34"/>
      <c r="P27" s="57"/>
      <c r="Q27" s="57"/>
      <c r="R27" s="57"/>
    </row>
    <row r="28" spans="1:18" ht="6.6" customHeight="1" x14ac:dyDescent="0.2">
      <c r="A28" s="58"/>
      <c r="B28" s="60"/>
      <c r="C28" s="60"/>
      <c r="D28" s="60"/>
      <c r="E28" s="60"/>
      <c r="F28" s="60"/>
      <c r="G28" s="60"/>
      <c r="H28" s="60" t="s">
        <v>4</v>
      </c>
      <c r="I28" s="60"/>
      <c r="J28" s="60"/>
      <c r="K28" s="60"/>
      <c r="L28" s="60"/>
      <c r="M28" s="42"/>
      <c r="N28" s="59" t="s">
        <v>4</v>
      </c>
      <c r="O28" s="43"/>
      <c r="P28" s="59"/>
      <c r="Q28" s="59"/>
      <c r="R28" s="59"/>
    </row>
    <row r="29" spans="1:18" ht="13.5" thickBot="1" x14ac:dyDescent="0.25">
      <c r="A29" s="61" t="s">
        <v>29</v>
      </c>
      <c r="B29" s="62">
        <f>+B27+B21</f>
        <v>2212568071.75</v>
      </c>
      <c r="C29" s="30"/>
      <c r="D29" s="62" t="e">
        <f>+D27+D21</f>
        <v>#REF!</v>
      </c>
      <c r="E29" s="30"/>
      <c r="F29" s="62" t="e">
        <f>+F27+F21</f>
        <v>#REF!</v>
      </c>
      <c r="G29" s="30"/>
      <c r="H29" s="62" t="e">
        <f>IF(D29=0,"n/a",IF(AND(F29/D29&lt;1,F29/D29&gt;-1),F29/D29,"n/a"))</f>
        <v>#REF!</v>
      </c>
      <c r="I29" s="30"/>
      <c r="J29" s="62">
        <f>+J27+J21</f>
        <v>2017906816.5499997</v>
      </c>
      <c r="K29" s="30"/>
      <c r="L29" s="62">
        <f>+L27+L21</f>
        <v>194661255.19999996</v>
      </c>
      <c r="M29" s="38"/>
      <c r="N29" s="63">
        <f>IF(J29=0,"n/a",IF(AND(L29/J29&lt;1,L29/J29&gt;-1),L29/J29,"n/a"))</f>
        <v>9.6466919881271262E-2</v>
      </c>
      <c r="O29" s="34"/>
      <c r="P29" s="57"/>
      <c r="Q29" s="57"/>
      <c r="R29" s="57"/>
    </row>
    <row r="30" spans="1:18" ht="4.1500000000000004" customHeight="1" thickTop="1" x14ac:dyDescent="0.2">
      <c r="A30" s="64"/>
      <c r="B30" s="60"/>
      <c r="C30" s="30"/>
      <c r="D30" s="60"/>
      <c r="E30" s="30"/>
      <c r="F30" s="60"/>
      <c r="G30" s="30"/>
      <c r="H30" s="60"/>
      <c r="I30" s="30"/>
      <c r="J30" s="60"/>
      <c r="K30" s="30"/>
      <c r="L30" s="60"/>
      <c r="M30" s="38"/>
      <c r="N30" s="65"/>
      <c r="O30" s="34"/>
      <c r="P30" s="57"/>
      <c r="Q30" s="57"/>
      <c r="R30" s="57"/>
    </row>
    <row r="31" spans="1:18" ht="13.15" customHeight="1" x14ac:dyDescent="0.2">
      <c r="A31" s="2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38"/>
      <c r="O31" s="68"/>
      <c r="P31" s="54"/>
      <c r="Q31" s="54"/>
      <c r="R31" s="54"/>
    </row>
    <row r="32" spans="1:18" x14ac:dyDescent="0.2">
      <c r="A32" s="29" t="s">
        <v>30</v>
      </c>
      <c r="B32" s="30">
        <v>85423441.209999993</v>
      </c>
      <c r="C32" s="30"/>
      <c r="D32" s="30">
        <v>-94292225</v>
      </c>
      <c r="E32" s="30"/>
      <c r="F32" s="30"/>
      <c r="G32" s="30"/>
      <c r="H32" s="30"/>
      <c r="I32" s="30"/>
      <c r="J32" s="30">
        <v>75459931.400000006</v>
      </c>
      <c r="K32" s="30"/>
      <c r="L32" s="30"/>
      <c r="M32" s="38"/>
      <c r="N32" s="38"/>
      <c r="O32" s="57"/>
      <c r="P32" s="33"/>
      <c r="Q32" s="57"/>
      <c r="R32" s="57"/>
    </row>
    <row r="33" spans="1:18" x14ac:dyDescent="0.2">
      <c r="A33" s="29" t="s">
        <v>31</v>
      </c>
      <c r="B33" s="38">
        <v>-78687369.469999999</v>
      </c>
      <c r="C33" s="38"/>
      <c r="D33" s="38">
        <v>103693349</v>
      </c>
      <c r="E33" s="38"/>
      <c r="F33" s="38"/>
      <c r="G33" s="38"/>
      <c r="H33" s="38"/>
      <c r="I33" s="38"/>
      <c r="J33" s="38">
        <v>-155263008.24000001</v>
      </c>
      <c r="K33" s="30"/>
      <c r="L33" s="30"/>
      <c r="M33" s="38"/>
      <c r="N33" s="38"/>
      <c r="O33" s="34"/>
      <c r="P33" s="33"/>
      <c r="Q33" s="57"/>
      <c r="R33" s="57"/>
    </row>
    <row r="34" spans="1:18" ht="12" customHeight="1" x14ac:dyDescent="0.2">
      <c r="A34" s="29" t="s">
        <v>32</v>
      </c>
      <c r="B34" s="38">
        <v>105064661.23</v>
      </c>
      <c r="C34" s="70"/>
      <c r="D34" s="38">
        <v>-57585766</v>
      </c>
      <c r="E34" s="70"/>
      <c r="F34" s="38"/>
      <c r="G34" s="70"/>
      <c r="H34" s="70"/>
      <c r="I34" s="70"/>
      <c r="J34" s="38">
        <v>102181207.19</v>
      </c>
      <c r="K34" s="71"/>
      <c r="L34" s="71"/>
      <c r="M34" s="70"/>
      <c r="N34" s="70"/>
      <c r="O34" s="28"/>
      <c r="P34" s="25"/>
      <c r="Q34" s="28"/>
      <c r="R34" s="28"/>
    </row>
    <row r="35" spans="1:18" x14ac:dyDescent="0.2">
      <c r="A35" s="29" t="s">
        <v>33</v>
      </c>
      <c r="B35" s="38">
        <v>-54386445.759999998</v>
      </c>
      <c r="C35" s="38"/>
      <c r="D35" s="38">
        <v>15622269</v>
      </c>
      <c r="E35" s="38"/>
      <c r="F35" s="38"/>
      <c r="G35" s="38"/>
      <c r="H35" s="38"/>
      <c r="I35" s="38"/>
      <c r="J35" s="38">
        <v>-54094853.850000001</v>
      </c>
      <c r="K35" s="30"/>
      <c r="L35" s="30"/>
      <c r="M35" s="38"/>
      <c r="N35" s="38"/>
      <c r="O35" s="57"/>
      <c r="P35" s="33"/>
      <c r="Q35" s="57"/>
      <c r="R35" s="57"/>
    </row>
    <row r="36" spans="1:18" x14ac:dyDescent="0.2">
      <c r="A36" s="29" t="s">
        <v>34</v>
      </c>
      <c r="B36" s="38">
        <v>16867449.530000001</v>
      </c>
      <c r="C36" s="38"/>
      <c r="D36" s="38">
        <v>-6169711</v>
      </c>
      <c r="E36" s="38"/>
      <c r="F36" s="38"/>
      <c r="G36" s="38"/>
      <c r="H36" s="38"/>
      <c r="I36" s="38"/>
      <c r="J36" s="38">
        <v>15837517.869999999</v>
      </c>
      <c r="K36" s="30"/>
      <c r="L36" s="30"/>
      <c r="M36" s="38"/>
      <c r="N36" s="38"/>
      <c r="O36" s="57"/>
      <c r="P36" s="33"/>
      <c r="Q36" s="57"/>
      <c r="R36" s="57"/>
    </row>
    <row r="37" spans="1:18" x14ac:dyDescent="0.2">
      <c r="A37" s="29" t="s">
        <v>35</v>
      </c>
      <c r="B37" s="38">
        <v>-6276317.1900000004</v>
      </c>
      <c r="C37" s="38"/>
      <c r="D37" s="38">
        <v>0</v>
      </c>
      <c r="E37" s="38"/>
      <c r="F37" s="38"/>
      <c r="G37" s="38"/>
      <c r="H37" s="38"/>
      <c r="I37" s="38"/>
      <c r="J37" s="38">
        <v>-5974113.0999999996</v>
      </c>
      <c r="K37" s="30"/>
      <c r="L37" s="30"/>
      <c r="M37" s="38"/>
      <c r="N37" s="38"/>
      <c r="O37" s="57"/>
      <c r="P37" s="33"/>
      <c r="Q37" s="57"/>
      <c r="R37" s="57"/>
    </row>
    <row r="38" spans="1:18" x14ac:dyDescent="0.2">
      <c r="A38" s="29" t="s">
        <v>36</v>
      </c>
      <c r="B38" s="38">
        <v>-328552.77</v>
      </c>
      <c r="C38" s="38"/>
      <c r="D38" s="38"/>
      <c r="E38" s="38"/>
      <c r="F38" s="38"/>
      <c r="G38" s="38"/>
      <c r="H38" s="38"/>
      <c r="I38" s="38"/>
      <c r="J38" s="38">
        <v>-59162393.439999998</v>
      </c>
      <c r="K38" s="30"/>
      <c r="L38" s="30"/>
      <c r="M38" s="38"/>
      <c r="N38" s="38"/>
      <c r="O38" s="57"/>
      <c r="P38" s="33"/>
      <c r="Q38" s="57"/>
      <c r="R38" s="57"/>
    </row>
    <row r="39" spans="1:18" x14ac:dyDescent="0.2">
      <c r="A39" s="29" t="s">
        <v>37</v>
      </c>
      <c r="B39" s="38">
        <v>-2525705.0099999998</v>
      </c>
      <c r="C39" s="38"/>
      <c r="D39" s="38" t="e">
        <v>#REF!</v>
      </c>
      <c r="E39" s="38"/>
      <c r="F39" s="38"/>
      <c r="G39" s="38"/>
      <c r="H39" s="38"/>
      <c r="I39" s="38"/>
      <c r="J39" s="38">
        <v>-9826390.3599999994</v>
      </c>
      <c r="K39" s="30"/>
      <c r="L39" s="30"/>
      <c r="M39" s="38"/>
      <c r="N39" s="38"/>
      <c r="O39" s="57"/>
      <c r="P39" s="33"/>
      <c r="Q39" s="57"/>
      <c r="R39" s="57"/>
    </row>
    <row r="40" spans="1:18" x14ac:dyDescent="0.2">
      <c r="A40" s="29" t="s">
        <v>38</v>
      </c>
      <c r="B40" s="38">
        <v>56556472.310000002</v>
      </c>
      <c r="C40" s="38"/>
      <c r="D40" s="38" t="e">
        <v>#REF!</v>
      </c>
      <c r="E40" s="38"/>
      <c r="F40" s="38"/>
      <c r="G40" s="38"/>
      <c r="H40" s="38"/>
      <c r="I40" s="38"/>
      <c r="J40" s="38">
        <v>50105040.502999999</v>
      </c>
      <c r="K40" s="30"/>
      <c r="L40" s="30"/>
      <c r="M40" s="38"/>
      <c r="N40" s="38"/>
      <c r="O40" s="57"/>
      <c r="P40" s="33"/>
      <c r="Q40" s="57"/>
      <c r="R40" s="57"/>
    </row>
    <row r="41" spans="1:18" x14ac:dyDescent="0.2">
      <c r="A41" s="29" t="s">
        <v>39</v>
      </c>
      <c r="B41" s="38">
        <v>23498603.18</v>
      </c>
      <c r="C41" s="38"/>
      <c r="D41" s="38" t="e">
        <v>#REF!</v>
      </c>
      <c r="E41" s="38"/>
      <c r="F41" s="38"/>
      <c r="G41" s="38"/>
      <c r="H41" s="38"/>
      <c r="I41" s="38"/>
      <c r="J41" s="38">
        <v>0</v>
      </c>
      <c r="K41" s="30"/>
      <c r="L41" s="30"/>
      <c r="M41" s="38"/>
      <c r="N41" s="38"/>
      <c r="O41" s="57"/>
      <c r="P41" s="33"/>
      <c r="Q41" s="57"/>
      <c r="R41" s="57"/>
    </row>
    <row r="42" spans="1:18" x14ac:dyDescent="0.2">
      <c r="A42" s="29" t="s">
        <v>40</v>
      </c>
      <c r="B42" s="38">
        <v>62959006</v>
      </c>
      <c r="C42" s="38"/>
      <c r="D42" s="38" t="e">
        <v>#REF!</v>
      </c>
      <c r="E42" s="38"/>
      <c r="F42" s="38"/>
      <c r="G42" s="38"/>
      <c r="H42" s="38"/>
      <c r="I42" s="38"/>
      <c r="J42" s="38">
        <v>0</v>
      </c>
      <c r="K42" s="30"/>
      <c r="L42" s="30"/>
      <c r="M42" s="38"/>
      <c r="N42" s="38"/>
      <c r="O42" s="57"/>
      <c r="P42" s="33"/>
      <c r="Q42" s="57"/>
      <c r="R42" s="57"/>
    </row>
    <row r="43" spans="1:18" ht="12.75" customHeight="1" x14ac:dyDescent="0.2">
      <c r="A43" s="73"/>
      <c r="B43" s="30"/>
      <c r="C43" s="74"/>
      <c r="D43" s="30"/>
      <c r="E43" s="75"/>
      <c r="F43" s="30"/>
      <c r="G43" s="75"/>
      <c r="H43" s="75"/>
      <c r="I43" s="75"/>
      <c r="J43" s="30"/>
      <c r="K43" s="75"/>
      <c r="L43" s="75"/>
      <c r="M43" s="76"/>
      <c r="N43" s="76"/>
      <c r="O43" s="9"/>
      <c r="P43" s="9"/>
      <c r="Q43" s="9"/>
      <c r="R43" s="9"/>
    </row>
    <row r="44" spans="1:18" ht="13.15" customHeight="1" x14ac:dyDescent="0.2">
      <c r="A44" s="16"/>
      <c r="B44" s="75"/>
      <c r="C44" s="75"/>
      <c r="D44" s="75"/>
      <c r="E44" s="75"/>
      <c r="F44" s="77" t="s">
        <v>5</v>
      </c>
      <c r="G44" s="77"/>
      <c r="H44" s="77"/>
      <c r="I44" s="75"/>
      <c r="J44" s="75"/>
      <c r="K44" s="75"/>
      <c r="L44" s="77" t="s">
        <v>6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8" t="s">
        <v>8</v>
      </c>
      <c r="C45" s="75"/>
      <c r="D45" s="78"/>
      <c r="E45" s="79"/>
      <c r="F45" s="78"/>
      <c r="G45" s="75"/>
      <c r="H45" s="75"/>
      <c r="I45" s="75"/>
      <c r="J45" s="78" t="s">
        <v>8</v>
      </c>
      <c r="K45" s="75"/>
      <c r="L45" s="75"/>
      <c r="M45" s="9"/>
      <c r="N45" s="9"/>
      <c r="O45" s="80"/>
      <c r="P45" s="11"/>
      <c r="Q45" s="9"/>
      <c r="R45" s="9"/>
    </row>
    <row r="46" spans="1:18" ht="13.15" customHeight="1" x14ac:dyDescent="0.2">
      <c r="A46" s="20" t="s">
        <v>41</v>
      </c>
      <c r="B46" s="21">
        <v>2016</v>
      </c>
      <c r="C46" s="75"/>
      <c r="D46" s="81" t="s">
        <v>13</v>
      </c>
      <c r="E46" s="75"/>
      <c r="F46" s="81" t="s">
        <v>11</v>
      </c>
      <c r="G46" s="75"/>
      <c r="H46" s="105" t="s">
        <v>12</v>
      </c>
      <c r="I46" s="75"/>
      <c r="J46" s="21">
        <v>2015</v>
      </c>
      <c r="K46" s="75"/>
      <c r="L46" s="105" t="s">
        <v>11</v>
      </c>
      <c r="M46" s="11"/>
      <c r="N46" s="23" t="s">
        <v>12</v>
      </c>
      <c r="O46" s="17"/>
      <c r="P46" s="11"/>
      <c r="Q46" s="9"/>
      <c r="R46" s="9"/>
    </row>
    <row r="47" spans="1:18" ht="6" customHeight="1" x14ac:dyDescent="0.2">
      <c r="A47" s="25"/>
      <c r="B47" s="83"/>
      <c r="C47" s="71"/>
      <c r="D47" s="83"/>
      <c r="E47" s="71"/>
      <c r="F47" s="83"/>
      <c r="G47" s="71"/>
      <c r="H47" s="83"/>
      <c r="I47" s="71"/>
      <c r="J47" s="83"/>
      <c r="K47" s="71"/>
      <c r="L47" s="83"/>
      <c r="M47" s="70"/>
      <c r="N47" s="84"/>
      <c r="O47" s="26"/>
      <c r="P47" s="25"/>
      <c r="Q47" s="28"/>
      <c r="R47" s="28"/>
    </row>
    <row r="48" spans="1:18" x14ac:dyDescent="0.2">
      <c r="A48" s="29" t="s">
        <v>14</v>
      </c>
      <c r="B48" s="85">
        <v>10256297267.854</v>
      </c>
      <c r="C48" s="85"/>
      <c r="D48" s="85">
        <v>0</v>
      </c>
      <c r="E48" s="85"/>
      <c r="F48" s="85">
        <f>B48-D48</f>
        <v>10256297267.854</v>
      </c>
      <c r="G48" s="85"/>
      <c r="H48" s="88" t="str">
        <f>IF(D48=0,"n/a",IF(AND(F48/D48&lt;1,F48/D48&gt;-1),F48/D48,"n/a"))</f>
        <v>n/a</v>
      </c>
      <c r="I48" s="85"/>
      <c r="J48" s="85">
        <v>10061307530.198</v>
      </c>
      <c r="K48" s="85"/>
      <c r="L48" s="85">
        <f>+B48-J48</f>
        <v>194989737.65600014</v>
      </c>
      <c r="M48" s="49"/>
      <c r="N48" s="56">
        <f>IF(J48=0,"n/a",IF(AND(L48/J48&lt;1,L48/J48&gt;-1),L48/J48,"n/a"))</f>
        <v>1.9380158798521775E-2</v>
      </c>
      <c r="O48" s="86"/>
      <c r="P48" s="25"/>
      <c r="Q48" s="28"/>
      <c r="R48" s="28"/>
    </row>
    <row r="49" spans="1:18" ht="12.75" customHeight="1" x14ac:dyDescent="0.2">
      <c r="A49" s="29" t="s">
        <v>15</v>
      </c>
      <c r="B49" s="85">
        <v>8932758605.4090004</v>
      </c>
      <c r="C49" s="85"/>
      <c r="D49" s="85">
        <v>10362643000</v>
      </c>
      <c r="E49" s="85"/>
      <c r="F49" s="85">
        <f>B49-D49</f>
        <v>-1429884394.5909996</v>
      </c>
      <c r="G49" s="85"/>
      <c r="H49" s="88">
        <f>IF(D49=0,"n/a",IF(AND(F49/D49&lt;1,F49/D49&gt;-1),F49/D49,"n/a"))</f>
        <v>-0.13798452717043322</v>
      </c>
      <c r="I49" s="85"/>
      <c r="J49" s="85">
        <v>8929695909.0739994</v>
      </c>
      <c r="K49" s="85"/>
      <c r="L49" s="85">
        <f>+B49-J49</f>
        <v>3062696.3350009918</v>
      </c>
      <c r="M49" s="49"/>
      <c r="N49" s="56">
        <f>IF(J49=0,"n/a",IF(AND(L49/J49&lt;1,L49/J49&gt;-1),L49/J49,"n/a"))</f>
        <v>3.4297879414782787E-4</v>
      </c>
      <c r="O49" s="86"/>
      <c r="P49" s="25"/>
      <c r="Q49" s="28"/>
      <c r="R49" s="28"/>
    </row>
    <row r="50" spans="1:18" x14ac:dyDescent="0.2">
      <c r="A50" s="29" t="s">
        <v>16</v>
      </c>
      <c r="B50" s="85">
        <v>1224380730.5350001</v>
      </c>
      <c r="C50" s="85"/>
      <c r="D50" s="85">
        <v>9470631000</v>
      </c>
      <c r="E50" s="85"/>
      <c r="F50" s="85">
        <f>B50-D50</f>
        <v>-8246250269.4650002</v>
      </c>
      <c r="G50" s="85"/>
      <c r="H50" s="88">
        <f>IF(D50=0,"n/a",IF(AND(F50/D50&lt;1,F50/D50&gt;-1),F50/D50,"n/a"))</f>
        <v>-0.87071814639014022</v>
      </c>
      <c r="I50" s="85"/>
      <c r="J50" s="85">
        <v>1255522124.0799999</v>
      </c>
      <c r="K50" s="85"/>
      <c r="L50" s="85">
        <f>+B50-J50</f>
        <v>-31141393.544999838</v>
      </c>
      <c r="M50" s="49"/>
      <c r="N50" s="56">
        <f>IF(J50=0,"n/a",IF(AND(L50/J50&lt;1,L50/J50&gt;-1),L50/J50,"n/a"))</f>
        <v>-2.4803540254473091E-2</v>
      </c>
      <c r="O50" s="86"/>
      <c r="P50" s="25"/>
      <c r="Q50" s="28"/>
      <c r="R50" s="28"/>
    </row>
    <row r="51" spans="1:18" x14ac:dyDescent="0.2">
      <c r="A51" s="29" t="s">
        <v>17</v>
      </c>
      <c r="B51" s="85">
        <v>85631110.016000003</v>
      </c>
      <c r="C51" s="85"/>
      <c r="D51" s="85">
        <v>1248696000</v>
      </c>
      <c r="E51" s="85"/>
      <c r="F51" s="85">
        <f>B51-D51</f>
        <v>-1163064889.984</v>
      </c>
      <c r="G51" s="85"/>
      <c r="H51" s="88">
        <f>IF(D51=0,"n/a",IF(AND(F51/D51&lt;1,F51/D51&gt;-1),F51/D51,"n/a"))</f>
        <v>-0.93142357305861467</v>
      </c>
      <c r="I51" s="85"/>
      <c r="J51" s="85">
        <v>90553262.113000005</v>
      </c>
      <c r="K51" s="85"/>
      <c r="L51" s="85">
        <f>+B51-J51</f>
        <v>-4922152.0970000029</v>
      </c>
      <c r="M51" s="49"/>
      <c r="N51" s="56">
        <f>IF(J51=0,"n/a",IF(AND(L51/J51&lt;1,L51/J51&gt;-1),L51/J51,"n/a"))</f>
        <v>-5.43564304824019E-2</v>
      </c>
      <c r="O51" s="86"/>
      <c r="P51" s="87"/>
      <c r="Q51" s="28"/>
      <c r="R51" s="28"/>
    </row>
    <row r="52" spans="1:18" ht="12.75" customHeight="1" x14ac:dyDescent="0.2">
      <c r="A52" s="29" t="s">
        <v>18</v>
      </c>
      <c r="B52" s="85">
        <v>6793517.3339999998</v>
      </c>
      <c r="C52" s="88"/>
      <c r="D52" s="85">
        <v>89314000</v>
      </c>
      <c r="E52" s="88"/>
      <c r="F52" s="85">
        <f>B52-D52</f>
        <v>-82520482.665999994</v>
      </c>
      <c r="G52" s="88"/>
      <c r="H52" s="88">
        <f>IF(D52=0,"n/a",IF(AND(F52/D52&lt;1,F52/D52&gt;-1),F52/D52,"n/a"))</f>
        <v>-0.92393670271178086</v>
      </c>
      <c r="I52" s="88"/>
      <c r="J52" s="85">
        <v>6724782.6670000004</v>
      </c>
      <c r="K52" s="88"/>
      <c r="L52" s="85">
        <f>+B52-J52</f>
        <v>68734.666999999434</v>
      </c>
      <c r="M52" s="89"/>
      <c r="N52" s="56">
        <f>IF(J52=0,"n/a",IF(AND(L52/J52&lt;1,L52/J52&gt;-1),L52/J52,"n/a"))</f>
        <v>1.0221098644168187E-2</v>
      </c>
      <c r="O52" s="86"/>
      <c r="P52" s="25"/>
      <c r="Q52" s="28"/>
      <c r="R52" s="28"/>
    </row>
    <row r="53" spans="1:18" ht="6" customHeight="1" x14ac:dyDescent="0.2">
      <c r="A53" s="25"/>
      <c r="B53" s="90"/>
      <c r="C53" s="91"/>
      <c r="D53" s="90"/>
      <c r="E53" s="91"/>
      <c r="F53" s="90"/>
      <c r="G53" s="91"/>
      <c r="H53" s="90"/>
      <c r="I53" s="91"/>
      <c r="J53" s="90"/>
      <c r="K53" s="91"/>
      <c r="L53" s="90"/>
      <c r="M53" s="92"/>
      <c r="N53" s="93"/>
      <c r="O53" s="9"/>
      <c r="P53" s="9"/>
      <c r="Q53" s="9"/>
      <c r="R53" s="9"/>
    </row>
    <row r="54" spans="1:18" ht="12.75" customHeight="1" x14ac:dyDescent="0.2">
      <c r="A54" s="47" t="s">
        <v>20</v>
      </c>
      <c r="B54" s="94">
        <f>SUM(B48:B53)</f>
        <v>20505861231.147999</v>
      </c>
      <c r="C54" s="85"/>
      <c r="D54" s="85" t="e">
        <f>SUM(#REF!)</f>
        <v>#REF!</v>
      </c>
      <c r="E54" s="85"/>
      <c r="F54" s="85" t="e">
        <f>SUM(#REF!)</f>
        <v>#REF!</v>
      </c>
      <c r="G54" s="85"/>
      <c r="H54" s="88" t="e">
        <f>IF(D54=0,"n/a",IF(AND(F54/D54&lt;1,F54/D54&gt;-1),F54/D54,"n/a"))</f>
        <v>#REF!</v>
      </c>
      <c r="I54" s="85"/>
      <c r="J54" s="94">
        <f>SUM(J48:J53)</f>
        <v>20343803608.131996</v>
      </c>
      <c r="K54" s="85"/>
      <c r="L54" s="94">
        <f>SUM(L48:L53)</f>
        <v>162057623.01600128</v>
      </c>
      <c r="M54" s="49"/>
      <c r="N54" s="50">
        <f>IF(J54=0,"n/a",IF(AND(L54/J54&lt;1,L54/J54&gt;-1),L54/J54,"n/a"))</f>
        <v>7.9659451171275684E-3</v>
      </c>
      <c r="O54" s="86"/>
      <c r="P54" s="28"/>
      <c r="Q54" s="28"/>
      <c r="R54" s="28"/>
    </row>
    <row r="55" spans="1:18" x14ac:dyDescent="0.2">
      <c r="A55" s="29" t="s">
        <v>21</v>
      </c>
      <c r="B55" s="85">
        <v>2127176816.5339999</v>
      </c>
      <c r="C55" s="85">
        <v>2116917000</v>
      </c>
      <c r="D55" s="85">
        <v>21178042000</v>
      </c>
      <c r="E55" s="88"/>
      <c r="F55" s="85">
        <f>B55-D55</f>
        <v>-19050865183.466</v>
      </c>
      <c r="G55" s="88"/>
      <c r="H55" s="88">
        <f>IF(D55=0,"n/a",IF(AND(F55/D55&lt;1,F55/D55&gt;-1),F55/D55,"n/a"))</f>
        <v>-0.89955743705985658</v>
      </c>
      <c r="I55" s="88"/>
      <c r="J55" s="85">
        <v>2009531421.527</v>
      </c>
      <c r="K55" s="88"/>
      <c r="L55" s="85">
        <f>+B55-J55</f>
        <v>117645395.00699997</v>
      </c>
      <c r="M55" s="89"/>
      <c r="N55" s="56">
        <f>IF(J55=0,"n/a",IF(AND(L55/J55&lt;1,L55/J55&gt;-1),L55/J55,"n/a"))</f>
        <v>5.8543695185220714E-2</v>
      </c>
      <c r="O55" s="86"/>
      <c r="P55" s="25"/>
      <c r="Q55" s="28"/>
      <c r="R55" s="28"/>
    </row>
    <row r="56" spans="1:18" x14ac:dyDescent="0.2">
      <c r="A56" s="29" t="s">
        <v>22</v>
      </c>
      <c r="B56" s="85">
        <v>2589433000</v>
      </c>
      <c r="C56" s="88"/>
      <c r="D56" s="85" t="e">
        <v>#REF!</v>
      </c>
      <c r="E56" s="88"/>
      <c r="F56" s="85" t="e">
        <f>B56-D56</f>
        <v>#REF!</v>
      </c>
      <c r="G56" s="88"/>
      <c r="H56" s="88" t="e">
        <f>IF(D56=0,"n/a",IF(AND(F56/D56&lt;1,F56/D56&gt;-1),F56/D56,"n/a"))</f>
        <v>#REF!</v>
      </c>
      <c r="I56" s="88"/>
      <c r="J56" s="85">
        <v>1271351000</v>
      </c>
      <c r="K56" s="88"/>
      <c r="L56" s="85">
        <f>+B56-J56</f>
        <v>1318082000</v>
      </c>
      <c r="M56" s="89"/>
      <c r="N56" s="56" t="str">
        <f>IF(J56=0,"n/a",IF(AND(L56/J56&lt;1,L56/J56&gt;-1),L56/J56,"n/a"))</f>
        <v>n/a</v>
      </c>
      <c r="O56" s="86"/>
      <c r="P56" s="25"/>
      <c r="Q56" s="28"/>
      <c r="R56" s="28"/>
    </row>
    <row r="57" spans="1:18" ht="6" customHeight="1" x14ac:dyDescent="0.2">
      <c r="A57" s="9"/>
      <c r="B57" s="95"/>
      <c r="C57" s="85"/>
      <c r="D57" s="95"/>
      <c r="E57" s="85"/>
      <c r="F57" s="95"/>
      <c r="G57" s="85"/>
      <c r="H57" s="95"/>
      <c r="I57" s="85"/>
      <c r="J57" s="95"/>
      <c r="K57" s="85"/>
      <c r="L57" s="95"/>
      <c r="M57" s="49"/>
      <c r="N57" s="96"/>
      <c r="O57" s="9"/>
      <c r="P57" s="9"/>
      <c r="Q57" s="9"/>
      <c r="R57" s="9"/>
    </row>
    <row r="58" spans="1:18" ht="13.5" thickBot="1" x14ac:dyDescent="0.25">
      <c r="A58" s="47" t="s">
        <v>42</v>
      </c>
      <c r="B58" s="97">
        <f>SUM(B54:B56)</f>
        <v>25222471047.681999</v>
      </c>
      <c r="C58" s="85"/>
      <c r="D58" s="97" t="e">
        <f>SUM(D54:D56)</f>
        <v>#REF!</v>
      </c>
      <c r="E58" s="85"/>
      <c r="F58" s="97" t="e">
        <f>SUM(F54:F56)</f>
        <v>#REF!</v>
      </c>
      <c r="G58" s="85"/>
      <c r="H58" s="97" t="e">
        <f>IF(D58=0,"n/a",IF(AND(F58/D58&lt;1,F58/D58&gt;-1),F58/D58,"n/a"))</f>
        <v>#REF!</v>
      </c>
      <c r="I58" s="85"/>
      <c r="J58" s="97">
        <f>SUM(J54:J56)</f>
        <v>23624686029.658997</v>
      </c>
      <c r="K58" s="85"/>
      <c r="L58" s="97">
        <f>SUM(L54:L56)</f>
        <v>1597785018.0230012</v>
      </c>
      <c r="M58" s="49"/>
      <c r="N58" s="63">
        <f>IF(J58=0,"n/a",IF(AND(L58/J58&lt;1,L58/J58&gt;-1),L58/J58,"n/a"))</f>
        <v>6.7632010686495631E-2</v>
      </c>
      <c r="O58" s="86"/>
      <c r="P58" s="28"/>
      <c r="Q58" s="28"/>
      <c r="R58" s="28"/>
    </row>
    <row r="59" spans="1:18" ht="13.5" thickTop="1" x14ac:dyDescent="0.2">
      <c r="A59" s="11"/>
      <c r="B59" s="106"/>
      <c r="C59" s="76"/>
      <c r="D59" s="106"/>
      <c r="E59" s="76"/>
      <c r="F59" s="106"/>
      <c r="G59" s="107"/>
      <c r="H59" s="106"/>
      <c r="I59" s="76"/>
      <c r="J59" s="106"/>
      <c r="K59" s="76"/>
      <c r="L59" s="106"/>
      <c r="M59" s="99"/>
      <c r="N59" s="98"/>
      <c r="O59" s="80"/>
      <c r="P59" s="9"/>
      <c r="Q59" s="9"/>
      <c r="R59" s="9"/>
    </row>
    <row r="60" spans="1:18" x14ac:dyDescent="0.2"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1" spans="1:18" x14ac:dyDescent="0.2">
      <c r="A61" s="110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908A7848622E43ACD8C3CB2B886A96" ma:contentTypeVersion="104" ma:contentTypeDescription="" ma:contentTypeScope="" ma:versionID="e5c38c15846d87888e39e69d40d4b2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E022774-BB32-4ECE-9DB7-B0C8582DB57F}"/>
</file>

<file path=customXml/itemProps2.xml><?xml version="1.0" encoding="utf-8"?>
<ds:datastoreItem xmlns:ds="http://schemas.openxmlformats.org/officeDocument/2006/customXml" ds:itemID="{3F486CCB-4424-4564-8C0D-FBD506ACE455}"/>
</file>

<file path=customXml/itemProps3.xml><?xml version="1.0" encoding="utf-8"?>
<ds:datastoreItem xmlns:ds="http://schemas.openxmlformats.org/officeDocument/2006/customXml" ds:itemID="{9ECECFC3-3BC0-4C28-8516-41C6AE3E4BAA}"/>
</file>

<file path=customXml/itemProps4.xml><?xml version="1.0" encoding="utf-8"?>
<ds:datastoreItem xmlns:ds="http://schemas.openxmlformats.org/officeDocument/2006/customXml" ds:itemID="{0C0759D7-50E0-43FD-904C-71A504EA5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SOE 4-2016</vt:lpstr>
      <vt:lpstr>SOE 5-2016</vt:lpstr>
      <vt:lpstr>SOE 6-2016</vt:lpstr>
      <vt:lpstr>SOE 12ME 6-2016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Kredel, Ashley (UTC)</cp:lastModifiedBy>
  <dcterms:created xsi:type="dcterms:W3CDTF">2016-08-11T15:15:46Z</dcterms:created>
  <dcterms:modified xsi:type="dcterms:W3CDTF">2016-08-11T22:56:56Z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0x0101006E56B4D1795A2E4DB2F0B01679ED314A0024908A7848622E43ACD8C3CB2B886A96</vt:lpwstr>
  </property>
  <property fmtid="{D5CDD505-2E9C-101B-9397-08002B2CF9AE}" pid="3" name="_docset_NoMedatataSyncRequired">
    <vt:lpwstr>False</vt:lpwstr>
  </property>
</Properties>
</file>