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Merwin Def termination calc" sheetId="6" r:id="rId1"/>
    <sheet name="WA Merwin" sheetId="7" r:id="rId2"/>
    <sheet name="WA Merwin Est Jan-Apr" sheetId="4" r:id="rId3"/>
    <sheet name="Sheet1" sheetId="8" r:id="rId4"/>
    <sheet name="Sheet2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0">[1]Jan!#REF!</definedName>
    <definedName name="\0" localSheetId="2">[1]Jan!#REF!</definedName>
    <definedName name="\0">[1]Jan!#REF!</definedName>
    <definedName name="\A" localSheetId="0">#REF!</definedName>
    <definedName name="\A" localSheetId="2">#REF!</definedName>
    <definedName name="\A">#REF!</definedName>
    <definedName name="\B" localSheetId="0">#REF!</definedName>
    <definedName name="\B" localSheetId="2">#REF!</definedName>
    <definedName name="\B">#REF!</definedName>
    <definedName name="\BACK1" localSheetId="0">#REF!</definedName>
    <definedName name="\BACK1" localSheetId="2">#REF!</definedName>
    <definedName name="\BACK1">#REF!</definedName>
    <definedName name="\BLOCK" localSheetId="0">#REF!</definedName>
    <definedName name="\BLOCK" localSheetId="2">#REF!</definedName>
    <definedName name="\BLOCK">#REF!</definedName>
    <definedName name="\BLOCKT" localSheetId="0">#REF!</definedName>
    <definedName name="\BLOCKT" localSheetId="2">#REF!</definedName>
    <definedName name="\BLOCKT">#REF!</definedName>
    <definedName name="\C" localSheetId="0">#REF!</definedName>
    <definedName name="\C" localSheetId="2">#REF!</definedName>
    <definedName name="\C">#REF!</definedName>
    <definedName name="\COMP" localSheetId="0">#REF!</definedName>
    <definedName name="\COMP" localSheetId="2">#REF!</definedName>
    <definedName name="\COMP">#REF!</definedName>
    <definedName name="\COMPT" localSheetId="0">#REF!</definedName>
    <definedName name="\COMPT" localSheetId="2">#REF!</definedName>
    <definedName name="\COMPT">#REF!</definedName>
    <definedName name="\G" localSheetId="0">#REF!</definedName>
    <definedName name="\G" localSheetId="2">#REF!</definedName>
    <definedName name="\G">#REF!</definedName>
    <definedName name="\I" localSheetId="0">#REF!</definedName>
    <definedName name="\I" localSheetId="2">#REF!</definedName>
    <definedName name="\I">#REF!</definedName>
    <definedName name="\K" localSheetId="0">#REF!</definedName>
    <definedName name="\K" localSheetId="2">#REF!</definedName>
    <definedName name="\K">#REF!</definedName>
    <definedName name="\L" localSheetId="0">#REF!</definedName>
    <definedName name="\L" localSheetId="2">#REF!</definedName>
    <definedName name="\L">#REF!</definedName>
    <definedName name="\M" localSheetId="0">[1]Jan!#REF!</definedName>
    <definedName name="\M" localSheetId="2">[1]Jan!#REF!</definedName>
    <definedName name="\M">[1]Jan!#REF!</definedName>
    <definedName name="\P" localSheetId="0">#REF!</definedName>
    <definedName name="\P" localSheetId="2">#REF!</definedName>
    <definedName name="\P">#REF!</definedName>
    <definedName name="\Q" localSheetId="0">[2]Actual!#REF!</definedName>
    <definedName name="\Q" localSheetId="2">[2]Actual!#REF!</definedName>
    <definedName name="\Q">[2]Actual!#REF!</definedName>
    <definedName name="\R" localSheetId="0">#REF!</definedName>
    <definedName name="\R" localSheetId="2">#REF!</definedName>
    <definedName name="\R">#REF!</definedName>
    <definedName name="\S" localSheetId="0">#REF!</definedName>
    <definedName name="\S" localSheetId="2">#REF!</definedName>
    <definedName name="\S">#REF!</definedName>
    <definedName name="\TABLE1" localSheetId="0">#REF!</definedName>
    <definedName name="\TABLE1" localSheetId="2">#REF!</definedName>
    <definedName name="\TABLE1">#REF!</definedName>
    <definedName name="\TABLE2" localSheetId="0">#REF!</definedName>
    <definedName name="\TABLE2" localSheetId="2">#REF!</definedName>
    <definedName name="\TABLE2">#REF!</definedName>
    <definedName name="\TABLEA" localSheetId="0">#REF!</definedName>
    <definedName name="\TABLEA" localSheetId="2">#REF!</definedName>
    <definedName name="\TABLEA">#REF!</definedName>
    <definedName name="\TBL1" localSheetId="0">#REF!</definedName>
    <definedName name="\TBL1" localSheetId="2">#REF!</definedName>
    <definedName name="\TBL1">#REF!</definedName>
    <definedName name="\TBL2" localSheetId="0">#REF!</definedName>
    <definedName name="\TBL2" localSheetId="2">#REF!</definedName>
    <definedName name="\TBL2">#REF!</definedName>
    <definedName name="\TBL3" localSheetId="0">#REF!</definedName>
    <definedName name="\TBL3" localSheetId="2">#REF!</definedName>
    <definedName name="\TBL3">#REF!</definedName>
    <definedName name="\TBL4" localSheetId="0">#REF!</definedName>
    <definedName name="\TBL4" localSheetId="2">#REF!</definedName>
    <definedName name="\TBL4">#REF!</definedName>
    <definedName name="\TBL5" localSheetId="0">#REF!</definedName>
    <definedName name="\TBL5" localSheetId="2">#REF!</definedName>
    <definedName name="\TBL5">#REF!</definedName>
    <definedName name="\W" localSheetId="0">#REF!</definedName>
    <definedName name="\W" localSheetId="2">#REF!</definedName>
    <definedName name="\W">#REF!</definedName>
    <definedName name="\WORK1" localSheetId="0">#REF!</definedName>
    <definedName name="\WORK1" localSheetId="2">#REF!</definedName>
    <definedName name="\WORK1">#REF!</definedName>
    <definedName name="\X" localSheetId="0">#REF!</definedName>
    <definedName name="\X" localSheetId="2">#REF!</definedName>
    <definedName name="\X">#REF!</definedName>
    <definedName name="\Z" localSheetId="0">#REF!</definedName>
    <definedName name="\Z" localSheetId="2">#REF!</definedName>
    <definedName name="\Z">#REF!</definedName>
    <definedName name="__123Graph_A" localSheetId="0" hidden="1">[3]Inputs!#REF!</definedName>
    <definedName name="__123Graph_A" localSheetId="1" hidden="1">'[4]OR Inputs'!#REF!</definedName>
    <definedName name="__123Graph_A" localSheetId="2" hidden="1">'[5]OR Inputs'!#REF!</definedName>
    <definedName name="__123Graph_A" hidden="1">[3]Inputs!#REF!</definedName>
    <definedName name="__123Graph_B" localSheetId="0" hidden="1">[3]Inputs!#REF!</definedName>
    <definedName name="__123Graph_B" localSheetId="1" hidden="1">'[4]OR Inputs'!#REF!</definedName>
    <definedName name="__123Graph_B" localSheetId="2" hidden="1">'[5]OR Inputs'!#REF!</definedName>
    <definedName name="__123Graph_B" hidden="1">[3]Inputs!#REF!</definedName>
    <definedName name="__123Graph_D" localSheetId="0" hidden="1">[3]Inputs!#REF!</definedName>
    <definedName name="__123Graph_D" localSheetId="1" hidden="1">'[4]OR Inputs'!#REF!</definedName>
    <definedName name="__123Graph_D" localSheetId="2" hidden="1">'[5]OR Inputs'!#REF!</definedName>
    <definedName name="__123Graph_D" hidden="1">[3]Inputs!#REF!</definedName>
    <definedName name="_5Price_Ta" localSheetId="0">#REF!</definedName>
    <definedName name="_5Price_Ta" localSheetId="2">#REF!</definedName>
    <definedName name="_5Price_Ta">#REF!</definedName>
    <definedName name="_B" localSheetId="0">#REF!</definedName>
    <definedName name="_B" localSheetId="2">#REF!</definedName>
    <definedName name="_B">#REF!</definedName>
    <definedName name="_Fill" localSheetId="0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hidden="1">#REF!</definedName>
    <definedName name="_MEN2" localSheetId="0">[1]Jan!#REF!</definedName>
    <definedName name="_MEN2" localSheetId="2">[1]Jan!#REF!</definedName>
    <definedName name="_MEN2">[1]Jan!#REF!</definedName>
    <definedName name="_MEN3" localSheetId="0">[1]Jan!#REF!</definedName>
    <definedName name="_MEN3" localSheetId="2">[1]Jan!#REF!</definedName>
    <definedName name="_MEN3">[1]Jan!#REF!</definedName>
    <definedName name="_Order1" hidden="1">255</definedName>
    <definedName name="_Order2" hidden="1">0</definedName>
    <definedName name="_P" localSheetId="0">#REF!</definedName>
    <definedName name="_P" localSheetId="2">#REF!</definedName>
    <definedName name="_P">#REF!</definedName>
    <definedName name="_Sort" localSheetId="0" hidden="1">#REF!</definedName>
    <definedName name="_Sort" localSheetId="2" hidden="1">#REF!</definedName>
    <definedName name="_Sort" hidden="1">#REF!</definedName>
    <definedName name="_TOP1" localSheetId="0">[1]Jan!#REF!</definedName>
    <definedName name="_TOP1" localSheetId="2">[1]Jan!#REF!</definedName>
    <definedName name="_TOP1">[1]Jan!#REF!</definedName>
    <definedName name="a" localSheetId="1" hidden="1">#REF!</definedName>
    <definedName name="a" localSheetId="2" hidden="1">#REF!</definedName>
    <definedName name="a" hidden="1">'[3]DSM Output'!$J$21:$J$23</definedName>
    <definedName name="A_36" localSheetId="0">#REF!</definedName>
    <definedName name="A_36" localSheetId="2">#REF!</definedName>
    <definedName name="A_36">#REF!</definedName>
    <definedName name="AcctTable">[6]Variables!$AK$42:$AK$396</definedName>
    <definedName name="actualror">[7]WorkArea!$F$86</definedName>
    <definedName name="Adjs2avg">[8]Inputs!$L$255:'[8]Inputs'!$T$505</definedName>
    <definedName name="ALL" localSheetId="0">#REF!</definedName>
    <definedName name="ALL" localSheetId="2">#REF!</definedName>
    <definedName name="ALL">#REF!</definedName>
    <definedName name="all_months" localSheetId="0">#REF!</definedName>
    <definedName name="all_months" localSheetId="2">#REF!</definedName>
    <definedName name="all_months">#REF!</definedName>
    <definedName name="APR" localSheetId="0">[1]Jan!#REF!</definedName>
    <definedName name="APR" localSheetId="2">[1]Jan!#REF!</definedName>
    <definedName name="APR">[1]Jan!#REF!</definedName>
    <definedName name="APRT" localSheetId="0">#REF!</definedName>
    <definedName name="APRT" localSheetId="2">#REF!</definedName>
    <definedName name="APRT">#REF!</definedName>
    <definedName name="AT_48" localSheetId="0">#REF!</definedName>
    <definedName name="AT_48" localSheetId="2">#REF!</definedName>
    <definedName name="AT_48">#REF!</definedName>
    <definedName name="AUG" localSheetId="0">[1]Jan!#REF!</definedName>
    <definedName name="AUG" localSheetId="2">[1]Jan!#REF!</definedName>
    <definedName name="AUG">[1]Jan!#REF!</definedName>
    <definedName name="AUGT" localSheetId="0">#REF!</definedName>
    <definedName name="AUGT" localSheetId="2">#REF!</definedName>
    <definedName name="AUGT">#REF!</definedName>
    <definedName name="AvgFactors">[6]Factors!$B$3:$P$99</definedName>
    <definedName name="BACK1" localSheetId="0">#REF!</definedName>
    <definedName name="BACK1" localSheetId="2">#REF!</definedName>
    <definedName name="BACK1">#REF!</definedName>
    <definedName name="BACK2" localSheetId="0">#REF!</definedName>
    <definedName name="BACK2" localSheetId="2">#REF!</definedName>
    <definedName name="BACK2">#REF!</definedName>
    <definedName name="BACK3" localSheetId="0">#REF!</definedName>
    <definedName name="BACK3" localSheetId="2">#REF!</definedName>
    <definedName name="BACK3">#REF!</definedName>
    <definedName name="BACKUP1" localSheetId="0">#REF!</definedName>
    <definedName name="BACKUP1" localSheetId="2">#REF!</definedName>
    <definedName name="BACKUP1">#REF!</definedName>
    <definedName name="Baseline" localSheetId="0">#REF!</definedName>
    <definedName name="Baseline" localSheetId="2">#REF!</definedName>
    <definedName name="Baseline">#REF!</definedName>
    <definedName name="BLOCK" localSheetId="0">#REF!</definedName>
    <definedName name="BLOCK" localSheetId="2">#REF!</definedName>
    <definedName name="BLOCK">#REF!</definedName>
    <definedName name="BLOCKTOP" localSheetId="0">#REF!</definedName>
    <definedName name="BLOCKTOP" localSheetId="2">#REF!</definedName>
    <definedName name="BLOCKTOP">#REF!</definedName>
    <definedName name="BOOKADJ" localSheetId="0">#REF!</definedName>
    <definedName name="BOOKADJ" localSheetId="2">#REF!</definedName>
    <definedName name="BOOKADJ">#REF!</definedName>
    <definedName name="cap">[9]Readings!$B$2</definedName>
    <definedName name="COMADJ" localSheetId="0">#REF!</definedName>
    <definedName name="COMADJ" localSheetId="2">#REF!</definedName>
    <definedName name="COMADJ">#REF!</definedName>
    <definedName name="COMP" localSheetId="0">#REF!</definedName>
    <definedName name="COMP" localSheetId="2">#REF!</definedName>
    <definedName name="COMP">#REF!</definedName>
    <definedName name="COMPACTUAL" localSheetId="0">#REF!</definedName>
    <definedName name="COMPACTUAL" localSheetId="2">#REF!</definedName>
    <definedName name="COMPACTUAL">#REF!</definedName>
    <definedName name="COMPT" localSheetId="0">#REF!</definedName>
    <definedName name="COMPT" localSheetId="2">#REF!</definedName>
    <definedName name="COMPT">#REF!</definedName>
    <definedName name="COMPWEATHER" localSheetId="0">#REF!</definedName>
    <definedName name="COMPWEATHER" localSheetId="2">#REF!</definedName>
    <definedName name="COMPWEATHER">#REF!</definedName>
    <definedName name="_xlnm.Database" localSheetId="0">[10]Invoice!#REF!</definedName>
    <definedName name="_xlnm.Database" localSheetId="1">#REF!</definedName>
    <definedName name="_xlnm.Database" localSheetId="2">#REF!</definedName>
    <definedName name="_xlnm.Database">[10]Invoice!#REF!</definedName>
    <definedName name="DATE" localSheetId="0">[11]Jan!#REF!</definedName>
    <definedName name="DATE" localSheetId="2">[11]Jan!#REF!</definedName>
    <definedName name="DATE">[11]Jan!#REF!</definedName>
    <definedName name="DEC" localSheetId="0">[1]Jan!#REF!</definedName>
    <definedName name="DEC" localSheetId="2">[1]Jan!#REF!</definedName>
    <definedName name="DEC">[1]Jan!#REF!</definedName>
    <definedName name="DECT" localSheetId="0">#REF!</definedName>
    <definedName name="DECT" localSheetId="2">#REF!</definedName>
    <definedName name="DECT">#REF!</definedName>
    <definedName name="Dist_factor" localSheetId="0">#REF!</definedName>
    <definedName name="Dist_factor" localSheetId="2">#REF!</definedName>
    <definedName name="Dist_factor">#REF!</definedName>
    <definedName name="DUDE" localSheetId="0" hidden="1">#REF!</definedName>
    <definedName name="DUDE" localSheetId="2" hidden="1">#REF!</definedName>
    <definedName name="DUDE" hidden="1">#REF!</definedName>
    <definedName name="energy">[9]Readings!$B$3</definedName>
    <definedName name="f101top" localSheetId="0">#REF!</definedName>
    <definedName name="f101top" localSheetId="2">#REF!</definedName>
    <definedName name="f101top">#REF!</definedName>
    <definedName name="f104top" localSheetId="0">#REF!</definedName>
    <definedName name="f104top" localSheetId="2">#REF!</definedName>
    <definedName name="f104top">#REF!</definedName>
    <definedName name="f138top" localSheetId="0">#REF!</definedName>
    <definedName name="f138top" localSheetId="2">#REF!</definedName>
    <definedName name="f138top">#REF!</definedName>
    <definedName name="f140top" localSheetId="0">#REF!</definedName>
    <definedName name="f140top" localSheetId="2">#REF!</definedName>
    <definedName name="f140top">#REF!</definedName>
    <definedName name="FactorType">[6]Variables!$AK$2:$AL$12</definedName>
    <definedName name="FACTP" localSheetId="0">#REF!</definedName>
    <definedName name="FACTP" localSheetId="2">#REF!</definedName>
    <definedName name="FACTP">#REF!</definedName>
    <definedName name="FEB" localSheetId="0">[1]Jan!#REF!</definedName>
    <definedName name="FEB" localSheetId="2">[1]Jan!#REF!</definedName>
    <definedName name="FEB">[1]Jan!#REF!</definedName>
    <definedName name="FEBT" localSheetId="0">#REF!</definedName>
    <definedName name="FEBT" localSheetId="2">#REF!</definedName>
    <definedName name="FEBT">#REF!</definedName>
    <definedName name="FranchiseTax">[8]Variables!$D$26</definedName>
    <definedName name="Func_Ftrs" localSheetId="0">#REF!</definedName>
    <definedName name="Func_Ftrs" localSheetId="2">#REF!</definedName>
    <definedName name="Func_Ftrs">#REF!</definedName>
    <definedName name="Func_GTD_Percents" localSheetId="0">#REF!</definedName>
    <definedName name="Func_GTD_Percents" localSheetId="2">#REF!</definedName>
    <definedName name="Func_GTD_Percents">#REF!</definedName>
    <definedName name="Func_MC" localSheetId="0">#REF!</definedName>
    <definedName name="Func_MC" localSheetId="2">#REF!</definedName>
    <definedName name="Func_MC">#REF!</definedName>
    <definedName name="Func_Percents" localSheetId="0">#REF!</definedName>
    <definedName name="Func_Percents" localSheetId="2">#REF!</definedName>
    <definedName name="Func_Percents">#REF!</definedName>
    <definedName name="Func_Rev_Req1" localSheetId="0">#REF!</definedName>
    <definedName name="Func_Rev_Req1" localSheetId="2">#REF!</definedName>
    <definedName name="Func_Rev_Req1">#REF!</definedName>
    <definedName name="Func_Rev_Req2" localSheetId="0">#REF!</definedName>
    <definedName name="Func_Rev_Req2" localSheetId="2">#REF!</definedName>
    <definedName name="Func_Rev_Req2">#REF!</definedName>
    <definedName name="Func_Revenue" localSheetId="0">#REF!</definedName>
    <definedName name="Func_Revenue" localSheetId="2">#REF!</definedName>
    <definedName name="Func_Revenue">#REF!</definedName>
    <definedName name="GREATER10MW" localSheetId="0">#REF!</definedName>
    <definedName name="GREATER10MW" localSheetId="2">#REF!</definedName>
    <definedName name="GREATER10MW">#REF!</definedName>
    <definedName name="GTD_Percents" localSheetId="0">#REF!</definedName>
    <definedName name="GTD_Percents" localSheetId="2">#REF!</definedName>
    <definedName name="GTD_Percents">#REF!</definedName>
    <definedName name="HEIGHT" localSheetId="0">#REF!</definedName>
    <definedName name="HEIGHT" localSheetId="2">#REF!</definedName>
    <definedName name="HEIGHT">#REF!</definedName>
    <definedName name="ID_0303_RVN_data" localSheetId="0">#REF!</definedName>
    <definedName name="ID_0303_RVN_data" localSheetId="2">#REF!</definedName>
    <definedName name="ID_0303_RVN_data">#REF!</definedName>
    <definedName name="IDcontractsRVN" localSheetId="0">#REF!</definedName>
    <definedName name="IDcontractsRVN" localSheetId="2">#REF!</definedName>
    <definedName name="IDcontractsRVN">#REF!</definedName>
    <definedName name="INDADJ" localSheetId="0">#REF!</definedName>
    <definedName name="INDADJ" localSheetId="2">#REF!</definedName>
    <definedName name="INDADJ">#REF!</definedName>
    <definedName name="INPUT" localSheetId="0">[12]Summary!#REF!</definedName>
    <definedName name="INPUT" localSheetId="2">[12]Summary!#REF!</definedName>
    <definedName name="INPUT">[12]Summary!#REF!</definedName>
    <definedName name="Instructions" localSheetId="0">#REF!</definedName>
    <definedName name="Instructions" localSheetId="2">#REF!</definedName>
    <definedName name="Instructions">#REF!</definedName>
    <definedName name="IRR" localSheetId="0">#REF!</definedName>
    <definedName name="IRR" localSheetId="2">#REF!</definedName>
    <definedName name="IRR">#REF!</definedName>
    <definedName name="JAN" localSheetId="0">[1]Jan!#REF!</definedName>
    <definedName name="JAN" localSheetId="2">[1]Jan!#REF!</definedName>
    <definedName name="JAN">[1]Jan!#REF!</definedName>
    <definedName name="JANT" localSheetId="0">#REF!</definedName>
    <definedName name="JANT" localSheetId="2">#REF!</definedName>
    <definedName name="JANT">#REF!</definedName>
    <definedName name="JUL" localSheetId="0">[1]Jan!#REF!</definedName>
    <definedName name="JUL" localSheetId="2">[1]Jan!#REF!</definedName>
    <definedName name="JUL">[1]Jan!#REF!</definedName>
    <definedName name="JULT" localSheetId="0">#REF!</definedName>
    <definedName name="JULT" localSheetId="2">#REF!</definedName>
    <definedName name="JULT">#REF!</definedName>
    <definedName name="JUN" localSheetId="0">[1]Jan!#REF!</definedName>
    <definedName name="JUN" localSheetId="2">[1]Jan!#REF!</definedName>
    <definedName name="JUN">[1]Jan!#REF!</definedName>
    <definedName name="JUNT" localSheetId="0">#REF!</definedName>
    <definedName name="JUNT" localSheetId="2">#REF!</definedName>
    <definedName name="JUNT">#REF!</definedName>
    <definedName name="Jurisdiction">[6]Variables!$AK$15</definedName>
    <definedName name="JurisNumber">[6]Variables!$AL$15</definedName>
    <definedName name="LABORMOD" localSheetId="0">#REF!</definedName>
    <definedName name="LABORMOD" localSheetId="2">#REF!</definedName>
    <definedName name="LABORMOD">#REF!</definedName>
    <definedName name="LABORROLL" localSheetId="0">#REF!</definedName>
    <definedName name="LABORROLL" localSheetId="2">#REF!</definedName>
    <definedName name="LABORROLL">#REF!</definedName>
    <definedName name="limcount" hidden="1">1</definedName>
    <definedName name="Line_Ext_Credit" localSheetId="0">#REF!</definedName>
    <definedName name="Line_Ext_Credit" localSheetId="2">#REF!</definedName>
    <definedName name="Line_Ext_Credit">#REF!</definedName>
    <definedName name="LOG" localSheetId="0">[13]Backup!#REF!</definedName>
    <definedName name="LOG" localSheetId="2">[13]Backup!#REF!</definedName>
    <definedName name="LOG">[13]Backup!#REF!</definedName>
    <definedName name="LOSS" localSheetId="0">[13]Backup!#REF!</definedName>
    <definedName name="LOSS" localSheetId="2">[13]Backup!#REF!</definedName>
    <definedName name="LOSS">[13]Backup!#REF!</definedName>
    <definedName name="MACTIT" localSheetId="0">#REF!</definedName>
    <definedName name="MACTIT" localSheetId="2">#REF!</definedName>
    <definedName name="MACTIT">#REF!</definedName>
    <definedName name="MAR" localSheetId="0">[1]Jan!#REF!</definedName>
    <definedName name="MAR" localSheetId="2">[1]Jan!#REF!</definedName>
    <definedName name="MAR">[1]Jan!#REF!</definedName>
    <definedName name="MART" localSheetId="0">#REF!</definedName>
    <definedName name="MART" localSheetId="2">#REF!</definedName>
    <definedName name="MART">#REF!</definedName>
    <definedName name="MAY" localSheetId="0">[1]Jan!#REF!</definedName>
    <definedName name="MAY" localSheetId="2">[1]Jan!#REF!</definedName>
    <definedName name="MAY">[1]Jan!#REF!</definedName>
    <definedName name="MAYT" localSheetId="0">#REF!</definedName>
    <definedName name="MAYT" localSheetId="2">#REF!</definedName>
    <definedName name="MAYT">#REF!</definedName>
    <definedName name="MCtoREV" localSheetId="0">#REF!</definedName>
    <definedName name="MCtoREV" localSheetId="2">#REF!</definedName>
    <definedName name="MCtoREV">#REF!</definedName>
    <definedName name="MEN" localSheetId="0">[1]Jan!#REF!</definedName>
    <definedName name="MEN" localSheetId="2">[1]Jan!#REF!</definedName>
    <definedName name="MEN">[1]Jan!#REF!</definedName>
    <definedName name="Menu_Large" localSheetId="0">[14]MacroBuilder!#REF!</definedName>
    <definedName name="Menu_Large" localSheetId="2">[14]MacroBuilder!#REF!</definedName>
    <definedName name="Menu_Large">[14]MacroBuilder!#REF!</definedName>
    <definedName name="Menu_Small" localSheetId="0">[14]MacroBuilder!#REF!</definedName>
    <definedName name="Menu_Small">[14]MacroBuilder!#REF!</definedName>
    <definedName name="MONTH" localSheetId="0">[13]Backup!#REF!</definedName>
    <definedName name="MONTH">[13]Backup!#REF!</definedName>
    <definedName name="monthlist">[15]Table!$R$2:$S$13</definedName>
    <definedName name="monthtotals" localSheetId="1">#REF!</definedName>
    <definedName name="monthtotals" localSheetId="2">#REF!</definedName>
    <definedName name="monthtotals">'[15]WA SBC'!$D$40:$O$40</definedName>
    <definedName name="MSPAverageInput" localSheetId="0">[16]Inputs!#REF!</definedName>
    <definedName name="MSPAverageInput">[16]Inputs!#REF!</definedName>
    <definedName name="MSPYearEndInput" localSheetId="0">[16]Inputs!#REF!</definedName>
    <definedName name="MSPYearEndInput">[16]Inputs!#REF!</definedName>
    <definedName name="MTKWH" localSheetId="0">#REF!</definedName>
    <definedName name="MTKWH" localSheetId="2">#REF!</definedName>
    <definedName name="MTKWH">#REF!</definedName>
    <definedName name="MTREV" localSheetId="0">#REF!</definedName>
    <definedName name="MTREV" localSheetId="2">#REF!</definedName>
    <definedName name="MTREV">#REF!</definedName>
    <definedName name="MULT" localSheetId="0">#REF!</definedName>
    <definedName name="MULT" localSheetId="2">#REF!</definedName>
    <definedName name="MULT">#REF!</definedName>
    <definedName name="NetToGross">[8]Variables!$D$23</definedName>
    <definedName name="NEWMO1" localSheetId="0">[1]Jan!#REF!</definedName>
    <definedName name="NEWMO1" localSheetId="2">[1]Jan!#REF!</definedName>
    <definedName name="NEWMO1">[1]Jan!#REF!</definedName>
    <definedName name="NEWMO2" localSheetId="0">[1]Jan!#REF!</definedName>
    <definedName name="NEWMO2" localSheetId="2">[1]Jan!#REF!</definedName>
    <definedName name="NEWMO2">[1]Jan!#REF!</definedName>
    <definedName name="NEWMONTH" localSheetId="0">[1]Jan!#REF!</definedName>
    <definedName name="NEWMONTH">[1]Jan!#REF!</definedName>
    <definedName name="NONRES" localSheetId="0">#REF!</definedName>
    <definedName name="NONRES" localSheetId="2">#REF!</definedName>
    <definedName name="NONRES">#REF!</definedName>
    <definedName name="NORMALIZE" localSheetId="0">#REF!</definedName>
    <definedName name="NORMALIZE" localSheetId="2">#REF!</definedName>
    <definedName name="NORMALIZE">#REF!</definedName>
    <definedName name="NOV" localSheetId="0">[1]Jan!#REF!</definedName>
    <definedName name="NOV" localSheetId="2">[1]Jan!#REF!</definedName>
    <definedName name="NOV">[1]Jan!#REF!</definedName>
    <definedName name="NOVT" localSheetId="0">#REF!</definedName>
    <definedName name="NOVT" localSheetId="2">#REF!</definedName>
    <definedName name="NOVT">#REF!</definedName>
    <definedName name="NUM" localSheetId="0">#REF!</definedName>
    <definedName name="NUM" localSheetId="2">#REF!</definedName>
    <definedName name="NUM">#REF!</definedName>
    <definedName name="OCT" localSheetId="0">[1]Jan!#REF!</definedName>
    <definedName name="OCT" localSheetId="2">[1]Jan!#REF!</definedName>
    <definedName name="OCT">[1]Jan!#REF!</definedName>
    <definedName name="OCTT" localSheetId="0">#REF!</definedName>
    <definedName name="OCTT" localSheetId="2">#REF!</definedName>
    <definedName name="OCTT">#REF!</definedName>
    <definedName name="ONE" localSheetId="0">[1]Jan!#REF!</definedName>
    <definedName name="ONE" localSheetId="2">[1]Jan!#REF!</definedName>
    <definedName name="ONE">[1]Jan!#REF!</definedName>
    <definedName name="option">'[7]Dist Misc'!$F$120</definedName>
    <definedName name="OR_305_12mo_endg_200203" localSheetId="0">#REF!</definedName>
    <definedName name="OR_305_12mo_endg_200203" localSheetId="2">#REF!</definedName>
    <definedName name="OR_305_12mo_endg_200203">#REF!</definedName>
    <definedName name="page1" localSheetId="0">[12]Summary!#REF!</definedName>
    <definedName name="page1" localSheetId="2">[12]Summary!#REF!</definedName>
    <definedName name="page1">[12]Summary!#REF!</definedName>
    <definedName name="Page2" localSheetId="0">'[17]Summary Table - Earned'!#REF!</definedName>
    <definedName name="Page2">'[17]Summary Table - Earned'!#REF!</definedName>
    <definedName name="PAGE3" localSheetId="0">#REF!</definedName>
    <definedName name="PAGE3" localSheetId="2">#REF!</definedName>
    <definedName name="PAGE3">#REF!</definedName>
    <definedName name="Page62" localSheetId="0">[14]TransInvest!#REF!</definedName>
    <definedName name="Page62" localSheetId="2">[14]TransInvest!#REF!</definedName>
    <definedName name="Page62">[14]TransInvest!#REF!</definedName>
    <definedName name="page65" localSheetId="0">#REF!</definedName>
    <definedName name="page65" localSheetId="2">#REF!</definedName>
    <definedName name="page65">#REF!</definedName>
    <definedName name="page66" localSheetId="0">#REF!</definedName>
    <definedName name="page66" localSheetId="2">#REF!</definedName>
    <definedName name="page66">#REF!</definedName>
    <definedName name="page67" localSheetId="0">#REF!</definedName>
    <definedName name="page67" localSheetId="2">#REF!</definedName>
    <definedName name="page67">#REF!</definedName>
    <definedName name="page68" localSheetId="0">#REF!</definedName>
    <definedName name="page68" localSheetId="2">#REF!</definedName>
    <definedName name="page68">#REF!</definedName>
    <definedName name="page69" localSheetId="0">#REF!</definedName>
    <definedName name="page69" localSheetId="2">#REF!</definedName>
    <definedName name="page69">#REF!</definedName>
    <definedName name="PALL" localSheetId="0">#REF!</definedName>
    <definedName name="PALL" localSheetId="2">#REF!</definedName>
    <definedName name="PALL">#REF!</definedName>
    <definedName name="PBLOCK" localSheetId="0">#REF!</definedName>
    <definedName name="PBLOCK" localSheetId="2">#REF!</definedName>
    <definedName name="PBLOCK">#REF!</definedName>
    <definedName name="PBLOCKWZ" localSheetId="0">#REF!</definedName>
    <definedName name="PBLOCKWZ" localSheetId="2">#REF!</definedName>
    <definedName name="PBLOCKWZ">#REF!</definedName>
    <definedName name="PCOMP" localSheetId="0">#REF!</definedName>
    <definedName name="PCOMP" localSheetId="2">#REF!</definedName>
    <definedName name="PCOMP">#REF!</definedName>
    <definedName name="PCOMPOSITES" localSheetId="0">#REF!</definedName>
    <definedName name="PCOMPOSITES" localSheetId="2">#REF!</definedName>
    <definedName name="PCOMPOSITES">#REF!</definedName>
    <definedName name="PCOMPWZ" localSheetId="0">#REF!</definedName>
    <definedName name="PCOMPWZ" localSheetId="2">#REF!</definedName>
    <definedName name="PCOMPWZ">#REF!</definedName>
    <definedName name="PMAC" localSheetId="0">[13]Backup!#REF!</definedName>
    <definedName name="PMAC" localSheetId="2">[13]Backup!#REF!</definedName>
    <definedName name="PMAC">[13]Backup!#REF!</definedName>
    <definedName name="PRESENT" localSheetId="0">#REF!</definedName>
    <definedName name="PRESENT" localSheetId="2">#REF!</definedName>
    <definedName name="PRESENT">#REF!</definedName>
    <definedName name="PRICCHNG" localSheetId="0">#REF!</definedName>
    <definedName name="PRICCHNG" localSheetId="2">#REF!</definedName>
    <definedName name="PRICCHNG">#REF!</definedName>
    <definedName name="_xlnm.Print_Area" localSheetId="0">'Merwin Def termination calc'!$A$1:$G$30</definedName>
    <definedName name="_xlnm.Print_Area" localSheetId="1">'WA Merwin'!$B$2:$AP$29</definedName>
    <definedName name="_xlnm.Print_Area" localSheetId="2">'WA Merwin Est Jan-Apr'!$B$2:$J$50</definedName>
    <definedName name="_xlnm.Print_Area">#REF!</definedName>
    <definedName name="PROPOSED" localSheetId="0">#REF!</definedName>
    <definedName name="PROPOSED" localSheetId="2">#REF!</definedName>
    <definedName name="PROPOSED">#REF!</definedName>
    <definedName name="ProRate1" localSheetId="0">#REF!</definedName>
    <definedName name="ProRate1" localSheetId="2">#REF!</definedName>
    <definedName name="ProRate1">#REF!</definedName>
    <definedName name="PTABLES" localSheetId="0">#REF!</definedName>
    <definedName name="PTABLES" localSheetId="2">#REF!</definedName>
    <definedName name="PTABLES">#REF!</definedName>
    <definedName name="PTDMOD" localSheetId="0">#REF!</definedName>
    <definedName name="PTDMOD" localSheetId="2">#REF!</definedName>
    <definedName name="PTDMOD">#REF!</definedName>
    <definedName name="PTDROLL" localSheetId="0">#REF!</definedName>
    <definedName name="PTDROLL" localSheetId="2">#REF!</definedName>
    <definedName name="PTDROLL">#REF!</definedName>
    <definedName name="PTMOD" localSheetId="0">#REF!</definedName>
    <definedName name="PTMOD" localSheetId="2">#REF!</definedName>
    <definedName name="PTMOD">#REF!</definedName>
    <definedName name="PTROLL" localSheetId="0">#REF!</definedName>
    <definedName name="PTROLL" localSheetId="2">#REF!</definedName>
    <definedName name="PTROLL">#REF!</definedName>
    <definedName name="PWORKBACK" localSheetId="0">#REF!</definedName>
    <definedName name="PWORKBACK" localSheetId="2">#REF!</definedName>
    <definedName name="PWORKBACK">#REF!</definedName>
    <definedName name="Query1" localSheetId="0">#REF!</definedName>
    <definedName name="Query1" localSheetId="2">#REF!</definedName>
    <definedName name="Query1">#REF!</definedName>
    <definedName name="RateCd" localSheetId="0">#REF!</definedName>
    <definedName name="RateCd" localSheetId="2">#REF!</definedName>
    <definedName name="RateCd">#REF!</definedName>
    <definedName name="Rates" localSheetId="0">#REF!</definedName>
    <definedName name="Rates" localSheetId="1">[4]Codes!$A$1:$C$497</definedName>
    <definedName name="Rates" localSheetId="2">[5]Codes!$A$1:$C$497</definedName>
    <definedName name="Rates">#REF!</definedName>
    <definedName name="RC_ADJ" localSheetId="0">#REF!</definedName>
    <definedName name="RC_ADJ" localSheetId="2">#REF!</definedName>
    <definedName name="RC_ADJ">#REF!</definedName>
    <definedName name="RESADJ" localSheetId="0">#REF!</definedName>
    <definedName name="RESADJ" localSheetId="2">#REF!</definedName>
    <definedName name="RESADJ">#REF!</definedName>
    <definedName name="RESIDENTIAL" localSheetId="0">#REF!</definedName>
    <definedName name="RESIDENTIAL" localSheetId="2">#REF!</definedName>
    <definedName name="RESIDENTIAL">#REF!</definedName>
    <definedName name="ResourceSupplier">[8]Variables!$D$28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 localSheetId="2">#REF!</definedName>
    <definedName name="REV_SCHD">#REF!</definedName>
    <definedName name="RevCl" localSheetId="0">#REF!</definedName>
    <definedName name="RevCl" localSheetId="2">#REF!</definedName>
    <definedName name="RevCl">#REF!</definedName>
    <definedName name="RevClass" localSheetId="0">#REF!</definedName>
    <definedName name="RevClass" localSheetId="1">[4]Codes!$F$2:$G$10</definedName>
    <definedName name="RevClass" localSheetId="2">[5]Codes!$F$2:$G$10</definedName>
    <definedName name="RevClass">#REF!</definedName>
    <definedName name="Revenue_by_month_take_2" localSheetId="0">#REF!</definedName>
    <definedName name="Revenue_by_month_take_2" localSheetId="2">#REF!</definedName>
    <definedName name="Revenue_by_month_take_2">#REF!</definedName>
    <definedName name="revenue3" localSheetId="0">#REF!</definedName>
    <definedName name="revenue3" localSheetId="2">#REF!</definedName>
    <definedName name="revenue3">#REF!</definedName>
    <definedName name="RevenueCheck" localSheetId="0">#REF!</definedName>
    <definedName name="RevenueCheck" localSheetId="2">#REF!</definedName>
    <definedName name="RevenueCheck">#REF!</definedName>
    <definedName name="Revenues" localSheetId="0">#REF!</definedName>
    <definedName name="Revenues" localSheetId="2">#REF!</definedName>
    <definedName name="Revenues">#REF!</definedName>
    <definedName name="RevReqSettle" localSheetId="0">#REF!</definedName>
    <definedName name="RevReqSettle" localSheetId="2">#REF!</definedName>
    <definedName name="RevReqSettle">#REF!</definedName>
    <definedName name="REVVSTRS" localSheetId="0">#REF!</definedName>
    <definedName name="REVVSTRS" localSheetId="2">#REF!</definedName>
    <definedName name="REVVSTRS">#REF!</definedName>
    <definedName name="RISFORM" localSheetId="0">#REF!</definedName>
    <definedName name="RISFORM" localSheetId="2">#REF!</definedName>
    <definedName name="RISFORM">#REF!</definedName>
    <definedName name="SCH33CUSTS" localSheetId="0">#REF!</definedName>
    <definedName name="SCH33CUSTS" localSheetId="2">#REF!</definedName>
    <definedName name="SCH33CUSTS">#REF!</definedName>
    <definedName name="SCH48ADJ" localSheetId="0">#REF!</definedName>
    <definedName name="SCH48ADJ" localSheetId="2">#REF!</definedName>
    <definedName name="SCH48ADJ">#REF!</definedName>
    <definedName name="SCH98NOR" localSheetId="0">#REF!</definedName>
    <definedName name="SCH98NOR" localSheetId="2">#REF!</definedName>
    <definedName name="SCH98NOR">#REF!</definedName>
    <definedName name="SCHED47" localSheetId="0">#REF!</definedName>
    <definedName name="SCHED47" localSheetId="2">#REF!</definedName>
    <definedName name="SCHED47">#REF!</definedName>
    <definedName name="se" localSheetId="0">#REF!</definedName>
    <definedName name="se" localSheetId="2">#REF!</definedName>
    <definedName name="se">#REF!</definedName>
    <definedName name="SECOND" localSheetId="0">[1]Jan!#REF!</definedName>
    <definedName name="SECOND" localSheetId="2">[1]Jan!#REF!</definedName>
    <definedName name="SECOND">[1]Jan!#REF!</definedName>
    <definedName name="SEP" localSheetId="0">[1]Jan!#REF!</definedName>
    <definedName name="SEP" localSheetId="2">[1]Jan!#REF!</definedName>
    <definedName name="SEP">[1]Jan!#REF!</definedName>
    <definedName name="SEPT" localSheetId="0">#REF!</definedName>
    <definedName name="SEPT" localSheetId="2">#REF!</definedName>
    <definedName name="SEPT">#REF!</definedName>
    <definedName name="September_2001_305_Detail" localSheetId="0">#REF!</definedName>
    <definedName name="September_2001_305_Detail" localSheetId="2">#REF!</definedName>
    <definedName name="September_2001_305_Detail">#REF!</definedName>
    <definedName name="SERVICES_3" localSheetId="0">#REF!</definedName>
    <definedName name="SERVICES_3" localSheetId="2">#REF!</definedName>
    <definedName name="SERVICES_3">#REF!</definedName>
    <definedName name="sg" localSheetId="0">#REF!</definedName>
    <definedName name="sg" localSheetId="2">#REF!</definedName>
    <definedName name="sg">#REF!</definedName>
    <definedName name="START" localSheetId="0">[1]Jan!#REF!</definedName>
    <definedName name="START" localSheetId="2">[1]Jan!#REF!</definedName>
    <definedName name="START">[1]Jan!#REF!</definedName>
    <definedName name="SUM_TAB1" localSheetId="0">#REF!</definedName>
    <definedName name="SUM_TAB1" localSheetId="2">#REF!</definedName>
    <definedName name="SUM_TAB1">#REF!</definedName>
    <definedName name="SUM_TAB2" localSheetId="0">#REF!</definedName>
    <definedName name="SUM_TAB2" localSheetId="2">#REF!</definedName>
    <definedName name="SUM_TAB2">#REF!</definedName>
    <definedName name="SUM_TAB3" localSheetId="0">#REF!</definedName>
    <definedName name="SUM_TAB3" localSheetId="2">#REF!</definedName>
    <definedName name="SUM_TAB3">#REF!</definedName>
    <definedName name="TABLE_1" localSheetId="0">#REF!</definedName>
    <definedName name="TABLE_1" localSheetId="2">#REF!</definedName>
    <definedName name="TABLE_1">#REF!</definedName>
    <definedName name="TABLE_2" localSheetId="0">#REF!</definedName>
    <definedName name="TABLE_2" localSheetId="2">#REF!</definedName>
    <definedName name="TABLE_2">#REF!</definedName>
    <definedName name="TABLE_3" localSheetId="0">#REF!</definedName>
    <definedName name="TABLE_3" localSheetId="2">#REF!</definedName>
    <definedName name="TABLE_3">#REF!</definedName>
    <definedName name="TABLE_4" localSheetId="0">#REF!</definedName>
    <definedName name="TABLE_4" localSheetId="2">#REF!</definedName>
    <definedName name="TABLE_4">#REF!</definedName>
    <definedName name="TABLE_4_A" localSheetId="0">#REF!</definedName>
    <definedName name="TABLE_4_A" localSheetId="2">#REF!</definedName>
    <definedName name="TABLE_4_A">#REF!</definedName>
    <definedName name="TABLE_5" localSheetId="0">#REF!</definedName>
    <definedName name="TABLE_5" localSheetId="2">#REF!</definedName>
    <definedName name="TABLE_5">#REF!</definedName>
    <definedName name="TABLE_6" localSheetId="0">#REF!</definedName>
    <definedName name="TABLE_6" localSheetId="2">#REF!</definedName>
    <definedName name="TABLE_6">#REF!</definedName>
    <definedName name="TABLE_7" localSheetId="0">#REF!</definedName>
    <definedName name="TABLE_7" localSheetId="2">#REF!</definedName>
    <definedName name="TABLE_7">#REF!</definedName>
    <definedName name="TABLE1" localSheetId="0">#REF!</definedName>
    <definedName name="TABLE1" localSheetId="2">#REF!</definedName>
    <definedName name="TABLE1">#REF!</definedName>
    <definedName name="TABLE2" localSheetId="0">#REF!</definedName>
    <definedName name="TABLE2" localSheetId="2">#REF!</definedName>
    <definedName name="TABLE2">#REF!</definedName>
    <definedName name="TABLEA" localSheetId="0">#REF!</definedName>
    <definedName name="TABLEA" localSheetId="2">#REF!</definedName>
    <definedName name="TABLEA">#REF!</definedName>
    <definedName name="TABLEB" localSheetId="0">#REF!</definedName>
    <definedName name="TABLEB" localSheetId="2">#REF!</definedName>
    <definedName name="TABLEB">#REF!</definedName>
    <definedName name="TABLEC" localSheetId="0">#REF!</definedName>
    <definedName name="TABLEC" localSheetId="2">#REF!</definedName>
    <definedName name="TABLEC">#REF!</definedName>
    <definedName name="TABLEONE" localSheetId="0">#REF!</definedName>
    <definedName name="TABLEONE" localSheetId="2">#REF!</definedName>
    <definedName name="TABLEONE">#REF!</definedName>
    <definedName name="Targetror">[7]Variables!$I$38</definedName>
    <definedName name="TDMOD" localSheetId="0">#REF!</definedName>
    <definedName name="TDMOD" localSheetId="2">#REF!</definedName>
    <definedName name="TDMOD">#REF!</definedName>
    <definedName name="TDROLL" localSheetId="0">#REF!</definedName>
    <definedName name="TDROLL" localSheetId="2">#REF!</definedName>
    <definedName name="TDROLL">#REF!</definedName>
    <definedName name="TEMPADJ" localSheetId="0">#REF!</definedName>
    <definedName name="TEMPADJ" localSheetId="2">#REF!</definedName>
    <definedName name="TEMPADJ">#REF!</definedName>
    <definedName name="Test" localSheetId="0">#REF!</definedName>
    <definedName name="Test" localSheetId="2">#REF!</definedName>
    <definedName name="Test">#REF!</definedName>
    <definedName name="Test1" localSheetId="0">#REF!</definedName>
    <definedName name="Test1" localSheetId="2">#REF!</definedName>
    <definedName name="Test1">#REF!</definedName>
    <definedName name="Test2" localSheetId="0">#REF!</definedName>
    <definedName name="Test2" localSheetId="2">#REF!</definedName>
    <definedName name="Test2">#REF!</definedName>
    <definedName name="Test3" localSheetId="0">#REF!</definedName>
    <definedName name="Test3" localSheetId="2">#REF!</definedName>
    <definedName name="Test3">#REF!</definedName>
    <definedName name="Test4" localSheetId="0">#REF!</definedName>
    <definedName name="Test4" localSheetId="2">#REF!</definedName>
    <definedName name="Test4">#REF!</definedName>
    <definedName name="Test5" localSheetId="0">#REF!</definedName>
    <definedName name="Test5" localSheetId="2">#REF!</definedName>
    <definedName name="Test5">#REF!</definedName>
    <definedName name="TRANSM_2">[18]Transm2!$A$1:$M$461:'[18]10 Yr FC'!$M$47</definedName>
    <definedName name="UNBILREV" localSheetId="0">#REF!</definedName>
    <definedName name="UNBILREV" localSheetId="2">#REF!</definedName>
    <definedName name="UNBILREV">#REF!</definedName>
    <definedName name="UncollectibleAccounts">[8]Variables!$D$25</definedName>
    <definedName name="USBR" localSheetId="0">#REF!</definedName>
    <definedName name="USBR" localSheetId="2">#REF!</definedName>
    <definedName name="USBR">#REF!</definedName>
    <definedName name="UT_305A_FY_2002" localSheetId="0">#REF!</definedName>
    <definedName name="UT_305A_FY_2002" localSheetId="2">#REF!</definedName>
    <definedName name="UT_305A_FY_2002">#REF!</definedName>
    <definedName name="UT_RVN_0302" localSheetId="0">#REF!</definedName>
    <definedName name="UT_RVN_0302" localSheetId="2">#REF!</definedName>
    <definedName name="UT_RVN_0302">#REF!</definedName>
    <definedName name="UtGrossReceipts">[8]Variables!$D$29</definedName>
    <definedName name="ValidAccount">[6]Variables!$AK$43:$AK$369</definedName>
    <definedName name="VAR" localSheetId="0">[13]Backup!#REF!</definedName>
    <definedName name="VAR">[13]Backup!#REF!</definedName>
    <definedName name="VARIABLE" localSheetId="0">[12]Summary!#REF!</definedName>
    <definedName name="VARIABLE">[12]Summary!#REF!</definedName>
    <definedName name="VOUCHER" localSheetId="0">#REF!</definedName>
    <definedName name="VOUCHER" localSheetId="2">#REF!</definedName>
    <definedName name="VOUCHER">#REF!</definedName>
    <definedName name="WaRevenueTax">[8]Variables!$D$27</definedName>
    <definedName name="weather" localSheetId="0">[19]Weather!#REF!</definedName>
    <definedName name="weather">[19]Weather!#REF!</definedName>
    <definedName name="WEATHRNORM" localSheetId="0">#REF!</definedName>
    <definedName name="WEATHRNORM" localSheetId="2">#REF!</definedName>
    <definedName name="WEATHRNORM">#REF!</definedName>
    <definedName name="WIDTH" localSheetId="0">#REF!</definedName>
    <definedName name="WIDTH" localSheetId="2">#REF!</definedName>
    <definedName name="WIDTH">#REF!</definedName>
    <definedName name="WinterPeak">'[20]Load Data'!$D$9:$H$12,'[20]Load Data'!$D$20:$H$22</definedName>
    <definedName name="WORK1" localSheetId="0">#REF!</definedName>
    <definedName name="WORK1" localSheetId="2">#REF!</definedName>
    <definedName name="WORK1">#REF!</definedName>
    <definedName name="WORK2" localSheetId="0">#REF!</definedName>
    <definedName name="WORK2" localSheetId="2">#REF!</definedName>
    <definedName name="WORK2">#REF!</definedName>
    <definedName name="WORK3" localSheetId="0">#REF!</definedName>
    <definedName name="WORK3" localSheetId="2">#REF!</definedName>
    <definedName name="WORK3">#REF!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'[21]Weather Present'!$K$7</definedName>
    <definedName name="y" localSheetId="1" hidden="1">#REF!</definedName>
    <definedName name="y" localSheetId="2" hidden="1">#REF!</definedName>
    <definedName name="y" hidden="1">'[3]DSM Output'!$B$21:$B$23</definedName>
    <definedName name="Year" localSheetId="0">#REF!</definedName>
    <definedName name="Year" localSheetId="2">#REF!</definedName>
    <definedName name="Year">#REF!</definedName>
    <definedName name="YEFactors">[6]Factors!$S$3:$AG$99</definedName>
    <definedName name="z" localSheetId="1" hidden="1">#REF!</definedName>
    <definedName name="z" localSheetId="2" hidden="1">#REF!</definedName>
    <definedName name="z" hidden="1">'[3]DSM Output'!$G$21:$G$23</definedName>
    <definedName name="ZA" localSheetId="0">'[22] annual balance '!#REF!</definedName>
    <definedName name="ZA" localSheetId="2">'[22] annual balance '!#REF!</definedName>
    <definedName name="ZA">'[22] annual balance '!#REF!</definedName>
  </definedNames>
  <calcPr calcId="145621" calcMode="manual" iterate="1"/>
</workbook>
</file>

<file path=xl/calcChain.xml><?xml version="1.0" encoding="utf-8"?>
<calcChain xmlns="http://schemas.openxmlformats.org/spreadsheetml/2006/main">
  <c r="G46" i="4" l="1"/>
  <c r="G45" i="4"/>
  <c r="G44" i="4"/>
  <c r="G43" i="4"/>
  <c r="G39" i="4"/>
  <c r="G26" i="4"/>
  <c r="G25" i="4"/>
  <c r="G24" i="4"/>
  <c r="G23" i="4"/>
  <c r="G16" i="4"/>
  <c r="G15" i="4"/>
  <c r="G28" i="7"/>
  <c r="AO6" i="7"/>
  <c r="U6" i="7"/>
  <c r="H28" i="7" l="1"/>
  <c r="E7" i="7"/>
  <c r="I28" i="7"/>
  <c r="F28" i="7"/>
  <c r="Y6" i="7"/>
  <c r="G7" i="7" l="1"/>
  <c r="F7" i="7"/>
  <c r="Z6" i="7"/>
  <c r="AA6" i="7" l="1"/>
  <c r="AB6" i="7" s="1"/>
  <c r="H7" i="7"/>
  <c r="AC6" i="7" l="1"/>
  <c r="I7" i="7"/>
  <c r="AD6" i="7" l="1"/>
  <c r="J7" i="7"/>
  <c r="K7" i="7" l="1"/>
  <c r="AE6" i="7"/>
  <c r="L7" i="7" l="1"/>
  <c r="AF6" i="7"/>
  <c r="N7" i="7" l="1"/>
  <c r="AG6" i="7"/>
  <c r="M7" i="7"/>
  <c r="AH6" i="7" s="1"/>
  <c r="AI6" i="7" l="1"/>
  <c r="O7" i="7"/>
  <c r="P7" i="7" l="1"/>
  <c r="AJ6" i="7"/>
  <c r="AK6" i="7" l="1"/>
  <c r="Q7" i="7"/>
  <c r="R7" i="7" l="1"/>
  <c r="AL6" i="7"/>
  <c r="S7" i="7" l="1"/>
  <c r="AM6" i="7"/>
  <c r="AN6" i="7" l="1"/>
  <c r="AQ9" i="7" l="1"/>
  <c r="D27" i="6" l="1"/>
  <c r="G23" i="6" l="1"/>
  <c r="D8" i="6"/>
  <c r="D9" i="6"/>
  <c r="D10" i="6" s="1"/>
  <c r="D11" i="6" s="1"/>
  <c r="D12" i="6" s="1"/>
  <c r="D13" i="6" s="1"/>
  <c r="D14" i="6" s="1"/>
  <c r="D15" i="6" s="1"/>
  <c r="D16" i="6" s="1"/>
  <c r="D17" i="6" s="1"/>
  <c r="J46" i="4" l="1"/>
  <c r="J45" i="4"/>
  <c r="J44" i="4"/>
  <c r="J43" i="4"/>
  <c r="J39" i="4"/>
  <c r="J40" i="4" s="1"/>
  <c r="J26" i="4"/>
  <c r="J25" i="4"/>
  <c r="J24" i="4"/>
  <c r="J23" i="4"/>
  <c r="J16" i="4"/>
  <c r="J15" i="4"/>
  <c r="J47" i="4" l="1"/>
  <c r="I46" i="4" l="1"/>
  <c r="I45" i="4"/>
  <c r="I44" i="4"/>
  <c r="I43" i="4"/>
  <c r="I39" i="4"/>
  <c r="I40" i="4" s="1"/>
  <c r="H39" i="4"/>
  <c r="H40" i="4" s="1"/>
  <c r="I26" i="4"/>
  <c r="I25" i="4"/>
  <c r="I24" i="4"/>
  <c r="I23" i="4"/>
  <c r="I16" i="4"/>
  <c r="H16" i="4"/>
  <c r="I15" i="4"/>
  <c r="H15" i="4"/>
  <c r="G22" i="4"/>
  <c r="J22" i="4" s="1"/>
  <c r="J27" i="4" s="1"/>
  <c r="I22" i="4" l="1"/>
  <c r="I27" i="4" s="1"/>
  <c r="H22" i="4"/>
  <c r="I47" i="4"/>
  <c r="E10" i="4"/>
  <c r="G17" i="4"/>
  <c r="J17" i="4" s="1"/>
  <c r="G18" i="4"/>
  <c r="J18" i="4" s="1"/>
  <c r="H23" i="4"/>
  <c r="H24" i="4"/>
  <c r="H25" i="4"/>
  <c r="H26" i="4"/>
  <c r="G30" i="4"/>
  <c r="J30" i="4" s="1"/>
  <c r="G31" i="4"/>
  <c r="J31" i="4" s="1"/>
  <c r="G32" i="4"/>
  <c r="J32" i="4" s="1"/>
  <c r="G33" i="4"/>
  <c r="J33" i="4" s="1"/>
  <c r="G34" i="4"/>
  <c r="J34" i="4" s="1"/>
  <c r="H43" i="4"/>
  <c r="H44" i="4"/>
  <c r="H45" i="4"/>
  <c r="H46" i="4"/>
  <c r="J19" i="4" l="1"/>
  <c r="H31" i="4"/>
  <c r="I31" i="4"/>
  <c r="H34" i="4"/>
  <c r="G35" i="4"/>
  <c r="J35" i="4" s="1"/>
  <c r="J36" i="4" s="1"/>
  <c r="J49" i="4" s="1"/>
  <c r="D30" i="6" s="1"/>
  <c r="C21" i="6" s="1"/>
  <c r="I34" i="4"/>
  <c r="H30" i="4"/>
  <c r="I30" i="4"/>
  <c r="H47" i="4"/>
  <c r="H33" i="4"/>
  <c r="I33" i="4"/>
  <c r="H18" i="4"/>
  <c r="I18" i="4"/>
  <c r="H27" i="4"/>
  <c r="H32" i="4"/>
  <c r="I32" i="4"/>
  <c r="H17" i="4"/>
  <c r="I17" i="4"/>
  <c r="I19" i="4" l="1"/>
  <c r="H19" i="4"/>
  <c r="H35" i="4"/>
  <c r="H36" i="4" s="1"/>
  <c r="I35" i="4"/>
  <c r="I36" i="4" s="1"/>
  <c r="D18" i="6"/>
  <c r="I49" i="4" l="1"/>
  <c r="C20" i="6" s="1"/>
  <c r="H49" i="4"/>
  <c r="C19" i="6" s="1"/>
  <c r="D19" i="6" s="1"/>
  <c r="D20" i="6" l="1"/>
  <c r="D21" i="6" s="1"/>
</calcChain>
</file>

<file path=xl/sharedStrings.xml><?xml version="1.0" encoding="utf-8"?>
<sst xmlns="http://schemas.openxmlformats.org/spreadsheetml/2006/main" count="149" uniqueCount="49">
  <si>
    <t>WA Merwin Project Deferral</t>
  </si>
  <si>
    <t>End Bal.</t>
  </si>
  <si>
    <t>Residential</t>
  </si>
  <si>
    <t>Commercial</t>
  </si>
  <si>
    <t xml:space="preserve"> </t>
  </si>
  <si>
    <t>Industrial</t>
  </si>
  <si>
    <t>Irrigation</t>
  </si>
  <si>
    <t>48T</t>
  </si>
  <si>
    <t>48T-Dedicated Facilities</t>
  </si>
  <si>
    <t>PacifiCorp - State of Washington</t>
  </si>
  <si>
    <t>Schedule 92 Estimated Revenues</t>
  </si>
  <si>
    <t>Sch. 92</t>
  </si>
  <si>
    <t>Total</t>
  </si>
  <si>
    <t>Effective</t>
  </si>
  <si>
    <t>KWH</t>
  </si>
  <si>
    <t>Surcharge</t>
  </si>
  <si>
    <t>Class</t>
  </si>
  <si>
    <t>Schedule</t>
  </si>
  <si>
    <t>per KWH</t>
  </si>
  <si>
    <t>15</t>
  </si>
  <si>
    <t>Residential Total</t>
  </si>
  <si>
    <t>36</t>
  </si>
  <si>
    <t>Commercial Total</t>
  </si>
  <si>
    <t>Industrial Total</t>
  </si>
  <si>
    <t>Irrigation Total</t>
  </si>
  <si>
    <t>Public Street &amp; Highway Lighting</t>
  </si>
  <si>
    <t>51</t>
  </si>
  <si>
    <t>52</t>
  </si>
  <si>
    <t>53</t>
  </si>
  <si>
    <t>PS&amp;H Lighting Total</t>
  </si>
  <si>
    <t>Totals</t>
  </si>
  <si>
    <t>Variance</t>
  </si>
  <si>
    <t>Merwin Deferral - All Schedules</t>
  </si>
  <si>
    <t>Washington Merwin Adjustment (part of Sch 92) - All Schedules</t>
  </si>
  <si>
    <t>Sch 92-M</t>
  </si>
  <si>
    <t>Pre-3/31/15</t>
  </si>
  <si>
    <t>Post 3/31/15</t>
  </si>
  <si>
    <t>Allowance for Proration</t>
  </si>
  <si>
    <t>days</t>
  </si>
  <si>
    <t>Effective End Date</t>
  </si>
  <si>
    <t>April Estimate</t>
  </si>
  <si>
    <t>April Ratio</t>
  </si>
  <si>
    <t>Days in April</t>
  </si>
  <si>
    <t>/30</t>
  </si>
  <si>
    <t>Actuals</t>
  </si>
  <si>
    <t>Estimates</t>
  </si>
  <si>
    <t>Month</t>
  </si>
  <si>
    <t>Schedule 92</t>
  </si>
  <si>
    <t>Beginning Deferral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</si>
</sst>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General_)"/>
    <numFmt numFmtId="167" formatCode="&quot;$&quot;#,##0.00000_);\(&quot;$&quot;#,##0.00000\)"/>
    <numFmt numFmtId="168" formatCode="_(* #,##0.000_);_(* \(#,##0.000\);_(* &quot;-&quot;??_);_(@_)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2"/>
      <name val="Arial MT"/>
    </font>
    <font>
      <b/>
      <sz val="14"/>
      <name val="Arial MT"/>
    </font>
    <font>
      <sz val="14"/>
      <name val="Arial MT"/>
    </font>
    <font>
      <u/>
      <sz val="14"/>
      <name val="Arial MT"/>
    </font>
    <font>
      <b/>
      <u/>
      <sz val="14"/>
      <color rgb="FF0070C0"/>
      <name val="Arial MT"/>
    </font>
    <font>
      <sz val="12"/>
      <name val="Arial"/>
      <family val="2"/>
    </font>
    <font>
      <sz val="14"/>
      <color rgb="FF3399FF"/>
      <name val="Arial M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/>
    </xf>
    <xf numFmtId="165" fontId="7" fillId="0" borderId="0" applyFont="0" applyAlignment="0" applyProtection="0"/>
    <xf numFmtId="166" fontId="8" fillId="0" borderId="0">
      <alignment horizontal="left"/>
    </xf>
    <xf numFmtId="0" fontId="9" fillId="0" borderId="0"/>
    <xf numFmtId="0" fontId="9" fillId="0" borderId="0"/>
    <xf numFmtId="0" fontId="4" fillId="0" borderId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0" xfId="0" applyFont="1"/>
    <xf numFmtId="164" fontId="4" fillId="0" borderId="0" xfId="0" applyNumberFormat="1" applyFont="1"/>
    <xf numFmtId="39" fontId="0" fillId="0" borderId="0" xfId="0" applyNumberFormat="1"/>
    <xf numFmtId="39" fontId="0" fillId="0" borderId="0" xfId="0" applyNumberFormat="1" applyFill="1"/>
    <xf numFmtId="39" fontId="0" fillId="0" borderId="0" xfId="0" applyNumberFormat="1" applyAlignment="1">
      <alignment horizontal="right"/>
    </xf>
    <xf numFmtId="164" fontId="0" fillId="0" borderId="0" xfId="0" applyNumberFormat="1"/>
    <xf numFmtId="0" fontId="4" fillId="0" borderId="0" xfId="0" applyFont="1"/>
    <xf numFmtId="0" fontId="4" fillId="0" borderId="0" xfId="0" quotePrefix="1" applyFont="1"/>
    <xf numFmtId="39" fontId="4" fillId="0" borderId="0" xfId="0" applyNumberFormat="1" applyFont="1" applyFill="1"/>
    <xf numFmtId="0" fontId="9" fillId="0" borderId="0" xfId="7" applyFill="1" applyAlignment="1">
      <alignment horizontal="center"/>
    </xf>
    <xf numFmtId="0" fontId="10" fillId="0" borderId="0" xfId="7" applyFont="1" applyFill="1" applyAlignment="1">
      <alignment horizontal="centerContinuous"/>
    </xf>
    <xf numFmtId="0" fontId="11" fillId="0" borderId="0" xfId="7" applyFont="1" applyFill="1" applyAlignment="1">
      <alignment horizontal="centerContinuous"/>
    </xf>
    <xf numFmtId="0" fontId="9" fillId="0" borderId="0" xfId="7" applyFill="1" applyAlignment="1">
      <alignment horizontal="centerContinuous"/>
    </xf>
    <xf numFmtId="0" fontId="9" fillId="0" borderId="0" xfId="7" applyFill="1"/>
    <xf numFmtId="37" fontId="10" fillId="0" borderId="0" xfId="7" applyNumberFormat="1" applyFont="1" applyFill="1" applyAlignment="1" applyProtection="1">
      <alignment horizontal="centerContinuous"/>
    </xf>
    <xf numFmtId="37" fontId="11" fillId="0" borderId="0" xfId="7" applyNumberFormat="1" applyFont="1" applyFill="1" applyAlignment="1" applyProtection="1">
      <alignment horizontal="centerContinuous"/>
    </xf>
    <xf numFmtId="0" fontId="11" fillId="0" borderId="0" xfId="7" applyFont="1" applyFill="1"/>
    <xf numFmtId="0" fontId="11" fillId="0" borderId="0" xfId="8" applyFont="1" applyFill="1" applyAlignment="1">
      <alignment horizontal="center"/>
    </xf>
    <xf numFmtId="0" fontId="11" fillId="0" borderId="0" xfId="7" applyFont="1" applyFill="1" applyAlignment="1">
      <alignment horizontal="center"/>
    </xf>
    <xf numFmtId="17" fontId="11" fillId="0" borderId="0" xfId="8" applyNumberFormat="1" applyFont="1" applyFill="1" applyAlignment="1">
      <alignment horizontal="center"/>
    </xf>
    <xf numFmtId="17" fontId="11" fillId="0" borderId="0" xfId="7" applyNumberFormat="1" applyFont="1" applyFill="1" applyAlignment="1">
      <alignment horizontal="center"/>
    </xf>
    <xf numFmtId="14" fontId="11" fillId="0" borderId="0" xfId="9" applyNumberFormat="1" applyFont="1" applyFill="1" applyAlignment="1">
      <alignment horizontal="center"/>
    </xf>
    <xf numFmtId="0" fontId="12" fillId="0" borderId="0" xfId="8" applyFont="1" applyFill="1" applyAlignment="1">
      <alignment horizontal="center"/>
    </xf>
    <xf numFmtId="0" fontId="12" fillId="0" borderId="0" xfId="7" applyFont="1" applyFill="1" applyAlignment="1">
      <alignment horizontal="center"/>
    </xf>
    <xf numFmtId="0" fontId="10" fillId="0" borderId="0" xfId="7" applyFont="1" applyFill="1"/>
    <xf numFmtId="37" fontId="11" fillId="0" borderId="0" xfId="7" applyNumberFormat="1" applyFont="1" applyFill="1" applyProtection="1"/>
    <xf numFmtId="5" fontId="11" fillId="0" borderId="0" xfId="7" applyNumberFormat="1" applyFont="1" applyFill="1" applyProtection="1"/>
    <xf numFmtId="167" fontId="11" fillId="0" borderId="0" xfId="7" applyNumberFormat="1" applyFont="1" applyFill="1" applyProtection="1"/>
    <xf numFmtId="5" fontId="11" fillId="0" borderId="0" xfId="8" applyNumberFormat="1" applyFont="1" applyFill="1" applyProtection="1"/>
    <xf numFmtId="37" fontId="12" fillId="0" borderId="0" xfId="7" applyNumberFormat="1" applyFont="1" applyFill="1" applyProtection="1"/>
    <xf numFmtId="5" fontId="12" fillId="0" borderId="0" xfId="8" applyNumberFormat="1" applyFont="1" applyFill="1" applyProtection="1"/>
    <xf numFmtId="0" fontId="11" fillId="0" borderId="0" xfId="7" applyFont="1" applyFill="1" applyAlignment="1">
      <alignment horizontal="right"/>
    </xf>
    <xf numFmtId="37" fontId="13" fillId="0" borderId="0" xfId="8" applyNumberFormat="1" applyFont="1" applyFill="1" applyProtection="1"/>
    <xf numFmtId="5" fontId="12" fillId="0" borderId="0" xfId="7" applyNumberFormat="1" applyFont="1" applyFill="1" applyProtection="1"/>
    <xf numFmtId="37" fontId="9" fillId="0" borderId="0" xfId="7" applyNumberFormat="1" applyFill="1"/>
    <xf numFmtId="5" fontId="10" fillId="0" borderId="0" xfId="7" applyNumberFormat="1" applyFont="1" applyFill="1" applyProtection="1"/>
    <xf numFmtId="5" fontId="9" fillId="0" borderId="0" xfId="7" applyNumberFormat="1" applyFill="1"/>
    <xf numFmtId="0" fontId="11" fillId="0" borderId="0" xfId="8" applyFont="1" applyFill="1" applyAlignment="1">
      <alignment horizontal="right"/>
    </xf>
    <xf numFmtId="165" fontId="11" fillId="0" borderId="0" xfId="1" applyNumberFormat="1" applyFont="1" applyFill="1" applyBorder="1" applyAlignment="1">
      <alignment horizontal="left"/>
    </xf>
    <xf numFmtId="167" fontId="12" fillId="0" borderId="0" xfId="7" applyNumberFormat="1" applyFont="1" applyFill="1" applyProtection="1"/>
    <xf numFmtId="14" fontId="12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37" fontId="15" fillId="0" borderId="0" xfId="7" applyNumberFormat="1" applyFont="1" applyFill="1" applyProtection="1"/>
    <xf numFmtId="168" fontId="11" fillId="0" borderId="0" xfId="1" applyNumberFormat="1" applyFont="1" applyFill="1" applyProtection="1"/>
    <xf numFmtId="39" fontId="4" fillId="0" borderId="0" xfId="0" applyNumberFormat="1" applyFont="1"/>
    <xf numFmtId="37" fontId="0" fillId="0" borderId="0" xfId="0" applyNumberFormat="1"/>
    <xf numFmtId="39" fontId="4" fillId="0" borderId="0" xfId="0" quotePrefix="1" applyNumberFormat="1" applyFont="1" applyFill="1"/>
    <xf numFmtId="37" fontId="4" fillId="0" borderId="0" xfId="0" applyNumberFormat="1" applyFont="1"/>
    <xf numFmtId="0" fontId="12" fillId="0" borderId="0" xfId="0" applyFont="1" applyFill="1" applyAlignment="1">
      <alignment horizontal="center"/>
    </xf>
    <xf numFmtId="0" fontId="0" fillId="0" borderId="1" xfId="0" applyBorder="1"/>
    <xf numFmtId="164" fontId="4" fillId="0" borderId="1" xfId="0" applyNumberFormat="1" applyFont="1" applyBorder="1"/>
    <xf numFmtId="39" fontId="0" fillId="0" borderId="1" xfId="0" applyNumberFormat="1" applyFill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43" fontId="4" fillId="0" borderId="3" xfId="1" applyFont="1" applyBorder="1" applyAlignment="1">
      <alignment horizontal="center"/>
    </xf>
    <xf numFmtId="39" fontId="4" fillId="0" borderId="3" xfId="1" applyNumberFormat="1" applyFont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39" fontId="4" fillId="0" borderId="1" xfId="1" applyNumberFormat="1" applyFont="1" applyBorder="1"/>
    <xf numFmtId="39" fontId="0" fillId="0" borderId="0" xfId="0" applyNumberFormat="1" applyFill="1" applyBorder="1"/>
    <xf numFmtId="6" fontId="0" fillId="0" borderId="0" xfId="0" applyNumberFormat="1"/>
    <xf numFmtId="39" fontId="4" fillId="2" borderId="0" xfId="0" applyNumberFormat="1" applyFont="1" applyFill="1"/>
    <xf numFmtId="14" fontId="0" fillId="2" borderId="0" xfId="0" applyNumberFormat="1" applyFill="1"/>
    <xf numFmtId="164" fontId="4" fillId="0" borderId="0" xfId="0" applyNumberFormat="1" applyFont="1" applyBorder="1"/>
    <xf numFmtId="0" fontId="4" fillId="0" borderId="1" xfId="0" applyFont="1" applyBorder="1"/>
    <xf numFmtId="17" fontId="11" fillId="0" borderId="0" xfId="0" applyNumberFormat="1" applyFont="1" applyFill="1" applyAlignment="1">
      <alignment horizontal="center"/>
    </xf>
    <xf numFmtId="0" fontId="10" fillId="0" borderId="0" xfId="8" applyFont="1" applyFill="1" applyAlignment="1">
      <alignment horizontal="left"/>
    </xf>
    <xf numFmtId="0" fontId="11" fillId="0" borderId="1" xfId="7" applyFont="1" applyFill="1" applyBorder="1" applyAlignment="1">
      <alignment horizontal="center"/>
    </xf>
  </cellXfs>
  <cellStyles count="33">
    <cellStyle name="Comma" xfId="1" builtinId="3"/>
    <cellStyle name="Comma 2" xfId="3"/>
    <cellStyle name="Comma 2 2" xfId="10"/>
    <cellStyle name="Comma 3" xfId="11"/>
    <cellStyle name="Currency 2" xfId="12"/>
    <cellStyle name="Currency 3" xfId="13"/>
    <cellStyle name="General" xfId="4"/>
    <cellStyle name="nONE" xfId="5"/>
    <cellStyle name="Normal" xfId="0" builtinId="0"/>
    <cellStyle name="Normal 10" xfId="14"/>
    <cellStyle name="Normal 10 2" xfId="15"/>
    <cellStyle name="Normal 11" xfId="16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2" xfId="2"/>
    <cellStyle name="Normal 2 2" xfId="24"/>
    <cellStyle name="Normal 3" xfId="8"/>
    <cellStyle name="Normal 4" xfId="25"/>
    <cellStyle name="Normal 5" xfId="26"/>
    <cellStyle name="Normal 6" xfId="27"/>
    <cellStyle name="Normal 7" xfId="28"/>
    <cellStyle name="Normal 8" xfId="29"/>
    <cellStyle name="Normal 9" xfId="30"/>
    <cellStyle name="Normal_RECOV01" xfId="7"/>
    <cellStyle name="Normal_RECOV02WA" xfId="9"/>
    <cellStyle name="Percent 2" xfId="31"/>
    <cellStyle name="Percent 3" xfId="32"/>
    <cellStyle name="TRANSMISSION RELIABILITY PORTION OF PROJEC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MFechner\Files\FILES\AMORT\ACCT99189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160\Local%20Settings\Temporary%20Internet%20Files\OLK2A\Wyoming%20Sept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6%20-%20%20old%20method/RECOV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4/RECOV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 East"/>
      <sheetName val="Table 1 - Rev (East)"/>
      <sheetName val="Table 1 - MWh (East)"/>
      <sheetName val="Table 2 - kWh  (East)"/>
      <sheetName val="Table 3 - Rev (East)"/>
      <sheetName val="Table 4 - Contracts (East)"/>
      <sheetName val="RVN West"/>
      <sheetName val="Table 1 - Rev (West)"/>
      <sheetName val="Table 1 - MWh (West)"/>
      <sheetName val="Table 2 - kWh (West)"/>
      <sheetName val="Table 3 - Rev (West)"/>
      <sheetName val="Weather"/>
      <sheetName val="OCI Rev (tariff)"/>
      <sheetName val="OCI kWh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/>
      <sheetData sheetId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>
        <row r="2">
          <cell r="O2">
            <v>42005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H12">
            <v>124720.26157425292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267584.00432543538</v>
          </cell>
        </row>
      </sheetData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WA SBC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OR 02-14"/>
      <sheetName val="Prorate OR 03-14"/>
      <sheetName val="Prorate OR 04-14"/>
      <sheetName val="Prorate CA 04-14"/>
      <sheetName val="Prorate CA 05-14"/>
      <sheetName val="Prorate CA 06-14"/>
    </sheetNames>
    <sheetDataSet>
      <sheetData sheetId="0"/>
      <sheetData sheetId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zoomScale="60" zoomScaleNormal="100" workbookViewId="0">
      <selection activeCell="P34" sqref="P34"/>
    </sheetView>
  </sheetViews>
  <sheetFormatPr defaultRowHeight="12.75"/>
  <cols>
    <col min="1" max="1" width="14.85546875" customWidth="1"/>
    <col min="2" max="2" width="8.5703125" bestFit="1" customWidth="1"/>
    <col min="3" max="3" width="17.5703125" bestFit="1" customWidth="1"/>
    <col min="4" max="4" width="15.28515625" customWidth="1"/>
    <col min="5" max="5" width="10.85546875" bestFit="1" customWidth="1"/>
  </cols>
  <sheetData>
    <row r="1" spans="1:5" s="2" customFormat="1" ht="18.75">
      <c r="A1" s="1" t="s">
        <v>0</v>
      </c>
    </row>
    <row r="2" spans="1:5" s="2" customFormat="1" ht="18.75">
      <c r="A2" s="1" t="s">
        <v>47</v>
      </c>
    </row>
    <row r="4" spans="1:5">
      <c r="A4" t="s">
        <v>48</v>
      </c>
      <c r="C4" s="62">
        <v>529312</v>
      </c>
    </row>
    <row r="5" spans="1:5">
      <c r="B5" s="55"/>
      <c r="C5" s="55"/>
      <c r="D5" s="55"/>
    </row>
    <row r="6" spans="1:5">
      <c r="A6" s="55"/>
      <c r="B6" s="51"/>
      <c r="C6" s="59"/>
      <c r="D6" s="60"/>
    </row>
    <row r="7" spans="1:5">
      <c r="A7" s="54"/>
      <c r="B7" s="56" t="s">
        <v>46</v>
      </c>
      <c r="C7" s="57" t="s">
        <v>44</v>
      </c>
      <c r="D7" s="58" t="s">
        <v>1</v>
      </c>
    </row>
    <row r="8" spans="1:5">
      <c r="A8" t="s">
        <v>44</v>
      </c>
      <c r="B8" s="3">
        <v>42064</v>
      </c>
      <c r="C8" s="4"/>
      <c r="D8" s="61">
        <f>C4</f>
        <v>529312</v>
      </c>
    </row>
    <row r="9" spans="1:5">
      <c r="B9" s="3">
        <v>42095</v>
      </c>
      <c r="C9" s="4">
        <v>-17022</v>
      </c>
      <c r="D9" s="5">
        <f>D8+C9</f>
        <v>512290</v>
      </c>
    </row>
    <row r="10" spans="1:5">
      <c r="B10" s="3">
        <v>42125</v>
      </c>
      <c r="C10" s="4">
        <v>-37599</v>
      </c>
      <c r="D10" s="5">
        <f t="shared" ref="D10:D21" si="0">D9+C10</f>
        <v>474691</v>
      </c>
    </row>
    <row r="11" spans="1:5">
      <c r="B11" s="3">
        <v>42156</v>
      </c>
      <c r="C11" s="4">
        <v>-41476</v>
      </c>
      <c r="D11" s="5">
        <f t="shared" si="0"/>
        <v>433215</v>
      </c>
    </row>
    <row r="12" spans="1:5">
      <c r="B12" s="3">
        <v>42186</v>
      </c>
      <c r="C12" s="6">
        <v>-52009</v>
      </c>
      <c r="D12" s="5">
        <f t="shared" si="0"/>
        <v>381206</v>
      </c>
    </row>
    <row r="13" spans="1:5">
      <c r="B13" s="3">
        <v>42217</v>
      </c>
      <c r="C13" s="6">
        <v>-47153</v>
      </c>
      <c r="D13" s="5">
        <f t="shared" si="0"/>
        <v>334053</v>
      </c>
    </row>
    <row r="14" spans="1:5">
      <c r="B14" s="3">
        <v>42248</v>
      </c>
      <c r="C14" s="6">
        <v>-46525</v>
      </c>
      <c r="D14" s="5">
        <f t="shared" si="0"/>
        <v>287528</v>
      </c>
    </row>
    <row r="15" spans="1:5">
      <c r="B15" s="3">
        <v>42278</v>
      </c>
      <c r="C15" s="6">
        <v>-39738</v>
      </c>
      <c r="D15" s="5">
        <f t="shared" si="0"/>
        <v>247790</v>
      </c>
    </row>
    <row r="16" spans="1:5">
      <c r="B16" s="3">
        <v>42309</v>
      </c>
      <c r="C16" s="6">
        <v>-41095</v>
      </c>
      <c r="D16" s="5">
        <f t="shared" si="0"/>
        <v>206695</v>
      </c>
      <c r="E16" s="8"/>
    </row>
    <row r="17" spans="1:7">
      <c r="A17" s="55"/>
      <c r="B17" s="65">
        <v>42339</v>
      </c>
      <c r="C17" s="61">
        <v>-52678</v>
      </c>
      <c r="D17" s="61">
        <f t="shared" si="0"/>
        <v>154017</v>
      </c>
      <c r="E17" s="8"/>
    </row>
    <row r="18" spans="1:7">
      <c r="A18" s="66" t="s">
        <v>4</v>
      </c>
      <c r="B18" s="52">
        <v>42370</v>
      </c>
      <c r="C18" s="53">
        <v>-56021</v>
      </c>
      <c r="D18" s="53">
        <f t="shared" si="0"/>
        <v>97996</v>
      </c>
      <c r="E18" s="9"/>
    </row>
    <row r="19" spans="1:7">
      <c r="A19" s="8" t="s">
        <v>45</v>
      </c>
      <c r="B19" s="3">
        <v>42401</v>
      </c>
      <c r="C19" s="5">
        <f>-'WA Merwin Est Jan-Apr'!H49</f>
        <v>-46343.103369999997</v>
      </c>
      <c r="D19" s="5">
        <f t="shared" si="0"/>
        <v>51652.896630000003</v>
      </c>
    </row>
    <row r="20" spans="1:7">
      <c r="B20" s="3">
        <v>42430</v>
      </c>
      <c r="C20" s="5">
        <f>-'WA Merwin Est Jan-Apr'!I49</f>
        <v>-39939.290359999999</v>
      </c>
      <c r="D20" s="5">
        <f t="shared" si="0"/>
        <v>11713.606270000004</v>
      </c>
    </row>
    <row r="21" spans="1:7">
      <c r="B21" s="3">
        <v>42461</v>
      </c>
      <c r="C21" s="5">
        <f>D30*G23</f>
        <v>-11713.606270000011</v>
      </c>
      <c r="D21" s="5">
        <f t="shared" si="0"/>
        <v>0</v>
      </c>
    </row>
    <row r="22" spans="1:7">
      <c r="B22" s="3"/>
      <c r="C22" s="5"/>
      <c r="D22" s="8"/>
      <c r="G22" s="49" t="s">
        <v>4</v>
      </c>
    </row>
    <row r="23" spans="1:7">
      <c r="B23" s="7"/>
      <c r="C23" s="46" t="s">
        <v>42</v>
      </c>
      <c r="D23" s="47">
        <v>9.4398681412992165</v>
      </c>
      <c r="E23" s="48" t="s">
        <v>43</v>
      </c>
      <c r="F23" s="8" t="s">
        <v>41</v>
      </c>
      <c r="G23">
        <f>D23/30</f>
        <v>0.31466227137664055</v>
      </c>
    </row>
    <row r="24" spans="1:7">
      <c r="B24" s="7"/>
      <c r="C24" s="4"/>
      <c r="D24" s="46" t="s">
        <v>4</v>
      </c>
      <c r="E24" s="10"/>
      <c r="F24" s="8"/>
    </row>
    <row r="25" spans="1:7">
      <c r="B25" s="7"/>
      <c r="C25" s="46" t="s">
        <v>37</v>
      </c>
      <c r="D25" s="49">
        <v>15</v>
      </c>
      <c r="E25" s="10" t="s">
        <v>38</v>
      </c>
      <c r="F25" s="8"/>
    </row>
    <row r="26" spans="1:7">
      <c r="B26" s="7"/>
      <c r="C26" s="4"/>
      <c r="D26" s="46"/>
      <c r="E26" s="10"/>
      <c r="F26" s="8"/>
    </row>
    <row r="27" spans="1:7">
      <c r="B27" s="7"/>
      <c r="C27" s="63" t="s">
        <v>39</v>
      </c>
      <c r="D27" s="64">
        <f>DATE(2016,4,(ROUNDUP(D23,0)-D25))</f>
        <v>42455</v>
      </c>
      <c r="E27" s="10"/>
      <c r="F27" s="8"/>
    </row>
    <row r="28" spans="1:7">
      <c r="B28" s="7"/>
      <c r="C28" s="4"/>
      <c r="D28" s="46"/>
      <c r="E28" s="10"/>
      <c r="F28" s="8"/>
    </row>
    <row r="29" spans="1:7">
      <c r="B29" s="7"/>
      <c r="C29" s="4"/>
      <c r="D29" s="4"/>
      <c r="E29" s="10"/>
      <c r="F29" s="8"/>
    </row>
    <row r="30" spans="1:7">
      <c r="B30" s="7"/>
      <c r="C30" s="4" t="s">
        <v>40</v>
      </c>
      <c r="D30" s="5">
        <f>-'WA Merwin Est Jan-Apr'!J49</f>
        <v>-37225.963629999998</v>
      </c>
      <c r="E30" s="5" t="s">
        <v>4</v>
      </c>
      <c r="F30" s="8"/>
    </row>
    <row r="31" spans="1:7">
      <c r="B31" s="7"/>
      <c r="C31" s="4"/>
      <c r="D31" s="4"/>
    </row>
    <row r="32" spans="1:7">
      <c r="B32" s="7"/>
      <c r="C32" s="4"/>
      <c r="D32" s="4"/>
    </row>
    <row r="33" spans="2:4">
      <c r="B33" s="7"/>
      <c r="C33" s="4"/>
      <c r="D33" s="4"/>
    </row>
    <row r="34" spans="2:4">
      <c r="B34" s="7"/>
      <c r="C34" s="4"/>
      <c r="D34" s="4"/>
    </row>
    <row r="35" spans="2:4">
      <c r="B35" s="7"/>
      <c r="C35" s="4"/>
      <c r="D35" s="4"/>
    </row>
    <row r="36" spans="2:4">
      <c r="B36" s="7"/>
      <c r="C36" s="4"/>
      <c r="D36" s="4"/>
    </row>
    <row r="37" spans="2:4">
      <c r="B37" s="7"/>
      <c r="C37" s="4"/>
      <c r="D37" s="4"/>
    </row>
    <row r="38" spans="2:4">
      <c r="B38" s="7"/>
      <c r="C38" s="4"/>
      <c r="D38" s="4"/>
    </row>
    <row r="39" spans="2:4">
      <c r="B39" s="7"/>
      <c r="C39" s="4"/>
      <c r="D39" s="4"/>
    </row>
    <row r="40" spans="2:4">
      <c r="B40" s="7"/>
      <c r="C40" s="4"/>
      <c r="D40" s="4"/>
    </row>
    <row r="41" spans="2:4">
      <c r="B41" s="7"/>
      <c r="C41" s="4"/>
      <c r="D41" s="4"/>
    </row>
    <row r="42" spans="2:4">
      <c r="B42" s="7"/>
      <c r="C42" s="4"/>
      <c r="D42" s="4"/>
    </row>
    <row r="43" spans="2:4">
      <c r="B43" s="7"/>
      <c r="C43" s="4"/>
      <c r="D43" s="4"/>
    </row>
    <row r="44" spans="2:4">
      <c r="B44" s="7"/>
      <c r="C44" s="4"/>
      <c r="D44" s="4"/>
    </row>
    <row r="45" spans="2:4">
      <c r="B45" s="7"/>
      <c r="C45" s="4"/>
      <c r="D45" s="4"/>
    </row>
    <row r="46" spans="2:4">
      <c r="B46" s="7"/>
      <c r="C46" s="4"/>
      <c r="D46" s="4"/>
    </row>
    <row r="47" spans="2:4">
      <c r="B47" s="7"/>
      <c r="C47" s="4"/>
      <c r="D47" s="4"/>
    </row>
    <row r="48" spans="2:4">
      <c r="B48" s="7"/>
      <c r="C48" s="4"/>
      <c r="D48" s="4"/>
    </row>
    <row r="49" spans="2:4">
      <c r="B49" s="7"/>
      <c r="C49" s="4"/>
      <c r="D49" s="4"/>
    </row>
    <row r="50" spans="2:4">
      <c r="B50" s="7"/>
      <c r="C50" s="4"/>
      <c r="D50" s="4"/>
    </row>
    <row r="51" spans="2:4">
      <c r="B51" s="7"/>
      <c r="C51" s="4"/>
      <c r="D51" s="4"/>
    </row>
    <row r="52" spans="2:4">
      <c r="B52" s="7"/>
      <c r="C52" s="4"/>
      <c r="D52" s="4"/>
    </row>
    <row r="53" spans="2:4">
      <c r="B53" s="7"/>
      <c r="C53" s="4"/>
      <c r="D53" s="4"/>
    </row>
    <row r="54" spans="2:4">
      <c r="C54" s="4"/>
      <c r="D54" s="4"/>
    </row>
    <row r="55" spans="2:4">
      <c r="C55" s="4"/>
      <c r="D55" s="4"/>
    </row>
  </sheetData>
  <printOptions horizontalCentered="1" gridLines="1"/>
  <pageMargins left="0.5" right="0.5" top="0.5" bottom="0.62" header="0.5" footer="0.46"/>
  <pageSetup orientation="portrait" r:id="rId1"/>
  <headerFooter alignWithMargins="0">
    <oddFooter xml:space="preserve">&amp;CAttachment B
Merwin Project Amortization Calculation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AQ38"/>
  <sheetViews>
    <sheetView tabSelected="1" view="pageBreakPreview" zoomScale="60" zoomScaleNormal="70" workbookViewId="0">
      <pane xSplit="3" ySplit="8" topLeftCell="J9" activePane="bottomRight" state="frozen"/>
      <selection activeCell="P34" sqref="P34"/>
      <selection pane="topRight" activeCell="P34" sqref="P34"/>
      <selection pane="bottomLeft" activeCell="P34" sqref="P34"/>
      <selection pane="bottomRight" activeCell="P34" sqref="P34"/>
    </sheetView>
  </sheetViews>
  <sheetFormatPr defaultColWidth="12.5703125" defaultRowHeight="15"/>
  <cols>
    <col min="1" max="1" width="6.140625" style="15" hidden="1" customWidth="1"/>
    <col min="2" max="2" width="14.28515625" style="15" customWidth="1"/>
    <col min="3" max="3" width="13.85546875" style="15" customWidth="1"/>
    <col min="4" max="9" width="20.28515625" style="15" hidden="1" customWidth="1"/>
    <col min="10" max="10" width="15.85546875" style="15" bestFit="1" customWidth="1"/>
    <col min="11" max="11" width="18" style="15" bestFit="1" customWidth="1"/>
    <col min="12" max="12" width="15.85546875" style="15" bestFit="1" customWidth="1"/>
    <col min="13" max="20" width="18" style="15" bestFit="1" customWidth="1"/>
    <col min="21" max="21" width="20.28515625" style="15" hidden="1" customWidth="1"/>
    <col min="22" max="22" width="17" style="15" hidden="1" customWidth="1"/>
    <col min="23" max="23" width="22.85546875" style="15" customWidth="1"/>
    <col min="24" max="24" width="14" style="15" bestFit="1" customWidth="1"/>
    <col min="25" max="27" width="16.42578125" style="15" hidden="1" customWidth="1"/>
    <col min="28" max="28" width="17" style="15" bestFit="1" customWidth="1"/>
    <col min="29" max="29" width="15.85546875" style="15" bestFit="1" customWidth="1"/>
    <col min="30" max="30" width="17" style="15" bestFit="1" customWidth="1"/>
    <col min="31" max="31" width="15.85546875" style="15" bestFit="1" customWidth="1"/>
    <col min="32" max="32" width="17" style="15" bestFit="1" customWidth="1"/>
    <col min="33" max="33" width="15.85546875" style="15" bestFit="1" customWidth="1"/>
    <col min="34" max="34" width="17" style="15" bestFit="1" customWidth="1"/>
    <col min="35" max="37" width="13.85546875" style="15" bestFit="1" customWidth="1"/>
    <col min="38" max="39" width="16.42578125" style="15" customWidth="1"/>
    <col min="40" max="40" width="13.85546875" style="15" bestFit="1" customWidth="1"/>
    <col min="41" max="41" width="14" style="15" bestFit="1" customWidth="1"/>
    <col min="42" max="42" width="13.85546875" style="15" bestFit="1" customWidth="1"/>
    <col min="43" max="43" width="14" style="15" bestFit="1" customWidth="1"/>
    <col min="44" max="16384" width="12.5703125" style="15"/>
  </cols>
  <sheetData>
    <row r="2" spans="1:43" s="68" customFormat="1" ht="18">
      <c r="A2" s="68" t="s">
        <v>9</v>
      </c>
    </row>
    <row r="3" spans="1:43" s="68" customFormat="1" ht="18">
      <c r="A3" s="68" t="s">
        <v>33</v>
      </c>
    </row>
    <row r="4" spans="1:43" ht="18">
      <c r="A4" s="11"/>
      <c r="B4" s="13"/>
      <c r="C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3"/>
      <c r="P4" s="13"/>
      <c r="Q4" s="13"/>
      <c r="R4" s="13"/>
      <c r="S4" s="13"/>
      <c r="T4" s="13"/>
      <c r="U4" s="13"/>
      <c r="V4" s="13"/>
      <c r="W4" s="14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4"/>
    </row>
    <row r="5" spans="1:43" ht="18"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 t="s">
        <v>34</v>
      </c>
      <c r="Y5" s="20"/>
      <c r="Z5" s="20"/>
      <c r="AA5" s="22" t="s">
        <v>35</v>
      </c>
      <c r="AB5" s="22" t="s">
        <v>36</v>
      </c>
      <c r="AC5" s="22" t="s">
        <v>35</v>
      </c>
      <c r="AD5" s="22" t="s">
        <v>36</v>
      </c>
      <c r="AE5" s="22" t="s">
        <v>35</v>
      </c>
      <c r="AF5" s="22" t="s">
        <v>36</v>
      </c>
      <c r="AG5" s="22" t="s">
        <v>35</v>
      </c>
      <c r="AH5" s="22" t="s">
        <v>36</v>
      </c>
      <c r="AL5" s="20"/>
      <c r="AM5" s="20"/>
      <c r="AN5" s="20"/>
    </row>
    <row r="6" spans="1:43" ht="18">
      <c r="B6" s="20"/>
      <c r="C6" s="20"/>
      <c r="D6" s="22"/>
      <c r="E6" s="20"/>
      <c r="F6" s="22" t="s">
        <v>35</v>
      </c>
      <c r="G6" s="22" t="s">
        <v>36</v>
      </c>
      <c r="H6" s="22" t="s">
        <v>35</v>
      </c>
      <c r="I6" s="22" t="s">
        <v>36</v>
      </c>
      <c r="J6" s="22" t="s">
        <v>35</v>
      </c>
      <c r="K6" s="22" t="s">
        <v>36</v>
      </c>
      <c r="L6" s="22" t="s">
        <v>35</v>
      </c>
      <c r="M6" s="22" t="s">
        <v>36</v>
      </c>
      <c r="Q6" s="20"/>
      <c r="R6" s="20"/>
      <c r="S6" s="20"/>
      <c r="T6" s="20"/>
      <c r="U6" s="20">
        <f>YEAR($D$7)</f>
        <v>2015</v>
      </c>
      <c r="V6" s="20"/>
      <c r="W6" s="20"/>
      <c r="X6" s="20" t="s">
        <v>13</v>
      </c>
      <c r="Y6" s="21">
        <f>D7</f>
        <v>42005</v>
      </c>
      <c r="Z6" s="21">
        <f>E7</f>
        <v>42036</v>
      </c>
      <c r="AA6" s="21">
        <f>G7</f>
        <v>42064</v>
      </c>
      <c r="AB6" s="21">
        <f>AA6</f>
        <v>42064</v>
      </c>
      <c r="AC6" s="21">
        <f t="shared" ref="AC6:AN6" si="0">H7</f>
        <v>42095</v>
      </c>
      <c r="AD6" s="21">
        <f t="shared" si="0"/>
        <v>42095</v>
      </c>
      <c r="AE6" s="21">
        <f t="shared" si="0"/>
        <v>42125</v>
      </c>
      <c r="AF6" s="21">
        <f t="shared" si="0"/>
        <v>42125</v>
      </c>
      <c r="AG6" s="21">
        <f t="shared" si="0"/>
        <v>42156</v>
      </c>
      <c r="AH6" s="21">
        <f t="shared" si="0"/>
        <v>42156</v>
      </c>
      <c r="AI6" s="21">
        <f t="shared" si="0"/>
        <v>42186</v>
      </c>
      <c r="AJ6" s="21">
        <f t="shared" si="0"/>
        <v>42217</v>
      </c>
      <c r="AK6" s="21">
        <f t="shared" si="0"/>
        <v>42248</v>
      </c>
      <c r="AL6" s="21">
        <f t="shared" si="0"/>
        <v>42278</v>
      </c>
      <c r="AM6" s="21">
        <f t="shared" si="0"/>
        <v>42309</v>
      </c>
      <c r="AN6" s="21">
        <f t="shared" si="0"/>
        <v>42339</v>
      </c>
      <c r="AO6" s="20">
        <f>YEAR($D$7)</f>
        <v>2015</v>
      </c>
      <c r="AP6" s="67">
        <v>42370</v>
      </c>
      <c r="AQ6" s="21" t="s">
        <v>12</v>
      </c>
    </row>
    <row r="7" spans="1:43" ht="18">
      <c r="B7" s="20"/>
      <c r="C7" s="22"/>
      <c r="D7" s="22">
        <v>42005</v>
      </c>
      <c r="E7" s="22">
        <f>DATE(IF(MONTH(D7)=12,YEAR(D7)+1,YEAR(D7)),IF(MONTH(D7)=12,1,MONTH(D7)+1),1)</f>
        <v>42036</v>
      </c>
      <c r="F7" s="22">
        <f>DATE(IF(MONTH(E7)=12,YEAR(E7)+1,YEAR(E7)),IF(MONTH(E7)=12,1,MONTH(E7)+1),1)</f>
        <v>42064</v>
      </c>
      <c r="G7" s="22">
        <f>DATE(IF(MONTH(E7)=12,YEAR(E7)+1,YEAR(E7)),IF(MONTH(E7)=12,1,MONTH(E7)+1),1)</f>
        <v>42064</v>
      </c>
      <c r="H7" s="22">
        <f>DATE(IF(MONTH(G7)=12,YEAR(G7)+1,YEAR(G7)),IF(MONTH(G7)=12,1,MONTH(G7)+1),1)</f>
        <v>42095</v>
      </c>
      <c r="I7" s="22">
        <f>H7</f>
        <v>42095</v>
      </c>
      <c r="J7" s="22">
        <f>DATE(IF(MONTH(I7)=12,YEAR(I7)+1,YEAR(I7)),IF(MONTH(I7)=12,1,MONTH(I7)+1),1)</f>
        <v>42125</v>
      </c>
      <c r="K7" s="22">
        <f>J7</f>
        <v>42125</v>
      </c>
      <c r="L7" s="22">
        <f>DATE(IF(MONTH(K7)=12,YEAR(K7)+1,YEAR(K7)),IF(MONTH(K7)=12,1,MONTH(K7)+1),1)</f>
        <v>42156</v>
      </c>
      <c r="M7" s="22">
        <f>L7</f>
        <v>42156</v>
      </c>
      <c r="N7" s="22">
        <f>DATE(IF(MONTH(L7)=12,YEAR(L7)+1,YEAR(L7)),IF(MONTH(L7)=12,1,MONTH(L7)+1),1)</f>
        <v>42186</v>
      </c>
      <c r="O7" s="22">
        <f>DATE(IF(MONTH(N7)=12,YEAR(N7)+1,YEAR(N7)),IF(MONTH(N7)=12,1,MONTH(N7)+1),1)</f>
        <v>42217</v>
      </c>
      <c r="P7" s="22">
        <f>DATE(IF(MONTH(O7)=12,YEAR(O7)+1,YEAR(O7)),IF(MONTH(O7)=12,1,MONTH(O7)+1),1)</f>
        <v>42248</v>
      </c>
      <c r="Q7" s="22">
        <f>DATE(IF(MONTH(P7)=12,YEAR(P7)+1,YEAR(P7)),IF(MONTH(P7)=12,1,MONTH(P7)+1),1)</f>
        <v>42278</v>
      </c>
      <c r="R7" s="22">
        <f t="shared" ref="R7:S7" si="1">DATE(IF(MONTH(Q7)=12,YEAR(Q7)+1,YEAR(Q7)),IF(MONTH(Q7)=12,1,MONTH(Q7)+1),1)</f>
        <v>42309</v>
      </c>
      <c r="S7" s="22">
        <f t="shared" si="1"/>
        <v>42339</v>
      </c>
      <c r="T7" s="22">
        <v>42370</v>
      </c>
      <c r="U7" s="22" t="s">
        <v>12</v>
      </c>
      <c r="V7" s="22" t="s">
        <v>12</v>
      </c>
      <c r="W7" s="22"/>
      <c r="X7" s="23">
        <v>42094</v>
      </c>
      <c r="Y7" s="20" t="s">
        <v>34</v>
      </c>
      <c r="Z7" s="20" t="s">
        <v>34</v>
      </c>
      <c r="AA7" s="20" t="s">
        <v>34</v>
      </c>
      <c r="AB7" s="20" t="s">
        <v>34</v>
      </c>
      <c r="AC7" s="20" t="s">
        <v>34</v>
      </c>
      <c r="AD7" s="20" t="s">
        <v>34</v>
      </c>
      <c r="AE7" s="20" t="s">
        <v>34</v>
      </c>
      <c r="AF7" s="20" t="s">
        <v>34</v>
      </c>
      <c r="AG7" s="20" t="s">
        <v>34</v>
      </c>
      <c r="AH7" s="20" t="s">
        <v>34</v>
      </c>
      <c r="AI7" s="20" t="s">
        <v>34</v>
      </c>
      <c r="AJ7" s="20" t="s">
        <v>34</v>
      </c>
      <c r="AK7" s="20" t="s">
        <v>34</v>
      </c>
      <c r="AL7" s="20" t="s">
        <v>34</v>
      </c>
      <c r="AM7" s="20" t="s">
        <v>34</v>
      </c>
      <c r="AN7" s="20" t="s">
        <v>34</v>
      </c>
      <c r="AO7" s="20" t="s">
        <v>34</v>
      </c>
      <c r="AP7" s="20" t="s">
        <v>34</v>
      </c>
      <c r="AQ7" s="20" t="s">
        <v>34</v>
      </c>
    </row>
    <row r="8" spans="1:43" ht="18">
      <c r="B8" s="25"/>
      <c r="C8" s="25" t="s">
        <v>17</v>
      </c>
      <c r="D8" s="25" t="s">
        <v>14</v>
      </c>
      <c r="E8" s="25" t="s">
        <v>14</v>
      </c>
      <c r="F8" s="25" t="s">
        <v>14</v>
      </c>
      <c r="G8" s="25" t="s">
        <v>14</v>
      </c>
      <c r="H8" s="25" t="s">
        <v>14</v>
      </c>
      <c r="I8" s="25" t="s">
        <v>14</v>
      </c>
      <c r="J8" s="25" t="s">
        <v>14</v>
      </c>
      <c r="K8" s="25" t="s">
        <v>14</v>
      </c>
      <c r="L8" s="25" t="s">
        <v>14</v>
      </c>
      <c r="M8" s="25" t="s">
        <v>14</v>
      </c>
      <c r="N8" s="25" t="s">
        <v>14</v>
      </c>
      <c r="O8" s="25" t="s">
        <v>14</v>
      </c>
      <c r="P8" s="25" t="s">
        <v>14</v>
      </c>
      <c r="Q8" s="25" t="s">
        <v>14</v>
      </c>
      <c r="R8" s="25" t="s">
        <v>14</v>
      </c>
      <c r="S8" s="25" t="s">
        <v>14</v>
      </c>
      <c r="T8" s="25" t="s">
        <v>14</v>
      </c>
      <c r="U8" s="42" t="s">
        <v>14</v>
      </c>
      <c r="V8" s="42" t="s">
        <v>14</v>
      </c>
      <c r="W8" s="25" t="s">
        <v>17</v>
      </c>
      <c r="X8" s="25" t="s">
        <v>18</v>
      </c>
      <c r="Y8" s="24" t="s">
        <v>15</v>
      </c>
      <c r="Z8" s="24" t="s">
        <v>15</v>
      </c>
      <c r="AA8" s="24" t="s">
        <v>15</v>
      </c>
      <c r="AB8" s="24" t="s">
        <v>15</v>
      </c>
      <c r="AC8" s="24" t="s">
        <v>15</v>
      </c>
      <c r="AD8" s="24" t="s">
        <v>15</v>
      </c>
      <c r="AE8" s="24" t="s">
        <v>15</v>
      </c>
      <c r="AF8" s="24" t="s">
        <v>15</v>
      </c>
      <c r="AG8" s="24" t="s">
        <v>15</v>
      </c>
      <c r="AH8" s="24" t="s">
        <v>15</v>
      </c>
      <c r="AI8" s="24" t="s">
        <v>15</v>
      </c>
      <c r="AJ8" s="24" t="s">
        <v>15</v>
      </c>
      <c r="AK8" s="24" t="s">
        <v>15</v>
      </c>
      <c r="AL8" s="24" t="s">
        <v>15</v>
      </c>
      <c r="AM8" s="24" t="s">
        <v>15</v>
      </c>
      <c r="AN8" s="24" t="s">
        <v>15</v>
      </c>
      <c r="AO8" s="25" t="s">
        <v>15</v>
      </c>
      <c r="AP8" s="50" t="s">
        <v>15</v>
      </c>
      <c r="AQ8" s="24" t="s">
        <v>15</v>
      </c>
    </row>
    <row r="9" spans="1:43" ht="18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43" t="s">
        <v>4</v>
      </c>
      <c r="W9" s="26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37">
        <f>SUM(Y28:AN28)</f>
        <v>375294.67596701405</v>
      </c>
    </row>
    <row r="10" spans="1:43" ht="18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43" ht="18">
      <c r="A11" s="27"/>
      <c r="B11" s="28"/>
    </row>
    <row r="12" spans="1:43" ht="18">
      <c r="A12" s="27"/>
      <c r="B12" s="28"/>
      <c r="C12" s="20">
        <v>15</v>
      </c>
      <c r="D12" s="27">
        <v>0</v>
      </c>
      <c r="E12" s="27">
        <v>0</v>
      </c>
      <c r="F12" s="27">
        <v>267584.00432543538</v>
      </c>
      <c r="G12" s="27">
        <v>1346.6949300504816</v>
      </c>
      <c r="H12" s="27">
        <v>124720.26157425292</v>
      </c>
      <c r="I12" s="27">
        <v>145825.12422912955</v>
      </c>
      <c r="J12" s="27">
        <v>-31196.57297259249</v>
      </c>
      <c r="K12" s="27">
        <v>268510.81359935063</v>
      </c>
      <c r="L12" s="27">
        <v>-1165.6377079482399</v>
      </c>
      <c r="M12" s="27">
        <v>268301.50046119251</v>
      </c>
      <c r="N12" s="27">
        <v>268994</v>
      </c>
      <c r="O12" s="27">
        <v>265272</v>
      </c>
      <c r="P12" s="27">
        <v>272353</v>
      </c>
      <c r="Q12" s="27">
        <v>262863</v>
      </c>
      <c r="R12" s="27">
        <v>267199</v>
      </c>
      <c r="S12" s="27">
        <v>268051</v>
      </c>
      <c r="T12" s="27">
        <v>267254</v>
      </c>
      <c r="U12" s="27">
        <v>2648658.1884388709</v>
      </c>
      <c r="V12" s="27"/>
      <c r="W12" s="20">
        <v>15</v>
      </c>
      <c r="X12" s="29">
        <v>2.3000000000000001E-4</v>
      </c>
      <c r="Y12" s="30">
        <v>0</v>
      </c>
      <c r="Z12" s="30">
        <v>0</v>
      </c>
      <c r="AA12" s="30">
        <v>0</v>
      </c>
      <c r="AB12" s="30">
        <v>0.30973983391161081</v>
      </c>
      <c r="AC12" s="30">
        <v>0</v>
      </c>
      <c r="AD12" s="30">
        <v>33.539778572699795</v>
      </c>
      <c r="AE12" s="30">
        <v>0</v>
      </c>
      <c r="AF12" s="30">
        <v>61.757487127850645</v>
      </c>
      <c r="AG12" s="30">
        <v>0</v>
      </c>
      <c r="AH12" s="30">
        <v>61.709345106074281</v>
      </c>
      <c r="AI12" s="30">
        <v>61.86862</v>
      </c>
      <c r="AJ12" s="30">
        <v>61.012560000000001</v>
      </c>
      <c r="AK12" s="30">
        <v>62.641190000000002</v>
      </c>
      <c r="AL12" s="30">
        <v>60.458490000000005</v>
      </c>
      <c r="AM12" s="30">
        <v>61.455770000000001</v>
      </c>
      <c r="AN12" s="30">
        <v>61.651730000000001</v>
      </c>
      <c r="AO12" s="28">
        <v>526.40471064053634</v>
      </c>
      <c r="AP12" s="28">
        <v>61.468420000000002</v>
      </c>
    </row>
    <row r="13" spans="1:43" ht="18">
      <c r="A13" s="27"/>
      <c r="B13" s="28"/>
      <c r="C13" s="20">
        <v>16</v>
      </c>
      <c r="D13" s="27">
        <v>0</v>
      </c>
      <c r="E13" s="27">
        <v>0</v>
      </c>
      <c r="F13" s="27">
        <v>114277651.27113202</v>
      </c>
      <c r="G13" s="27">
        <v>127597.66831784844</v>
      </c>
      <c r="H13" s="27">
        <v>45889562.582904294</v>
      </c>
      <c r="I13" s="27">
        <v>47978452.856677562</v>
      </c>
      <c r="J13" s="27">
        <v>62943.110181737095</v>
      </c>
      <c r="K13" s="27">
        <v>84268709.067439228</v>
      </c>
      <c r="L13" s="27">
        <v>32032.631911950499</v>
      </c>
      <c r="M13" s="27">
        <v>97054638.755691484</v>
      </c>
      <c r="N13" s="27">
        <v>130671518</v>
      </c>
      <c r="O13" s="27">
        <v>117983964</v>
      </c>
      <c r="P13" s="27">
        <v>97070515</v>
      </c>
      <c r="Q13" s="27">
        <v>80733780</v>
      </c>
      <c r="R13" s="27">
        <v>104709518</v>
      </c>
      <c r="S13" s="27">
        <v>179736333</v>
      </c>
      <c r="T13" s="27">
        <v>198154852</v>
      </c>
      <c r="U13" s="27">
        <v>1100597215.9442561</v>
      </c>
      <c r="V13" s="27"/>
      <c r="W13" s="20">
        <v>16</v>
      </c>
      <c r="X13" s="29">
        <v>1.4999999999999999E-4</v>
      </c>
      <c r="Y13" s="30">
        <v>0</v>
      </c>
      <c r="Z13" s="30">
        <v>0</v>
      </c>
      <c r="AA13" s="30">
        <v>0</v>
      </c>
      <c r="AB13" s="30">
        <v>19.139650247677263</v>
      </c>
      <c r="AC13" s="30">
        <v>0</v>
      </c>
      <c r="AD13" s="30">
        <v>7196.7679285016338</v>
      </c>
      <c r="AE13" s="30">
        <v>0</v>
      </c>
      <c r="AF13" s="30">
        <v>12640.306360115883</v>
      </c>
      <c r="AG13" s="30">
        <v>0</v>
      </c>
      <c r="AH13" s="30">
        <v>14558.195813353721</v>
      </c>
      <c r="AI13" s="30">
        <v>19600.727699999999</v>
      </c>
      <c r="AJ13" s="30">
        <v>17697.594599999997</v>
      </c>
      <c r="AK13" s="30">
        <v>14560.577249999998</v>
      </c>
      <c r="AL13" s="30">
        <v>12110.066999999999</v>
      </c>
      <c r="AM13" s="30">
        <v>15706.427699999998</v>
      </c>
      <c r="AN13" s="30">
        <v>26960.449949999998</v>
      </c>
      <c r="AO13" s="28">
        <v>141050.25395221892</v>
      </c>
      <c r="AP13" s="28">
        <v>29723.227799999997</v>
      </c>
    </row>
    <row r="14" spans="1:43" ht="18">
      <c r="C14" s="20">
        <v>17</v>
      </c>
      <c r="D14" s="27">
        <v>0</v>
      </c>
      <c r="E14" s="27">
        <v>0</v>
      </c>
      <c r="F14" s="27">
        <v>7919576.8497377504</v>
      </c>
      <c r="G14" s="27">
        <v>15148.121474438471</v>
      </c>
      <c r="H14" s="27">
        <v>3287638.2247869996</v>
      </c>
      <c r="I14" s="27">
        <v>3104643.5054983003</v>
      </c>
      <c r="J14" s="27">
        <v>483.05898130695522</v>
      </c>
      <c r="K14" s="27">
        <v>5593797.7653081296</v>
      </c>
      <c r="L14" s="27">
        <v>-595.9000858432031</v>
      </c>
      <c r="M14" s="27">
        <v>5784138.1810596194</v>
      </c>
      <c r="N14" s="27">
        <v>7240592</v>
      </c>
      <c r="O14" s="27">
        <v>6680330</v>
      </c>
      <c r="P14" s="27">
        <v>5722895</v>
      </c>
      <c r="Q14" s="27">
        <v>4478788</v>
      </c>
      <c r="R14" s="27">
        <v>4245423</v>
      </c>
      <c r="S14" s="27">
        <v>7368415</v>
      </c>
      <c r="T14" s="27">
        <v>9208695</v>
      </c>
      <c r="U14" s="27">
        <v>61441272.806760699</v>
      </c>
      <c r="V14" s="27"/>
      <c r="W14" s="20">
        <v>17</v>
      </c>
      <c r="X14" s="29">
        <v>1.4999999999999999E-4</v>
      </c>
      <c r="Y14" s="30">
        <v>0</v>
      </c>
      <c r="Z14" s="30">
        <v>0</v>
      </c>
      <c r="AA14" s="30">
        <v>0</v>
      </c>
      <c r="AB14" s="30">
        <v>2.2722182211657702</v>
      </c>
      <c r="AC14" s="30">
        <v>0</v>
      </c>
      <c r="AD14" s="30">
        <v>465.69652582474498</v>
      </c>
      <c r="AE14" s="30">
        <v>0</v>
      </c>
      <c r="AF14" s="30">
        <v>839.0696647962194</v>
      </c>
      <c r="AG14" s="30">
        <v>0</v>
      </c>
      <c r="AH14" s="30">
        <v>867.62072715894283</v>
      </c>
      <c r="AI14" s="30">
        <v>1086.0888</v>
      </c>
      <c r="AJ14" s="30">
        <v>1002.0495</v>
      </c>
      <c r="AK14" s="30">
        <v>858.43424999999991</v>
      </c>
      <c r="AL14" s="30">
        <v>671.81819999999993</v>
      </c>
      <c r="AM14" s="30">
        <v>636.81344999999999</v>
      </c>
      <c r="AN14" s="30">
        <v>1105.26225</v>
      </c>
      <c r="AO14" s="28">
        <v>7535.1255860010724</v>
      </c>
      <c r="AP14" s="28">
        <v>1381.3042499999999</v>
      </c>
    </row>
    <row r="15" spans="1:43" ht="18">
      <c r="B15" s="28"/>
      <c r="C15" s="20">
        <v>18</v>
      </c>
      <c r="D15" s="31">
        <v>0</v>
      </c>
      <c r="E15" s="31">
        <v>0</v>
      </c>
      <c r="F15" s="27">
        <v>205855.46747886779</v>
      </c>
      <c r="G15" s="27">
        <v>55.130187858419994</v>
      </c>
      <c r="H15" s="27">
        <v>76840.337232427322</v>
      </c>
      <c r="I15" s="27">
        <v>87571.946405014547</v>
      </c>
      <c r="J15" s="27">
        <v>270.08431574413203</v>
      </c>
      <c r="K15" s="27">
        <v>176717.95663647479</v>
      </c>
      <c r="L15" s="27">
        <v>0</v>
      </c>
      <c r="M15" s="27">
        <v>197812.37212784559</v>
      </c>
      <c r="N15" s="27">
        <v>262370</v>
      </c>
      <c r="O15" s="27">
        <v>234879</v>
      </c>
      <c r="P15" s="27">
        <v>199691</v>
      </c>
      <c r="Q15" s="27">
        <v>158556</v>
      </c>
      <c r="R15" s="27">
        <v>178044</v>
      </c>
      <c r="S15" s="27">
        <v>258405</v>
      </c>
      <c r="T15" s="27">
        <v>277444</v>
      </c>
      <c r="U15" s="27">
        <v>2037068.2943842325</v>
      </c>
      <c r="V15" s="27"/>
      <c r="W15" s="20">
        <v>18</v>
      </c>
      <c r="X15" s="29">
        <v>1.4999999999999999E-4</v>
      </c>
      <c r="Y15" s="30">
        <v>0</v>
      </c>
      <c r="Z15" s="30">
        <v>0</v>
      </c>
      <c r="AA15" s="30">
        <v>0</v>
      </c>
      <c r="AB15" s="30">
        <v>8.2695281787629991E-3</v>
      </c>
      <c r="AC15" s="30">
        <v>0</v>
      </c>
      <c r="AD15" s="30">
        <v>13.135791960752181</v>
      </c>
      <c r="AE15" s="30">
        <v>0</v>
      </c>
      <c r="AF15" s="30">
        <v>26.507693495471216</v>
      </c>
      <c r="AG15" s="30">
        <v>0</v>
      </c>
      <c r="AH15" s="30">
        <v>29.671855819176837</v>
      </c>
      <c r="AI15" s="30">
        <v>39.355499999999999</v>
      </c>
      <c r="AJ15" s="30">
        <v>35.231849999999994</v>
      </c>
      <c r="AK15" s="30">
        <v>29.953649999999996</v>
      </c>
      <c r="AL15" s="30">
        <v>23.783399999999997</v>
      </c>
      <c r="AM15" s="30">
        <v>26.706599999999998</v>
      </c>
      <c r="AN15" s="30">
        <v>38.760749999999994</v>
      </c>
      <c r="AO15" s="28">
        <v>263.11536080357894</v>
      </c>
      <c r="AP15" s="28">
        <v>41.616599999999998</v>
      </c>
    </row>
    <row r="16" spans="1:43" ht="18">
      <c r="A16" s="27"/>
      <c r="B16" s="28"/>
      <c r="C16" s="20">
        <v>24</v>
      </c>
      <c r="D16" s="27">
        <v>0</v>
      </c>
      <c r="E16" s="27">
        <v>0</v>
      </c>
      <c r="F16" s="27">
        <v>40899912.943122141</v>
      </c>
      <c r="G16" s="27">
        <v>43232.048883238043</v>
      </c>
      <c r="H16" s="27">
        <v>21452619.868362073</v>
      </c>
      <c r="I16" s="27">
        <v>16971222.115871679</v>
      </c>
      <c r="J16" s="27">
        <v>160304.12538454187</v>
      </c>
      <c r="K16" s="27">
        <v>39225555.5260107</v>
      </c>
      <c r="L16" s="27">
        <v>-28032.175361683388</v>
      </c>
      <c r="M16" s="27">
        <v>44909711.877236776</v>
      </c>
      <c r="N16" s="27">
        <v>52963906</v>
      </c>
      <c r="O16" s="27">
        <v>51275704</v>
      </c>
      <c r="P16" s="27">
        <v>49051381</v>
      </c>
      <c r="Q16" s="27">
        <v>41449034</v>
      </c>
      <c r="R16" s="27">
        <v>40894223</v>
      </c>
      <c r="S16" s="27">
        <v>50254916</v>
      </c>
      <c r="T16" s="27">
        <v>52955731</v>
      </c>
      <c r="U16" s="27">
        <v>449523690.3295095</v>
      </c>
      <c r="V16" s="27"/>
      <c r="W16" s="20">
        <v>24</v>
      </c>
      <c r="X16" s="29">
        <v>1.4999999999999999E-4</v>
      </c>
      <c r="Y16" s="30">
        <v>0</v>
      </c>
      <c r="Z16" s="30">
        <v>0</v>
      </c>
      <c r="AA16" s="30">
        <v>0</v>
      </c>
      <c r="AB16" s="30">
        <v>6.4848073324857056</v>
      </c>
      <c r="AC16" s="30">
        <v>0</v>
      </c>
      <c r="AD16" s="30">
        <v>2545.6833173807518</v>
      </c>
      <c r="AE16" s="30">
        <v>0</v>
      </c>
      <c r="AF16" s="30">
        <v>5883.8333289016045</v>
      </c>
      <c r="AG16" s="30">
        <v>0</v>
      </c>
      <c r="AH16" s="30">
        <v>6736.4567815855162</v>
      </c>
      <c r="AI16" s="30">
        <v>7944.5858999999991</v>
      </c>
      <c r="AJ16" s="30">
        <v>7691.355599999999</v>
      </c>
      <c r="AK16" s="30">
        <v>7357.7071499999993</v>
      </c>
      <c r="AL16" s="30">
        <v>6217.3550999999998</v>
      </c>
      <c r="AM16" s="30">
        <v>6134.1334499999994</v>
      </c>
      <c r="AN16" s="30">
        <v>7538.2373999999991</v>
      </c>
      <c r="AO16" s="28">
        <v>58055.832835200352</v>
      </c>
      <c r="AP16" s="28">
        <v>7943.3596499999994</v>
      </c>
    </row>
    <row r="17" spans="1:43" ht="18">
      <c r="A17" s="27"/>
      <c r="B17" s="28"/>
      <c r="C17" s="20">
        <v>36</v>
      </c>
      <c r="D17" s="27">
        <v>0</v>
      </c>
      <c r="E17" s="27">
        <v>0</v>
      </c>
      <c r="F17" s="27">
        <v>68376090.940067425</v>
      </c>
      <c r="G17" s="27">
        <v>105945.65332625389</v>
      </c>
      <c r="H17" s="27">
        <v>34467817.157212913</v>
      </c>
      <c r="I17" s="27">
        <v>32627453.06175755</v>
      </c>
      <c r="J17" s="27">
        <v>1258769.9909199669</v>
      </c>
      <c r="K17" s="27">
        <v>68256097.201518208</v>
      </c>
      <c r="L17" s="27">
        <v>6925.0298176861497</v>
      </c>
      <c r="M17" s="27">
        <v>75327712.619896457</v>
      </c>
      <c r="N17" s="27">
        <v>88353295</v>
      </c>
      <c r="O17" s="27">
        <v>77039500</v>
      </c>
      <c r="P17" s="27">
        <v>94091304</v>
      </c>
      <c r="Q17" s="27">
        <v>89138653</v>
      </c>
      <c r="R17" s="27">
        <v>83401297</v>
      </c>
      <c r="S17" s="27">
        <v>81757432</v>
      </c>
      <c r="T17" s="27">
        <v>80085697</v>
      </c>
      <c r="U17" s="27">
        <v>794208292.65451646</v>
      </c>
      <c r="V17" s="27"/>
      <c r="W17" s="20">
        <v>36</v>
      </c>
      <c r="X17" s="29">
        <v>1.2E-4</v>
      </c>
      <c r="Y17" s="30">
        <v>0</v>
      </c>
      <c r="Z17" s="30">
        <v>0</v>
      </c>
      <c r="AA17" s="30">
        <v>0</v>
      </c>
      <c r="AB17" s="30">
        <v>12.713478399150468</v>
      </c>
      <c r="AC17" s="30">
        <v>0</v>
      </c>
      <c r="AD17" s="30">
        <v>3915.294367410906</v>
      </c>
      <c r="AE17" s="30">
        <v>0</v>
      </c>
      <c r="AF17" s="30">
        <v>8190.7316641821853</v>
      </c>
      <c r="AG17" s="30">
        <v>0</v>
      </c>
      <c r="AH17" s="30">
        <v>9039.3255143875758</v>
      </c>
      <c r="AI17" s="30">
        <v>10602.395399999999</v>
      </c>
      <c r="AJ17" s="30">
        <v>9244.74</v>
      </c>
      <c r="AK17" s="30">
        <v>11290.956480000001</v>
      </c>
      <c r="AL17" s="30">
        <v>10696.638360000001</v>
      </c>
      <c r="AM17" s="30">
        <v>10008.155640000001</v>
      </c>
      <c r="AN17" s="30">
        <v>9810.8918400000002</v>
      </c>
      <c r="AO17" s="28">
        <v>82811.842744379814</v>
      </c>
      <c r="AP17" s="28">
        <v>9610.2836399999997</v>
      </c>
    </row>
    <row r="18" spans="1:43" ht="18">
      <c r="A18" s="27"/>
      <c r="B18" s="28"/>
      <c r="C18" s="20">
        <v>40</v>
      </c>
      <c r="D18" s="27">
        <v>0</v>
      </c>
      <c r="E18" s="27">
        <v>0</v>
      </c>
      <c r="F18" s="27">
        <v>3027296.400846865</v>
      </c>
      <c r="G18" s="27">
        <v>3509.0554471997762</v>
      </c>
      <c r="H18" s="27">
        <v>2850463.5144671868</v>
      </c>
      <c r="I18" s="27">
        <v>5119234.74505434</v>
      </c>
      <c r="J18" s="27">
        <v>234120.67748765039</v>
      </c>
      <c r="K18" s="27">
        <v>22608087.768180516</v>
      </c>
      <c r="L18" s="27">
        <v>3872.9451637403909</v>
      </c>
      <c r="M18" s="27">
        <v>25479378.378378429</v>
      </c>
      <c r="N18" s="27">
        <v>41986485</v>
      </c>
      <c r="O18" s="27">
        <v>32802399</v>
      </c>
      <c r="P18" s="27">
        <v>35914546</v>
      </c>
      <c r="Q18" s="27">
        <v>19020152</v>
      </c>
      <c r="R18" s="27">
        <v>8163287</v>
      </c>
      <c r="S18" s="27">
        <v>704387</v>
      </c>
      <c r="T18" s="27">
        <v>601308</v>
      </c>
      <c r="U18" s="27">
        <v>197917219.48502594</v>
      </c>
      <c r="V18" s="27"/>
      <c r="W18" s="20">
        <v>40</v>
      </c>
      <c r="X18" s="29">
        <v>1.2E-4</v>
      </c>
      <c r="Y18" s="30">
        <v>0</v>
      </c>
      <c r="Z18" s="30">
        <v>0</v>
      </c>
      <c r="AA18" s="30">
        <v>0</v>
      </c>
      <c r="AB18" s="30">
        <v>0.42108665366397313</v>
      </c>
      <c r="AC18" s="30">
        <v>0</v>
      </c>
      <c r="AD18" s="30">
        <v>614.30816940652085</v>
      </c>
      <c r="AE18" s="30">
        <v>0</v>
      </c>
      <c r="AF18" s="30">
        <v>2712.9705321816618</v>
      </c>
      <c r="AG18" s="30">
        <v>0</v>
      </c>
      <c r="AH18" s="30">
        <v>3057.5254054054117</v>
      </c>
      <c r="AI18" s="30">
        <v>5038.3782000000001</v>
      </c>
      <c r="AJ18" s="30">
        <v>3936.2878800000003</v>
      </c>
      <c r="AK18" s="30">
        <v>4309.7455200000004</v>
      </c>
      <c r="AL18" s="30">
        <v>2282.41824</v>
      </c>
      <c r="AM18" s="30">
        <v>979.59444000000008</v>
      </c>
      <c r="AN18" s="30">
        <v>84.526440000000008</v>
      </c>
      <c r="AO18" s="28">
        <v>23016.175913647261</v>
      </c>
      <c r="AP18" s="28">
        <v>72.156959999999998</v>
      </c>
    </row>
    <row r="19" spans="1:43" ht="18">
      <c r="A19" s="27"/>
      <c r="B19" s="28"/>
      <c r="C19" s="20">
        <v>47</v>
      </c>
      <c r="D19" s="27">
        <v>0</v>
      </c>
      <c r="E19" s="27">
        <v>0</v>
      </c>
      <c r="F19" s="27">
        <v>165000</v>
      </c>
      <c r="G19" s="27">
        <v>0</v>
      </c>
      <c r="H19" s="27">
        <v>143225.998300765</v>
      </c>
      <c r="I19" s="27">
        <v>4774.0672026386301</v>
      </c>
      <c r="J19" s="27">
        <v>0</v>
      </c>
      <c r="K19" s="27">
        <v>134000</v>
      </c>
      <c r="L19" s="27">
        <v>0</v>
      </c>
      <c r="M19" s="27">
        <v>136000</v>
      </c>
      <c r="N19" s="27">
        <v>174000</v>
      </c>
      <c r="O19" s="27">
        <v>108000</v>
      </c>
      <c r="P19" s="27">
        <v>173000</v>
      </c>
      <c r="Q19" s="27">
        <v>183000</v>
      </c>
      <c r="R19" s="27">
        <v>182000</v>
      </c>
      <c r="S19" s="27">
        <v>284000</v>
      </c>
      <c r="T19" s="27">
        <v>156000</v>
      </c>
      <c r="U19" s="27">
        <v>1687000.0655034035</v>
      </c>
      <c r="V19" s="27"/>
      <c r="W19" s="20">
        <v>47</v>
      </c>
      <c r="X19" s="29">
        <v>1E-4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0.47740672026386305</v>
      </c>
      <c r="AE19" s="30">
        <v>0</v>
      </c>
      <c r="AF19" s="30">
        <v>13.4</v>
      </c>
      <c r="AG19" s="30">
        <v>0</v>
      </c>
      <c r="AH19" s="30">
        <v>13.600000000000001</v>
      </c>
      <c r="AI19" s="30">
        <v>17.400000000000002</v>
      </c>
      <c r="AJ19" s="30">
        <v>10.8</v>
      </c>
      <c r="AK19" s="30">
        <v>17.3</v>
      </c>
      <c r="AL19" s="30">
        <v>18.3</v>
      </c>
      <c r="AM19" s="30">
        <v>18.2</v>
      </c>
      <c r="AN19" s="30">
        <v>28.400000000000002</v>
      </c>
      <c r="AO19" s="28">
        <v>137.87740672026385</v>
      </c>
      <c r="AP19" s="28">
        <v>15.600000000000001</v>
      </c>
    </row>
    <row r="20" spans="1:43" ht="18">
      <c r="A20" s="27"/>
      <c r="B20" s="28"/>
      <c r="C20" s="20" t="s">
        <v>7</v>
      </c>
      <c r="D20" s="31">
        <v>0</v>
      </c>
      <c r="E20" s="31">
        <v>0</v>
      </c>
      <c r="F20" s="27">
        <v>29722674.917799979</v>
      </c>
      <c r="G20" s="27">
        <v>81765.119227424992</v>
      </c>
      <c r="H20" s="27">
        <v>12036400.680903293</v>
      </c>
      <c r="I20" s="27">
        <v>19615129.654650934</v>
      </c>
      <c r="J20" s="44">
        <v>353264.86830926058</v>
      </c>
      <c r="K20" s="44">
        <v>32265184.970348984</v>
      </c>
      <c r="L20" s="44">
        <v>0</v>
      </c>
      <c r="M20" s="44">
        <v>32818739.579012752</v>
      </c>
      <c r="N20" s="44">
        <v>39861530</v>
      </c>
      <c r="O20" s="44">
        <v>33566802</v>
      </c>
      <c r="P20" s="44">
        <v>39399420</v>
      </c>
      <c r="Q20" s="44">
        <v>37560180</v>
      </c>
      <c r="R20" s="44">
        <v>36537510</v>
      </c>
      <c r="S20" s="44">
        <v>31887140</v>
      </c>
      <c r="T20" s="44">
        <v>30927710</v>
      </c>
      <c r="U20" s="27">
        <v>345705741.79025263</v>
      </c>
      <c r="V20" s="27"/>
      <c r="W20" s="20" t="s">
        <v>7</v>
      </c>
      <c r="X20" s="29">
        <v>1E-4</v>
      </c>
      <c r="Y20" s="30">
        <v>0</v>
      </c>
      <c r="Z20" s="30">
        <v>0</v>
      </c>
      <c r="AA20" s="30">
        <v>0</v>
      </c>
      <c r="AB20" s="30">
        <v>8.1765119227424989</v>
      </c>
      <c r="AC20" s="30">
        <v>0</v>
      </c>
      <c r="AD20" s="30">
        <v>1961.5129654650934</v>
      </c>
      <c r="AE20" s="30">
        <v>0</v>
      </c>
      <c r="AF20" s="30">
        <v>3226.5184970348987</v>
      </c>
      <c r="AG20" s="30">
        <v>0</v>
      </c>
      <c r="AH20" s="30">
        <v>3281.8739579012754</v>
      </c>
      <c r="AI20" s="30">
        <v>3986.1530000000002</v>
      </c>
      <c r="AJ20" s="30">
        <v>3356.6802000000002</v>
      </c>
      <c r="AK20" s="30">
        <v>3939.942</v>
      </c>
      <c r="AL20" s="30">
        <v>3756.018</v>
      </c>
      <c r="AM20" s="30">
        <v>3653.7510000000002</v>
      </c>
      <c r="AN20" s="30">
        <v>3188.7139999999999</v>
      </c>
      <c r="AO20" s="28">
        <v>30359.34013232401</v>
      </c>
      <c r="AP20" s="28">
        <v>3092.7710000000002</v>
      </c>
    </row>
    <row r="21" spans="1:43" ht="18">
      <c r="A21" s="27"/>
      <c r="B21" s="28"/>
      <c r="C21" s="20">
        <v>51</v>
      </c>
      <c r="D21" s="27">
        <v>0</v>
      </c>
      <c r="E21" s="27">
        <v>0</v>
      </c>
      <c r="F21" s="27">
        <v>307632.70211296785</v>
      </c>
      <c r="G21" s="27">
        <v>1466.4133560200712</v>
      </c>
      <c r="H21" s="27">
        <v>181516.78398048918</v>
      </c>
      <c r="I21" s="27">
        <v>141318.41810968317</v>
      </c>
      <c r="J21" s="27">
        <v>1641.2394626307389</v>
      </c>
      <c r="K21" s="27">
        <v>322306.76848355506</v>
      </c>
      <c r="L21" s="27">
        <v>0</v>
      </c>
      <c r="M21" s="27">
        <v>323593.83414946974</v>
      </c>
      <c r="N21" s="27">
        <v>338336</v>
      </c>
      <c r="O21" s="27">
        <v>309469</v>
      </c>
      <c r="P21" s="27">
        <v>324519</v>
      </c>
      <c r="Q21" s="27">
        <v>341250</v>
      </c>
      <c r="R21" s="27">
        <v>324904</v>
      </c>
      <c r="S21" s="27">
        <v>310359</v>
      </c>
      <c r="T21" s="27">
        <v>335572</v>
      </c>
      <c r="U21" s="27">
        <v>3228313.1596548157</v>
      </c>
      <c r="V21" s="27"/>
      <c r="W21" s="20">
        <v>51</v>
      </c>
      <c r="X21" s="29">
        <v>3.2000000000000003E-4</v>
      </c>
      <c r="Y21" s="30">
        <v>0</v>
      </c>
      <c r="Z21" s="30">
        <v>0</v>
      </c>
      <c r="AA21" s="30">
        <v>0</v>
      </c>
      <c r="AB21" s="30">
        <v>0.46925227392642282</v>
      </c>
      <c r="AC21" s="30">
        <v>0</v>
      </c>
      <c r="AD21" s="30">
        <v>45.221893795098623</v>
      </c>
      <c r="AE21" s="30">
        <v>0</v>
      </c>
      <c r="AF21" s="30">
        <v>103.13816591473763</v>
      </c>
      <c r="AG21" s="30">
        <v>0</v>
      </c>
      <c r="AH21" s="30">
        <v>103.55002692783033</v>
      </c>
      <c r="AI21" s="30">
        <v>108.26752</v>
      </c>
      <c r="AJ21" s="30">
        <v>99.030080000000012</v>
      </c>
      <c r="AK21" s="30">
        <v>103.84608000000001</v>
      </c>
      <c r="AL21" s="30">
        <v>109.2</v>
      </c>
      <c r="AM21" s="30">
        <v>103.96928000000001</v>
      </c>
      <c r="AN21" s="30">
        <v>99.314880000000002</v>
      </c>
      <c r="AO21" s="28">
        <v>876.00717891159309</v>
      </c>
      <c r="AP21" s="28">
        <v>107.38304000000001</v>
      </c>
    </row>
    <row r="22" spans="1:43" ht="18">
      <c r="A22" s="27"/>
      <c r="B22" s="28"/>
      <c r="C22" s="20">
        <v>52</v>
      </c>
      <c r="D22" s="27">
        <v>0</v>
      </c>
      <c r="E22" s="27">
        <v>0</v>
      </c>
      <c r="F22" s="27">
        <v>17481.556093861545</v>
      </c>
      <c r="G22" s="27">
        <v>1.5266698819259601</v>
      </c>
      <c r="H22" s="27">
        <v>10703.79956951191</v>
      </c>
      <c r="I22" s="27">
        <v>6823.2243012918352</v>
      </c>
      <c r="J22" s="27">
        <v>4.2707389672576701</v>
      </c>
      <c r="K22" s="27">
        <v>17522.676431817155</v>
      </c>
      <c r="L22" s="27">
        <v>0</v>
      </c>
      <c r="M22" s="27">
        <v>16956.529200311365</v>
      </c>
      <c r="N22" s="27">
        <v>14148</v>
      </c>
      <c r="O22" s="27">
        <v>14060</v>
      </c>
      <c r="P22" s="27">
        <v>14104</v>
      </c>
      <c r="Q22" s="27">
        <v>14148</v>
      </c>
      <c r="R22" s="27">
        <v>14104</v>
      </c>
      <c r="S22" s="27">
        <v>14060</v>
      </c>
      <c r="T22" s="27">
        <v>14129</v>
      </c>
      <c r="U22" s="27">
        <v>154117.58300564298</v>
      </c>
      <c r="V22" s="27"/>
      <c r="W22" s="20">
        <v>52</v>
      </c>
      <c r="X22" s="29">
        <v>2.7999999999999998E-4</v>
      </c>
      <c r="Y22" s="30">
        <v>0</v>
      </c>
      <c r="Z22" s="30">
        <v>0</v>
      </c>
      <c r="AA22" s="30">
        <v>0</v>
      </c>
      <c r="AB22" s="30">
        <v>4.2746756693926881E-4</v>
      </c>
      <c r="AC22" s="30">
        <v>0</v>
      </c>
      <c r="AD22" s="30">
        <v>1.9105028043617136</v>
      </c>
      <c r="AE22" s="30">
        <v>0</v>
      </c>
      <c r="AF22" s="30">
        <v>4.9063494009088027</v>
      </c>
      <c r="AG22" s="30">
        <v>0</v>
      </c>
      <c r="AH22" s="30">
        <v>4.7478281760871814</v>
      </c>
      <c r="AI22" s="30">
        <v>3.9614399999999996</v>
      </c>
      <c r="AJ22" s="30">
        <v>3.9367999999999999</v>
      </c>
      <c r="AK22" s="30">
        <v>3.9491199999999997</v>
      </c>
      <c r="AL22" s="30">
        <v>3.9614399999999996</v>
      </c>
      <c r="AM22" s="30">
        <v>3.9491199999999997</v>
      </c>
      <c r="AN22" s="30">
        <v>3.9367999999999999</v>
      </c>
      <c r="AO22" s="28">
        <v>35.259827848924637</v>
      </c>
      <c r="AP22" s="28">
        <v>3.9561199999999999</v>
      </c>
    </row>
    <row r="23" spans="1:43" ht="18">
      <c r="A23" s="27"/>
      <c r="B23" s="28"/>
      <c r="C23" s="20">
        <v>53</v>
      </c>
      <c r="D23" s="27">
        <v>0</v>
      </c>
      <c r="E23" s="27">
        <v>0</v>
      </c>
      <c r="F23" s="27">
        <v>387573.71629311913</v>
      </c>
      <c r="G23" s="27">
        <v>583.89074693422526</v>
      </c>
      <c r="H23" s="27">
        <v>76860.557020406559</v>
      </c>
      <c r="I23" s="27">
        <v>300829.96168437874</v>
      </c>
      <c r="J23" s="27">
        <v>227.39455494427969</v>
      </c>
      <c r="K23" s="27">
        <v>364921.93768619827</v>
      </c>
      <c r="L23" s="27">
        <v>0</v>
      </c>
      <c r="M23" s="27">
        <v>357992.1717999106</v>
      </c>
      <c r="N23" s="27">
        <v>356773</v>
      </c>
      <c r="O23" s="27">
        <v>355164</v>
      </c>
      <c r="P23" s="27">
        <v>374189</v>
      </c>
      <c r="Q23" s="27">
        <v>381836</v>
      </c>
      <c r="R23" s="27">
        <v>391149</v>
      </c>
      <c r="S23" s="27">
        <v>410838</v>
      </c>
      <c r="T23" s="27">
        <v>411469</v>
      </c>
      <c r="U23" s="27">
        <v>3758938.6297858921</v>
      </c>
      <c r="V23" s="27"/>
      <c r="W23" s="20">
        <v>53</v>
      </c>
      <c r="X23" s="29">
        <v>1.2E-4</v>
      </c>
      <c r="Y23" s="30">
        <v>0</v>
      </c>
      <c r="Z23" s="30">
        <v>0</v>
      </c>
      <c r="AA23" s="30">
        <v>0</v>
      </c>
      <c r="AB23" s="30">
        <v>7.0066889632107027E-2</v>
      </c>
      <c r="AC23" s="30">
        <v>0</v>
      </c>
      <c r="AD23" s="30">
        <v>36.099595402125452</v>
      </c>
      <c r="AE23" s="30">
        <v>0</v>
      </c>
      <c r="AF23" s="30">
        <v>43.790632522343792</v>
      </c>
      <c r="AG23" s="30">
        <v>0</v>
      </c>
      <c r="AH23" s="30">
        <v>42.959060615989273</v>
      </c>
      <c r="AI23" s="30">
        <v>42.812760000000004</v>
      </c>
      <c r="AJ23" s="30">
        <v>42.619680000000002</v>
      </c>
      <c r="AK23" s="30">
        <v>44.902680000000004</v>
      </c>
      <c r="AL23" s="30">
        <v>45.820320000000002</v>
      </c>
      <c r="AM23" s="30">
        <v>46.93788</v>
      </c>
      <c r="AN23" s="30">
        <v>49.300560000000004</v>
      </c>
      <c r="AO23" s="28">
        <v>395.31323543009069</v>
      </c>
      <c r="AP23" s="28">
        <v>49.376280000000001</v>
      </c>
    </row>
    <row r="24" spans="1:43" ht="18">
      <c r="A24" s="27"/>
      <c r="B24" s="28"/>
      <c r="C24" s="20">
        <v>54</v>
      </c>
      <c r="D24" s="27">
        <v>0</v>
      </c>
      <c r="E24" s="27">
        <v>0</v>
      </c>
      <c r="F24" s="27">
        <v>23203.807257584798</v>
      </c>
      <c r="G24" s="27">
        <v>17.9430045737071</v>
      </c>
      <c r="H24" s="27">
        <v>11623.9143367043</v>
      </c>
      <c r="I24" s="27">
        <v>7878.85540049255</v>
      </c>
      <c r="J24" s="27">
        <v>0</v>
      </c>
      <c r="K24" s="27">
        <v>11538.172862671499</v>
      </c>
      <c r="L24" s="27">
        <v>0</v>
      </c>
      <c r="M24" s="27">
        <v>23049.1380321332</v>
      </c>
      <c r="N24" s="27">
        <v>31934</v>
      </c>
      <c r="O24" s="27">
        <v>22857</v>
      </c>
      <c r="P24" s="27">
        <v>20933</v>
      </c>
      <c r="Q24" s="27">
        <v>26136</v>
      </c>
      <c r="R24" s="27">
        <v>32180</v>
      </c>
      <c r="S24" s="27">
        <v>18045</v>
      </c>
      <c r="T24" s="27">
        <v>14981</v>
      </c>
      <c r="U24" s="27">
        <v>229396.83089416006</v>
      </c>
      <c r="V24" s="27"/>
      <c r="W24" s="20">
        <v>54</v>
      </c>
      <c r="X24" s="29">
        <v>1.3999999999999999E-4</v>
      </c>
      <c r="Y24" s="30">
        <v>0</v>
      </c>
      <c r="Z24" s="30">
        <v>0</v>
      </c>
      <c r="AA24" s="30">
        <v>0</v>
      </c>
      <c r="AB24" s="30">
        <v>2.5120206403189938E-3</v>
      </c>
      <c r="AC24" s="30">
        <v>0</v>
      </c>
      <c r="AD24" s="30">
        <v>1.1030397560689569</v>
      </c>
      <c r="AE24" s="30">
        <v>0</v>
      </c>
      <c r="AF24" s="30">
        <v>1.6153442007740098</v>
      </c>
      <c r="AG24" s="30">
        <v>0</v>
      </c>
      <c r="AH24" s="30">
        <v>3.2268793244986478</v>
      </c>
      <c r="AI24" s="30">
        <v>4.4707599999999994</v>
      </c>
      <c r="AJ24" s="30">
        <v>3.1999799999999996</v>
      </c>
      <c r="AK24" s="30">
        <v>2.9306199999999998</v>
      </c>
      <c r="AL24" s="30">
        <v>3.6590399999999996</v>
      </c>
      <c r="AM24" s="30">
        <v>4.5051999999999994</v>
      </c>
      <c r="AN24" s="30">
        <v>2.5263</v>
      </c>
      <c r="AO24" s="28">
        <v>27.239675301981933</v>
      </c>
      <c r="AP24" s="28">
        <v>2.09734</v>
      </c>
    </row>
    <row r="25" spans="1:43" ht="18">
      <c r="A25" s="27"/>
      <c r="B25" s="28"/>
      <c r="C25" s="20">
        <v>57</v>
      </c>
      <c r="D25" s="27">
        <v>0</v>
      </c>
      <c r="E25" s="27">
        <v>0</v>
      </c>
      <c r="F25" s="27">
        <v>143883.58079145971</v>
      </c>
      <c r="G25" s="27">
        <v>568.42637273044306</v>
      </c>
      <c r="H25" s="27">
        <v>77032.944135506317</v>
      </c>
      <c r="I25" s="27">
        <v>67416.413442388701</v>
      </c>
      <c r="J25" s="27">
        <v>0</v>
      </c>
      <c r="K25" s="27">
        <v>144204</v>
      </c>
      <c r="L25" s="27">
        <v>0</v>
      </c>
      <c r="M25" s="27">
        <v>144183.6981132075</v>
      </c>
      <c r="N25" s="27">
        <v>144078</v>
      </c>
      <c r="O25" s="27">
        <v>144052</v>
      </c>
      <c r="P25" s="27">
        <v>144052</v>
      </c>
      <c r="Q25" s="27">
        <v>143854</v>
      </c>
      <c r="R25" s="27">
        <v>143438</v>
      </c>
      <c r="S25" s="27">
        <v>143300</v>
      </c>
      <c r="T25" s="27">
        <v>142408</v>
      </c>
      <c r="U25" s="27">
        <v>1440063.0628552926</v>
      </c>
      <c r="V25" s="27"/>
      <c r="W25" s="20">
        <v>57</v>
      </c>
      <c r="X25" s="29">
        <v>2.0000000000000001E-4</v>
      </c>
      <c r="Y25" s="30">
        <v>0</v>
      </c>
      <c r="Z25" s="30">
        <v>0</v>
      </c>
      <c r="AA25" s="30">
        <v>0</v>
      </c>
      <c r="AB25" s="30">
        <v>0.11368527454608862</v>
      </c>
      <c r="AC25" s="30">
        <v>0</v>
      </c>
      <c r="AD25" s="30">
        <v>13.483282688477741</v>
      </c>
      <c r="AE25" s="30">
        <v>0</v>
      </c>
      <c r="AF25" s="30">
        <v>28.840800000000002</v>
      </c>
      <c r="AG25" s="30">
        <v>0</v>
      </c>
      <c r="AH25" s="30">
        <v>28.836739622641502</v>
      </c>
      <c r="AI25" s="30">
        <v>28.8156</v>
      </c>
      <c r="AJ25" s="30">
        <v>28.810400000000001</v>
      </c>
      <c r="AK25" s="30">
        <v>28.810400000000001</v>
      </c>
      <c r="AL25" s="30">
        <v>28.770800000000001</v>
      </c>
      <c r="AM25" s="30">
        <v>28.6876</v>
      </c>
      <c r="AN25" s="30">
        <v>28.66</v>
      </c>
      <c r="AO25" s="28">
        <v>243.82930758566533</v>
      </c>
      <c r="AP25" s="28">
        <v>28.4816</v>
      </c>
    </row>
    <row r="26" spans="1:43" ht="18">
      <c r="A26" s="27"/>
      <c r="B26" s="28"/>
      <c r="C26" s="33" t="s">
        <v>8</v>
      </c>
      <c r="D26" s="34">
        <v>0</v>
      </c>
      <c r="E26" s="34">
        <v>0</v>
      </c>
      <c r="F26" s="34">
        <v>35928000</v>
      </c>
      <c r="G26" s="34">
        <v>0</v>
      </c>
      <c r="H26" s="34">
        <v>38357419</v>
      </c>
      <c r="I26" s="34">
        <v>1278581</v>
      </c>
      <c r="J26" s="34">
        <v>0</v>
      </c>
      <c r="K26" s="34">
        <v>38214000</v>
      </c>
      <c r="L26" s="34">
        <v>0</v>
      </c>
      <c r="M26" s="34">
        <v>36468000</v>
      </c>
      <c r="N26" s="34">
        <v>34434000</v>
      </c>
      <c r="O26" s="34">
        <v>39402000</v>
      </c>
      <c r="P26" s="34">
        <v>39132000</v>
      </c>
      <c r="Q26" s="34">
        <v>37098000</v>
      </c>
      <c r="R26" s="34">
        <v>36810000</v>
      </c>
      <c r="S26" s="34">
        <v>36774000</v>
      </c>
      <c r="T26" s="34">
        <v>38880000</v>
      </c>
      <c r="U26" s="31">
        <v>373896000</v>
      </c>
      <c r="V26" s="27"/>
      <c r="W26" s="33" t="s">
        <v>8</v>
      </c>
      <c r="X26" s="29">
        <v>1E-4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127.85810000000001</v>
      </c>
      <c r="AE26" s="30">
        <v>0</v>
      </c>
      <c r="AF26" s="30">
        <v>3821.4</v>
      </c>
      <c r="AG26" s="30">
        <v>0</v>
      </c>
      <c r="AH26" s="30">
        <v>3646.8</v>
      </c>
      <c r="AI26" s="30">
        <v>3443.4</v>
      </c>
      <c r="AJ26" s="30">
        <v>3940.2000000000003</v>
      </c>
      <c r="AK26" s="30">
        <v>3913.2000000000003</v>
      </c>
      <c r="AL26" s="30">
        <v>3709.8</v>
      </c>
      <c r="AM26" s="30">
        <v>3681</v>
      </c>
      <c r="AN26" s="30">
        <v>3677.4</v>
      </c>
      <c r="AO26" s="28">
        <v>29961.058100000002</v>
      </c>
      <c r="AP26" s="28">
        <v>3888</v>
      </c>
    </row>
    <row r="27" spans="1:43" ht="18">
      <c r="A27" s="36"/>
      <c r="B27" s="37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43" ht="18">
      <c r="C28" s="19" t="s">
        <v>30</v>
      </c>
      <c r="D28" s="31">
        <v>0</v>
      </c>
      <c r="E28" s="31">
        <v>0</v>
      </c>
      <c r="F28" s="31">
        <f>SUM(F12:F26)</f>
        <v>301669418.15705955</v>
      </c>
      <c r="G28" s="31">
        <f t="shared" ref="G28" si="2">SUM(G12:G26)</f>
        <v>381237.69194445288</v>
      </c>
      <c r="H28" s="31">
        <f>SUM(H12:H26)</f>
        <v>159044445.62478682</v>
      </c>
      <c r="I28" s="31">
        <f>SUM(I12:I26)</f>
        <v>127457154.95028539</v>
      </c>
      <c r="J28" s="31">
        <v>2040832.2473641578</v>
      </c>
      <c r="K28" s="31">
        <v>291871154.62450582</v>
      </c>
      <c r="L28" s="31">
        <v>13036.893737902206</v>
      </c>
      <c r="M28" s="31">
        <v>319310208.63515955</v>
      </c>
      <c r="N28" s="31">
        <v>397101959</v>
      </c>
      <c r="O28" s="31">
        <v>360204452</v>
      </c>
      <c r="P28" s="31">
        <v>361904902</v>
      </c>
      <c r="Q28" s="31">
        <v>310990230</v>
      </c>
      <c r="R28" s="31">
        <v>316294276</v>
      </c>
      <c r="S28" s="31">
        <v>390189681</v>
      </c>
      <c r="T28" s="31">
        <v>412433250</v>
      </c>
      <c r="U28" s="31">
        <v>3338472988.8248434</v>
      </c>
      <c r="V28" s="27"/>
      <c r="W28" s="19" t="s">
        <v>30</v>
      </c>
      <c r="Y28" s="30">
        <v>0</v>
      </c>
      <c r="Z28" s="30">
        <v>0</v>
      </c>
      <c r="AA28" s="30">
        <v>0</v>
      </c>
      <c r="AB28" s="30">
        <v>50.181706065287919</v>
      </c>
      <c r="AC28" s="30">
        <v>0</v>
      </c>
      <c r="AD28" s="30">
        <v>16972.092665689499</v>
      </c>
      <c r="AE28" s="30">
        <v>0</v>
      </c>
      <c r="AF28" s="30">
        <v>37598.786519874535</v>
      </c>
      <c r="AG28" s="30">
        <v>0</v>
      </c>
      <c r="AH28" s="30">
        <v>41476.099935384736</v>
      </c>
      <c r="AI28" s="30">
        <v>52008.681199999999</v>
      </c>
      <c r="AJ28" s="30">
        <v>47153.549130000007</v>
      </c>
      <c r="AK28" s="30">
        <v>46524.896389999994</v>
      </c>
      <c r="AL28" s="30">
        <v>39738.068389999993</v>
      </c>
      <c r="AM28" s="30">
        <v>41094.28712999999</v>
      </c>
      <c r="AN28" s="30">
        <v>52678.032900000013</v>
      </c>
      <c r="AO28" s="30">
        <v>375294.67596701416</v>
      </c>
      <c r="AP28" s="30">
        <v>56021.082699999999</v>
      </c>
    </row>
    <row r="29" spans="1:43">
      <c r="B29" s="38"/>
    </row>
    <row r="30" spans="1:43" ht="18">
      <c r="C30" s="39" t="s">
        <v>31</v>
      </c>
      <c r="D30" s="40"/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/>
      <c r="W30" s="39" t="s">
        <v>31</v>
      </c>
      <c r="AO30" s="38"/>
      <c r="AP30" s="38"/>
      <c r="AQ30" s="38"/>
    </row>
    <row r="31" spans="1:43">
      <c r="AO31" s="38"/>
      <c r="AP31" s="38"/>
    </row>
    <row r="32" spans="1:43" ht="18">
      <c r="C32" s="20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45"/>
      <c r="P32" s="27"/>
      <c r="Q32" s="27"/>
      <c r="R32" s="27"/>
      <c r="S32" s="27"/>
      <c r="T32" s="27"/>
      <c r="U32" s="27"/>
      <c r="V32" s="27"/>
      <c r="W32" s="20"/>
    </row>
    <row r="33" spans="3:42" ht="18">
      <c r="C33" s="2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0"/>
    </row>
    <row r="34" spans="3:42" ht="18">
      <c r="C34" s="2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27"/>
      <c r="V34" s="27"/>
      <c r="W34" s="20"/>
      <c r="X34" s="41"/>
      <c r="Y34" s="41"/>
      <c r="Z34" s="41"/>
      <c r="AN34" s="41"/>
      <c r="AO34" s="35"/>
      <c r="AP34" s="35"/>
    </row>
    <row r="35" spans="3:42" ht="18">
      <c r="C35" s="1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18"/>
      <c r="Y35" s="30"/>
    </row>
    <row r="38" spans="3:42">
      <c r="Y38" s="38"/>
    </row>
  </sheetData>
  <mergeCells count="2">
    <mergeCell ref="A2:XFD2"/>
    <mergeCell ref="A3:XFD3"/>
  </mergeCells>
  <printOptions horizontalCentered="1" gridLines="1" gridLinesSet="0"/>
  <pageMargins left="0.5" right="0.5" top="0.5" bottom="0.62" header="0.5" footer="0.46"/>
  <pageSetup scale="48" orientation="landscape" r:id="rId1"/>
  <headerFooter alignWithMargins="0">
    <oddFooter xml:space="preserve">&amp;CAttachment B
Merwin Project Amortization Calculation 
</oddFooter>
  </headerFooter>
  <colBreaks count="1" manualBreakCount="1">
    <brk id="22" min="1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J56"/>
  <sheetViews>
    <sheetView tabSelected="1" view="pageBreakPreview" zoomScale="60" zoomScaleNormal="70" workbookViewId="0">
      <selection activeCell="P34" sqref="P34"/>
    </sheetView>
  </sheetViews>
  <sheetFormatPr defaultColWidth="12.5703125" defaultRowHeight="15"/>
  <cols>
    <col min="1" max="1" width="6.140625" style="15" customWidth="1"/>
    <col min="2" max="2" width="20.7109375" style="15" customWidth="1"/>
    <col min="3" max="3" width="13.85546875" style="15" customWidth="1"/>
    <col min="4" max="6" width="20.28515625" style="15" customWidth="1"/>
    <col min="7" max="7" width="15.140625" style="15" customWidth="1"/>
    <col min="8" max="9" width="16.42578125" style="15" customWidth="1"/>
    <col min="10" max="16384" width="12.5703125" style="15"/>
  </cols>
  <sheetData>
    <row r="2" spans="1:10" ht="18">
      <c r="A2" s="11"/>
      <c r="B2" s="12" t="s">
        <v>9</v>
      </c>
      <c r="C2" s="14"/>
      <c r="D2" s="13"/>
      <c r="E2" s="13"/>
      <c r="F2" s="13"/>
      <c r="G2" s="13"/>
      <c r="H2" s="13"/>
      <c r="I2" s="13"/>
    </row>
    <row r="3" spans="1:10" ht="18">
      <c r="A3" s="11"/>
      <c r="B3" s="16" t="s">
        <v>32</v>
      </c>
      <c r="C3" s="14"/>
      <c r="D3" s="17"/>
      <c r="E3" s="17"/>
      <c r="F3" s="17"/>
      <c r="G3" s="17"/>
      <c r="H3" s="17"/>
      <c r="I3" s="17"/>
    </row>
    <row r="4" spans="1:10" ht="18">
      <c r="A4" s="11"/>
      <c r="B4" s="16" t="s">
        <v>10</v>
      </c>
      <c r="C4" s="14"/>
      <c r="D4" s="17"/>
      <c r="E4" s="17"/>
      <c r="F4" s="17"/>
      <c r="G4" s="17"/>
      <c r="H4" s="17"/>
      <c r="I4" s="17"/>
    </row>
    <row r="5" spans="1:10" ht="18">
      <c r="A5" s="11"/>
      <c r="B5" s="13"/>
      <c r="C5" s="14"/>
      <c r="D5" s="13"/>
      <c r="E5" s="13"/>
      <c r="F5" s="13"/>
      <c r="G5" s="13"/>
      <c r="H5" s="13"/>
      <c r="I5" s="13"/>
    </row>
    <row r="6" spans="1:10" ht="18">
      <c r="A6" s="11"/>
      <c r="B6" s="13"/>
      <c r="C6" s="14"/>
      <c r="D6" s="13"/>
      <c r="E6" s="13"/>
      <c r="F6" s="13"/>
      <c r="G6" s="13"/>
      <c r="H6" s="13"/>
      <c r="I6" s="13"/>
    </row>
    <row r="7" spans="1:10" ht="18">
      <c r="A7" s="11"/>
      <c r="B7" s="13"/>
      <c r="C7" s="14"/>
      <c r="D7" s="13"/>
      <c r="E7" s="13"/>
      <c r="F7" s="13"/>
      <c r="G7" s="13"/>
      <c r="H7" s="13"/>
      <c r="I7" s="13"/>
    </row>
    <row r="8" spans="1:10" ht="18">
      <c r="B8" s="18"/>
      <c r="C8" s="20"/>
      <c r="D8" s="20"/>
      <c r="E8" s="20"/>
      <c r="F8" s="20"/>
      <c r="G8" s="20" t="s">
        <v>11</v>
      </c>
      <c r="H8" s="69"/>
      <c r="I8" s="69"/>
      <c r="J8" s="69"/>
    </row>
    <row r="9" spans="1:10" ht="18">
      <c r="B9" s="20"/>
      <c r="C9" s="20"/>
      <c r="D9" s="20"/>
      <c r="E9" s="20"/>
      <c r="F9" s="20"/>
      <c r="G9" s="20" t="s">
        <v>13</v>
      </c>
      <c r="H9" s="21">
        <v>42401</v>
      </c>
      <c r="I9" s="21">
        <v>42430</v>
      </c>
      <c r="J9" s="21">
        <v>42461</v>
      </c>
    </row>
    <row r="10" spans="1:10" ht="18">
      <c r="B10" s="20"/>
      <c r="C10" s="22"/>
      <c r="D10" s="22">
        <v>42036</v>
      </c>
      <c r="E10" s="22">
        <f>DATE(IF(MONTH(D10)=12,YEAR(D10)+1,YEAR(D10)),IF(MONTH(D10)=12,1,MONTH(D10)+1),1)</f>
        <v>42064</v>
      </c>
      <c r="F10" s="22">
        <v>42095</v>
      </c>
      <c r="G10" s="23">
        <v>41456</v>
      </c>
      <c r="H10" s="19" t="s">
        <v>11</v>
      </c>
      <c r="I10" s="19" t="s">
        <v>11</v>
      </c>
      <c r="J10" s="19" t="s">
        <v>11</v>
      </c>
    </row>
    <row r="11" spans="1:10" ht="18">
      <c r="B11" s="25" t="s">
        <v>16</v>
      </c>
      <c r="C11" s="25" t="s">
        <v>17</v>
      </c>
      <c r="D11" s="25" t="s">
        <v>14</v>
      </c>
      <c r="E11" s="25" t="s">
        <v>14</v>
      </c>
      <c r="F11" s="25" t="s">
        <v>14</v>
      </c>
      <c r="G11" s="25" t="s">
        <v>18</v>
      </c>
      <c r="H11" s="24" t="s">
        <v>15</v>
      </c>
      <c r="I11" s="24" t="s">
        <v>15</v>
      </c>
      <c r="J11" s="50" t="s">
        <v>15</v>
      </c>
    </row>
    <row r="12" spans="1:10" ht="18">
      <c r="B12" s="26"/>
      <c r="C12" s="26"/>
      <c r="D12" s="26"/>
      <c r="E12" s="26"/>
      <c r="F12" s="26"/>
      <c r="G12" s="18"/>
      <c r="H12" s="18"/>
      <c r="I12" s="18"/>
      <c r="J12" s="18"/>
    </row>
    <row r="13" spans="1:10" ht="18"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8">
      <c r="A14" s="27"/>
      <c r="B14" s="28" t="s">
        <v>2</v>
      </c>
    </row>
    <row r="15" spans="1:10" ht="18">
      <c r="A15" s="27"/>
      <c r="B15" s="28"/>
      <c r="C15" s="20" t="s">
        <v>19</v>
      </c>
      <c r="D15" s="27">
        <v>85690</v>
      </c>
      <c r="E15" s="27">
        <v>85451</v>
      </c>
      <c r="F15" s="27">
        <v>85035</v>
      </c>
      <c r="G15" s="29">
        <f>'WA Merwin'!X12</f>
        <v>2.3000000000000001E-4</v>
      </c>
      <c r="H15" s="30">
        <f t="shared" ref="H15:J18" si="0">D15*$G15</f>
        <v>19.7087</v>
      </c>
      <c r="I15" s="30">
        <f t="shared" si="0"/>
        <v>19.653729999999999</v>
      </c>
      <c r="J15" s="30">
        <f t="shared" si="0"/>
        <v>19.558050000000001</v>
      </c>
    </row>
    <row r="16" spans="1:10" ht="18">
      <c r="A16" s="27"/>
      <c r="B16" s="28"/>
      <c r="C16" s="20">
        <v>16</v>
      </c>
      <c r="D16" s="27">
        <v>143435864</v>
      </c>
      <c r="E16" s="27">
        <v>114406969</v>
      </c>
      <c r="F16" s="27">
        <v>93867766</v>
      </c>
      <c r="G16" s="29">
        <f>'WA Merwin'!X13</f>
        <v>1.4999999999999999E-4</v>
      </c>
      <c r="H16" s="30">
        <f t="shared" si="0"/>
        <v>21515.379599999997</v>
      </c>
      <c r="I16" s="30">
        <f t="shared" si="0"/>
        <v>17161.045349999997</v>
      </c>
      <c r="J16" s="30">
        <f t="shared" si="0"/>
        <v>14080.164899999998</v>
      </c>
    </row>
    <row r="17" spans="1:10" ht="18">
      <c r="C17" s="20">
        <v>17</v>
      </c>
      <c r="D17" s="27">
        <v>9843122</v>
      </c>
      <c r="E17" s="27">
        <v>7934837</v>
      </c>
      <c r="F17" s="27">
        <v>6392230</v>
      </c>
      <c r="G17" s="29">
        <f>G16</f>
        <v>1.4999999999999999E-4</v>
      </c>
      <c r="H17" s="30">
        <f t="shared" si="0"/>
        <v>1476.4682999999998</v>
      </c>
      <c r="I17" s="30">
        <f t="shared" si="0"/>
        <v>1190.2255499999999</v>
      </c>
      <c r="J17" s="30">
        <f t="shared" si="0"/>
        <v>958.83449999999993</v>
      </c>
    </row>
    <row r="18" spans="1:10" ht="18">
      <c r="B18" s="28"/>
      <c r="C18" s="20">
        <v>18</v>
      </c>
      <c r="D18" s="31">
        <v>210407</v>
      </c>
      <c r="E18" s="31">
        <v>205913</v>
      </c>
      <c r="F18" s="31">
        <v>164411</v>
      </c>
      <c r="G18" s="29">
        <f>G16</f>
        <v>1.4999999999999999E-4</v>
      </c>
      <c r="H18" s="32">
        <f t="shared" si="0"/>
        <v>31.561049999999998</v>
      </c>
      <c r="I18" s="32">
        <f t="shared" si="0"/>
        <v>30.886949999999999</v>
      </c>
      <c r="J18" s="32">
        <f t="shared" si="0"/>
        <v>24.661649999999998</v>
      </c>
    </row>
    <row r="19" spans="1:10" ht="18">
      <c r="B19" s="28" t="s">
        <v>20</v>
      </c>
      <c r="C19" s="20"/>
      <c r="D19" s="27">
        <v>153575083</v>
      </c>
      <c r="E19" s="27">
        <v>122633170</v>
      </c>
      <c r="F19" s="27">
        <v>100509442</v>
      </c>
      <c r="G19" s="29"/>
      <c r="H19" s="30">
        <f t="shared" ref="H19:I19" si="1">SUM(H15:H18)</f>
        <v>23043.117649999997</v>
      </c>
      <c r="I19" s="30">
        <f t="shared" si="1"/>
        <v>18401.811579999998</v>
      </c>
      <c r="J19" s="30">
        <f t="shared" ref="J19" si="2">SUM(J15:J18)</f>
        <v>15083.219099999997</v>
      </c>
    </row>
    <row r="20" spans="1:10" ht="18">
      <c r="A20" s="27"/>
      <c r="B20" s="28"/>
      <c r="C20" s="20"/>
      <c r="H20" s="30"/>
      <c r="I20" s="30"/>
      <c r="J20" s="30"/>
    </row>
    <row r="21" spans="1:10" ht="18">
      <c r="A21" s="27"/>
      <c r="B21" s="28" t="s">
        <v>3</v>
      </c>
      <c r="C21" s="20"/>
      <c r="H21" s="30"/>
      <c r="I21" s="30"/>
      <c r="J21" s="30"/>
    </row>
    <row r="22" spans="1:10" ht="18">
      <c r="A22" s="27"/>
      <c r="B22" s="28"/>
      <c r="C22" s="20">
        <v>15</v>
      </c>
      <c r="D22" s="27">
        <v>175968</v>
      </c>
      <c r="E22" s="27">
        <v>172786</v>
      </c>
      <c r="F22" s="27">
        <v>173255</v>
      </c>
      <c r="G22" s="29">
        <f>G15</f>
        <v>2.3000000000000001E-4</v>
      </c>
      <c r="H22" s="30">
        <f t="shared" ref="H22:J26" si="3">D22*$G22</f>
        <v>40.472639999999998</v>
      </c>
      <c r="I22" s="30">
        <f t="shared" si="3"/>
        <v>39.740780000000001</v>
      </c>
      <c r="J22" s="30">
        <f t="shared" si="3"/>
        <v>39.848649999999999</v>
      </c>
    </row>
    <row r="23" spans="1:10" ht="18">
      <c r="A23" s="27"/>
      <c r="B23" s="28"/>
      <c r="C23" s="20">
        <v>24</v>
      </c>
      <c r="D23" s="27">
        <v>43833156</v>
      </c>
      <c r="E23" s="27">
        <v>39552055</v>
      </c>
      <c r="F23" s="27">
        <v>37163914</v>
      </c>
      <c r="G23" s="29">
        <f>'WA Merwin'!X16</f>
        <v>1.4999999999999999E-4</v>
      </c>
      <c r="H23" s="30">
        <f t="shared" si="3"/>
        <v>6574.9733999999999</v>
      </c>
      <c r="I23" s="30">
        <f t="shared" si="3"/>
        <v>5932.8082499999991</v>
      </c>
      <c r="J23" s="30">
        <f t="shared" si="3"/>
        <v>5574.5870999999997</v>
      </c>
    </row>
    <row r="24" spans="1:10" ht="18">
      <c r="A24" s="27"/>
      <c r="B24" s="28"/>
      <c r="C24" s="20" t="s">
        <v>21</v>
      </c>
      <c r="D24" s="27">
        <v>66267233</v>
      </c>
      <c r="E24" s="27">
        <v>60643117</v>
      </c>
      <c r="F24" s="27">
        <v>59334814</v>
      </c>
      <c r="G24" s="29">
        <f>'WA Merwin'!X17</f>
        <v>1.2E-4</v>
      </c>
      <c r="H24" s="30">
        <f t="shared" si="3"/>
        <v>7952.0679600000003</v>
      </c>
      <c r="I24" s="30">
        <f t="shared" si="3"/>
        <v>7277.1740399999999</v>
      </c>
      <c r="J24" s="30">
        <f t="shared" si="3"/>
        <v>7120.1776799999998</v>
      </c>
    </row>
    <row r="25" spans="1:10" ht="18">
      <c r="A25" s="27"/>
      <c r="B25" s="28"/>
      <c r="C25" s="20" t="s">
        <v>7</v>
      </c>
      <c r="D25" s="27">
        <v>15119720</v>
      </c>
      <c r="E25" s="27">
        <v>13558540</v>
      </c>
      <c r="F25" s="27">
        <v>15180880</v>
      </c>
      <c r="G25" s="29">
        <f>'WA Merwin'!X20</f>
        <v>1E-4</v>
      </c>
      <c r="H25" s="30">
        <f t="shared" si="3"/>
        <v>1511.972</v>
      </c>
      <c r="I25" s="30">
        <f t="shared" si="3"/>
        <v>1355.854</v>
      </c>
      <c r="J25" s="30">
        <f t="shared" si="3"/>
        <v>1518.088</v>
      </c>
    </row>
    <row r="26" spans="1:10" ht="18">
      <c r="A26" s="27"/>
      <c r="B26" s="28"/>
      <c r="C26" s="20">
        <v>54</v>
      </c>
      <c r="D26" s="31">
        <v>20085</v>
      </c>
      <c r="E26" s="31">
        <v>23222</v>
      </c>
      <c r="F26" s="31">
        <v>19503</v>
      </c>
      <c r="G26" s="29">
        <f>'WA Merwin'!X24</f>
        <v>1.3999999999999999E-4</v>
      </c>
      <c r="H26" s="32">
        <f t="shared" si="3"/>
        <v>2.8118999999999996</v>
      </c>
      <c r="I26" s="32">
        <f t="shared" si="3"/>
        <v>3.2510799999999995</v>
      </c>
      <c r="J26" s="32">
        <f t="shared" si="3"/>
        <v>2.7304199999999996</v>
      </c>
    </row>
    <row r="27" spans="1:10" ht="18">
      <c r="A27" s="27"/>
      <c r="B27" s="28" t="s">
        <v>22</v>
      </c>
      <c r="C27" s="20"/>
      <c r="D27" s="27">
        <v>125416162</v>
      </c>
      <c r="E27" s="27">
        <v>113949720</v>
      </c>
      <c r="F27" s="27">
        <v>111872366</v>
      </c>
      <c r="G27" s="29"/>
      <c r="H27" s="30">
        <f t="shared" ref="H27:I27" si="4">SUM(H22:H26)</f>
        <v>16082.2979</v>
      </c>
      <c r="I27" s="30">
        <f t="shared" si="4"/>
        <v>14608.828149999999</v>
      </c>
      <c r="J27" s="30">
        <f t="shared" ref="J27" si="5">SUM(J22:J26)</f>
        <v>14255.431849999999</v>
      </c>
    </row>
    <row r="28" spans="1:10" ht="18">
      <c r="A28" s="27"/>
      <c r="B28" s="28"/>
      <c r="H28" s="30"/>
      <c r="I28" s="30"/>
      <c r="J28" s="30"/>
    </row>
    <row r="29" spans="1:10" ht="18">
      <c r="A29" s="27"/>
      <c r="B29" s="28" t="s">
        <v>5</v>
      </c>
      <c r="C29" s="20"/>
      <c r="D29" s="27"/>
      <c r="E29" s="27"/>
      <c r="F29" s="27"/>
      <c r="G29" s="29"/>
      <c r="H29" s="30"/>
      <c r="I29" s="30"/>
      <c r="J29" s="30"/>
    </row>
    <row r="30" spans="1:10" ht="18">
      <c r="A30" s="27"/>
      <c r="B30" s="28"/>
      <c r="C30" s="20">
        <v>15</v>
      </c>
      <c r="D30" s="27">
        <v>12336</v>
      </c>
      <c r="E30" s="27">
        <v>10685</v>
      </c>
      <c r="F30" s="27">
        <v>12263</v>
      </c>
      <c r="G30" s="29">
        <f>G15</f>
        <v>2.3000000000000001E-4</v>
      </c>
      <c r="H30" s="30">
        <f t="shared" ref="H30:J35" si="6">D30*$G30</f>
        <v>2.8372800000000002</v>
      </c>
      <c r="I30" s="30">
        <f t="shared" si="6"/>
        <v>2.4575499999999999</v>
      </c>
      <c r="J30" s="30">
        <f t="shared" si="6"/>
        <v>2.8204899999999999</v>
      </c>
    </row>
    <row r="31" spans="1:10" ht="18">
      <c r="A31" s="27"/>
      <c r="B31" s="28"/>
      <c r="C31" s="20">
        <v>24</v>
      </c>
      <c r="D31" s="27">
        <v>1470762</v>
      </c>
      <c r="E31" s="27">
        <v>1391064</v>
      </c>
      <c r="F31" s="27">
        <v>1259865</v>
      </c>
      <c r="G31" s="29">
        <f>G23</f>
        <v>1.4999999999999999E-4</v>
      </c>
      <c r="H31" s="30">
        <f t="shared" si="6"/>
        <v>220.61429999999999</v>
      </c>
      <c r="I31" s="30">
        <f t="shared" si="6"/>
        <v>208.65959999999998</v>
      </c>
      <c r="J31" s="30">
        <f t="shared" si="6"/>
        <v>188.97975</v>
      </c>
    </row>
    <row r="32" spans="1:10" ht="18">
      <c r="A32" s="27"/>
      <c r="B32" s="28"/>
      <c r="C32" s="20" t="s">
        <v>21</v>
      </c>
      <c r="D32" s="27">
        <v>8274780</v>
      </c>
      <c r="E32" s="27">
        <v>7838918</v>
      </c>
      <c r="F32" s="27">
        <v>7760454</v>
      </c>
      <c r="G32" s="29">
        <f>G24</f>
        <v>1.2E-4</v>
      </c>
      <c r="H32" s="30">
        <f t="shared" si="6"/>
        <v>992.97360000000003</v>
      </c>
      <c r="I32" s="30">
        <f t="shared" si="6"/>
        <v>940.67016000000001</v>
      </c>
      <c r="J32" s="30">
        <f t="shared" si="6"/>
        <v>931.25448000000006</v>
      </c>
    </row>
    <row r="33" spans="1:10" ht="18">
      <c r="A33" s="27"/>
      <c r="B33" s="28"/>
      <c r="C33" s="20">
        <v>47</v>
      </c>
      <c r="D33" s="27">
        <v>455000</v>
      </c>
      <c r="E33" s="27">
        <v>165000</v>
      </c>
      <c r="F33" s="27">
        <v>148000</v>
      </c>
      <c r="G33" s="29">
        <f>G25</f>
        <v>1E-4</v>
      </c>
      <c r="H33" s="30">
        <f t="shared" si="6"/>
        <v>45.5</v>
      </c>
      <c r="I33" s="30">
        <f t="shared" si="6"/>
        <v>16.5</v>
      </c>
      <c r="J33" s="30">
        <f t="shared" si="6"/>
        <v>14.8</v>
      </c>
    </row>
    <row r="34" spans="1:10" ht="18">
      <c r="A34" s="27"/>
      <c r="B34" s="28"/>
      <c r="C34" s="20" t="s">
        <v>7</v>
      </c>
      <c r="D34" s="27">
        <v>16898550</v>
      </c>
      <c r="E34" s="27">
        <v>16245900</v>
      </c>
      <c r="F34" s="27">
        <v>16470650</v>
      </c>
      <c r="G34" s="29">
        <f>G25</f>
        <v>1E-4</v>
      </c>
      <c r="H34" s="30">
        <f t="shared" si="6"/>
        <v>1689.855</v>
      </c>
      <c r="I34" s="30">
        <f t="shared" si="6"/>
        <v>1624.5900000000001</v>
      </c>
      <c r="J34" s="30">
        <f t="shared" si="6"/>
        <v>1647.0650000000001</v>
      </c>
    </row>
    <row r="35" spans="1:10" ht="18">
      <c r="A35" s="27"/>
      <c r="B35" s="28"/>
      <c r="C35" s="33" t="s">
        <v>8</v>
      </c>
      <c r="D35" s="34">
        <v>40248000</v>
      </c>
      <c r="E35" s="34">
        <v>35928000</v>
      </c>
      <c r="F35" s="34">
        <v>39636000</v>
      </c>
      <c r="G35" s="29">
        <f>G34</f>
        <v>1E-4</v>
      </c>
      <c r="H35" s="32">
        <f t="shared" si="6"/>
        <v>4024.8</v>
      </c>
      <c r="I35" s="32">
        <f t="shared" si="6"/>
        <v>3592.8</v>
      </c>
      <c r="J35" s="32">
        <f t="shared" si="6"/>
        <v>3963.6000000000004</v>
      </c>
    </row>
    <row r="36" spans="1:10" ht="18">
      <c r="A36" s="27"/>
      <c r="B36" s="28" t="s">
        <v>23</v>
      </c>
      <c r="D36" s="27">
        <v>67359428</v>
      </c>
      <c r="E36" s="27">
        <v>61579567</v>
      </c>
      <c r="F36" s="27">
        <v>65287232</v>
      </c>
      <c r="H36" s="30">
        <f t="shared" ref="H36:I36" si="7">SUM(H30:H35)</f>
        <v>6976.5801799999999</v>
      </c>
      <c r="I36" s="30">
        <f t="shared" si="7"/>
        <v>6385.67731</v>
      </c>
      <c r="J36" s="30">
        <f t="shared" ref="J36" si="8">SUM(J30:J35)</f>
        <v>6748.5197200000002</v>
      </c>
    </row>
    <row r="37" spans="1:10" ht="18">
      <c r="A37" s="27"/>
      <c r="B37" s="28"/>
      <c r="D37" s="27"/>
      <c r="E37" s="27"/>
      <c r="F37" s="27"/>
      <c r="H37" s="30"/>
      <c r="I37" s="30"/>
      <c r="J37" s="30"/>
    </row>
    <row r="38" spans="1:10" ht="18">
      <c r="A38" s="27"/>
      <c r="B38" s="28" t="s">
        <v>6</v>
      </c>
      <c r="H38" s="30"/>
      <c r="I38" s="30"/>
      <c r="J38" s="30"/>
    </row>
    <row r="39" spans="1:10" ht="18">
      <c r="A39" s="27"/>
      <c r="B39" s="28"/>
      <c r="C39" s="20">
        <v>40</v>
      </c>
      <c r="D39" s="31">
        <v>420275</v>
      </c>
      <c r="E39" s="31">
        <v>3030809</v>
      </c>
      <c r="F39" s="31">
        <v>7969708</v>
      </c>
      <c r="G39" s="29">
        <f>'WA Merwin'!X18</f>
        <v>1.2E-4</v>
      </c>
      <c r="H39" s="32">
        <f>D39*$G39</f>
        <v>50.433</v>
      </c>
      <c r="I39" s="32">
        <f>E39*$G39</f>
        <v>363.69708000000003</v>
      </c>
      <c r="J39" s="32">
        <f>F39*$G39</f>
        <v>956.36496</v>
      </c>
    </row>
    <row r="40" spans="1:10" ht="18">
      <c r="A40" s="27"/>
      <c r="B40" s="28" t="s">
        <v>24</v>
      </c>
      <c r="C40" s="20"/>
      <c r="D40" s="27">
        <v>420275</v>
      </c>
      <c r="E40" s="27">
        <v>3030809</v>
      </c>
      <c r="F40" s="27">
        <v>7969708</v>
      </c>
      <c r="G40" s="29"/>
      <c r="H40" s="30">
        <f t="shared" ref="H40:I40" si="9">SUM(H39)</f>
        <v>50.433</v>
      </c>
      <c r="I40" s="30">
        <f t="shared" si="9"/>
        <v>363.69708000000003</v>
      </c>
      <c r="J40" s="30">
        <f t="shared" ref="J40" si="10">SUM(J39)</f>
        <v>956.36496</v>
      </c>
    </row>
    <row r="41" spans="1:10" ht="18">
      <c r="A41" s="27"/>
      <c r="B41" s="28"/>
      <c r="H41" s="30"/>
      <c r="I41" s="30"/>
      <c r="J41" s="30"/>
    </row>
    <row r="42" spans="1:10" ht="18">
      <c r="A42" s="27"/>
      <c r="B42" s="28" t="s">
        <v>25</v>
      </c>
      <c r="H42" s="30"/>
      <c r="I42" s="30"/>
      <c r="J42" s="30"/>
    </row>
    <row r="43" spans="1:10" ht="18">
      <c r="A43" s="27"/>
      <c r="C43" s="20" t="s">
        <v>26</v>
      </c>
      <c r="D43" s="27">
        <v>337758</v>
      </c>
      <c r="E43" s="27">
        <v>309100</v>
      </c>
      <c r="F43" s="27">
        <v>322836</v>
      </c>
      <c r="G43" s="29">
        <f>'WA Merwin'!X21</f>
        <v>3.2000000000000003E-4</v>
      </c>
      <c r="H43" s="30">
        <f t="shared" ref="H43:J46" si="11">D43*$G43</f>
        <v>108.08256000000002</v>
      </c>
      <c r="I43" s="30">
        <f t="shared" si="11"/>
        <v>98.912000000000006</v>
      </c>
      <c r="J43" s="30">
        <f t="shared" si="11"/>
        <v>103.30752000000001</v>
      </c>
    </row>
    <row r="44" spans="1:10" ht="18">
      <c r="A44" s="27"/>
      <c r="C44" s="20" t="s">
        <v>27</v>
      </c>
      <c r="D44" s="27">
        <v>17571</v>
      </c>
      <c r="E44" s="27">
        <v>17483</v>
      </c>
      <c r="F44" s="27">
        <v>17527</v>
      </c>
      <c r="G44" s="29">
        <f>'WA Merwin'!X22</f>
        <v>2.7999999999999998E-4</v>
      </c>
      <c r="H44" s="30">
        <f t="shared" si="11"/>
        <v>4.9198799999999991</v>
      </c>
      <c r="I44" s="30">
        <f t="shared" si="11"/>
        <v>4.8952399999999994</v>
      </c>
      <c r="J44" s="30">
        <f t="shared" si="11"/>
        <v>4.9075599999999993</v>
      </c>
    </row>
    <row r="45" spans="1:10" ht="18">
      <c r="A45" s="31"/>
      <c r="B45" s="35"/>
      <c r="C45" s="20" t="s">
        <v>28</v>
      </c>
      <c r="D45" s="27">
        <v>406515</v>
      </c>
      <c r="E45" s="27">
        <v>388155</v>
      </c>
      <c r="F45" s="27">
        <v>377691</v>
      </c>
      <c r="G45" s="29">
        <f>'WA Merwin'!X23</f>
        <v>1.2E-4</v>
      </c>
      <c r="H45" s="30">
        <f t="shared" si="11"/>
        <v>48.781800000000004</v>
      </c>
      <c r="I45" s="30">
        <f t="shared" si="11"/>
        <v>46.578600000000002</v>
      </c>
      <c r="J45" s="30">
        <f t="shared" si="11"/>
        <v>45.322920000000003</v>
      </c>
    </row>
    <row r="46" spans="1:10" ht="18">
      <c r="A46" s="36"/>
      <c r="C46" s="20">
        <v>57</v>
      </c>
      <c r="D46" s="31">
        <v>144452</v>
      </c>
      <c r="E46" s="31">
        <v>144452</v>
      </c>
      <c r="F46" s="31">
        <v>144450</v>
      </c>
      <c r="G46" s="29">
        <f>'WA Merwin'!X25</f>
        <v>2.0000000000000001E-4</v>
      </c>
      <c r="H46" s="32">
        <f t="shared" si="11"/>
        <v>28.8904</v>
      </c>
      <c r="I46" s="32">
        <f t="shared" si="11"/>
        <v>28.8904</v>
      </c>
      <c r="J46" s="32">
        <f t="shared" si="11"/>
        <v>28.89</v>
      </c>
    </row>
    <row r="47" spans="1:10" ht="18">
      <c r="A47" s="36"/>
      <c r="B47" s="28" t="s">
        <v>29</v>
      </c>
      <c r="C47" s="20"/>
      <c r="D47" s="27">
        <v>906296</v>
      </c>
      <c r="E47" s="27">
        <v>859190</v>
      </c>
      <c r="F47" s="27">
        <v>862504</v>
      </c>
      <c r="G47" s="29"/>
      <c r="H47" s="30">
        <f t="shared" ref="H47:I47" si="12">SUM(H43:H46)</f>
        <v>190.67464000000001</v>
      </c>
      <c r="I47" s="30">
        <f t="shared" si="12"/>
        <v>179.27624</v>
      </c>
      <c r="J47" s="30">
        <f t="shared" ref="J47" si="13">SUM(J43:J46)</f>
        <v>182.428</v>
      </c>
    </row>
    <row r="48" spans="1:10" ht="18">
      <c r="A48" s="36"/>
      <c r="B48" s="37"/>
      <c r="H48" s="30"/>
      <c r="I48" s="30"/>
      <c r="J48" s="30"/>
    </row>
    <row r="49" spans="2:10" ht="18">
      <c r="C49" s="19" t="s">
        <v>30</v>
      </c>
      <c r="D49" s="31">
        <v>347677244</v>
      </c>
      <c r="E49" s="31">
        <v>302052456</v>
      </c>
      <c r="F49" s="31">
        <v>286501252</v>
      </c>
      <c r="H49" s="30">
        <f t="shared" ref="H49:I49" si="14">H47+H40+H36+H27+H19</f>
        <v>46343.103369999997</v>
      </c>
      <c r="I49" s="30">
        <f t="shared" si="14"/>
        <v>39939.290359999999</v>
      </c>
      <c r="J49" s="30">
        <f t="shared" ref="J49" si="15">J47+J40+J36+J27+J19</f>
        <v>37225.963629999998</v>
      </c>
    </row>
    <row r="50" spans="2:10">
      <c r="B50" s="38"/>
    </row>
    <row r="51" spans="2:10" ht="18">
      <c r="C51" s="39" t="s">
        <v>31</v>
      </c>
      <c r="D51" s="40">
        <v>0</v>
      </c>
      <c r="E51" s="40">
        <v>0</v>
      </c>
      <c r="F51" s="40"/>
    </row>
    <row r="53" spans="2:10" ht="18">
      <c r="C53" s="20"/>
      <c r="D53" s="27"/>
      <c r="E53" s="27"/>
      <c r="F53" s="27"/>
    </row>
    <row r="54" spans="2:10" ht="18">
      <c r="C54" s="20"/>
      <c r="D54" s="27"/>
      <c r="E54" s="27"/>
      <c r="F54" s="27"/>
    </row>
    <row r="55" spans="2:10" ht="18">
      <c r="C55" s="20"/>
      <c r="D55" s="31"/>
      <c r="E55" s="31"/>
      <c r="F55" s="31"/>
      <c r="G55" s="41"/>
      <c r="H55" s="41"/>
    </row>
    <row r="56" spans="2:10" ht="18">
      <c r="C56" s="18"/>
      <c r="D56" s="27"/>
      <c r="E56" s="27"/>
      <c r="F56" s="27"/>
    </row>
  </sheetData>
  <mergeCells count="1">
    <mergeCell ref="H8:J8"/>
  </mergeCells>
  <printOptions horizontalCentered="1" gridLines="1" gridLinesSet="0"/>
  <pageMargins left="0.5" right="0.5" top="0.5" bottom="0.62" header="0.5" footer="0.46"/>
  <pageSetup scale="48" orientation="landscape" r:id="rId1"/>
  <headerFooter alignWithMargins="0">
    <oddFooter xml:space="preserve">&amp;CAttachment B
Merwin Project Amortization Calculation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6067AE5A450149BC42FAD7CDFAF279" ma:contentTypeVersion="96" ma:contentTypeDescription="" ma:contentTypeScope="" ma:versionID="bd1215ee4be190831e281d5f78ba1f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2016-02-18T08:00:00+00:00</OpenedDate>
    <Date1 xmlns="dc463f71-b30c-4ab2-9473-d307f9d35888">2016-02-18T08:00:00+00:00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160220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CA492A8-71C7-4075-8049-324716388DE9}"/>
</file>

<file path=customXml/itemProps2.xml><?xml version="1.0" encoding="utf-8"?>
<ds:datastoreItem xmlns:ds="http://schemas.openxmlformats.org/officeDocument/2006/customXml" ds:itemID="{E365E59A-AE5C-4D80-9ABC-2B5EB673C31B}"/>
</file>

<file path=customXml/itemProps3.xml><?xml version="1.0" encoding="utf-8"?>
<ds:datastoreItem xmlns:ds="http://schemas.openxmlformats.org/officeDocument/2006/customXml" ds:itemID="{F2BEE180-D00D-4108-AC0C-347BEE5B73F1}"/>
</file>

<file path=customXml/itemProps4.xml><?xml version="1.0" encoding="utf-8"?>
<ds:datastoreItem xmlns:ds="http://schemas.openxmlformats.org/officeDocument/2006/customXml" ds:itemID="{42B7B6EC-0CD0-4871-90BE-FE6D7C92D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Merwin Def termination calc</vt:lpstr>
      <vt:lpstr>WA Merwin</vt:lpstr>
      <vt:lpstr>WA Merwin Est Jan-Apr</vt:lpstr>
      <vt:lpstr>Sheet1</vt:lpstr>
      <vt:lpstr>Sheet2</vt:lpstr>
      <vt:lpstr>'Merwin Def termination calc'!Print_Area</vt:lpstr>
      <vt:lpstr>'WA Merwin'!Print_Area</vt:lpstr>
      <vt:lpstr>'WA Merwin Est Jan-Apr'!Print_Area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Petrusich, John</dc:creator>
  <cp:lastModifiedBy>AEissler</cp:lastModifiedBy>
  <cp:lastPrinted>2016-02-18T23:48:18Z</cp:lastPrinted>
  <dcterms:created xsi:type="dcterms:W3CDTF">2016-01-07T18:52:58Z</dcterms:created>
  <dcterms:modified xsi:type="dcterms:W3CDTF">2016-02-18T23:49:32Z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0x0101006E56B4D1795A2E4DB2F0B01679ED314A00996067AE5A450149BC42FAD7CDFAF279</vt:lpwstr>
  </property>
  <property fmtid="{D5CDD505-2E9C-101B-9397-08002B2CF9AE}" pid="3" name="_docset_NoMedatataSyncRequired">
    <vt:lpwstr>False</vt:lpwstr>
  </property>
</Properties>
</file>