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3256" windowHeight="9132"/>
  </bookViews>
  <sheets>
    <sheet name="Summary" sheetId="1" r:id="rId1"/>
  </sheets>
  <definedNames>
    <definedName name="_xlnm.Print_Area" localSheetId="0">Summary!$A$1:$K$57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3" i="1" l="1"/>
  <c r="K51" i="1"/>
  <c r="K55" i="1" s="1"/>
  <c r="I51" i="1"/>
  <c r="I55" i="1" s="1"/>
  <c r="G51" i="1"/>
  <c r="G55" i="1" s="1"/>
  <c r="F44" i="1"/>
  <c r="F43" i="1"/>
  <c r="B42" i="1"/>
  <c r="B41" i="1"/>
  <c r="F40" i="1"/>
  <c r="K30" i="1"/>
  <c r="F51" i="1" l="1"/>
  <c r="F55" i="1" s="1"/>
  <c r="B51" i="1"/>
  <c r="B55" i="1" s="1"/>
  <c r="D51" i="1"/>
  <c r="D55" i="1" s="1"/>
  <c r="B54" i="1" l="1"/>
</calcChain>
</file>

<file path=xl/sharedStrings.xml><?xml version="1.0" encoding="utf-8"?>
<sst xmlns="http://schemas.openxmlformats.org/spreadsheetml/2006/main" count="84" uniqueCount="55">
  <si>
    <t>Waste Control, Inc.</t>
  </si>
  <si>
    <t>Exhibit No. (JD-7)</t>
  </si>
  <si>
    <t>2009 Rate case</t>
  </si>
  <si>
    <t>Our calculation</t>
  </si>
  <si>
    <t>Staff Version 1</t>
  </si>
  <si>
    <t>Staff Version 2</t>
  </si>
  <si>
    <t>Staff Version 3</t>
  </si>
  <si>
    <t>Staff Version 4</t>
  </si>
  <si>
    <t>Explanation of methodology:</t>
  </si>
  <si>
    <t>Equity percentage</t>
  </si>
  <si>
    <t>asset specific</t>
  </si>
  <si>
    <t>Return on equity percentage</t>
  </si>
  <si>
    <t>Debt percentage</t>
  </si>
  <si>
    <t>Cost of debt</t>
  </si>
  <si>
    <t>5.25% per WUTC original</t>
  </si>
  <si>
    <t>Depreciation allowed</t>
  </si>
  <si>
    <t>yes</t>
  </si>
  <si>
    <t>no</t>
  </si>
  <si>
    <t>Operating costs allowed</t>
  </si>
  <si>
    <t>limited</t>
  </si>
  <si>
    <t>Assessed values used for return</t>
  </si>
  <si>
    <t>Combined capital structure used</t>
  </si>
  <si>
    <t>HB Cap structure used</t>
  </si>
  <si>
    <t>HB cap structure used</t>
  </si>
  <si>
    <t>Property</t>
  </si>
  <si>
    <t>Rent</t>
  </si>
  <si>
    <t>1150 3rd Ave (Main office)</t>
  </si>
  <si>
    <t>950 3rd Avenue (Covered Parking)</t>
  </si>
  <si>
    <t>3 mo</t>
  </si>
  <si>
    <t>1150 3rd Ave (Emp parking, wash bay)</t>
  </si>
  <si>
    <t>River Road (Cart &amp; container storage)</t>
  </si>
  <si>
    <t>in above</t>
  </si>
  <si>
    <t>Woodland storage</t>
  </si>
  <si>
    <t>Stanley Plaza Painting facility</t>
  </si>
  <si>
    <t>omitted</t>
  </si>
  <si>
    <t>53.34 debt %, 3.94% interest, 9.8% roe</t>
  </si>
  <si>
    <t>Allocated costs HB</t>
  </si>
  <si>
    <t>incl in rents</t>
  </si>
  <si>
    <t>Allocated costs HB II</t>
  </si>
  <si>
    <t>HB Depreciation</t>
  </si>
  <si>
    <t>HB II Depreciation</t>
  </si>
  <si>
    <t>Total Annual Rent Expense</t>
  </si>
  <si>
    <t>per Operations</t>
  </si>
  <si>
    <t>add back newly rented items</t>
  </si>
  <si>
    <t>Adjusted rent as allowed in prior case</t>
  </si>
  <si>
    <t>Excess (Disallowed) Rent</t>
  </si>
  <si>
    <t>*</t>
  </si>
  <si>
    <t>* Although $12,000 was adjusted in the prior rate case, there was not an explanation and we did not follow up because the full rate increase was granted.</t>
  </si>
  <si>
    <t>In an attempt to work with the Staff and their desired calculation of return on net book value based on the Bremerton-Kitsap Airporter formula, we calculated the following rents which allow for a return on investment on net book value, operating costs plus depreciation.  We had not previously had to supply a calculation that involved depreciation of rented real property as the allowed rent was based on historical cost plus improvement in prior cases.</t>
  </si>
  <si>
    <t>Exhibit JD 7  Real Property Rentals from Affiliates vs Staff Workpaper Approach</t>
  </si>
  <si>
    <r>
      <t xml:space="preserve">Modified calculation to include depreciation. Under the methodology the staff was attempting to use, they should have calculated allowable depreciation and a return on the net book value.  Instead, the spreadsheet calculated only depreciation and a return on depreciation </t>
    </r>
    <r>
      <rPr>
        <b/>
        <sz val="14"/>
        <color theme="1"/>
        <rFont val="Times New Roman"/>
        <family val="1"/>
      </rPr>
      <t>expense</t>
    </r>
    <r>
      <rPr>
        <sz val="14"/>
        <color theme="1"/>
        <rFont val="Times New Roman"/>
        <family val="2"/>
      </rPr>
      <t>, thus no return on net book value was allowed.   Staff revised the approach when this anomaly was pointed out.</t>
    </r>
  </si>
  <si>
    <t>In the last rate case filed over four years ago,  rents were allowed as submitted for the office, parking and wash bays, storage areas and employee parking.  The newly constructed covered parking was added for the last three months of the test year at $1500 per month and the painting warehouse was not yet in service.  At the bottom of the column we added the effects of these additions.  Since that time there has been no increase in monthly rent other than the addition of the painting warehouse.</t>
  </si>
  <si>
    <t>Calculated return on assessed value using a 15% allowable rate of return and 5.25% on debt.  No depreciation factored into calculations and combined Company equity structure was used.</t>
  </si>
  <si>
    <t>In this version, previous errors were corrected.  Interestingly however, the allowable rent only changed slightly.  This was because staff here changed the capital structure from all the companies to only Heirborne at 93% debt.  Also, Staff removed some assets that had previously been included.  Simply correcting the prior adjustments while resisting any other changes would likely have increased rent to an acceptable level.  At this point though the Company was also informed that arguing for more allowable rent would be fruitless.</t>
  </si>
  <si>
    <t>Staff added the warehouse previously omitted.  They then unilaterally lowered the return on equity to 9.8% from 15% where it had been calculated on this case and every prior Company rate case. Staff seemed here to be targeting an allowed rental range by unilaterally changing other variables when the Company supported a challenged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</si>
</sst>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43" formatCode="_(* #,##0.00_);_(* \(#,##0.00\);_(* &quot;-&quot;??_);_(@_)"/>
    <numFmt numFmtId="164" formatCode="&quot;$&quot;#,##0"/>
  </numFmts>
  <fonts count="6" x14ac:knownFonts="1">
    <font>
      <sz val="12"/>
      <color theme="1"/>
      <name val="Times New Roman"/>
      <family val="2"/>
    </font>
    <font>
      <b/>
      <sz val="14"/>
      <color theme="1"/>
      <name val="Times New Roman"/>
      <family val="1"/>
    </font>
    <font>
      <sz val="11"/>
      <color theme="1"/>
      <name val="Times New Roman"/>
      <family val="2"/>
    </font>
    <font>
      <b/>
      <sz val="11"/>
      <color theme="1"/>
      <name val="Times New Roman"/>
      <family val="1"/>
    </font>
    <font>
      <b/>
      <sz val="12"/>
      <color theme="1"/>
      <name val="Times New Roman"/>
      <family val="1"/>
    </font>
    <font>
      <sz val="14"/>
      <color theme="1"/>
      <name val="Times New Roman"/>
      <family val="2"/>
    </font>
  </fonts>
  <fills count="2">
    <fill>
      <patternFill patternType="none"/>
    </fill>
    <fill>
      <patternFill patternType="gray125"/>
    </fill>
  </fills>
  <borders count="18">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85">
    <xf numFmtId="0" fontId="0" fillId="0" borderId="0" xfId="0"/>
    <xf numFmtId="0" fontId="1" fillId="0" borderId="0" xfId="0" applyFont="1"/>
    <xf numFmtId="0" fontId="2" fillId="0" borderId="0" xfId="0" applyFont="1"/>
    <xf numFmtId="43" fontId="3" fillId="0" borderId="0" xfId="0" applyNumberFormat="1" applyFont="1"/>
    <xf numFmtId="43" fontId="2" fillId="0" borderId="0" xfId="0" applyNumberFormat="1" applyFont="1"/>
    <xf numFmtId="0" fontId="4" fillId="0" borderId="0" xfId="0" applyFont="1"/>
    <xf numFmtId="14" fontId="3" fillId="0" borderId="0" xfId="0" applyNumberFormat="1" applyFont="1" applyAlignment="1">
      <alignment horizontal="center"/>
    </xf>
    <xf numFmtId="14" fontId="3" fillId="0" borderId="0" xfId="0" applyNumberFormat="1" applyFont="1"/>
    <xf numFmtId="14" fontId="3" fillId="0" borderId="1" xfId="0" applyNumberFormat="1" applyFont="1" applyBorder="1" applyAlignment="1">
      <alignment horizontal="center"/>
    </xf>
    <xf numFmtId="0" fontId="1" fillId="0" borderId="2" xfId="0" applyFont="1" applyBorder="1" applyAlignment="1">
      <alignment horizontal="center"/>
    </xf>
    <xf numFmtId="43" fontId="1" fillId="0" borderId="2" xfId="0" applyNumberFormat="1" applyFont="1" applyBorder="1" applyAlignment="1">
      <alignment horizontal="center"/>
    </xf>
    <xf numFmtId="0" fontId="2" fillId="0" borderId="2" xfId="0" applyFont="1" applyBorder="1" applyAlignment="1">
      <alignment horizontal="center"/>
    </xf>
    <xf numFmtId="0" fontId="1" fillId="0" borderId="3" xfId="0" applyFont="1" applyBorder="1" applyAlignment="1">
      <alignment horizontal="center"/>
    </xf>
    <xf numFmtId="0" fontId="2" fillId="0" borderId="4" xfId="0" applyFont="1" applyBorder="1"/>
    <xf numFmtId="0" fontId="2" fillId="0" borderId="5" xfId="0" applyFont="1" applyBorder="1"/>
    <xf numFmtId="0" fontId="2" fillId="0" borderId="6" xfId="0" applyFont="1" applyBorder="1"/>
    <xf numFmtId="0" fontId="2" fillId="0" borderId="1" xfId="0" applyFont="1" applyBorder="1"/>
    <xf numFmtId="0" fontId="4" fillId="0" borderId="7" xfId="0" applyFont="1" applyBorder="1"/>
    <xf numFmtId="0" fontId="2" fillId="0" borderId="7" xfId="0" applyFont="1" applyBorder="1"/>
    <xf numFmtId="0" fontId="0" fillId="0" borderId="7" xfId="0" applyBorder="1" applyAlignment="1">
      <alignment wrapText="1"/>
    </xf>
    <xf numFmtId="0" fontId="2" fillId="0" borderId="8" xfId="0" applyFont="1" applyBorder="1"/>
    <xf numFmtId="43" fontId="2" fillId="0" borderId="8" xfId="0" applyNumberFormat="1" applyFont="1" applyBorder="1"/>
    <xf numFmtId="0" fontId="2" fillId="0" borderId="7" xfId="0" applyFont="1" applyFill="1" applyBorder="1"/>
    <xf numFmtId="0" fontId="2" fillId="0" borderId="7" xfId="0" applyFont="1" applyBorder="1" applyAlignment="1">
      <alignment horizontal="left"/>
    </xf>
    <xf numFmtId="0" fontId="2" fillId="0" borderId="8" xfId="0" applyFont="1" applyBorder="1" applyAlignment="1">
      <alignment vertical="top"/>
    </xf>
    <xf numFmtId="10" fontId="2" fillId="0" borderId="7" xfId="0" applyNumberFormat="1" applyFont="1" applyFill="1" applyBorder="1"/>
    <xf numFmtId="10" fontId="2" fillId="0" borderId="8" xfId="0" applyNumberFormat="1" applyFont="1" applyBorder="1"/>
    <xf numFmtId="10" fontId="2" fillId="0" borderId="0" xfId="0" applyNumberFormat="1" applyFont="1"/>
    <xf numFmtId="10" fontId="2" fillId="0" borderId="1" xfId="0" applyNumberFormat="1" applyFont="1" applyBorder="1"/>
    <xf numFmtId="9" fontId="2" fillId="0" borderId="8" xfId="0" applyNumberFormat="1" applyFont="1" applyBorder="1"/>
    <xf numFmtId="43" fontId="2" fillId="0" borderId="8" xfId="0" applyNumberFormat="1"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1" xfId="0" applyFont="1" applyBorder="1" applyAlignment="1">
      <alignment horizontal="center"/>
    </xf>
    <xf numFmtId="0" fontId="2" fillId="0" borderId="0" xfId="0" applyFont="1" applyAlignment="1">
      <alignment horizontal="center"/>
    </xf>
    <xf numFmtId="0" fontId="3" fillId="0" borderId="7" xfId="0" applyFont="1" applyBorder="1" applyAlignment="1">
      <alignment horizontal="left"/>
    </xf>
    <xf numFmtId="43" fontId="3" fillId="0" borderId="8" xfId="0" applyNumberFormat="1" applyFont="1" applyBorder="1" applyAlignment="1">
      <alignment horizontal="center"/>
    </xf>
    <xf numFmtId="4" fontId="2" fillId="0" borderId="7" xfId="0" applyNumberFormat="1" applyFont="1" applyBorder="1"/>
    <xf numFmtId="164" fontId="2" fillId="0" borderId="8" xfId="0" applyNumberFormat="1" applyFont="1" applyBorder="1"/>
    <xf numFmtId="164" fontId="2" fillId="0" borderId="1" xfId="0" applyNumberFormat="1" applyFont="1" applyBorder="1" applyAlignment="1">
      <alignment horizontal="center"/>
    </xf>
    <xf numFmtId="164" fontId="2" fillId="0" borderId="8" xfId="0" applyNumberFormat="1" applyFont="1" applyFill="1" applyBorder="1"/>
    <xf numFmtId="164" fontId="2" fillId="0" borderId="1" xfId="0" applyNumberFormat="1" applyFont="1" applyBorder="1"/>
    <xf numFmtId="164" fontId="2" fillId="0" borderId="7" xfId="0" applyNumberFormat="1" applyFont="1" applyBorder="1"/>
    <xf numFmtId="164" fontId="2" fillId="0" borderId="0" xfId="0" applyNumberFormat="1" applyFont="1"/>
    <xf numFmtId="3" fontId="2" fillId="0" borderId="8" xfId="0" applyNumberFormat="1" applyFont="1" applyBorder="1"/>
    <xf numFmtId="3" fontId="2" fillId="0" borderId="8" xfId="0" applyNumberFormat="1" applyFont="1" applyFill="1" applyBorder="1"/>
    <xf numFmtId="3" fontId="2" fillId="0" borderId="1" xfId="0" applyNumberFormat="1" applyFont="1" applyBorder="1"/>
    <xf numFmtId="3" fontId="2" fillId="0" borderId="7" xfId="0" applyNumberFormat="1" applyFont="1" applyBorder="1"/>
    <xf numFmtId="3" fontId="2" fillId="0" borderId="0" xfId="0" applyNumberFormat="1" applyFont="1"/>
    <xf numFmtId="3" fontId="2" fillId="0" borderId="8" xfId="0" applyNumberFormat="1" applyFont="1" applyBorder="1" applyAlignment="1">
      <alignment horizontal="center"/>
    </xf>
    <xf numFmtId="3" fontId="2" fillId="0" borderId="1" xfId="0" applyNumberFormat="1" applyFont="1" applyFill="1" applyBorder="1"/>
    <xf numFmtId="3" fontId="2" fillId="0" borderId="7" xfId="0" applyNumberFormat="1" applyFont="1" applyBorder="1" applyAlignment="1">
      <alignment horizontal="center"/>
    </xf>
    <xf numFmtId="3" fontId="2" fillId="0" borderId="0" xfId="0" applyNumberFormat="1" applyFont="1" applyAlignment="1">
      <alignment horizontal="center"/>
    </xf>
    <xf numFmtId="3" fontId="2" fillId="0" borderId="9" xfId="0" applyNumberFormat="1" applyFont="1" applyBorder="1" applyAlignment="1">
      <alignment horizontal="center"/>
    </xf>
    <xf numFmtId="0" fontId="2" fillId="0" borderId="3" xfId="0" applyFont="1" applyBorder="1"/>
    <xf numFmtId="3" fontId="2" fillId="0" borderId="9" xfId="0" applyNumberFormat="1" applyFont="1" applyFill="1" applyBorder="1"/>
    <xf numFmtId="3" fontId="2" fillId="0" borderId="3" xfId="0" applyNumberFormat="1" applyFont="1" applyBorder="1"/>
    <xf numFmtId="3" fontId="2" fillId="0" borderId="10" xfId="0" applyNumberFormat="1" applyFont="1" applyBorder="1" applyAlignment="1">
      <alignment horizontal="center"/>
    </xf>
    <xf numFmtId="3" fontId="2" fillId="0" borderId="2" xfId="0" applyNumberFormat="1" applyFont="1" applyBorder="1"/>
    <xf numFmtId="3" fontId="2" fillId="0" borderId="3" xfId="0" applyNumberFormat="1" applyFont="1" applyFill="1" applyBorder="1"/>
    <xf numFmtId="0" fontId="2" fillId="0" borderId="1" xfId="0" applyFont="1" applyFill="1" applyBorder="1"/>
    <xf numFmtId="0" fontId="2" fillId="0" borderId="0" xfId="0" applyFont="1" applyBorder="1"/>
    <xf numFmtId="3" fontId="2" fillId="0" borderId="9" xfId="0" applyNumberFormat="1" applyFont="1" applyBorder="1"/>
    <xf numFmtId="0" fontId="2" fillId="0" borderId="9" xfId="0" applyFont="1" applyBorder="1"/>
    <xf numFmtId="0" fontId="1" fillId="0" borderId="10" xfId="0" applyFont="1" applyBorder="1"/>
    <xf numFmtId="5" fontId="3" fillId="0" borderId="11" xfId="0" applyNumberFormat="1" applyFont="1" applyBorder="1"/>
    <xf numFmtId="5" fontId="3" fillId="0" borderId="12" xfId="0" applyNumberFormat="1" applyFont="1" applyBorder="1"/>
    <xf numFmtId="5" fontId="3" fillId="0" borderId="13" xfId="0" applyNumberFormat="1" applyFont="1" applyBorder="1"/>
    <xf numFmtId="5" fontId="3" fillId="0" borderId="14" xfId="0" applyNumberFormat="1" applyFont="1" applyBorder="1"/>
    <xf numFmtId="5" fontId="3" fillId="0" borderId="15" xfId="0" applyNumberFormat="1" applyFont="1" applyBorder="1"/>
    <xf numFmtId="5" fontId="3" fillId="0" borderId="16" xfId="0" applyNumberFormat="1" applyFont="1" applyBorder="1"/>
    <xf numFmtId="43" fontId="3" fillId="0" borderId="17" xfId="0" applyNumberFormat="1" applyFont="1" applyBorder="1"/>
    <xf numFmtId="0" fontId="2" fillId="0" borderId="0" xfId="0" applyFont="1" applyAlignment="1">
      <alignment wrapText="1"/>
    </xf>
    <xf numFmtId="0" fontId="0" fillId="0" borderId="0" xfId="0" applyAlignment="1">
      <alignment wrapText="1"/>
    </xf>
    <xf numFmtId="0" fontId="5" fillId="0" borderId="5" xfId="0" applyFont="1" applyBorder="1" applyAlignment="1">
      <alignment vertical="top" wrapText="1"/>
    </xf>
    <xf numFmtId="0" fontId="0" fillId="0" borderId="6" xfId="0" applyBorder="1" applyAlignment="1">
      <alignment wrapText="1"/>
    </xf>
    <xf numFmtId="0" fontId="0" fillId="0" borderId="8" xfId="0" applyBorder="1" applyAlignment="1">
      <alignment wrapText="1"/>
    </xf>
    <xf numFmtId="0" fontId="0" fillId="0" borderId="1" xfId="0" applyBorder="1" applyAlignment="1">
      <alignment wrapText="1"/>
    </xf>
    <xf numFmtId="0" fontId="5" fillId="0" borderId="4" xfId="0" applyFont="1" applyBorder="1" applyAlignment="1">
      <alignment vertical="top" wrapText="1"/>
    </xf>
    <xf numFmtId="0" fontId="5" fillId="0" borderId="7" xfId="0" applyFont="1" applyBorder="1" applyAlignment="1">
      <alignment wrapText="1"/>
    </xf>
    <xf numFmtId="0" fontId="0" fillId="0" borderId="8" xfId="0" applyFont="1" applyBorder="1" applyAlignment="1">
      <alignment vertical="top" wrapText="1"/>
    </xf>
    <xf numFmtId="0" fontId="0" fillId="0" borderId="1" xfId="0" applyFont="1" applyBorder="1" applyAlignment="1">
      <alignment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tabSelected="1" zoomScaleNormal="100" workbookViewId="0">
      <pane xSplit="1" ySplit="1" topLeftCell="B2" activePane="bottomRight" state="frozen"/>
      <selection pane="topRight" activeCell="C1" sqref="C1"/>
      <selection pane="bottomLeft" activeCell="A2" sqref="A2"/>
      <selection pane="bottomRight" activeCell="B6" sqref="B6:C29"/>
    </sheetView>
  </sheetViews>
  <sheetFormatPr defaultColWidth="9" defaultRowHeight="13.8" x14ac:dyDescent="0.25"/>
  <cols>
    <col min="1" max="1" width="34.19921875" style="2" customWidth="1"/>
    <col min="2" max="2" width="23" style="2" customWidth="1"/>
    <col min="3" max="3" width="5.59765625" style="2" customWidth="1"/>
    <col min="4" max="4" width="22.09765625" style="4" customWidth="1"/>
    <col min="5" max="5" width="5.5" style="2" customWidth="1"/>
    <col min="6" max="6" width="20.59765625" style="2" customWidth="1"/>
    <col min="7" max="7" width="21.59765625" style="2" customWidth="1"/>
    <col min="8" max="8" width="5.59765625" style="2" customWidth="1"/>
    <col min="9" max="9" width="21.59765625" style="2" customWidth="1"/>
    <col min="10" max="10" width="5.59765625" style="2" customWidth="1"/>
    <col min="11" max="11" width="20.5" style="2" customWidth="1"/>
    <col min="12" max="16384" width="9" style="2"/>
  </cols>
  <sheetData>
    <row r="1" spans="1:11" ht="17.399999999999999" x14ac:dyDescent="0.3">
      <c r="A1" s="1" t="s">
        <v>0</v>
      </c>
      <c r="D1" s="3"/>
      <c r="K1" s="71" t="s">
        <v>1</v>
      </c>
    </row>
    <row r="2" spans="1:11" ht="17.399999999999999" x14ac:dyDescent="0.3">
      <c r="A2" s="1" t="s">
        <v>49</v>
      </c>
    </row>
    <row r="3" spans="1:11" ht="15.6" x14ac:dyDescent="0.3">
      <c r="A3" s="5"/>
      <c r="F3" s="6">
        <v>41582</v>
      </c>
      <c r="G3" s="6">
        <v>41597</v>
      </c>
      <c r="H3" s="7"/>
      <c r="I3" s="6">
        <v>41599</v>
      </c>
      <c r="J3" s="7"/>
      <c r="K3" s="8">
        <v>41621</v>
      </c>
    </row>
    <row r="4" spans="1:11" ht="17.399999999999999" x14ac:dyDescent="0.3">
      <c r="B4" s="9" t="s">
        <v>2</v>
      </c>
      <c r="C4" s="9"/>
      <c r="D4" s="10" t="s">
        <v>3</v>
      </c>
      <c r="E4" s="11"/>
      <c r="F4" s="9" t="s">
        <v>4</v>
      </c>
      <c r="G4" s="9" t="s">
        <v>5</v>
      </c>
      <c r="H4" s="9"/>
      <c r="I4" s="9" t="s">
        <v>6</v>
      </c>
      <c r="J4" s="9"/>
      <c r="K4" s="12" t="s">
        <v>7</v>
      </c>
    </row>
    <row r="5" spans="1:11" x14ac:dyDescent="0.25">
      <c r="A5" s="13"/>
      <c r="B5" s="14"/>
      <c r="C5" s="15"/>
      <c r="E5" s="15"/>
      <c r="F5" s="13"/>
      <c r="G5" s="14"/>
      <c r="H5" s="16"/>
      <c r="I5" s="74" t="s">
        <v>53</v>
      </c>
      <c r="J5" s="75"/>
      <c r="K5" s="78" t="s">
        <v>54</v>
      </c>
    </row>
    <row r="6" spans="1:11" ht="15.75" customHeight="1" x14ac:dyDescent="0.3">
      <c r="A6" s="17" t="s">
        <v>8</v>
      </c>
      <c r="B6" s="80" t="s">
        <v>51</v>
      </c>
      <c r="C6" s="81"/>
      <c r="D6" s="80" t="s">
        <v>48</v>
      </c>
      <c r="E6" s="81"/>
      <c r="F6" s="82" t="s">
        <v>52</v>
      </c>
      <c r="G6" s="83" t="s">
        <v>50</v>
      </c>
      <c r="H6" s="84"/>
      <c r="I6" s="76"/>
      <c r="J6" s="77"/>
      <c r="K6" s="79"/>
    </row>
    <row r="7" spans="1:11" ht="15" customHeight="1" x14ac:dyDescent="0.25">
      <c r="A7" s="18"/>
      <c r="B7" s="80"/>
      <c r="C7" s="81"/>
      <c r="D7" s="80"/>
      <c r="E7" s="81"/>
      <c r="F7" s="82"/>
      <c r="G7" s="83"/>
      <c r="H7" s="84"/>
      <c r="I7" s="76"/>
      <c r="J7" s="77"/>
      <c r="K7" s="79"/>
    </row>
    <row r="8" spans="1:11" ht="15" customHeight="1" x14ac:dyDescent="0.25">
      <c r="A8" s="18"/>
      <c r="B8" s="80"/>
      <c r="C8" s="81"/>
      <c r="D8" s="80"/>
      <c r="E8" s="81"/>
      <c r="F8" s="82"/>
      <c r="G8" s="83"/>
      <c r="H8" s="84"/>
      <c r="I8" s="76"/>
      <c r="J8" s="77"/>
      <c r="K8" s="79"/>
    </row>
    <row r="9" spans="1:11" ht="15" customHeight="1" x14ac:dyDescent="0.25">
      <c r="A9" s="18"/>
      <c r="B9" s="80"/>
      <c r="C9" s="81"/>
      <c r="D9" s="80"/>
      <c r="E9" s="81"/>
      <c r="F9" s="82"/>
      <c r="G9" s="83"/>
      <c r="H9" s="84"/>
      <c r="I9" s="76"/>
      <c r="J9" s="77"/>
      <c r="K9" s="79"/>
    </row>
    <row r="10" spans="1:11" ht="15" customHeight="1" x14ac:dyDescent="0.25">
      <c r="A10" s="18"/>
      <c r="B10" s="80"/>
      <c r="C10" s="81"/>
      <c r="D10" s="80"/>
      <c r="E10" s="81"/>
      <c r="F10" s="82"/>
      <c r="G10" s="83"/>
      <c r="H10" s="84"/>
      <c r="I10" s="76"/>
      <c r="J10" s="77"/>
      <c r="K10" s="79"/>
    </row>
    <row r="11" spans="1:11" ht="15" customHeight="1" x14ac:dyDescent="0.25">
      <c r="A11" s="18"/>
      <c r="B11" s="80"/>
      <c r="C11" s="81"/>
      <c r="D11" s="80"/>
      <c r="E11" s="81"/>
      <c r="F11" s="82"/>
      <c r="G11" s="83"/>
      <c r="H11" s="84"/>
      <c r="I11" s="76"/>
      <c r="J11" s="77"/>
      <c r="K11" s="79"/>
    </row>
    <row r="12" spans="1:11" ht="15" customHeight="1" x14ac:dyDescent="0.25">
      <c r="A12" s="18"/>
      <c r="B12" s="80"/>
      <c r="C12" s="81"/>
      <c r="D12" s="80"/>
      <c r="E12" s="81"/>
      <c r="F12" s="82"/>
      <c r="G12" s="83"/>
      <c r="H12" s="84"/>
      <c r="I12" s="76"/>
      <c r="J12" s="77"/>
      <c r="K12" s="79"/>
    </row>
    <row r="13" spans="1:11" ht="15" customHeight="1" x14ac:dyDescent="0.25">
      <c r="A13" s="18"/>
      <c r="B13" s="80"/>
      <c r="C13" s="81"/>
      <c r="D13" s="80"/>
      <c r="E13" s="81"/>
      <c r="F13" s="82"/>
      <c r="G13" s="83"/>
      <c r="H13" s="84"/>
      <c r="I13" s="76"/>
      <c r="J13" s="77"/>
      <c r="K13" s="79"/>
    </row>
    <row r="14" spans="1:11" ht="15" customHeight="1" x14ac:dyDescent="0.25">
      <c r="A14" s="18"/>
      <c r="B14" s="80"/>
      <c r="C14" s="81"/>
      <c r="D14" s="80"/>
      <c r="E14" s="81"/>
      <c r="F14" s="82"/>
      <c r="G14" s="83"/>
      <c r="H14" s="84"/>
      <c r="I14" s="76"/>
      <c r="J14" s="77"/>
      <c r="K14" s="79"/>
    </row>
    <row r="15" spans="1:11" ht="15" customHeight="1" x14ac:dyDescent="0.25">
      <c r="A15" s="18"/>
      <c r="B15" s="80"/>
      <c r="C15" s="81"/>
      <c r="D15" s="80"/>
      <c r="E15" s="81"/>
      <c r="F15" s="82"/>
      <c r="G15" s="83"/>
      <c r="H15" s="84"/>
      <c r="I15" s="76"/>
      <c r="J15" s="77"/>
      <c r="K15" s="79"/>
    </row>
    <row r="16" spans="1:11" ht="15" customHeight="1" x14ac:dyDescent="0.25">
      <c r="A16" s="18"/>
      <c r="B16" s="80"/>
      <c r="C16" s="81"/>
      <c r="D16" s="80"/>
      <c r="E16" s="81"/>
      <c r="F16" s="82"/>
      <c r="G16" s="83"/>
      <c r="H16" s="84"/>
      <c r="I16" s="76"/>
      <c r="J16" s="77"/>
      <c r="K16" s="79"/>
    </row>
    <row r="17" spans="1:11" ht="18.75" customHeight="1" x14ac:dyDescent="0.25">
      <c r="A17" s="18"/>
      <c r="B17" s="80"/>
      <c r="C17" s="81"/>
      <c r="D17" s="80"/>
      <c r="E17" s="81"/>
      <c r="F17" s="82"/>
      <c r="G17" s="83"/>
      <c r="H17" s="84"/>
      <c r="I17" s="76"/>
      <c r="J17" s="77"/>
      <c r="K17" s="79"/>
    </row>
    <row r="18" spans="1:11" ht="15" customHeight="1" x14ac:dyDescent="0.25">
      <c r="A18" s="18"/>
      <c r="B18" s="80"/>
      <c r="C18" s="81"/>
      <c r="D18" s="80"/>
      <c r="E18" s="81"/>
      <c r="F18" s="82"/>
      <c r="G18" s="83"/>
      <c r="H18" s="84"/>
      <c r="I18" s="76"/>
      <c r="J18" s="77"/>
      <c r="K18" s="79"/>
    </row>
    <row r="19" spans="1:11" ht="15" customHeight="1" x14ac:dyDescent="0.25">
      <c r="A19" s="18"/>
      <c r="B19" s="80"/>
      <c r="C19" s="81"/>
      <c r="D19" s="80"/>
      <c r="E19" s="81"/>
      <c r="F19" s="82"/>
      <c r="G19" s="83"/>
      <c r="H19" s="84"/>
      <c r="I19" s="76"/>
      <c r="J19" s="77"/>
      <c r="K19" s="79"/>
    </row>
    <row r="20" spans="1:11" ht="15" customHeight="1" x14ac:dyDescent="0.25">
      <c r="A20" s="18"/>
      <c r="B20" s="80"/>
      <c r="C20" s="81"/>
      <c r="D20" s="80"/>
      <c r="E20" s="81"/>
      <c r="F20" s="82"/>
      <c r="G20" s="83"/>
      <c r="H20" s="84"/>
      <c r="I20" s="76"/>
      <c r="J20" s="77"/>
      <c r="K20" s="79"/>
    </row>
    <row r="21" spans="1:11" ht="15" customHeight="1" x14ac:dyDescent="0.25">
      <c r="A21" s="18"/>
      <c r="B21" s="80"/>
      <c r="C21" s="81"/>
      <c r="D21" s="80"/>
      <c r="E21" s="81"/>
      <c r="F21" s="82"/>
      <c r="G21" s="83"/>
      <c r="H21" s="84"/>
      <c r="I21" s="76"/>
      <c r="J21" s="77"/>
      <c r="K21" s="79"/>
    </row>
    <row r="22" spans="1:11" ht="15" customHeight="1" x14ac:dyDescent="0.25">
      <c r="A22" s="18"/>
      <c r="B22" s="80"/>
      <c r="C22" s="81"/>
      <c r="D22" s="80"/>
      <c r="E22" s="81"/>
      <c r="F22" s="82"/>
      <c r="G22" s="83"/>
      <c r="H22" s="84"/>
      <c r="I22" s="76"/>
      <c r="J22" s="77"/>
      <c r="K22" s="79"/>
    </row>
    <row r="23" spans="1:11" ht="15" customHeight="1" x14ac:dyDescent="0.25">
      <c r="A23" s="18"/>
      <c r="B23" s="80"/>
      <c r="C23" s="81"/>
      <c r="D23" s="80"/>
      <c r="E23" s="81"/>
      <c r="F23" s="82"/>
      <c r="G23" s="83"/>
      <c r="H23" s="84"/>
      <c r="I23" s="76"/>
      <c r="J23" s="77"/>
      <c r="K23" s="79"/>
    </row>
    <row r="24" spans="1:11" ht="15" customHeight="1" x14ac:dyDescent="0.25">
      <c r="A24" s="18"/>
      <c r="B24" s="80"/>
      <c r="C24" s="81"/>
      <c r="D24" s="80"/>
      <c r="E24" s="81"/>
      <c r="F24" s="82"/>
      <c r="G24" s="83"/>
      <c r="H24" s="84"/>
      <c r="I24" s="76"/>
      <c r="J24" s="77"/>
      <c r="K24" s="79"/>
    </row>
    <row r="25" spans="1:11" ht="15.75" customHeight="1" x14ac:dyDescent="0.3">
      <c r="A25" s="18"/>
      <c r="B25" s="80"/>
      <c r="C25" s="81"/>
      <c r="D25" s="80"/>
      <c r="E25" s="81"/>
      <c r="F25" s="19"/>
      <c r="G25" s="83"/>
      <c r="H25" s="84"/>
      <c r="I25" s="76"/>
      <c r="J25" s="77"/>
      <c r="K25" s="79"/>
    </row>
    <row r="26" spans="1:11" ht="15.75" customHeight="1" x14ac:dyDescent="0.3">
      <c r="A26" s="18"/>
      <c r="B26" s="80"/>
      <c r="C26" s="81"/>
      <c r="D26" s="80"/>
      <c r="E26" s="81"/>
      <c r="F26" s="19"/>
      <c r="G26" s="83"/>
      <c r="H26" s="84"/>
      <c r="I26" s="76"/>
      <c r="J26" s="77"/>
      <c r="K26" s="79"/>
    </row>
    <row r="27" spans="1:11" ht="15" customHeight="1" x14ac:dyDescent="0.25">
      <c r="A27" s="18"/>
      <c r="B27" s="80"/>
      <c r="C27" s="81"/>
      <c r="D27" s="80"/>
      <c r="E27" s="81"/>
      <c r="F27" s="18"/>
      <c r="G27" s="20"/>
      <c r="H27" s="16"/>
      <c r="I27" s="76"/>
      <c r="J27" s="77"/>
      <c r="K27" s="79"/>
    </row>
    <row r="28" spans="1:11" ht="15" customHeight="1" x14ac:dyDescent="0.25">
      <c r="A28" s="18"/>
      <c r="B28" s="80"/>
      <c r="C28" s="81"/>
      <c r="D28" s="80"/>
      <c r="E28" s="81"/>
      <c r="F28" s="18"/>
      <c r="G28" s="20"/>
      <c r="H28" s="16"/>
      <c r="I28" s="76"/>
      <c r="J28" s="77"/>
      <c r="K28" s="79"/>
    </row>
    <row r="29" spans="1:11" ht="15" customHeight="1" x14ac:dyDescent="0.25">
      <c r="A29" s="18"/>
      <c r="B29" s="80"/>
      <c r="C29" s="81"/>
      <c r="D29" s="21"/>
      <c r="E29" s="16"/>
      <c r="F29" s="22"/>
      <c r="G29" s="20"/>
      <c r="H29" s="16"/>
      <c r="I29" s="76"/>
      <c r="J29" s="77"/>
      <c r="K29" s="16"/>
    </row>
    <row r="30" spans="1:11" x14ac:dyDescent="0.25">
      <c r="A30" s="23" t="s">
        <v>9</v>
      </c>
      <c r="B30" s="24"/>
      <c r="C30" s="16"/>
      <c r="D30" s="21" t="s">
        <v>10</v>
      </c>
      <c r="E30" s="16"/>
      <c r="F30" s="25">
        <v>0.2281</v>
      </c>
      <c r="G30" s="26">
        <v>0.316</v>
      </c>
      <c r="H30" s="16"/>
      <c r="I30" s="27">
        <v>8.2699999999999996E-2</v>
      </c>
      <c r="J30" s="16"/>
      <c r="K30" s="28">
        <f>1-K32</f>
        <v>8.2699999999999996E-2</v>
      </c>
    </row>
    <row r="31" spans="1:11" x14ac:dyDescent="0.25">
      <c r="A31" s="23" t="s">
        <v>11</v>
      </c>
      <c r="B31" s="20"/>
      <c r="C31" s="16"/>
      <c r="D31" s="29">
        <v>0.15</v>
      </c>
      <c r="E31" s="16"/>
      <c r="F31" s="25">
        <v>0.15</v>
      </c>
      <c r="G31" s="26">
        <v>0.15</v>
      </c>
      <c r="H31" s="16"/>
      <c r="I31" s="27">
        <v>0.15</v>
      </c>
      <c r="J31" s="16"/>
      <c r="K31" s="28">
        <v>9.8000000000000004E-2</v>
      </c>
    </row>
    <row r="32" spans="1:11" x14ac:dyDescent="0.25">
      <c r="A32" s="23" t="s">
        <v>12</v>
      </c>
      <c r="B32" s="20"/>
      <c r="C32" s="16"/>
      <c r="D32" s="29" t="s">
        <v>10</v>
      </c>
      <c r="E32" s="16"/>
      <c r="F32" s="25">
        <v>0.77190000000000003</v>
      </c>
      <c r="G32" s="26">
        <v>0.68400000000000005</v>
      </c>
      <c r="H32" s="16"/>
      <c r="I32" s="27">
        <v>0.9173</v>
      </c>
      <c r="J32" s="16"/>
      <c r="K32" s="28">
        <v>0.9173</v>
      </c>
    </row>
    <row r="33" spans="1:12" x14ac:dyDescent="0.25">
      <c r="A33" s="23" t="s">
        <v>13</v>
      </c>
      <c r="B33" s="20"/>
      <c r="C33" s="16"/>
      <c r="D33" s="26" t="s">
        <v>14</v>
      </c>
      <c r="E33" s="16"/>
      <c r="F33" s="25">
        <v>5.2499999999999998E-2</v>
      </c>
      <c r="G33" s="26">
        <v>5.2499999999999998E-2</v>
      </c>
      <c r="H33" s="16"/>
      <c r="I33" s="27">
        <v>2.18E-2</v>
      </c>
      <c r="J33" s="16"/>
      <c r="K33" s="28">
        <v>2.18E-2</v>
      </c>
    </row>
    <row r="34" spans="1:12" x14ac:dyDescent="0.25">
      <c r="A34" s="23" t="s">
        <v>15</v>
      </c>
      <c r="B34" s="20"/>
      <c r="C34" s="16"/>
      <c r="D34" s="30" t="s">
        <v>16</v>
      </c>
      <c r="E34" s="16"/>
      <c r="F34" s="31" t="s">
        <v>17</v>
      </c>
      <c r="G34" s="32" t="s">
        <v>16</v>
      </c>
      <c r="H34" s="33"/>
      <c r="I34" s="34" t="s">
        <v>16</v>
      </c>
      <c r="J34" s="33"/>
      <c r="K34" s="33" t="s">
        <v>16</v>
      </c>
    </row>
    <row r="35" spans="1:12" x14ac:dyDescent="0.25">
      <c r="A35" s="23" t="s">
        <v>18</v>
      </c>
      <c r="B35" s="20"/>
      <c r="C35" s="16"/>
      <c r="D35" s="30" t="s">
        <v>16</v>
      </c>
      <c r="E35" s="16"/>
      <c r="F35" s="31" t="s">
        <v>17</v>
      </c>
      <c r="G35" s="32" t="s">
        <v>16</v>
      </c>
      <c r="H35" s="33"/>
      <c r="I35" s="34" t="s">
        <v>17</v>
      </c>
      <c r="J35" s="33"/>
      <c r="K35" s="33" t="s">
        <v>19</v>
      </c>
    </row>
    <row r="36" spans="1:12" x14ac:dyDescent="0.25">
      <c r="A36" s="23" t="s">
        <v>20</v>
      </c>
      <c r="B36" s="20"/>
      <c r="C36" s="16"/>
      <c r="D36" s="30" t="s">
        <v>17</v>
      </c>
      <c r="E36" s="16"/>
      <c r="F36" s="31" t="s">
        <v>16</v>
      </c>
      <c r="G36" s="32" t="s">
        <v>17</v>
      </c>
      <c r="H36" s="16"/>
      <c r="I36" s="34" t="s">
        <v>17</v>
      </c>
      <c r="J36" s="16"/>
      <c r="K36" s="33" t="s">
        <v>17</v>
      </c>
    </row>
    <row r="37" spans="1:12" x14ac:dyDescent="0.25">
      <c r="A37" s="23" t="s">
        <v>21</v>
      </c>
      <c r="B37" s="20"/>
      <c r="C37" s="16"/>
      <c r="D37" s="30" t="s">
        <v>17</v>
      </c>
      <c r="E37" s="16"/>
      <c r="F37" s="31" t="s">
        <v>16</v>
      </c>
      <c r="G37" s="32" t="s">
        <v>16</v>
      </c>
      <c r="H37" s="16"/>
      <c r="I37" s="2" t="s">
        <v>22</v>
      </c>
      <c r="J37" s="16"/>
      <c r="K37" s="16" t="s">
        <v>23</v>
      </c>
    </row>
    <row r="38" spans="1:12" x14ac:dyDescent="0.25">
      <c r="A38" s="23"/>
      <c r="B38" s="20"/>
      <c r="C38" s="16"/>
      <c r="D38" s="21"/>
      <c r="E38" s="16"/>
      <c r="F38" s="18"/>
      <c r="G38" s="20"/>
      <c r="H38" s="16"/>
      <c r="J38" s="16"/>
      <c r="K38" s="16"/>
    </row>
    <row r="39" spans="1:12" x14ac:dyDescent="0.25">
      <c r="A39" s="35" t="s">
        <v>24</v>
      </c>
      <c r="B39" s="36" t="s">
        <v>25</v>
      </c>
      <c r="C39" s="16"/>
      <c r="D39" s="20"/>
      <c r="E39" s="16"/>
      <c r="F39" s="37"/>
      <c r="G39" s="20"/>
      <c r="H39" s="16"/>
      <c r="J39" s="16"/>
      <c r="K39" s="16"/>
    </row>
    <row r="40" spans="1:12" x14ac:dyDescent="0.25">
      <c r="A40" s="23" t="s">
        <v>26</v>
      </c>
      <c r="B40" s="38">
        <v>39600</v>
      </c>
      <c r="C40" s="39"/>
      <c r="D40" s="40">
        <v>13842.821900000001</v>
      </c>
      <c r="E40" s="41"/>
      <c r="F40" s="42">
        <f>825.88+20749.4+8688.56</f>
        <v>30263.840000000004</v>
      </c>
      <c r="G40" s="38">
        <v>12952.57</v>
      </c>
      <c r="H40" s="41"/>
      <c r="I40" s="43">
        <v>1965.59</v>
      </c>
      <c r="J40" s="41"/>
      <c r="K40" s="41">
        <v>1125</v>
      </c>
    </row>
    <row r="41" spans="1:12" x14ac:dyDescent="0.25">
      <c r="A41" s="23" t="s">
        <v>27</v>
      </c>
      <c r="B41" s="44">
        <f>1500*3</f>
        <v>4500</v>
      </c>
      <c r="C41" s="33" t="s">
        <v>28</v>
      </c>
      <c r="D41" s="45">
        <v>21118.201164423099</v>
      </c>
      <c r="E41" s="46"/>
      <c r="F41" s="47">
        <v>63843.15</v>
      </c>
      <c r="G41" s="44">
        <v>7286.73</v>
      </c>
      <c r="H41" s="46"/>
      <c r="I41" s="48">
        <v>12913</v>
      </c>
      <c r="J41" s="46"/>
      <c r="K41" s="46">
        <v>5599.06</v>
      </c>
    </row>
    <row r="42" spans="1:12" x14ac:dyDescent="0.25">
      <c r="A42" s="23" t="s">
        <v>29</v>
      </c>
      <c r="B42" s="44">
        <f>36150+12000</f>
        <v>48150</v>
      </c>
      <c r="C42" s="33"/>
      <c r="D42" s="45">
        <v>2687.5469789807598</v>
      </c>
      <c r="E42" s="46"/>
      <c r="F42" s="47">
        <v>21381.7</v>
      </c>
      <c r="G42" s="44">
        <v>4096.87</v>
      </c>
      <c r="H42" s="46"/>
      <c r="I42" s="48">
        <v>580.44000000000005</v>
      </c>
      <c r="J42" s="46"/>
      <c r="K42" s="46">
        <v>503.36</v>
      </c>
    </row>
    <row r="43" spans="1:12" x14ac:dyDescent="0.25">
      <c r="A43" s="23" t="s">
        <v>30</v>
      </c>
      <c r="B43" s="49" t="s">
        <v>31</v>
      </c>
      <c r="C43" s="33"/>
      <c r="D43" s="45">
        <v>30160.303500000002</v>
      </c>
      <c r="E43" s="46"/>
      <c r="F43" s="47">
        <f>1875.23+1775.83+37.37+1105.04+343.81</f>
        <v>5137.28</v>
      </c>
      <c r="G43" s="44">
        <v>0</v>
      </c>
      <c r="H43" s="46"/>
      <c r="I43" s="48">
        <v>6513.83</v>
      </c>
      <c r="J43" s="46"/>
      <c r="K43" s="50">
        <v>5648.78</v>
      </c>
    </row>
    <row r="44" spans="1:12" x14ac:dyDescent="0.25">
      <c r="A44" s="23" t="s">
        <v>32</v>
      </c>
      <c r="B44" s="49" t="s">
        <v>31</v>
      </c>
      <c r="C44" s="33"/>
      <c r="D44" s="45">
        <v>9518.6598458333392</v>
      </c>
      <c r="E44" s="46"/>
      <c r="F44" s="47">
        <f>5469.49+0+218.99+1652.88</f>
        <v>7341.36</v>
      </c>
      <c r="G44" s="44">
        <v>3035.21</v>
      </c>
      <c r="H44" s="46"/>
      <c r="I44" s="48">
        <v>2055.7800000000002</v>
      </c>
      <c r="J44" s="46"/>
      <c r="K44" s="50">
        <v>1782.77</v>
      </c>
    </row>
    <row r="45" spans="1:12" x14ac:dyDescent="0.25">
      <c r="A45" s="23" t="s">
        <v>33</v>
      </c>
      <c r="B45" s="44">
        <v>0</v>
      </c>
      <c r="C45" s="33">
        <v>2011</v>
      </c>
      <c r="D45" s="45">
        <v>13903.4127829023</v>
      </c>
      <c r="E45" s="46"/>
      <c r="F45" s="51" t="s">
        <v>34</v>
      </c>
      <c r="G45" s="49" t="s">
        <v>34</v>
      </c>
      <c r="H45" s="46"/>
      <c r="I45" s="48"/>
      <c r="J45" s="46"/>
      <c r="K45" s="50">
        <v>9420.1299999999992</v>
      </c>
      <c r="L45" s="2" t="s">
        <v>35</v>
      </c>
    </row>
    <row r="46" spans="1:12" x14ac:dyDescent="0.25">
      <c r="A46" s="23" t="s">
        <v>36</v>
      </c>
      <c r="B46" s="49" t="s">
        <v>37</v>
      </c>
      <c r="C46" s="16"/>
      <c r="D46" s="45">
        <v>6714.23336622444</v>
      </c>
      <c r="E46" s="46"/>
      <c r="F46" s="51" t="s">
        <v>34</v>
      </c>
      <c r="G46" s="44">
        <v>11723.81</v>
      </c>
      <c r="H46" s="46"/>
      <c r="I46" s="52" t="s">
        <v>34</v>
      </c>
      <c r="J46" s="46"/>
      <c r="K46" s="50">
        <v>5418.94</v>
      </c>
    </row>
    <row r="47" spans="1:12" x14ac:dyDescent="0.25">
      <c r="A47" s="23" t="s">
        <v>38</v>
      </c>
      <c r="B47" s="49" t="s">
        <v>37</v>
      </c>
      <c r="C47" s="16"/>
      <c r="D47" s="45">
        <v>5577.8284006619097</v>
      </c>
      <c r="E47" s="46"/>
      <c r="F47" s="51" t="s">
        <v>34</v>
      </c>
      <c r="G47" s="49" t="s">
        <v>34</v>
      </c>
      <c r="H47" s="46"/>
      <c r="I47" s="48"/>
      <c r="J47" s="46"/>
      <c r="K47" s="50">
        <v>1366</v>
      </c>
    </row>
    <row r="48" spans="1:12" x14ac:dyDescent="0.25">
      <c r="A48" s="23" t="s">
        <v>39</v>
      </c>
      <c r="B48" s="49" t="s">
        <v>37</v>
      </c>
      <c r="C48" s="16"/>
      <c r="D48" s="45">
        <v>18304.822432948698</v>
      </c>
      <c r="E48" s="46"/>
      <c r="F48" s="51" t="s">
        <v>34</v>
      </c>
      <c r="G48" s="49" t="s">
        <v>34</v>
      </c>
      <c r="H48" s="46"/>
      <c r="I48" s="48">
        <v>19701.61</v>
      </c>
      <c r="J48" s="46"/>
      <c r="K48" s="50">
        <v>12284.54</v>
      </c>
    </row>
    <row r="49" spans="1:12" x14ac:dyDescent="0.25">
      <c r="A49" s="23" t="s">
        <v>40</v>
      </c>
      <c r="B49" s="53" t="s">
        <v>37</v>
      </c>
      <c r="C49" s="54"/>
      <c r="D49" s="55">
        <v>5768.6573779999999</v>
      </c>
      <c r="E49" s="56"/>
      <c r="F49" s="57" t="s">
        <v>34</v>
      </c>
      <c r="G49" s="53" t="s">
        <v>34</v>
      </c>
      <c r="H49" s="56"/>
      <c r="I49" s="58"/>
      <c r="J49" s="56"/>
      <c r="K49" s="59">
        <v>4411.51</v>
      </c>
    </row>
    <row r="50" spans="1:12" x14ac:dyDescent="0.25">
      <c r="A50" s="18"/>
      <c r="B50" s="20"/>
      <c r="C50" s="15"/>
      <c r="E50" s="15"/>
      <c r="F50" s="18"/>
      <c r="G50" s="20"/>
      <c r="H50" s="16"/>
      <c r="J50" s="16"/>
      <c r="K50" s="60"/>
    </row>
    <row r="51" spans="1:12" x14ac:dyDescent="0.25">
      <c r="A51" s="18" t="s">
        <v>41</v>
      </c>
      <c r="B51" s="44">
        <f>SUM(B40:B49)</f>
        <v>92250</v>
      </c>
      <c r="C51" s="16"/>
      <c r="D51" s="48">
        <f>SUM(D40:D49)</f>
        <v>127596.48774997456</v>
      </c>
      <c r="E51" s="46"/>
      <c r="F51" s="47">
        <f>SUM(F40:F49)</f>
        <v>127967.33</v>
      </c>
      <c r="G51" s="44">
        <f>SUM(G40:G49)</f>
        <v>39095.189999999995</v>
      </c>
      <c r="H51" s="46"/>
      <c r="I51" s="48">
        <f>SUM(I40:I49)</f>
        <v>43730.25</v>
      </c>
      <c r="J51" s="46"/>
      <c r="K51" s="46">
        <f>SUM(K40:K49)</f>
        <v>47560.090000000004</v>
      </c>
      <c r="L51" s="48"/>
    </row>
    <row r="52" spans="1:12" x14ac:dyDescent="0.25">
      <c r="A52" s="18" t="s">
        <v>42</v>
      </c>
      <c r="B52" s="44">
        <v>80250</v>
      </c>
      <c r="C52" s="16"/>
      <c r="D52" s="48">
        <v>138000</v>
      </c>
      <c r="E52" s="46"/>
      <c r="F52" s="47">
        <v>138000</v>
      </c>
      <c r="G52" s="44">
        <v>138000</v>
      </c>
      <c r="H52" s="46"/>
      <c r="I52" s="48">
        <v>138000</v>
      </c>
      <c r="J52" s="46"/>
      <c r="K52" s="46">
        <v>138000</v>
      </c>
      <c r="L52" s="48"/>
    </row>
    <row r="53" spans="1:12" x14ac:dyDescent="0.25">
      <c r="A53" s="18" t="s">
        <v>43</v>
      </c>
      <c r="B53" s="45">
        <f>1500*9+1500*12</f>
        <v>31500</v>
      </c>
      <c r="C53" s="16"/>
      <c r="E53" s="16"/>
      <c r="F53" s="18"/>
      <c r="G53" s="20"/>
      <c r="H53" s="16"/>
      <c r="I53" s="61"/>
      <c r="J53" s="16"/>
      <c r="K53" s="16"/>
    </row>
    <row r="54" spans="1:12" x14ac:dyDescent="0.25">
      <c r="A54" s="18" t="s">
        <v>44</v>
      </c>
      <c r="B54" s="62">
        <f>+B51+B53</f>
        <v>123750</v>
      </c>
      <c r="C54" s="54"/>
      <c r="E54" s="54"/>
      <c r="F54" s="18"/>
      <c r="G54" s="63"/>
      <c r="H54" s="54"/>
      <c r="I54" s="61"/>
      <c r="J54" s="54"/>
      <c r="K54" s="16"/>
    </row>
    <row r="55" spans="1:12" ht="18" thickBot="1" x14ac:dyDescent="0.35">
      <c r="A55" s="64" t="s">
        <v>45</v>
      </c>
      <c r="B55" s="65">
        <f>-B51+B52</f>
        <v>-12000</v>
      </c>
      <c r="C55" s="66" t="s">
        <v>46</v>
      </c>
      <c r="D55" s="67">
        <f>D51-D52</f>
        <v>-10403.512250025437</v>
      </c>
      <c r="E55" s="68"/>
      <c r="F55" s="69">
        <f>F51-F52</f>
        <v>-10032.669999999998</v>
      </c>
      <c r="G55" s="70">
        <f>G51-G52</f>
        <v>-98904.81</v>
      </c>
      <c r="H55" s="68"/>
      <c r="I55" s="67">
        <f>I51-I52</f>
        <v>-94269.75</v>
      </c>
      <c r="J55" s="66"/>
      <c r="K55" s="66">
        <f>K51-K52</f>
        <v>-90439.91</v>
      </c>
    </row>
    <row r="56" spans="1:12" x14ac:dyDescent="0.25">
      <c r="A56" s="72" t="s">
        <v>47</v>
      </c>
      <c r="B56" s="73"/>
      <c r="C56" s="73"/>
      <c r="D56" s="73"/>
      <c r="E56" s="73"/>
    </row>
    <row r="57" spans="1:12" x14ac:dyDescent="0.25">
      <c r="A57" s="73"/>
      <c r="B57" s="73"/>
      <c r="C57" s="73"/>
      <c r="D57" s="73"/>
      <c r="E57" s="73"/>
    </row>
  </sheetData>
  <mergeCells count="7">
    <mergeCell ref="A56:E57"/>
    <mergeCell ref="I5:J29"/>
    <mergeCell ref="K5:K28"/>
    <mergeCell ref="B6:C29"/>
    <mergeCell ref="D6:E28"/>
    <mergeCell ref="F6:F24"/>
    <mergeCell ref="G6:H26"/>
  </mergeCells>
  <pageMargins left="0.25" right="0.25" top="0.75" bottom="0.75" header="0.3" footer="0.3"/>
  <pageSetup scale="61" orientation="landscape" r:id="rId1"/>
  <headerFooter>
    <oddFooter>&amp;L4639097.1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2014-04-03T07:00:00+00:00</OpenedDate>
    <Date1 xmlns="dc463f71-b30c-4ab2-9473-d307f9d35888">2014-04-04T07:00:00+00:00</Date1>
    <IsDocumentOrder xmlns="dc463f71-b30c-4ab2-9473-d307f9d35888" xsi:nil="true"/>
    <IsHighlyConfidential xmlns="dc463f71-b30c-4ab2-9473-d307f9d35888">false</IsHighlyConfidential>
    <CaseCompanyNames xmlns="dc463f71-b30c-4ab2-9473-d307f9d35888">WASTE CONTROL, INC.</CaseCompanyNames>
    <DocketNumber xmlns="dc463f71-b30c-4ab2-9473-d307f9d35888">140560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2190E13D69736428DC0AA09A9BE07E0" ma:contentTypeVersion="175" ma:contentTypeDescription="" ma:contentTypeScope="" ma:versionID="ba2a7d46f7d34ffa8e36e51e3a0a1f7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9552AB65-09EE-49FB-BE3F-E9DED85B6F3B}"/>
</file>

<file path=customXml/itemProps2.xml><?xml version="1.0" encoding="utf-8"?>
<ds:datastoreItem xmlns:ds="http://schemas.openxmlformats.org/officeDocument/2006/customXml" ds:itemID="{8ED31CA3-8CD7-4A05-A132-F20FC77475D1}"/>
</file>

<file path=customXml/itemProps3.xml><?xml version="1.0" encoding="utf-8"?>
<ds:datastoreItem xmlns:ds="http://schemas.openxmlformats.org/officeDocument/2006/customXml" ds:itemID="{0A10BDEE-E18E-4A74-97FA-384B2B4B7316}"/>
</file>

<file path=customXml/itemProps4.xml><?xml version="1.0" encoding="utf-8"?>
<ds:datastoreItem xmlns:ds="http://schemas.openxmlformats.org/officeDocument/2006/customXml" ds:itemID="{289D5597-BE8E-4CE1-AC67-0B1A47FD0C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vt:lpstr>
      <vt:lpstr>Summary!Print_Area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dc:creator>
  <cp:lastModifiedBy>
  </cp:lastModifiedBy>
  <cp:lastPrinted>2014-02-18T22:01:06Z</cp:lastPrinted>
  <dcterms:created xsi:type="dcterms:W3CDTF">2014-02-18T22:01:06Z</dcterms:created>
  <dcterms:modified xsi:type="dcterms:W3CDTF">2014-02-18T22:01:06Z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0x0101006E56B4D1795A2E4DB2F0B01679ED314A00D2190E13D69736428DC0AA09A9BE07E0</vt:lpwstr>
  </property>
  <property fmtid="{D5CDD505-2E9C-101B-9397-08002B2CF9AE}" pid="3" name="_docset_NoMedatataSyncRequired">
    <vt:lpwstr>False</vt:lpwstr>
  </property>
</Properties>
</file>