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UG-200479 Cost Recovery Quarterly Report\10-31-2023\"/>
    </mc:Choice>
  </mc:AlternateContent>
  <xr:revisionPtr revIDLastSave="0" documentId="13_ncr:1_{5B095434-06AB-422E-9A54-2B729642015B}" xr6:coauthVersionLast="47" xr6:coauthVersionMax="47" xr10:uidLastSave="{00000000-0000-0000-0000-000000000000}"/>
  <bookViews>
    <workbookView xWindow="-28920" yWindow="-120" windowWidth="29040" windowHeight="15840" xr2:uid="{8A35C76F-6194-4D2C-935C-321E60A43258}"/>
  </bookViews>
  <sheets>
    <sheet name="COVID-19" sheetId="1" r:id="rId1"/>
  </sheets>
  <definedNames>
    <definedName name="_xlnm.Print_Area" localSheetId="0">'COVID-19'!$A$1:$AV$36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2" i="1" l="1"/>
  <c r="AO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M30" i="1" l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H30" i="1"/>
  <c r="G30" i="1"/>
  <c r="E30" i="1"/>
  <c r="I29" i="1"/>
  <c r="AO29" i="1" s="1"/>
  <c r="AT14" i="1" s="1"/>
  <c r="AO28" i="1"/>
  <c r="AO27" i="1"/>
  <c r="AO26" i="1"/>
  <c r="AO25" i="1"/>
  <c r="AO24" i="1"/>
  <c r="F23" i="1"/>
  <c r="AO23" i="1" s="1"/>
  <c r="X20" i="1"/>
  <c r="AO20" i="1" s="1"/>
  <c r="AO19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K17" i="1"/>
  <c r="J17" i="1"/>
  <c r="I17" i="1"/>
  <c r="H17" i="1"/>
  <c r="E17" i="1"/>
  <c r="E21" i="1" s="1"/>
  <c r="L16" i="1"/>
  <c r="AO16" i="1" s="1"/>
  <c r="L15" i="1"/>
  <c r="AO15" i="1" s="1"/>
  <c r="AO14" i="1"/>
  <c r="AO13" i="1"/>
  <c r="L12" i="1"/>
  <c r="AO12" i="1" s="1"/>
  <c r="AO11" i="1"/>
  <c r="L10" i="1"/>
  <c r="AO10" i="1" s="1"/>
  <c r="AO9" i="1"/>
  <c r="AO8" i="1"/>
  <c r="AO7" i="1"/>
  <c r="G6" i="1"/>
  <c r="G17" i="1" s="1"/>
  <c r="F6" i="1"/>
  <c r="F17" i="1" s="1"/>
  <c r="AT10" i="1" l="1"/>
  <c r="I30" i="1"/>
  <c r="AT9" i="1"/>
  <c r="AO34" i="1"/>
  <c r="L17" i="1"/>
  <c r="F30" i="1"/>
  <c r="AT8" i="1"/>
  <c r="AO6" i="1"/>
  <c r="AT7" i="1" s="1"/>
  <c r="AT13" i="1"/>
  <c r="AO30" i="1"/>
  <c r="AT15" i="1"/>
  <c r="AO17" i="1"/>
  <c r="AT11" i="1" l="1"/>
  <c r="AT16" i="1" s="1"/>
</calcChain>
</file>

<file path=xl/sharedStrings.xml><?xml version="1.0" encoding="utf-8"?>
<sst xmlns="http://schemas.openxmlformats.org/spreadsheetml/2006/main" count="41" uniqueCount="41">
  <si>
    <t>Washington - COVID-19 Costs &amp; Savings</t>
  </si>
  <si>
    <t xml:space="preserve">COVID-19 Deferral </t>
  </si>
  <si>
    <t>Total</t>
  </si>
  <si>
    <t>Washington COVID-19 Deferral Summary as of 9/30/2023</t>
  </si>
  <si>
    <t>Bad Debts - Costs</t>
  </si>
  <si>
    <t>Deferral Type</t>
  </si>
  <si>
    <t>WA</t>
  </si>
  <si>
    <t>Bad Debts - True-up Jan-21</t>
  </si>
  <si>
    <t>Bad Debt Expense</t>
  </si>
  <si>
    <t>Bad Debts - True-up Dec-20</t>
  </si>
  <si>
    <t>Past Due Interest</t>
  </si>
  <si>
    <t>Bad Debts - Not Recoverable Mar-Apr-20</t>
  </si>
  <si>
    <t>Other Direct Costs</t>
  </si>
  <si>
    <t>Interest - Past Due Bal</t>
  </si>
  <si>
    <t>Interest - Past Due Bal corrects Oct-21</t>
  </si>
  <si>
    <t>Reconnect Fees/Late Payment Fees</t>
  </si>
  <si>
    <t>Interest - Past Due Bal Apr-20-May-21</t>
  </si>
  <si>
    <t>Total 186</t>
  </si>
  <si>
    <t>O&amp;M Work Order - Costs</t>
  </si>
  <si>
    <t>O&amp;M Work Order - Not Recoverable Mar-Apr-20</t>
  </si>
  <si>
    <t>Other Direct Benefits</t>
  </si>
  <si>
    <t>4767000 - Credit &amp; Collections</t>
  </si>
  <si>
    <t xml:space="preserve">CARES Act Tax Benefit </t>
  </si>
  <si>
    <t>4767000 - Credit &amp; Collections May-20-May-21</t>
  </si>
  <si>
    <t>Total 253</t>
  </si>
  <si>
    <t>Total Costs 47WA.1860.20489</t>
  </si>
  <si>
    <t>Waived Reconnection Fees not booked</t>
  </si>
  <si>
    <t>Waived LPC not booked</t>
  </si>
  <si>
    <t>Total Costs 1860</t>
  </si>
  <si>
    <t>Savings</t>
  </si>
  <si>
    <t xml:space="preserve">Savings - True-up Feb-21 </t>
  </si>
  <si>
    <t>Savings - True-up Jan-21</t>
  </si>
  <si>
    <t>Savings - True-up Dec-20</t>
  </si>
  <si>
    <t>Savings - True-up May-Nov-20</t>
  </si>
  <si>
    <t>Savings - Not Recoverable Mar-Apr-20</t>
  </si>
  <si>
    <t>Savings - Care Act Credit</t>
  </si>
  <si>
    <t>Total Savings 47WA.2530.01290</t>
  </si>
  <si>
    <t>Total Ending Balance</t>
  </si>
  <si>
    <t>Variance</t>
  </si>
  <si>
    <t>Credit &amp; Collections</t>
  </si>
  <si>
    <t>Total Ending Balance 9.30.2023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</si>
</sst>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43" fontId="0" fillId="0" borderId="0" xfId="1" applyFont="1" applyFill="1" applyBorder="1" applyAlignment="1"/>
    <xf numFmtId="43" fontId="0" fillId="0" borderId="1" xfId="1" applyFont="1" applyFill="1" applyBorder="1" applyAlignment="1"/>
    <xf numFmtId="43" fontId="0" fillId="0" borderId="0" xfId="1" applyFont="1" applyFill="1" applyBorder="1" applyAlignment="1">
      <alignment horizontal="right"/>
    </xf>
    <xf numFmtId="43" fontId="0" fillId="0" borderId="0" xfId="0" applyNumberFormat="1"/>
    <xf numFmtId="43" fontId="3" fillId="0" borderId="0" xfId="0" applyNumberFormat="1" applyFont="1"/>
    <xf numFmtId="43" fontId="0" fillId="0" borderId="0" xfId="1" applyFont="1"/>
    <xf numFmtId="164" fontId="0" fillId="0" borderId="0" xfId="1" applyNumberFormat="1" applyFont="1"/>
    <xf numFmtId="43" fontId="0" fillId="0" borderId="2" xfId="1" applyFont="1" applyBorder="1"/>
    <xf numFmtId="164" fontId="0" fillId="0" borderId="2" xfId="1" applyNumberFormat="1" applyFont="1" applyBorder="1"/>
    <xf numFmtId="17" fontId="5" fillId="2" borderId="0" xfId="2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7" fontId="5" fillId="3" borderId="3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1" xfId="0" applyFont="1" applyBorder="1"/>
    <xf numFmtId="0" fontId="0" fillId="0" borderId="5" xfId="0" applyBorder="1"/>
    <xf numFmtId="0" fontId="0" fillId="0" borderId="3" xfId="0" applyBorder="1"/>
    <xf numFmtId="43" fontId="0" fillId="0" borderId="3" xfId="0" applyNumberFormat="1" applyBorder="1"/>
    <xf numFmtId="43" fontId="6" fillId="0" borderId="0" xfId="1" applyFont="1"/>
    <xf numFmtId="0" fontId="6" fillId="0" borderId="8" xfId="0" applyFont="1" applyBorder="1"/>
    <xf numFmtId="43" fontId="0" fillId="0" borderId="0" xfId="1" applyFont="1" applyFill="1"/>
    <xf numFmtId="43" fontId="2" fillId="0" borderId="0" xfId="1" applyFont="1" applyFill="1"/>
    <xf numFmtId="43" fontId="0" fillId="3" borderId="9" xfId="0" applyNumberFormat="1" applyFill="1" applyBorder="1"/>
    <xf numFmtId="43" fontId="6" fillId="0" borderId="10" xfId="1" applyFont="1" applyBorder="1" applyAlignment="1">
      <alignment horizontal="left" indent="1"/>
    </xf>
    <xf numFmtId="164" fontId="6" fillId="0" borderId="11" xfId="1" applyNumberFormat="1" applyFont="1" applyBorder="1" applyAlignment="1">
      <alignment horizontal="center"/>
    </xf>
    <xf numFmtId="0" fontId="6" fillId="0" borderId="3" xfId="0" applyFont="1" applyBorder="1"/>
    <xf numFmtId="0" fontId="0" fillId="0" borderId="0" xfId="0" applyAlignment="1">
      <alignment horizontal="left"/>
    </xf>
    <xf numFmtId="43" fontId="6" fillId="0" borderId="3" xfId="1" applyFont="1" applyBorder="1"/>
    <xf numFmtId="164" fontId="6" fillId="0" borderId="3" xfId="1" applyNumberFormat="1" applyFont="1" applyFill="1" applyBorder="1"/>
    <xf numFmtId="0" fontId="6" fillId="0" borderId="12" xfId="0" applyFont="1" applyBorder="1"/>
    <xf numFmtId="43" fontId="6" fillId="0" borderId="12" xfId="1" applyFont="1" applyBorder="1"/>
    <xf numFmtId="43" fontId="0" fillId="0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horizontal="right"/>
    </xf>
    <xf numFmtId="43" fontId="0" fillId="0" borderId="0" xfId="1" applyFont="1" applyBorder="1"/>
    <xf numFmtId="164" fontId="0" fillId="0" borderId="0" xfId="1" applyNumberFormat="1" applyFont="1" applyBorder="1"/>
    <xf numFmtId="43" fontId="0" fillId="0" borderId="3" xfId="1" applyFont="1" applyFill="1" applyBorder="1"/>
    <xf numFmtId="43" fontId="7" fillId="0" borderId="1" xfId="1" applyFont="1" applyBorder="1" applyAlignment="1">
      <alignment horizontal="left" indent="1"/>
    </xf>
    <xf numFmtId="164" fontId="7" fillId="0" borderId="13" xfId="1" applyNumberFormat="1" applyFont="1" applyFill="1" applyBorder="1"/>
    <xf numFmtId="164" fontId="0" fillId="0" borderId="0" xfId="1" applyNumberFormat="1" applyFont="1" applyFill="1" applyBorder="1"/>
    <xf numFmtId="43" fontId="0" fillId="0" borderId="12" xfId="0" applyNumberFormat="1" applyBorder="1"/>
    <xf numFmtId="43" fontId="6" fillId="0" borderId="14" xfId="1" applyFont="1" applyBorder="1"/>
    <xf numFmtId="0" fontId="0" fillId="0" borderId="2" xfId="0" applyBorder="1" applyAlignment="1">
      <alignment horizontal="left"/>
    </xf>
    <xf numFmtId="43" fontId="0" fillId="0" borderId="2" xfId="1" applyFont="1" applyFill="1" applyBorder="1"/>
    <xf numFmtId="43" fontId="2" fillId="0" borderId="2" xfId="1" applyFont="1" applyFill="1" applyBorder="1"/>
    <xf numFmtId="43" fontId="0" fillId="0" borderId="15" xfId="1" applyFont="1" applyFill="1" applyBorder="1"/>
    <xf numFmtId="43" fontId="7" fillId="0" borderId="0" xfId="1" applyFont="1" applyBorder="1" applyAlignment="1">
      <alignment horizontal="left" indent="1"/>
    </xf>
    <xf numFmtId="0" fontId="0" fillId="0" borderId="1" xfId="0" applyBorder="1"/>
    <xf numFmtId="43" fontId="0" fillId="0" borderId="1" xfId="1" applyFont="1" applyFill="1" applyBorder="1"/>
    <xf numFmtId="43" fontId="0" fillId="0" borderId="9" xfId="0" applyNumberFormat="1" applyBorder="1"/>
    <xf numFmtId="43" fontId="0" fillId="0" borderId="16" xfId="0" applyNumberFormat="1" applyBorder="1"/>
    <xf numFmtId="43" fontId="7" fillId="0" borderId="17" xfId="1" applyFont="1" applyFill="1" applyBorder="1" applyAlignment="1">
      <alignment horizontal="left" indent="2"/>
    </xf>
    <xf numFmtId="0" fontId="0" fillId="0" borderId="0" xfId="0" applyAlignment="1">
      <alignment horizontal="center"/>
    </xf>
    <xf numFmtId="43" fontId="0" fillId="3" borderId="12" xfId="0" applyNumberFormat="1" applyFill="1" applyBorder="1"/>
    <xf numFmtId="43" fontId="6" fillId="0" borderId="2" xfId="1" applyFont="1" applyBorder="1"/>
    <xf numFmtId="164" fontId="6" fillId="0" borderId="18" xfId="1" applyNumberFormat="1" applyFont="1" applyBorder="1"/>
    <xf numFmtId="0" fontId="6" fillId="0" borderId="15" xfId="0" applyFont="1" applyBorder="1"/>
    <xf numFmtId="0" fontId="0" fillId="0" borderId="0" xfId="1" applyNumberFormat="1" applyFont="1" applyFill="1" applyBorder="1" applyAlignment="1">
      <alignment horizontal="left"/>
    </xf>
    <xf numFmtId="43" fontId="0" fillId="0" borderId="0" xfId="1" applyFont="1" applyFill="1" applyAlignment="1">
      <alignment horizontal="center"/>
    </xf>
    <xf numFmtId="0" fontId="0" fillId="0" borderId="14" xfId="0" applyBorder="1"/>
    <xf numFmtId="0" fontId="0" fillId="0" borderId="2" xfId="1" applyNumberFormat="1" applyFont="1" applyFill="1" applyBorder="1" applyAlignment="1">
      <alignment horizontal="left"/>
    </xf>
    <xf numFmtId="0" fontId="0" fillId="0" borderId="1" xfId="0" applyBorder="1" applyAlignment="1">
      <alignment horizontal="left" inden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43" fontId="0" fillId="0" borderId="3" xfId="1" applyFont="1" applyBorder="1"/>
    <xf numFmtId="0" fontId="0" fillId="0" borderId="5" xfId="0" applyBorder="1" applyAlignment="1">
      <alignment horizontal="left" vertical="center" indent="1"/>
    </xf>
    <xf numFmtId="0" fontId="0" fillId="0" borderId="2" xfId="0" applyBorder="1"/>
    <xf numFmtId="0" fontId="0" fillId="0" borderId="4" xfId="0" applyBorder="1"/>
    <xf numFmtId="43" fontId="0" fillId="0" borderId="1" xfId="0" applyNumberFormat="1" applyBorder="1"/>
    <xf numFmtId="43" fontId="0" fillId="3" borderId="16" xfId="0" applyNumberFormat="1" applyFill="1" applyBorder="1"/>
    <xf numFmtId="0" fontId="0" fillId="0" borderId="0" xfId="0" applyAlignment="1">
      <alignment horizontal="left" indent="3"/>
    </xf>
    <xf numFmtId="43" fontId="0" fillId="3" borderId="2" xfId="0" applyNumberFormat="1" applyFill="1" applyBorder="1"/>
    <xf numFmtId="43" fontId="0" fillId="0" borderId="2" xfId="0" applyNumberFormat="1" applyBorder="1"/>
    <xf numFmtId="43" fontId="0" fillId="0" borderId="2" xfId="1" applyFont="1" applyFill="1" applyBorder="1" applyAlignment="1">
      <alignment horizontal="right"/>
    </xf>
    <xf numFmtId="43" fontId="3" fillId="0" borderId="9" xfId="0" applyNumberFormat="1" applyFont="1" applyBorder="1"/>
    <xf numFmtId="17" fontId="5" fillId="2" borderId="3" xfId="2" applyNumberFormat="1" applyFont="1" applyFill="1" applyBorder="1" applyAlignment="1">
      <alignment horizontal="center" vertical="center"/>
    </xf>
    <xf numFmtId="43" fontId="7" fillId="4" borderId="6" xfId="1" applyFont="1" applyFill="1" applyBorder="1" applyAlignment="1">
      <alignment horizontal="center" vertical="center"/>
    </xf>
    <xf numFmtId="43" fontId="7" fillId="4" borderId="7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indent="1"/>
    </xf>
    <xf numFmtId="43" fontId="0" fillId="0" borderId="1" xfId="1" applyFont="1" applyFill="1" applyBorder="1" applyAlignment="1">
      <alignment horizontal="right"/>
    </xf>
    <xf numFmtId="43" fontId="0" fillId="0" borderId="0" xfId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2" borderId="0" xfId="2" applyFont="1" applyFill="1" applyAlignment="1">
      <alignment horizontal="left"/>
    </xf>
  </cellXfs>
  <cellStyles count="3">
    <cellStyle name="Comma" xfId="1" builtinId="3"/>
    <cellStyle name="Normal" xfId="0" builtinId="0"/>
    <cellStyle name="Normal 14" xfId="2" xr:uid="{44CD4DA5-83C0-4877-BCCF-436D36D03A14}"/>
  </cellStyles>
  <dxfs count="0"/>
  <tableStyles count="1" defaultTableStyle="TableStyleMedium2" defaultPivotStyle="PivotStyleLight16">
    <tableStyle name="Invisible" pivot="0" table="0" count="0" xr9:uid="{73FE5F59-5DCC-44A9-B636-586CE373631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36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7AF49F-1AD9-41FF-BC0C-97993322652E}"/>
            </a:ext>
          </a:extLst>
        </xdr:cNvPr>
        <xdr:cNvSpPr txBox="1"/>
      </xdr:nvSpPr>
      <xdr:spPr>
        <a:xfrm>
          <a:off x="10016140" y="1186190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C3B2-C2F8-4381-84C0-C2222A8089C9}">
  <dimension ref="A1:AZ36"/>
  <sheetViews>
    <sheetView showGridLines="0" tabSelected="1" zoomScaleNormal="100" zoomScaleSheetLayoutView="85" workbookViewId="0">
      <selection activeCell="AS34" sqref="AS34"/>
    </sheetView>
  </sheetViews>
  <sheetFormatPr defaultRowHeight="14.25" x14ac:dyDescent="0.2"/>
  <cols>
    <col min="1" max="1" width="3.25" customWidth="1"/>
    <col min="2" max="2" width="1.75" customWidth="1"/>
    <col min="3" max="3" width="3.875" customWidth="1"/>
    <col min="4" max="4" width="34.75" customWidth="1"/>
    <col min="5" max="5" width="11.875" customWidth="1"/>
    <col min="6" max="6" width="12.25" customWidth="1"/>
    <col min="7" max="8" width="11.75" customWidth="1"/>
    <col min="9" max="9" width="12.25" customWidth="1"/>
    <col min="10" max="11" width="11.5" customWidth="1"/>
    <col min="12" max="23" width="12.625" customWidth="1"/>
    <col min="24" max="24" width="11.125" customWidth="1"/>
    <col min="25" max="35" width="12.625" customWidth="1"/>
    <col min="36" max="37" width="11.125" bestFit="1" customWidth="1"/>
    <col min="38" max="39" width="12.625" customWidth="1"/>
    <col min="40" max="40" width="0.75" customWidth="1"/>
    <col min="41" max="41" width="13.875" customWidth="1"/>
    <col min="42" max="42" width="1.125" customWidth="1"/>
    <col min="43" max="43" width="1.625" customWidth="1"/>
    <col min="44" max="44" width="2" style="6" customWidth="1"/>
    <col min="45" max="45" width="44.5" style="6" customWidth="1"/>
    <col min="46" max="46" width="13.5" style="7" customWidth="1"/>
    <col min="47" max="47" width="2" customWidth="1"/>
    <col min="48" max="48" width="3.25" customWidth="1"/>
  </cols>
  <sheetData>
    <row r="1" spans="1:52" ht="15.75" customHeight="1" x14ac:dyDescent="0.25">
      <c r="Z1" s="1"/>
      <c r="AA1" s="1"/>
      <c r="AC1" s="2"/>
      <c r="AD1" s="2"/>
      <c r="AE1" s="2"/>
      <c r="AF1" s="2"/>
      <c r="AG1" s="2"/>
      <c r="AH1" s="3"/>
      <c r="AL1" s="83"/>
      <c r="AM1" s="83"/>
      <c r="AO1" s="4"/>
      <c r="AP1" s="5"/>
      <c r="AQ1" s="4"/>
    </row>
    <row r="2" spans="1:52" ht="15.75" customHeight="1" x14ac:dyDescent="0.25">
      <c r="AP2" s="5"/>
      <c r="AQ2" s="4"/>
    </row>
    <row r="3" spans="1:52" ht="15.75" customHeight="1" x14ac:dyDescent="0.25">
      <c r="C3" s="85" t="s">
        <v>0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5"/>
      <c r="AS3" s="8"/>
      <c r="AT3" s="9"/>
    </row>
    <row r="4" spans="1:52" ht="12" customHeight="1" thickBot="1" x14ac:dyDescent="0.3">
      <c r="B4" s="86" t="s">
        <v>1</v>
      </c>
      <c r="C4" s="86"/>
      <c r="D4" s="86"/>
      <c r="E4" s="10">
        <v>43952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/>
      <c r="AO4" s="11"/>
      <c r="AP4" s="5"/>
      <c r="AQ4" s="13"/>
      <c r="AR4" s="14"/>
      <c r="AS4" s="15"/>
      <c r="AT4" s="15"/>
      <c r="AU4" s="16"/>
      <c r="AV4" s="17"/>
    </row>
    <row r="5" spans="1:52" ht="16.5" thickBot="1" x14ac:dyDescent="0.3">
      <c r="A5" s="18"/>
      <c r="B5" s="86"/>
      <c r="C5" s="86"/>
      <c r="D5" s="86"/>
      <c r="E5" s="10">
        <v>44156</v>
      </c>
      <c r="F5" s="10">
        <v>44186</v>
      </c>
      <c r="G5" s="10">
        <v>44197</v>
      </c>
      <c r="H5" s="10">
        <v>44228</v>
      </c>
      <c r="I5" s="10">
        <v>44256</v>
      </c>
      <c r="J5" s="10">
        <v>44287</v>
      </c>
      <c r="K5" s="10">
        <v>44317</v>
      </c>
      <c r="L5" s="10">
        <v>44348</v>
      </c>
      <c r="M5" s="10">
        <v>44378</v>
      </c>
      <c r="N5" s="10">
        <v>44409</v>
      </c>
      <c r="O5" s="10">
        <v>44440</v>
      </c>
      <c r="P5" s="10">
        <v>44470</v>
      </c>
      <c r="Q5" s="10">
        <v>44501</v>
      </c>
      <c r="R5" s="10">
        <v>44531</v>
      </c>
      <c r="S5" s="10">
        <v>44562</v>
      </c>
      <c r="T5" s="10">
        <v>44593</v>
      </c>
      <c r="U5" s="10">
        <v>44621</v>
      </c>
      <c r="V5" s="10">
        <v>44652</v>
      </c>
      <c r="W5" s="10">
        <v>44682</v>
      </c>
      <c r="X5" s="10">
        <v>44713</v>
      </c>
      <c r="Y5" s="10">
        <v>44743</v>
      </c>
      <c r="Z5" s="10">
        <v>44774</v>
      </c>
      <c r="AA5" s="10">
        <v>44805</v>
      </c>
      <c r="AB5" s="10">
        <v>44835</v>
      </c>
      <c r="AC5" s="10">
        <v>44866</v>
      </c>
      <c r="AD5" s="10">
        <v>44896</v>
      </c>
      <c r="AE5" s="10">
        <v>44927</v>
      </c>
      <c r="AF5" s="10">
        <v>44958</v>
      </c>
      <c r="AG5" s="10">
        <v>44986</v>
      </c>
      <c r="AH5" s="10">
        <v>45017</v>
      </c>
      <c r="AI5" s="10">
        <v>45047</v>
      </c>
      <c r="AJ5" s="10">
        <v>45078</v>
      </c>
      <c r="AK5" s="10">
        <v>45108</v>
      </c>
      <c r="AL5" s="10">
        <v>45139</v>
      </c>
      <c r="AM5" s="10">
        <v>45170</v>
      </c>
      <c r="AN5" s="12"/>
      <c r="AO5" s="78" t="s">
        <v>2</v>
      </c>
      <c r="AP5" s="5"/>
      <c r="AQ5" s="19"/>
      <c r="AR5" s="20"/>
      <c r="AS5" s="79" t="s">
        <v>3</v>
      </c>
      <c r="AT5" s="80"/>
      <c r="AU5" s="21"/>
    </row>
    <row r="6" spans="1:52" ht="15.75" x14ac:dyDescent="0.25">
      <c r="A6" s="18"/>
      <c r="C6" s="81" t="s">
        <v>4</v>
      </c>
      <c r="D6" s="81"/>
      <c r="E6" s="22">
        <v>95087.75</v>
      </c>
      <c r="F6" s="22">
        <f>225943.22-F13-J8</f>
        <v>215508.29</v>
      </c>
      <c r="G6" s="22">
        <f>4122.11-G13-I7</f>
        <v>-4356.18</v>
      </c>
      <c r="H6" s="22">
        <v>55165.84</v>
      </c>
      <c r="I6" s="22">
        <v>-41970.52</v>
      </c>
      <c r="J6" s="22">
        <v>-76832.52</v>
      </c>
      <c r="K6" s="22">
        <v>32913.49</v>
      </c>
      <c r="L6" s="22">
        <v>206292.17</v>
      </c>
      <c r="M6" s="22">
        <v>-89920.36</v>
      </c>
      <c r="N6" s="22">
        <v>7792.44</v>
      </c>
      <c r="O6" s="22">
        <v>-83970.18</v>
      </c>
      <c r="P6" s="22">
        <v>-86758.71</v>
      </c>
      <c r="Q6" s="22">
        <v>-171853.01</v>
      </c>
      <c r="R6" s="22">
        <v>-158238.84</v>
      </c>
      <c r="S6" s="22">
        <v>-2421.84</v>
      </c>
      <c r="T6" s="22">
        <v>-61922.69</v>
      </c>
      <c r="U6" s="22">
        <v>-420442.57</v>
      </c>
      <c r="V6" s="22">
        <v>-46712.73</v>
      </c>
      <c r="W6" s="22">
        <v>132894.85</v>
      </c>
      <c r="X6" s="23">
        <v>-50807.28</v>
      </c>
      <c r="Y6" s="22">
        <v>5709.59</v>
      </c>
      <c r="Z6" s="22">
        <v>128634.29</v>
      </c>
      <c r="AA6" s="23">
        <v>64545.88</v>
      </c>
      <c r="AB6" s="23">
        <v>67014.55</v>
      </c>
      <c r="AC6" s="23">
        <v>-61096.82</v>
      </c>
      <c r="AD6" s="23">
        <v>54711.07</v>
      </c>
      <c r="AE6" s="23">
        <v>71094.73</v>
      </c>
      <c r="AF6" s="23">
        <v>13721.07</v>
      </c>
      <c r="AG6" s="22">
        <v>11950.58</v>
      </c>
      <c r="AH6" s="22">
        <v>-34851.75</v>
      </c>
      <c r="AI6" s="22">
        <v>173034.08</v>
      </c>
      <c r="AJ6" s="22">
        <v>55326.82</v>
      </c>
      <c r="AK6" s="22">
        <v>117482.99</v>
      </c>
      <c r="AL6" s="22">
        <v>190327.14</v>
      </c>
      <c r="AM6" s="22">
        <v>51646.85</v>
      </c>
      <c r="AN6" s="24"/>
      <c r="AO6" s="19">
        <f>SUM(E6:AM6)</f>
        <v>358698.46999999991</v>
      </c>
      <c r="AP6" s="5"/>
      <c r="AQ6" s="19"/>
      <c r="AR6" s="20"/>
      <c r="AS6" s="25" t="s">
        <v>5</v>
      </c>
      <c r="AT6" s="26" t="s">
        <v>6</v>
      </c>
      <c r="AU6" s="27"/>
    </row>
    <row r="7" spans="1:52" ht="15.75" x14ac:dyDescent="0.25">
      <c r="A7" s="18"/>
      <c r="C7" s="81" t="s">
        <v>7</v>
      </c>
      <c r="D7" s="81"/>
      <c r="E7" s="28"/>
      <c r="F7" s="28"/>
      <c r="G7" s="22"/>
      <c r="H7" s="22"/>
      <c r="I7" s="22">
        <v>7357.82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2"/>
      <c r="Z7" s="22"/>
      <c r="AA7" s="23"/>
      <c r="AB7" s="23"/>
      <c r="AC7" s="23"/>
      <c r="AD7" s="23"/>
      <c r="AE7" s="23"/>
      <c r="AF7" s="23"/>
      <c r="AG7" s="22"/>
      <c r="AH7" s="22"/>
      <c r="AI7" s="22"/>
      <c r="AJ7" s="22"/>
      <c r="AL7" s="22"/>
      <c r="AM7" s="22"/>
      <c r="AN7" s="24"/>
      <c r="AO7" s="19">
        <f t="shared" ref="AO7:AO9" si="0">SUM(E7:AM7)</f>
        <v>7357.82</v>
      </c>
      <c r="AP7" s="5"/>
      <c r="AQ7" s="19"/>
      <c r="AR7" s="29"/>
      <c r="AS7" s="20" t="s">
        <v>8</v>
      </c>
      <c r="AT7" s="30">
        <f>AO6+AO7+AO8+AO9</f>
        <v>325652.52999999991</v>
      </c>
      <c r="AU7" s="31"/>
    </row>
    <row r="8" spans="1:52" ht="15.75" x14ac:dyDescent="0.25">
      <c r="A8" s="18"/>
      <c r="C8" s="81" t="s">
        <v>9</v>
      </c>
      <c r="D8" s="81"/>
      <c r="E8" s="28"/>
      <c r="F8" s="28"/>
      <c r="G8" s="22"/>
      <c r="H8" s="22"/>
      <c r="I8" s="22"/>
      <c r="J8" s="22">
        <v>7410.97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2"/>
      <c r="Z8" s="22"/>
      <c r="AA8" s="23"/>
      <c r="AB8" s="23"/>
      <c r="AC8" s="23"/>
      <c r="AD8" s="23"/>
      <c r="AE8" s="23"/>
      <c r="AF8" s="23"/>
      <c r="AG8" s="22"/>
      <c r="AH8" s="22"/>
      <c r="AI8" s="22"/>
      <c r="AJ8" s="22"/>
      <c r="AK8" s="22"/>
      <c r="AL8" s="22"/>
      <c r="AM8" s="22"/>
      <c r="AN8" s="24"/>
      <c r="AO8" s="19">
        <f t="shared" si="0"/>
        <v>7410.97</v>
      </c>
      <c r="AP8" s="5"/>
      <c r="AQ8" s="4"/>
      <c r="AR8" s="32"/>
      <c r="AS8" s="20" t="s">
        <v>10</v>
      </c>
      <c r="AT8" s="30">
        <f>+AO10+AO12+AO11</f>
        <v>589294.94000000006</v>
      </c>
      <c r="AU8" s="27"/>
    </row>
    <row r="9" spans="1:52" ht="15.75" x14ac:dyDescent="0.25">
      <c r="A9" s="18"/>
      <c r="C9" s="81" t="s">
        <v>11</v>
      </c>
      <c r="D9" s="81"/>
      <c r="E9" s="28"/>
      <c r="F9" s="28"/>
      <c r="G9" s="22"/>
      <c r="H9" s="22"/>
      <c r="I9" s="22"/>
      <c r="J9" s="22"/>
      <c r="K9" s="22"/>
      <c r="L9" s="22">
        <v>-47814.73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3"/>
      <c r="Y9" s="22"/>
      <c r="Z9" s="22"/>
      <c r="AA9" s="23"/>
      <c r="AB9" s="23"/>
      <c r="AC9" s="23"/>
      <c r="AD9" s="23"/>
      <c r="AE9" s="23"/>
      <c r="AF9" s="23"/>
      <c r="AG9" s="22"/>
      <c r="AH9" s="22"/>
      <c r="AI9" s="22"/>
      <c r="AJ9" s="22"/>
      <c r="AK9" s="22"/>
      <c r="AL9" s="22"/>
      <c r="AM9" s="22"/>
      <c r="AN9" s="24"/>
      <c r="AO9" s="19">
        <f t="shared" si="0"/>
        <v>-47814.73</v>
      </c>
      <c r="AP9" s="5"/>
      <c r="AQ9" s="4"/>
      <c r="AR9" s="32"/>
      <c r="AS9" s="20" t="s">
        <v>12</v>
      </c>
      <c r="AT9" s="30">
        <f>+AO13+AO14</f>
        <v>124102.42000000006</v>
      </c>
      <c r="AU9" s="27"/>
    </row>
    <row r="10" spans="1:52" ht="15.75" x14ac:dyDescent="0.25">
      <c r="A10" s="18"/>
      <c r="C10" s="81" t="s">
        <v>13</v>
      </c>
      <c r="D10" s="81"/>
      <c r="E10" s="28"/>
      <c r="F10" s="28"/>
      <c r="G10" s="22"/>
      <c r="H10" s="22"/>
      <c r="I10" s="22"/>
      <c r="J10" s="22"/>
      <c r="K10" s="22"/>
      <c r="L10" s="33">
        <f>7261.85</f>
        <v>7261.85</v>
      </c>
      <c r="M10" s="33">
        <v>6846.45</v>
      </c>
      <c r="N10" s="33">
        <v>6066.44</v>
      </c>
      <c r="O10" s="33">
        <v>5547.32</v>
      </c>
      <c r="P10" s="33">
        <v>4674.8900000000003</v>
      </c>
      <c r="Q10" s="33">
        <v>4860.26</v>
      </c>
      <c r="R10" s="33">
        <v>6047.54</v>
      </c>
      <c r="S10" s="33">
        <v>8820.5400000000009</v>
      </c>
      <c r="T10" s="33">
        <v>11531.84</v>
      </c>
      <c r="U10" s="33">
        <v>8462.48</v>
      </c>
      <c r="V10" s="33">
        <v>14265.63</v>
      </c>
      <c r="W10" s="33">
        <v>13665.94</v>
      </c>
      <c r="X10" s="34">
        <v>12233.7</v>
      </c>
      <c r="Y10" s="33">
        <v>13600.64</v>
      </c>
      <c r="Z10" s="33">
        <v>10800.18</v>
      </c>
      <c r="AA10" s="23">
        <v>10061.11</v>
      </c>
      <c r="AB10" s="34">
        <v>9368.94</v>
      </c>
      <c r="AC10" s="34">
        <v>9076.7000000000007</v>
      </c>
      <c r="AD10" s="34">
        <v>10825.54</v>
      </c>
      <c r="AE10" s="34">
        <v>34412.080000000002</v>
      </c>
      <c r="AF10" s="34">
        <v>41171.660000000003</v>
      </c>
      <c r="AG10" s="34">
        <v>35431.07</v>
      </c>
      <c r="AH10" s="34">
        <v>42669.120000000003</v>
      </c>
      <c r="AI10" s="34">
        <v>40466.129999999997</v>
      </c>
      <c r="AJ10" s="34">
        <v>39627.919999999998</v>
      </c>
      <c r="AK10" s="34">
        <v>34058.07</v>
      </c>
      <c r="AL10" s="34">
        <v>25194.77</v>
      </c>
      <c r="AM10" s="34">
        <v>24412.49</v>
      </c>
      <c r="AN10" s="24"/>
      <c r="AO10" s="19">
        <f t="shared" ref="AO10:AO16" si="1">SUM(E10:AM10)</f>
        <v>491461.3</v>
      </c>
      <c r="AP10" s="5"/>
      <c r="AQ10" s="4"/>
      <c r="AR10" s="32"/>
      <c r="AS10" s="20" t="s">
        <v>15</v>
      </c>
      <c r="AT10" s="30">
        <f>+AO20+AO19</f>
        <v>5460277.6300000008</v>
      </c>
      <c r="AU10" s="27"/>
      <c r="AW10" s="35"/>
    </row>
    <row r="11" spans="1:52" ht="15.75" x14ac:dyDescent="0.25">
      <c r="A11" s="18"/>
      <c r="C11" s="81" t="s">
        <v>14</v>
      </c>
      <c r="D11" s="81"/>
      <c r="E11" s="28"/>
      <c r="F11" s="28"/>
      <c r="G11" s="22"/>
      <c r="H11" s="22"/>
      <c r="I11" s="22"/>
      <c r="J11" s="22"/>
      <c r="K11" s="22"/>
      <c r="L11" s="33"/>
      <c r="M11" s="33"/>
      <c r="N11" s="33"/>
      <c r="O11" s="33"/>
      <c r="P11" s="33"/>
      <c r="Q11" s="33"/>
      <c r="R11" s="33">
        <v>301.66000000000003</v>
      </c>
      <c r="S11" s="33"/>
      <c r="T11" s="33"/>
      <c r="U11" s="33"/>
      <c r="V11" s="33"/>
      <c r="W11" s="33"/>
      <c r="X11" s="33"/>
      <c r="Y11" s="33"/>
      <c r="Z11" s="33"/>
      <c r="AA11" s="34"/>
      <c r="AB11" s="34"/>
      <c r="AC11" s="34"/>
      <c r="AD11" s="34"/>
      <c r="AE11" s="34"/>
      <c r="AF11" s="34"/>
      <c r="AG11" s="33"/>
      <c r="AH11" s="33"/>
      <c r="AI11" s="33"/>
      <c r="AJ11" s="33"/>
      <c r="AK11" s="33"/>
      <c r="AL11" s="33"/>
      <c r="AM11" s="33"/>
      <c r="AN11" s="24"/>
      <c r="AO11" s="19">
        <f>SUM(E11:AM11)</f>
        <v>301.66000000000003</v>
      </c>
      <c r="AP11" s="5"/>
      <c r="AQ11" s="4"/>
      <c r="AR11" s="32"/>
      <c r="AS11" s="39" t="s">
        <v>17</v>
      </c>
      <c r="AT11" s="40">
        <f>SUM(AT7:AT10)</f>
        <v>6499327.5200000005</v>
      </c>
      <c r="AU11" s="27"/>
      <c r="AX11" s="6"/>
      <c r="AY11" s="36"/>
      <c r="AZ11" s="37"/>
    </row>
    <row r="12" spans="1:52" ht="15.75" x14ac:dyDescent="0.25">
      <c r="A12" s="18"/>
      <c r="C12" s="81" t="s">
        <v>16</v>
      </c>
      <c r="D12" s="81"/>
      <c r="E12" s="28"/>
      <c r="F12" s="28"/>
      <c r="G12" s="33"/>
      <c r="H12" s="33"/>
      <c r="I12" s="33"/>
      <c r="J12" s="33"/>
      <c r="K12" s="33"/>
      <c r="L12" s="33">
        <f>97531.98</f>
        <v>97531.98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4"/>
      <c r="AB12" s="34"/>
      <c r="AC12" s="34"/>
      <c r="AD12" s="34"/>
      <c r="AE12" s="34"/>
      <c r="AF12" s="34"/>
      <c r="AG12" s="33"/>
      <c r="AH12" s="33"/>
      <c r="AI12" s="33"/>
      <c r="AJ12" s="33"/>
      <c r="AL12" s="33"/>
      <c r="AM12" s="38"/>
      <c r="AN12" s="24"/>
      <c r="AO12" s="19">
        <f t="shared" si="1"/>
        <v>97531.98</v>
      </c>
      <c r="AP12" s="5"/>
      <c r="AQ12" s="4"/>
      <c r="AR12" s="32"/>
      <c r="AT12" s="41"/>
      <c r="AU12" s="31"/>
    </row>
    <row r="13" spans="1:52" ht="15.75" x14ac:dyDescent="0.25">
      <c r="A13" s="18"/>
      <c r="C13" s="28" t="s">
        <v>18</v>
      </c>
      <c r="D13" s="28"/>
      <c r="E13" s="22">
        <v>64076.89</v>
      </c>
      <c r="F13" s="22">
        <v>3023.96</v>
      </c>
      <c r="G13" s="22">
        <v>1120.47</v>
      </c>
      <c r="H13" s="22">
        <v>1596.99</v>
      </c>
      <c r="I13" s="22">
        <v>1889.89</v>
      </c>
      <c r="J13" s="22">
        <v>793.26</v>
      </c>
      <c r="K13" s="22">
        <v>732.38</v>
      </c>
      <c r="L13" s="22">
        <v>20735.18</v>
      </c>
      <c r="M13" s="22">
        <v>1611.76</v>
      </c>
      <c r="N13" s="22">
        <v>15855.71</v>
      </c>
      <c r="O13" s="22">
        <v>2330.2399999999998</v>
      </c>
      <c r="P13" s="22">
        <v>4638.7700000000004</v>
      </c>
      <c r="Q13" s="22">
        <v>1058.1099999999999</v>
      </c>
      <c r="R13" s="22">
        <v>771.89</v>
      </c>
      <c r="S13" s="22">
        <v>15519.05</v>
      </c>
      <c r="T13" s="22">
        <v>458.45</v>
      </c>
      <c r="U13" s="22">
        <v>1061.92</v>
      </c>
      <c r="V13" s="22">
        <v>545.05999999999995</v>
      </c>
      <c r="W13" s="22">
        <v>560.71</v>
      </c>
      <c r="X13" s="23">
        <v>545.05999999999995</v>
      </c>
      <c r="Y13" s="22">
        <v>557.9</v>
      </c>
      <c r="Z13" s="22">
        <v>545.05999999999995</v>
      </c>
      <c r="AA13" s="23">
        <v>539.79</v>
      </c>
      <c r="AB13" s="23">
        <v>878.1</v>
      </c>
      <c r="AC13" s="23">
        <v>539.79</v>
      </c>
      <c r="AD13" s="34">
        <v>878.1</v>
      </c>
      <c r="AE13" s="23">
        <v>707.91</v>
      </c>
      <c r="AF13" s="23">
        <v>539</v>
      </c>
      <c r="AG13" s="22">
        <v>713.16</v>
      </c>
      <c r="AH13" s="22">
        <v>-327.31</v>
      </c>
      <c r="AI13" s="22"/>
      <c r="AJ13" s="22"/>
      <c r="AK13" s="22"/>
      <c r="AL13" s="22"/>
      <c r="AM13" s="22"/>
      <c r="AN13" s="24"/>
      <c r="AO13" s="19">
        <f t="shared" si="1"/>
        <v>144497.25000000006</v>
      </c>
      <c r="AP13" s="5"/>
      <c r="AQ13" s="4"/>
      <c r="AR13" s="32"/>
      <c r="AS13" s="20" t="s">
        <v>20</v>
      </c>
      <c r="AT13" s="30">
        <f>SUM(AO23:AO28)</f>
        <v>-1072275.0299999998</v>
      </c>
      <c r="AU13" s="27"/>
      <c r="AV13" s="17"/>
      <c r="AW13" s="4"/>
    </row>
    <row r="14" spans="1:52" ht="15.75" customHeight="1" x14ac:dyDescent="0.25">
      <c r="A14" s="18"/>
      <c r="C14" s="28" t="s">
        <v>19</v>
      </c>
      <c r="D14" s="28"/>
      <c r="E14" s="28"/>
      <c r="F14" s="28"/>
      <c r="G14" s="22"/>
      <c r="H14" s="22"/>
      <c r="I14" s="22"/>
      <c r="J14" s="22"/>
      <c r="K14" s="22"/>
      <c r="L14" s="22">
        <v>-20394.830000000002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2"/>
      <c r="Z14" s="22"/>
      <c r="AA14" s="23"/>
      <c r="AB14" s="23"/>
      <c r="AC14" s="23"/>
      <c r="AD14" s="34"/>
      <c r="AE14" s="23"/>
      <c r="AF14" s="23"/>
      <c r="AG14" s="22"/>
      <c r="AH14" s="22"/>
      <c r="AI14" s="22"/>
      <c r="AJ14" s="22"/>
      <c r="AK14" s="22"/>
      <c r="AL14" s="22"/>
      <c r="AM14" s="22"/>
      <c r="AN14" s="24"/>
      <c r="AO14" s="19">
        <f t="shared" si="1"/>
        <v>-20394.830000000002</v>
      </c>
      <c r="AP14" s="5"/>
      <c r="AQ14" s="19"/>
      <c r="AR14" s="32"/>
      <c r="AS14" s="43" t="s">
        <v>22</v>
      </c>
      <c r="AT14" s="30">
        <f>+AO29</f>
        <v>-158487.77000000002</v>
      </c>
      <c r="AU14" s="27"/>
      <c r="AW14" s="4"/>
    </row>
    <row r="15" spans="1:52" ht="15.75" customHeight="1" x14ac:dyDescent="0.25">
      <c r="A15" s="18"/>
      <c r="C15" s="28" t="s">
        <v>21</v>
      </c>
      <c r="D15" s="28"/>
      <c r="E15" s="28"/>
      <c r="F15" s="28"/>
      <c r="G15" s="22"/>
      <c r="H15" s="22"/>
      <c r="I15" s="22"/>
      <c r="J15" s="22"/>
      <c r="K15" s="22"/>
      <c r="L15" s="22">
        <f>25049.67</f>
        <v>25049.67</v>
      </c>
      <c r="M15" s="22">
        <v>29351.72</v>
      </c>
      <c r="N15" s="22">
        <v>25225.040000000001</v>
      </c>
      <c r="O15" s="22">
        <v>25408.93</v>
      </c>
      <c r="P15" s="22">
        <v>25999.73</v>
      </c>
      <c r="Q15" s="22">
        <v>24940.06</v>
      </c>
      <c r="R15" s="22">
        <v>25829.45</v>
      </c>
      <c r="S15" s="22">
        <v>25810.2</v>
      </c>
      <c r="T15" s="22">
        <v>23362.34</v>
      </c>
      <c r="U15" s="22">
        <v>27041.01</v>
      </c>
      <c r="V15" s="22">
        <v>22570.25</v>
      </c>
      <c r="W15" s="22">
        <v>22498.7</v>
      </c>
      <c r="X15" s="23">
        <v>20985.38</v>
      </c>
      <c r="Y15" s="22">
        <v>22922.03</v>
      </c>
      <c r="Z15" s="22">
        <v>22819.84</v>
      </c>
      <c r="AA15" s="23">
        <v>24327.41</v>
      </c>
      <c r="AB15" s="23">
        <v>19061.650000000001</v>
      </c>
      <c r="AC15" s="23">
        <v>20564.41</v>
      </c>
      <c r="AD15" s="34">
        <v>24226.79</v>
      </c>
      <c r="AE15" s="23">
        <v>23607.05</v>
      </c>
      <c r="AF15" s="23">
        <v>22024.51</v>
      </c>
      <c r="AG15" s="22">
        <v>23581.58</v>
      </c>
      <c r="AH15" s="22">
        <v>21175.51</v>
      </c>
      <c r="AI15" s="22">
        <v>24489.4</v>
      </c>
      <c r="AJ15" s="22">
        <v>22244.79</v>
      </c>
      <c r="AK15" s="22">
        <v>24297.74</v>
      </c>
      <c r="AL15" s="22">
        <v>25497.69</v>
      </c>
      <c r="AM15" s="22">
        <v>22089.66</v>
      </c>
      <c r="AN15" s="24"/>
      <c r="AO15" s="42">
        <f t="shared" si="1"/>
        <v>667002.54</v>
      </c>
      <c r="AP15" s="5"/>
      <c r="AQ15" s="19"/>
      <c r="AR15" s="32"/>
      <c r="AS15" s="48" t="s">
        <v>24</v>
      </c>
      <c r="AT15" s="40">
        <f>+AT14+AT13</f>
        <v>-1230762.7999999998</v>
      </c>
      <c r="AU15" s="27"/>
      <c r="AW15" s="4"/>
      <c r="AX15" s="4"/>
    </row>
    <row r="16" spans="1:52" ht="15.75" customHeight="1" thickBot="1" x14ac:dyDescent="0.3">
      <c r="A16" s="18"/>
      <c r="C16" s="81" t="s">
        <v>23</v>
      </c>
      <c r="D16" s="81"/>
      <c r="E16" s="44"/>
      <c r="F16" s="44"/>
      <c r="G16" s="45"/>
      <c r="H16" s="45"/>
      <c r="I16" s="45"/>
      <c r="J16" s="45"/>
      <c r="K16" s="45"/>
      <c r="L16" s="45">
        <f>314488.43</f>
        <v>314488.43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6"/>
      <c r="Y16" s="45"/>
      <c r="Z16" s="45"/>
      <c r="AA16" s="22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7"/>
      <c r="AN16" s="24"/>
      <c r="AO16" s="42">
        <f t="shared" si="1"/>
        <v>314488.43</v>
      </c>
      <c r="AP16" s="5"/>
      <c r="AQ16" s="19"/>
      <c r="AR16" s="32"/>
      <c r="AS16" s="53" t="s">
        <v>40</v>
      </c>
      <c r="AT16" s="40">
        <f>ROUND(AT11+AT15,2)</f>
        <v>5268564.72</v>
      </c>
      <c r="AU16" s="27"/>
      <c r="AW16" s="4"/>
    </row>
    <row r="17" spans="1:49" ht="15.75" customHeight="1" thickTop="1" x14ac:dyDescent="0.25">
      <c r="A17" s="18"/>
      <c r="B17" s="49"/>
      <c r="C17" s="82" t="s">
        <v>25</v>
      </c>
      <c r="D17" s="82"/>
      <c r="E17" s="33">
        <f>SUM(E6:E16)</f>
        <v>159164.64000000001</v>
      </c>
      <c r="F17" s="33">
        <f t="shared" ref="F17:AM17" si="2">SUM(F6:F16)</f>
        <v>218532.25</v>
      </c>
      <c r="G17" s="33">
        <f t="shared" si="2"/>
        <v>-3235.71</v>
      </c>
      <c r="H17" s="33">
        <f t="shared" si="2"/>
        <v>56762.829999999994</v>
      </c>
      <c r="I17" s="33">
        <f t="shared" si="2"/>
        <v>-32722.809999999998</v>
      </c>
      <c r="J17" s="33">
        <f t="shared" si="2"/>
        <v>-68628.290000000008</v>
      </c>
      <c r="K17" s="33">
        <f t="shared" si="2"/>
        <v>33645.869999999995</v>
      </c>
      <c r="L17" s="33">
        <f t="shared" si="2"/>
        <v>603149.72</v>
      </c>
      <c r="M17" s="33">
        <f t="shared" si="2"/>
        <v>-52110.430000000008</v>
      </c>
      <c r="N17" s="33">
        <f t="shared" si="2"/>
        <v>54939.63</v>
      </c>
      <c r="O17" s="33">
        <f t="shared" si="2"/>
        <v>-50683.689999999981</v>
      </c>
      <c r="P17" s="33">
        <f t="shared" si="2"/>
        <v>-51445.320000000007</v>
      </c>
      <c r="Q17" s="33">
        <f t="shared" si="2"/>
        <v>-140994.58000000002</v>
      </c>
      <c r="R17" s="33">
        <f t="shared" si="2"/>
        <v>-125288.29999999997</v>
      </c>
      <c r="S17" s="33">
        <f t="shared" si="2"/>
        <v>47727.95</v>
      </c>
      <c r="T17" s="33">
        <f t="shared" si="2"/>
        <v>-26570.060000000009</v>
      </c>
      <c r="U17" s="33">
        <f t="shared" si="2"/>
        <v>-383877.16000000003</v>
      </c>
      <c r="V17" s="33">
        <f t="shared" si="2"/>
        <v>-9331.7900000000045</v>
      </c>
      <c r="W17" s="33">
        <f t="shared" si="2"/>
        <v>169620.2</v>
      </c>
      <c r="X17" s="33">
        <f t="shared" si="2"/>
        <v>-17043.140000000003</v>
      </c>
      <c r="Y17" s="33">
        <f t="shared" si="2"/>
        <v>42790.16</v>
      </c>
      <c r="Z17" s="33">
        <f t="shared" si="2"/>
        <v>162799.37</v>
      </c>
      <c r="AA17" s="50">
        <f t="shared" si="2"/>
        <v>99474.189999999988</v>
      </c>
      <c r="AB17" s="50">
        <f t="shared" si="2"/>
        <v>96323.24000000002</v>
      </c>
      <c r="AC17" s="50">
        <f t="shared" si="2"/>
        <v>-30915.919999999995</v>
      </c>
      <c r="AD17" s="50">
        <f t="shared" si="2"/>
        <v>90641.5</v>
      </c>
      <c r="AE17" s="50">
        <f t="shared" si="2"/>
        <v>129821.77</v>
      </c>
      <c r="AF17" s="50">
        <f t="shared" si="2"/>
        <v>77456.240000000005</v>
      </c>
      <c r="AG17" s="50">
        <f t="shared" si="2"/>
        <v>71676.390000000014</v>
      </c>
      <c r="AH17" s="50">
        <f t="shared" si="2"/>
        <v>28665.57</v>
      </c>
      <c r="AI17" s="50">
        <f t="shared" si="2"/>
        <v>237989.61</v>
      </c>
      <c r="AJ17" s="50">
        <f t="shared" si="2"/>
        <v>117199.53</v>
      </c>
      <c r="AK17" s="50">
        <f>SUM(AK6:AK16)</f>
        <v>175838.8</v>
      </c>
      <c r="AL17" s="50">
        <f t="shared" si="2"/>
        <v>241019.6</v>
      </c>
      <c r="AM17" s="50">
        <f t="shared" si="2"/>
        <v>98149</v>
      </c>
      <c r="AN17" s="51"/>
      <c r="AO17" s="52">
        <f>SUM(AO6:AO16)</f>
        <v>2020540.86</v>
      </c>
      <c r="AP17" s="5"/>
      <c r="AQ17" s="33"/>
      <c r="AR17" s="43"/>
      <c r="AS17" s="56"/>
      <c r="AT17" s="57"/>
      <c r="AU17" s="58"/>
      <c r="AW17" s="4"/>
    </row>
    <row r="18" spans="1:49" ht="15.75" customHeight="1" x14ac:dyDescent="0.25">
      <c r="A18" s="18"/>
      <c r="B18" s="17"/>
      <c r="C18" s="54"/>
      <c r="D18" s="54"/>
      <c r="E18" s="54"/>
      <c r="F18" s="5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55"/>
      <c r="AO18" s="19"/>
      <c r="AP18" s="5"/>
      <c r="AQ18" s="4"/>
      <c r="AW18" s="4"/>
    </row>
    <row r="19" spans="1:49" ht="15.75" customHeight="1" x14ac:dyDescent="0.25">
      <c r="A19" s="18"/>
      <c r="C19" s="59" t="s">
        <v>26</v>
      </c>
      <c r="D19" s="59"/>
      <c r="E19" s="60">
        <v>33504</v>
      </c>
      <c r="F19" s="60">
        <v>2016</v>
      </c>
      <c r="G19" s="22">
        <v>2904</v>
      </c>
      <c r="H19" s="22">
        <v>3648</v>
      </c>
      <c r="I19" s="22">
        <v>5016</v>
      </c>
      <c r="J19" s="22">
        <v>4368</v>
      </c>
      <c r="K19" s="22">
        <v>3504</v>
      </c>
      <c r="L19" s="22">
        <v>4320</v>
      </c>
      <c r="M19" s="22">
        <v>3480</v>
      </c>
      <c r="N19" s="22">
        <v>3984</v>
      </c>
      <c r="O19" s="22">
        <v>4824</v>
      </c>
      <c r="P19" s="22">
        <v>9288</v>
      </c>
      <c r="Q19" s="22">
        <v>672</v>
      </c>
      <c r="R19" s="22">
        <v>840</v>
      </c>
      <c r="S19" s="22">
        <v>576</v>
      </c>
      <c r="T19" s="22">
        <v>264</v>
      </c>
      <c r="U19" s="22">
        <v>336</v>
      </c>
      <c r="V19" s="22">
        <v>720</v>
      </c>
      <c r="W19" s="22">
        <v>1080</v>
      </c>
      <c r="X19" s="22">
        <v>912</v>
      </c>
      <c r="Y19" s="22">
        <v>408</v>
      </c>
      <c r="Z19" s="22">
        <v>744</v>
      </c>
      <c r="AA19" s="23">
        <v>864</v>
      </c>
      <c r="AB19" s="23"/>
      <c r="AC19" s="23"/>
      <c r="AD19" s="22"/>
      <c r="AE19" s="23"/>
      <c r="AF19" s="23"/>
      <c r="AG19" s="22"/>
      <c r="AH19" s="22"/>
      <c r="AI19" s="22"/>
      <c r="AJ19" s="22"/>
      <c r="AK19" s="22"/>
      <c r="AL19" s="22"/>
      <c r="AM19" s="22"/>
      <c r="AN19" s="55"/>
      <c r="AO19" s="42">
        <f>SUM(E19:AM19)</f>
        <v>88272</v>
      </c>
      <c r="AP19" s="5"/>
      <c r="AQ19" s="4"/>
      <c r="AR19"/>
      <c r="AS19"/>
      <c r="AT19"/>
      <c r="AW19" s="4"/>
    </row>
    <row r="20" spans="1:49" ht="15.75" customHeight="1" x14ac:dyDescent="0.2">
      <c r="A20" s="18"/>
      <c r="B20" s="61"/>
      <c r="C20" s="62" t="s">
        <v>27</v>
      </c>
      <c r="D20" s="62"/>
      <c r="E20" s="8">
        <v>274704.58999999997</v>
      </c>
      <c r="F20" s="8">
        <v>85717.04</v>
      </c>
      <c r="G20" s="45">
        <v>110279.5</v>
      </c>
      <c r="H20" s="45">
        <v>173644.32</v>
      </c>
      <c r="I20" s="45">
        <v>169823.35</v>
      </c>
      <c r="J20" s="45">
        <v>176527.62</v>
      </c>
      <c r="K20" s="45">
        <v>173084.35</v>
      </c>
      <c r="L20" s="45">
        <v>168228.91</v>
      </c>
      <c r="M20" s="45">
        <v>169463.26</v>
      </c>
      <c r="N20" s="45">
        <v>166165.07</v>
      </c>
      <c r="O20" s="45">
        <v>164080.9</v>
      </c>
      <c r="P20" s="45">
        <v>163118.51999999999</v>
      </c>
      <c r="Q20" s="45">
        <v>136848.84</v>
      </c>
      <c r="R20" s="45">
        <v>124345.49</v>
      </c>
      <c r="S20" s="45">
        <v>127726.62</v>
      </c>
      <c r="T20" s="45">
        <v>145980.93</v>
      </c>
      <c r="U20" s="45">
        <v>159985.37</v>
      </c>
      <c r="V20" s="45">
        <v>148690.31</v>
      </c>
      <c r="W20" s="45">
        <v>142940.93</v>
      </c>
      <c r="X20" s="45">
        <f>96284.89+47841.35</f>
        <v>144126.24</v>
      </c>
      <c r="Y20" s="45">
        <v>140516.39000000001</v>
      </c>
      <c r="Z20" s="45">
        <v>146012.61000000138</v>
      </c>
      <c r="AA20" s="46">
        <v>144211.37</v>
      </c>
      <c r="AB20" s="46">
        <v>136919.07</v>
      </c>
      <c r="AC20" s="46">
        <v>117099.54</v>
      </c>
      <c r="AD20" s="45">
        <v>118928.34</v>
      </c>
      <c r="AE20" s="45">
        <v>152633.29</v>
      </c>
      <c r="AF20" s="46">
        <v>174479.52</v>
      </c>
      <c r="AG20" s="45">
        <v>179380.85</v>
      </c>
      <c r="AH20" s="45">
        <v>187179.25</v>
      </c>
      <c r="AI20" s="45">
        <v>183996.75</v>
      </c>
      <c r="AJ20" s="45">
        <v>189766.8</v>
      </c>
      <c r="AK20" s="45">
        <v>160555.79999999999</v>
      </c>
      <c r="AL20" s="45">
        <v>126898.92</v>
      </c>
      <c r="AM20" s="45">
        <v>87944.97</v>
      </c>
      <c r="AN20" s="24"/>
      <c r="AO20" s="51">
        <f>SUM(E20:AM20)</f>
        <v>5372005.6300000008</v>
      </c>
      <c r="AQ20" s="4"/>
      <c r="AR20"/>
      <c r="AS20"/>
      <c r="AT20"/>
      <c r="AW20" s="4"/>
    </row>
    <row r="21" spans="1:49" ht="15.75" customHeight="1" x14ac:dyDescent="0.25">
      <c r="A21" s="18"/>
      <c r="C21" s="63" t="s">
        <v>28</v>
      </c>
      <c r="D21" s="63"/>
      <c r="E21" s="4">
        <f>+E17+E19+E20</f>
        <v>467373.23</v>
      </c>
      <c r="F21" s="4">
        <f t="shared" ref="F21:AO21" si="3">+F17+F19+F20</f>
        <v>306265.28999999998</v>
      </c>
      <c r="G21" s="4">
        <f t="shared" si="3"/>
        <v>109947.79</v>
      </c>
      <c r="H21" s="4">
        <f t="shared" si="3"/>
        <v>234055.15</v>
      </c>
      <c r="I21" s="4">
        <f t="shared" si="3"/>
        <v>142116.54</v>
      </c>
      <c r="J21" s="4">
        <f t="shared" si="3"/>
        <v>112267.32999999999</v>
      </c>
      <c r="K21" s="4">
        <f t="shared" si="3"/>
        <v>210234.22</v>
      </c>
      <c r="L21" s="4">
        <f t="shared" si="3"/>
        <v>775698.63</v>
      </c>
      <c r="M21" s="4">
        <f t="shared" si="3"/>
        <v>120832.83</v>
      </c>
      <c r="N21" s="4">
        <f t="shared" si="3"/>
        <v>225088.7</v>
      </c>
      <c r="O21" s="4">
        <f t="shared" si="3"/>
        <v>118221.21000000002</v>
      </c>
      <c r="P21" s="4">
        <f t="shared" si="3"/>
        <v>120961.19999999998</v>
      </c>
      <c r="Q21" s="4">
        <f t="shared" si="3"/>
        <v>-3473.7400000000198</v>
      </c>
      <c r="R21" s="4">
        <f t="shared" si="3"/>
        <v>-102.80999999996857</v>
      </c>
      <c r="S21" s="4">
        <f t="shared" si="3"/>
        <v>176030.57</v>
      </c>
      <c r="T21" s="4">
        <f t="shared" si="3"/>
        <v>119674.86999999998</v>
      </c>
      <c r="U21" s="4">
        <f t="shared" si="3"/>
        <v>-223555.79000000004</v>
      </c>
      <c r="V21" s="4">
        <f t="shared" si="3"/>
        <v>140078.51999999999</v>
      </c>
      <c r="W21" s="4">
        <f t="shared" si="3"/>
        <v>313641.13</v>
      </c>
      <c r="X21" s="4">
        <f t="shared" si="3"/>
        <v>127995.09999999999</v>
      </c>
      <c r="Y21" s="4">
        <f t="shared" si="3"/>
        <v>183714.55000000002</v>
      </c>
      <c r="Z21" s="4">
        <f t="shared" si="3"/>
        <v>309555.98000000138</v>
      </c>
      <c r="AA21" s="4">
        <f t="shared" si="3"/>
        <v>244549.56</v>
      </c>
      <c r="AB21" s="4">
        <f t="shared" si="3"/>
        <v>233242.31000000003</v>
      </c>
      <c r="AC21" s="4">
        <f t="shared" si="3"/>
        <v>86183.62</v>
      </c>
      <c r="AD21" s="4">
        <f t="shared" si="3"/>
        <v>209569.84</v>
      </c>
      <c r="AE21" s="4">
        <f t="shared" si="3"/>
        <v>282455.06</v>
      </c>
      <c r="AF21" s="4">
        <f t="shared" si="3"/>
        <v>251935.76</v>
      </c>
      <c r="AG21" s="4">
        <f t="shared" si="3"/>
        <v>251057.24000000002</v>
      </c>
      <c r="AH21" s="4">
        <f t="shared" si="3"/>
        <v>215844.82</v>
      </c>
      <c r="AI21" s="4">
        <f t="shared" si="3"/>
        <v>421986.36</v>
      </c>
      <c r="AJ21" s="4">
        <f t="shared" si="3"/>
        <v>306966.32999999996</v>
      </c>
      <c r="AK21" s="4">
        <f t="shared" si="3"/>
        <v>336394.6</v>
      </c>
      <c r="AL21" s="4">
        <f t="shared" si="3"/>
        <v>367918.52</v>
      </c>
      <c r="AM21" s="4">
        <f t="shared" si="3"/>
        <v>186093.97</v>
      </c>
      <c r="AN21" s="24"/>
      <c r="AO21" s="4">
        <f t="shared" si="3"/>
        <v>7480818.4900000012</v>
      </c>
      <c r="AP21" s="5"/>
      <c r="AQ21" s="4"/>
      <c r="AR21"/>
      <c r="AS21"/>
      <c r="AT21"/>
      <c r="AW21" s="4"/>
    </row>
    <row r="22" spans="1:49" ht="15.75" customHeight="1" x14ac:dyDescent="0.25">
      <c r="A22" s="18"/>
      <c r="AE22" s="64"/>
      <c r="AN22" s="24"/>
      <c r="AO22" s="18"/>
      <c r="AP22" s="5"/>
      <c r="AQ22" s="4"/>
      <c r="AR22"/>
      <c r="AS22"/>
      <c r="AT22"/>
      <c r="AW22" s="4"/>
    </row>
    <row r="23" spans="1:49" ht="15.75" customHeight="1" x14ac:dyDescent="0.25">
      <c r="A23" s="18"/>
      <c r="C23" t="s">
        <v>29</v>
      </c>
      <c r="E23" s="22">
        <v>-589798.68000000005</v>
      </c>
      <c r="F23" s="22">
        <f>-74435.35-J26</f>
        <v>-45280.94</v>
      </c>
      <c r="G23" s="22">
        <v>-54563.8</v>
      </c>
      <c r="H23" s="22">
        <v>-54213.71</v>
      </c>
      <c r="I23" s="22">
        <v>-53307.5</v>
      </c>
      <c r="J23" s="22">
        <v>-52164.36</v>
      </c>
      <c r="K23" s="22">
        <v>-55635.519999999997</v>
      </c>
      <c r="L23" s="22">
        <v>-59690.81</v>
      </c>
      <c r="M23" s="22">
        <v>-50992.19</v>
      </c>
      <c r="N23" s="22">
        <v>459.77</v>
      </c>
      <c r="O23" s="22">
        <v>-94037.94</v>
      </c>
      <c r="P23" s="22">
        <v>-48130.39</v>
      </c>
      <c r="Q23" s="22">
        <v>-18648.64</v>
      </c>
      <c r="R23" s="22">
        <v>-17212.32</v>
      </c>
      <c r="S23" s="22">
        <v>5775.18</v>
      </c>
      <c r="T23" s="22">
        <v>-14927.01</v>
      </c>
      <c r="U23" s="22">
        <v>2194.59</v>
      </c>
      <c r="V23" s="22">
        <v>45687.87</v>
      </c>
      <c r="W23" s="22">
        <v>6698.71</v>
      </c>
      <c r="X23" s="23">
        <v>-1822.94</v>
      </c>
      <c r="Y23" s="22">
        <v>9548.9</v>
      </c>
      <c r="Z23" s="22">
        <v>946.59</v>
      </c>
      <c r="AA23" s="23">
        <v>-22552.58</v>
      </c>
      <c r="AB23" s="23">
        <v>-11541.98</v>
      </c>
      <c r="AC23" s="23">
        <v>-11107.15</v>
      </c>
      <c r="AD23" s="22">
        <v>-4286.3500000000004</v>
      </c>
      <c r="AE23" s="23">
        <v>21073.99</v>
      </c>
      <c r="AF23" s="23">
        <v>12302.16</v>
      </c>
      <c r="AG23" s="22">
        <v>-12835.59</v>
      </c>
      <c r="AH23" s="22">
        <v>-1338.18</v>
      </c>
      <c r="AI23" s="22">
        <v>-7676.78</v>
      </c>
      <c r="AJ23" s="22">
        <v>-35711.5</v>
      </c>
      <c r="AK23" s="22">
        <v>10880.25</v>
      </c>
      <c r="AL23" s="22">
        <v>-27777.33</v>
      </c>
      <c r="AM23" s="22">
        <v>-42249.75</v>
      </c>
      <c r="AN23" s="24"/>
      <c r="AO23" s="19">
        <f>SUM(E23:AM23)</f>
        <v>-1271935.93</v>
      </c>
      <c r="AP23" s="5"/>
      <c r="AR23"/>
      <c r="AS23"/>
      <c r="AT23"/>
      <c r="AW23" s="65"/>
    </row>
    <row r="24" spans="1:49" ht="15.75" customHeight="1" x14ac:dyDescent="0.25">
      <c r="A24" s="18"/>
      <c r="C24" t="s">
        <v>30</v>
      </c>
      <c r="E24" s="66"/>
      <c r="F24" s="66"/>
      <c r="G24" s="33"/>
      <c r="H24" s="33"/>
      <c r="I24" s="33"/>
      <c r="J24" s="33">
        <v>5272.16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55"/>
      <c r="AO24" s="19">
        <f t="shared" ref="AO24:AO28" si="4">SUM(E24:AM24)</f>
        <v>5272.16</v>
      </c>
      <c r="AP24" s="5"/>
      <c r="AQ24" s="65"/>
      <c r="AR24"/>
      <c r="AS24"/>
      <c r="AT24"/>
      <c r="AW24" s="36"/>
    </row>
    <row r="25" spans="1:49" ht="15.75" customHeight="1" x14ac:dyDescent="0.25">
      <c r="A25" s="18"/>
      <c r="C25" t="s">
        <v>31</v>
      </c>
      <c r="E25" s="66"/>
      <c r="F25" s="66"/>
      <c r="G25" s="22"/>
      <c r="H25" s="22"/>
      <c r="I25" s="22">
        <v>-122.08</v>
      </c>
      <c r="J25" s="22">
        <v>62796.59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4"/>
      <c r="AO25" s="19">
        <f t="shared" si="4"/>
        <v>62674.509999999995</v>
      </c>
      <c r="AP25" s="5"/>
      <c r="AQ25" s="4"/>
      <c r="AR25"/>
      <c r="AS25"/>
      <c r="AT25"/>
      <c r="AW25" s="36"/>
    </row>
    <row r="26" spans="1:49" ht="15.75" customHeight="1" x14ac:dyDescent="0.25">
      <c r="A26" s="18"/>
      <c r="C26" t="s">
        <v>32</v>
      </c>
      <c r="E26" s="66"/>
      <c r="F26" s="66"/>
      <c r="G26" s="22"/>
      <c r="H26" s="22"/>
      <c r="I26" s="22"/>
      <c r="J26" s="22">
        <v>-29154.41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4"/>
      <c r="AO26" s="19">
        <f t="shared" si="4"/>
        <v>-29154.41</v>
      </c>
      <c r="AP26" s="5"/>
      <c r="AQ26" s="36"/>
      <c r="AR26"/>
      <c r="AS26"/>
      <c r="AT26"/>
      <c r="AW26" s="4"/>
    </row>
    <row r="27" spans="1:49" ht="15.75" customHeight="1" x14ac:dyDescent="0.25">
      <c r="A27" s="18"/>
      <c r="C27" t="s">
        <v>33</v>
      </c>
      <c r="E27" s="66"/>
      <c r="F27" s="66"/>
      <c r="G27" s="22"/>
      <c r="H27" s="22"/>
      <c r="I27" s="22"/>
      <c r="J27" s="22"/>
      <c r="K27" s="22"/>
      <c r="L27" s="33">
        <v>78885.58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24"/>
      <c r="AO27" s="19">
        <f t="shared" si="4"/>
        <v>78885.58</v>
      </c>
      <c r="AP27" s="5"/>
      <c r="AQ27" s="4"/>
      <c r="AR27"/>
      <c r="AS27"/>
      <c r="AT27"/>
      <c r="AW27" s="4"/>
    </row>
    <row r="28" spans="1:49" ht="15.75" customHeight="1" x14ac:dyDescent="0.25">
      <c r="A28" s="18"/>
      <c r="C28" t="s">
        <v>34</v>
      </c>
      <c r="E28" s="66"/>
      <c r="F28" s="66"/>
      <c r="K28" s="33"/>
      <c r="L28" s="33">
        <v>81983.06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67"/>
      <c r="AN28" s="24"/>
      <c r="AO28" s="19">
        <f t="shared" si="4"/>
        <v>81983.06</v>
      </c>
      <c r="AP28" s="5"/>
      <c r="AQ28" s="4"/>
    </row>
    <row r="29" spans="1:49" ht="15.75" customHeight="1" x14ac:dyDescent="0.25">
      <c r="A29" s="18"/>
      <c r="B29" s="68"/>
      <c r="C29" t="s">
        <v>35</v>
      </c>
      <c r="E29" s="22"/>
      <c r="F29" s="22"/>
      <c r="G29" s="22"/>
      <c r="H29" s="22"/>
      <c r="I29" s="22">
        <f>+-60630.47</f>
        <v>-60630.47</v>
      </c>
      <c r="J29" s="22"/>
      <c r="K29" s="22"/>
      <c r="L29" s="22"/>
      <c r="M29" s="22">
        <v>-36075.24</v>
      </c>
      <c r="N29" s="22"/>
      <c r="O29" s="22"/>
      <c r="P29" s="22"/>
      <c r="Q29" s="22">
        <v>-51300.91</v>
      </c>
      <c r="R29" s="22">
        <v>957.71</v>
      </c>
      <c r="S29" s="22"/>
      <c r="T29" s="22"/>
      <c r="U29" s="22">
        <v>-11438.86</v>
      </c>
      <c r="V29" s="22"/>
      <c r="W29" s="22"/>
      <c r="X29" s="22"/>
      <c r="Y29" s="22"/>
      <c r="Z29" s="22"/>
      <c r="AA29" s="22"/>
      <c r="AB29" s="8"/>
      <c r="AC29" s="69"/>
      <c r="AD29" s="8"/>
      <c r="AE29" s="8"/>
      <c r="AF29" s="8"/>
      <c r="AG29" s="8"/>
      <c r="AH29" s="36"/>
      <c r="AI29" s="36"/>
      <c r="AJ29" s="36"/>
      <c r="AK29" s="36"/>
      <c r="AL29" s="36"/>
      <c r="AM29" s="36"/>
      <c r="AN29" s="55"/>
      <c r="AO29" s="19">
        <f>SUM(E29:AM29)</f>
        <v>-158487.77000000002</v>
      </c>
      <c r="AP29" s="5"/>
      <c r="AQ29" s="4"/>
      <c r="AR29"/>
      <c r="AS29"/>
      <c r="AT29"/>
    </row>
    <row r="30" spans="1:49" ht="15.75" customHeight="1" x14ac:dyDescent="0.25">
      <c r="A30" s="18"/>
      <c r="B30" s="70"/>
      <c r="C30" s="63" t="s">
        <v>36</v>
      </c>
      <c r="D30" s="63"/>
      <c r="E30" s="71">
        <f>SUM(E23:E29)</f>
        <v>-589798.68000000005</v>
      </c>
      <c r="F30" s="71">
        <f t="shared" ref="F30:AB30" si="5">SUM(F23:F29)</f>
        <v>-45280.94</v>
      </c>
      <c r="G30" s="71">
        <f t="shared" si="5"/>
        <v>-54563.8</v>
      </c>
      <c r="H30" s="71">
        <f t="shared" si="5"/>
        <v>-54213.71</v>
      </c>
      <c r="I30" s="71">
        <f t="shared" si="5"/>
        <v>-114060.05</v>
      </c>
      <c r="J30" s="71">
        <f t="shared" si="5"/>
        <v>-13250.02</v>
      </c>
      <c r="K30" s="71">
        <f t="shared" si="5"/>
        <v>-55635.519999999997</v>
      </c>
      <c r="L30" s="71">
        <f t="shared" si="5"/>
        <v>101177.83</v>
      </c>
      <c r="M30" s="71">
        <f t="shared" si="5"/>
        <v>-87067.43</v>
      </c>
      <c r="N30" s="71">
        <f t="shared" si="5"/>
        <v>459.77</v>
      </c>
      <c r="O30" s="71">
        <f t="shared" si="5"/>
        <v>-94037.94</v>
      </c>
      <c r="P30" s="71">
        <f t="shared" si="5"/>
        <v>-48130.39</v>
      </c>
      <c r="Q30" s="71">
        <f t="shared" si="5"/>
        <v>-69949.55</v>
      </c>
      <c r="R30" s="71">
        <f t="shared" si="5"/>
        <v>-16254.61</v>
      </c>
      <c r="S30" s="71">
        <f t="shared" si="5"/>
        <v>5775.18</v>
      </c>
      <c r="T30" s="71">
        <f t="shared" si="5"/>
        <v>-14927.01</v>
      </c>
      <c r="U30" s="71">
        <f t="shared" si="5"/>
        <v>-9244.27</v>
      </c>
      <c r="V30" s="71">
        <f t="shared" si="5"/>
        <v>45687.87</v>
      </c>
      <c r="W30" s="71">
        <f t="shared" si="5"/>
        <v>6698.71</v>
      </c>
      <c r="X30" s="71">
        <f t="shared" si="5"/>
        <v>-1822.94</v>
      </c>
      <c r="Y30" s="71">
        <f t="shared" si="5"/>
        <v>9548.9</v>
      </c>
      <c r="Z30" s="71">
        <f t="shared" si="5"/>
        <v>946.59</v>
      </c>
      <c r="AA30" s="71">
        <f t="shared" si="5"/>
        <v>-22552.58</v>
      </c>
      <c r="AB30" s="71">
        <f t="shared" si="5"/>
        <v>-11541.98</v>
      </c>
      <c r="AC30" s="71">
        <f>SUM(AC23:AC28)</f>
        <v>-11107.15</v>
      </c>
      <c r="AD30" s="71">
        <f t="shared" ref="AD30:AM30" si="6">SUM(AD23:AD29)</f>
        <v>-4286.3500000000004</v>
      </c>
      <c r="AE30" s="71">
        <f t="shared" si="6"/>
        <v>21073.99</v>
      </c>
      <c r="AF30" s="71">
        <f t="shared" si="6"/>
        <v>12302.16</v>
      </c>
      <c r="AG30" s="71">
        <f t="shared" si="6"/>
        <v>-12835.59</v>
      </c>
      <c r="AH30" s="71">
        <f t="shared" si="6"/>
        <v>-1338.18</v>
      </c>
      <c r="AI30" s="71">
        <f t="shared" si="6"/>
        <v>-7676.78</v>
      </c>
      <c r="AJ30" s="71">
        <f t="shared" si="6"/>
        <v>-35711.5</v>
      </c>
      <c r="AK30" s="71">
        <f t="shared" si="6"/>
        <v>10880.25</v>
      </c>
      <c r="AL30" s="71">
        <f t="shared" si="6"/>
        <v>-27777.33</v>
      </c>
      <c r="AM30" s="71">
        <f t="shared" si="6"/>
        <v>-42249.75</v>
      </c>
      <c r="AN30" s="72"/>
      <c r="AO30" s="52">
        <f>SUM(AO23:AO29)</f>
        <v>-1230762.7999999998</v>
      </c>
      <c r="AP30" s="5"/>
      <c r="AQ30" s="4"/>
      <c r="AR30"/>
      <c r="AS30"/>
      <c r="AT30"/>
    </row>
    <row r="31" spans="1:49" ht="15.75" customHeight="1" x14ac:dyDescent="0.25">
      <c r="A31" s="18"/>
      <c r="B31" s="17"/>
      <c r="C31" s="73"/>
      <c r="D31" s="7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74"/>
      <c r="AO31" s="19"/>
      <c r="AP31" s="5"/>
      <c r="AQ31" s="4"/>
    </row>
    <row r="32" spans="1:49" ht="15.75" customHeight="1" x14ac:dyDescent="0.25">
      <c r="A32" s="18"/>
      <c r="B32" s="61"/>
      <c r="C32" s="66" t="s">
        <v>37</v>
      </c>
      <c r="D32" s="62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5"/>
      <c r="S32" s="69"/>
      <c r="T32" s="69"/>
      <c r="U32" s="69"/>
      <c r="V32" s="69"/>
      <c r="W32" s="69"/>
      <c r="X32" s="69"/>
      <c r="Y32" s="76"/>
      <c r="Z32" s="76"/>
      <c r="AA32" s="76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24"/>
      <c r="AO32" s="77">
        <f>AO20+AO19+AO30+AO17</f>
        <v>6250055.6900000013</v>
      </c>
      <c r="AP32" s="5"/>
      <c r="AQ32" s="4"/>
    </row>
    <row r="33" spans="2:46" ht="15.75" customHeigh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AA33" s="2"/>
      <c r="AC33" s="83" t="s">
        <v>38</v>
      </c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71">
        <v>981490.97</v>
      </c>
      <c r="AQ33" s="13"/>
    </row>
    <row r="34" spans="2:46" ht="15.75" customHeight="1" x14ac:dyDescent="0.2">
      <c r="AA34" s="1"/>
      <c r="AC34" s="84" t="s">
        <v>39</v>
      </c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4">
        <f>+AO15+AO16</f>
        <v>981490.97</v>
      </c>
      <c r="AQ34" s="4"/>
    </row>
    <row r="35" spans="2:46" ht="15" x14ac:dyDescent="0.25">
      <c r="AP35" s="5"/>
      <c r="AT35" s="37"/>
    </row>
    <row r="36" spans="2:46" ht="15" x14ac:dyDescent="0.25">
      <c r="AP36" s="5"/>
    </row>
  </sheetData>
  <mergeCells count="15">
    <mergeCell ref="C17:D17"/>
    <mergeCell ref="AC33:AN33"/>
    <mergeCell ref="AC34:AN34"/>
    <mergeCell ref="C16:D16"/>
    <mergeCell ref="AL1:AM1"/>
    <mergeCell ref="C3:AO3"/>
    <mergeCell ref="B4:D5"/>
    <mergeCell ref="C10:D10"/>
    <mergeCell ref="C11:D11"/>
    <mergeCell ref="C12:D12"/>
    <mergeCell ref="AS5:AT5"/>
    <mergeCell ref="C6:D6"/>
    <mergeCell ref="C7:D7"/>
    <mergeCell ref="C8:D8"/>
    <mergeCell ref="C9:D9"/>
  </mergeCells>
  <pageMargins left="0.2" right="0.2" top="0.25" bottom="0.25" header="0.3" footer="0.3"/>
  <pageSetup scale="19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2023-10-31T07:00:00+00:00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AB2196-BD1A-4A43-8C1C-C658804A29F3}"/>
</file>

<file path=customXml/itemProps2.xml><?xml version="1.0" encoding="utf-8"?>
<ds:datastoreItem xmlns:ds="http://schemas.openxmlformats.org/officeDocument/2006/customXml" ds:itemID="{58C021A4-0BB9-464A-9D0C-AA1DCBCB4CA3}"/>
</file>

<file path=customXml/itemProps3.xml><?xml version="1.0" encoding="utf-8"?>
<ds:datastoreItem xmlns:ds="http://schemas.openxmlformats.org/officeDocument/2006/customXml" ds:itemID="{95AC3D1C-239F-4D18-B747-DBE617FEB05B}"/>
</file>

<file path=customXml/itemProps4.xml><?xml version="1.0" encoding="utf-8"?>
<ds:datastoreItem xmlns:ds="http://schemas.openxmlformats.org/officeDocument/2006/customXml" ds:itemID="{B8F0EF91-567E-47FF-A67E-767A148BD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COVID-19</vt:lpstr>
      <vt:lpstr>'COVID-19'!Print_Area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Gresham, Maryalice</dc:creator>
  <cp:lastModifiedBy>Gresham, Maryalice</cp:lastModifiedBy>
  <dcterms:created xsi:type="dcterms:W3CDTF">2023-10-23T19:54:10Z</dcterms:created>
  <dcterms:modified xsi:type="dcterms:W3CDTF">2023-10-25T15:05:34Z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0x0101006E56B4D1795A2E4DB2F0B01679ED314A00997A3B8E360FE040B2ACCDE0622B3ACE</vt:lpwstr>
  </property>
  <property fmtid="{D5CDD505-2E9C-101B-9397-08002B2CF9AE}" pid="3" name="_docset_NoMedatataSyncRequired">
    <vt:lpwstr>False</vt:lpwstr>
  </property>
</Properties>
</file>