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nd\Desktop\PCA\PCA 17\Docket UE-190882\Response testimony\"/>
    </mc:Choice>
  </mc:AlternateContent>
  <bookViews>
    <workbookView xWindow="1995" yWindow="0" windowWidth="18510" windowHeight="10920" activeTab="1"/>
  </bookViews>
  <sheets>
    <sheet name="190882 Exh. SEF-5" sheetId="1" r:id="rId1"/>
    <sheet name="190882 Exh. SEF-6" sheetId="2" r:id="rId2"/>
  </sheets>
  <externalReferences>
    <externalReference r:id="rId3"/>
  </externalReferences>
  <definedNames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BWorkbookPriority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>1252</definedName>
    <definedName name="HTML_Control" localSheetId="1" hidden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9" i="1"/>
  <c r="K26" i="1"/>
  <c r="F27" i="1"/>
  <c r="F29" i="1"/>
  <c r="D27" i="1"/>
  <c r="D29" i="1"/>
  <c r="C27" i="1"/>
  <c r="C29" i="1"/>
  <c r="A26" i="1"/>
  <c r="K25" i="1"/>
  <c r="E25" i="1"/>
  <c r="G25" i="1"/>
  <c r="J27" i="1"/>
  <c r="J29" i="1"/>
  <c r="K24" i="1"/>
  <c r="H27" i="1"/>
  <c r="H29" i="1"/>
  <c r="E24" i="1"/>
  <c r="G24" i="1"/>
  <c r="K23" i="1"/>
  <c r="G23" i="1"/>
  <c r="E23" i="1"/>
  <c r="K22" i="1"/>
  <c r="E22" i="1"/>
  <c r="G22" i="1"/>
  <c r="K21" i="1"/>
  <c r="G21" i="1"/>
  <c r="E21" i="1"/>
  <c r="K20" i="1"/>
  <c r="E20" i="1"/>
  <c r="G20" i="1"/>
  <c r="K19" i="1"/>
  <c r="E19" i="1"/>
  <c r="G19" i="1"/>
  <c r="K18" i="1"/>
  <c r="E18" i="1"/>
  <c r="G18" i="1"/>
  <c r="K17" i="1"/>
  <c r="G17" i="1"/>
  <c r="E17" i="1"/>
  <c r="K16" i="1"/>
  <c r="E16" i="1"/>
  <c r="G16" i="1"/>
  <c r="K15" i="1"/>
  <c r="G15" i="1"/>
  <c r="E15" i="1"/>
  <c r="K14" i="1"/>
  <c r="E14" i="1"/>
  <c r="G14" i="1"/>
  <c r="K13" i="1"/>
  <c r="G13" i="1"/>
  <c r="E13" i="1"/>
  <c r="K12" i="1"/>
  <c r="E12" i="1"/>
  <c r="G12" i="1"/>
  <c r="K11" i="1"/>
  <c r="E11" i="1"/>
  <c r="G11" i="1"/>
  <c r="K10" i="1"/>
  <c r="K27" i="1"/>
  <c r="K29" i="1"/>
  <c r="E10" i="1"/>
  <c r="G10" i="1"/>
  <c r="E26" i="1"/>
  <c r="G26" i="1"/>
  <c r="G27" i="1"/>
  <c r="G29" i="1"/>
  <c r="E27" i="1"/>
  <c r="E29" i="1"/>
  <c r="E10" i="2"/>
  <c r="G10" i="2"/>
  <c r="K10" i="2"/>
  <c r="E11" i="2"/>
  <c r="G11" i="2"/>
  <c r="K11" i="2"/>
  <c r="E12" i="2"/>
  <c r="G12" i="2"/>
  <c r="K12" i="2"/>
  <c r="E13" i="2"/>
  <c r="G13" i="2"/>
  <c r="K13" i="2"/>
  <c r="E14" i="2"/>
  <c r="G14" i="2"/>
  <c r="K14" i="2"/>
  <c r="E15" i="2"/>
  <c r="G15" i="2"/>
  <c r="K15" i="2"/>
  <c r="E16" i="2"/>
  <c r="G16" i="2"/>
  <c r="K16" i="2"/>
  <c r="E17" i="2"/>
  <c r="G17" i="2"/>
  <c r="K17" i="2"/>
  <c r="E18" i="2"/>
  <c r="G18" i="2"/>
  <c r="K18" i="2"/>
  <c r="E19" i="2"/>
  <c r="G19" i="2"/>
  <c r="K19" i="2"/>
  <c r="E20" i="2"/>
  <c r="G20" i="2"/>
  <c r="K20" i="2"/>
  <c r="E21" i="2"/>
  <c r="G21" i="2"/>
  <c r="K21" i="2"/>
  <c r="E22" i="2"/>
  <c r="G22" i="2"/>
  <c r="K22" i="2"/>
  <c r="E23" i="2"/>
  <c r="G23" i="2"/>
  <c r="K23" i="2"/>
  <c r="E24" i="2"/>
  <c r="G24" i="2"/>
  <c r="K24" i="2"/>
  <c r="E25" i="2"/>
  <c r="G25" i="2"/>
  <c r="K25" i="2"/>
  <c r="A26" i="2"/>
  <c r="C27" i="2"/>
  <c r="C29" i="2"/>
  <c r="D27" i="2"/>
  <c r="D29" i="2"/>
  <c r="H27" i="2"/>
  <c r="H29" i="2"/>
  <c r="K26" i="2"/>
  <c r="F27" i="2"/>
  <c r="F29" i="2"/>
  <c r="J27" i="2"/>
  <c r="J29" i="2"/>
  <c r="K27" i="2"/>
  <c r="K29" i="2"/>
  <c r="I27" i="2"/>
  <c r="I29" i="2"/>
  <c r="E26" i="2"/>
  <c r="G26" i="2"/>
  <c r="G27" i="2"/>
  <c r="G29" i="2"/>
  <c r="E27" i="2"/>
  <c r="E29" i="2"/>
</calcChain>
</file>

<file path=xl/sharedStrings.xml><?xml version="1.0" encoding="utf-8"?>
<sst xmlns="http://schemas.openxmlformats.org/spreadsheetml/2006/main" count="82" uniqueCount="43">
  <si>
    <t>UE-190882</t>
  </si>
  <si>
    <t xml:space="preserve">Puget Sound Energy </t>
  </si>
  <si>
    <t>Power Cost Adjustment Summary</t>
  </si>
  <si>
    <t>Cumulative Amounts</t>
  </si>
  <si>
    <t>REVISED Assuming $11.7 Million of Disallowed Power Costs (Based on page 4 of Exh. SEF-3 )</t>
  </si>
  <si>
    <t>Description</t>
  </si>
  <si>
    <t>Power Costs</t>
  </si>
  <si>
    <t>Allocation of Power Costs</t>
  </si>
  <si>
    <t>Time Period</t>
  </si>
  <si>
    <t>PCA Period</t>
  </si>
  <si>
    <t>Actual</t>
  </si>
  <si>
    <t>Baseline</t>
  </si>
  <si>
    <t>Difference</t>
  </si>
  <si>
    <t>Wholesale Customers</t>
  </si>
  <si>
    <t>Total Cost Over (Under) Baseline</t>
  </si>
  <si>
    <t>Company</t>
  </si>
  <si>
    <t>Customers</t>
  </si>
  <si>
    <t>Customer Interest</t>
  </si>
  <si>
    <t>Total Customer Share With Interest</t>
  </si>
  <si>
    <t>12 mo end 6.30.03</t>
  </si>
  <si>
    <t>12 mo end 6.30.04</t>
  </si>
  <si>
    <t>12 mo end 6.30.05</t>
  </si>
  <si>
    <t>12 mo end 6.30.06</t>
  </si>
  <si>
    <t>6 mo end 12.31.06</t>
  </si>
  <si>
    <t>12 mo end 12.31.07</t>
  </si>
  <si>
    <t>12 mo end 12.31.08</t>
  </si>
  <si>
    <t>12 mo end 12.31.09</t>
  </si>
  <si>
    <t>12 mo end 12.31.10</t>
  </si>
  <si>
    <t>12 mo end 12.31.11</t>
  </si>
  <si>
    <t>12 mo end 12.31.12</t>
  </si>
  <si>
    <t>12 mo end 12.31.13</t>
  </si>
  <si>
    <t>12 mo end 12.31.14</t>
  </si>
  <si>
    <t>12 mo end 12.31.15</t>
  </si>
  <si>
    <t>12 mo end 12.31.16</t>
  </si>
  <si>
    <t>12 mo end 12.31.17</t>
  </si>
  <si>
    <t>Cumulative</t>
  </si>
  <si>
    <t>Page 4 SEF-3 as original filed</t>
  </si>
  <si>
    <t>No Change</t>
  </si>
  <si>
    <t>Exh. SEF-5</t>
  </si>
  <si>
    <t>Page 1 of 1</t>
  </si>
  <si>
    <t>REVISED Assuming a $17.4 Million of Disallowed Power Costs (Based on page 4 of Exh. SEF-3)</t>
  </si>
  <si>
    <t xml:space="preserve">Page 4 SEF-3 </t>
  </si>
  <si>
    <t>Exh. SEF-6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</si>
</sst>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&quot;As of&quot;\ mmmm\ dd\,\ yyyy"/>
    <numFmt numFmtId="166" formatCode="&quot;Year to Date&quot;\ mm\.dd\.yy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>
      <alignment horizontal="left" wrapText="1"/>
    </xf>
    <xf numFmtId="164" fontId="7" fillId="0" borderId="0">
      <alignment horizontal="left" wrapText="1"/>
    </xf>
    <xf numFmtId="0" fontId="1" fillId="0" borderId="0"/>
  </cellStyleXfs>
  <cellXfs count="110">
    <xf numFmtId="164" fontId="0" fillId="0" borderId="0" xfId="0">
      <alignment horizontal="left" wrapText="1"/>
    </xf>
    <xf numFmtId="0" fontId="2" fillId="0" borderId="0" xfId="0" applyNumberFormat="1" applyFont="1" applyAlignment="1"/>
    <xf numFmtId="0" fontId="4" fillId="0" borderId="0" xfId="0" applyNumberFormat="1" applyFont="1" applyAlignment="1">
      <alignment horizontal="right"/>
    </xf>
    <xf numFmtId="164" fontId="6" fillId="0" borderId="1" xfId="0" applyFont="1" applyBorder="1" applyAlignment="1">
      <alignment horizontal="centerContinuous" vertical="center"/>
    </xf>
    <xf numFmtId="164" fontId="6" fillId="0" borderId="2" xfId="0" applyFont="1" applyBorder="1" applyAlignment="1">
      <alignment horizontal="centerContinuous" vertical="center"/>
    </xf>
    <xf numFmtId="164" fontId="6" fillId="0" borderId="3" xfId="0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Continuous" vertical="center"/>
    </xf>
    <xf numFmtId="0" fontId="6" fillId="0" borderId="5" xfId="0" applyNumberFormat="1" applyFont="1" applyBorder="1" applyAlignment="1">
      <alignment horizontal="centerContinuous" vertical="center"/>
    </xf>
    <xf numFmtId="0" fontId="2" fillId="0" borderId="0" xfId="1" applyNumberFormat="1" applyFont="1" applyAlignment="1"/>
    <xf numFmtId="0" fontId="4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2" fillId="0" borderId="10" xfId="1" applyNumberFormat="1" applyFont="1" applyBorder="1" applyAlignment="1"/>
    <xf numFmtId="0" fontId="8" fillId="0" borderId="8" xfId="1" applyNumberFormat="1" applyFont="1" applyBorder="1" applyAlignment="1">
      <alignment horizontal="center"/>
    </xf>
    <xf numFmtId="42" fontId="9" fillId="0" borderId="0" xfId="1" applyNumberFormat="1" applyFont="1" applyAlignment="1"/>
    <xf numFmtId="42" fontId="9" fillId="0" borderId="8" xfId="1" applyNumberFormat="1" applyFont="1" applyBorder="1" applyAlignment="1"/>
    <xf numFmtId="0" fontId="9" fillId="0" borderId="0" xfId="1" applyNumberFormat="1" applyFont="1" applyAlignment="1"/>
    <xf numFmtId="0" fontId="9" fillId="0" borderId="9" xfId="2" applyFont="1" applyFill="1" applyBorder="1"/>
    <xf numFmtId="42" fontId="5" fillId="0" borderId="0" xfId="1" applyNumberFormat="1" applyFont="1" applyAlignment="1"/>
    <xf numFmtId="42" fontId="5" fillId="0" borderId="8" xfId="1" applyNumberFormat="1" applyFont="1" applyBorder="1" applyAlignment="1"/>
    <xf numFmtId="0" fontId="5" fillId="0" borderId="0" xfId="1" applyNumberFormat="1" applyFont="1" applyAlignment="1"/>
    <xf numFmtId="0" fontId="10" fillId="0" borderId="9" xfId="2" applyFont="1" applyFill="1" applyBorder="1"/>
    <xf numFmtId="42" fontId="3" fillId="2" borderId="5" xfId="2" applyNumberFormat="1" applyFont="1" applyFill="1" applyBorder="1"/>
    <xf numFmtId="42" fontId="3" fillId="2" borderId="4" xfId="2" applyNumberFormat="1" applyFont="1" applyFill="1" applyBorder="1"/>
    <xf numFmtId="42" fontId="6" fillId="0" borderId="11" xfId="2" applyNumberFormat="1" applyFont="1" applyBorder="1"/>
    <xf numFmtId="42" fontId="3" fillId="2" borderId="3" xfId="2" applyNumberFormat="1" applyFont="1" applyFill="1" applyBorder="1"/>
    <xf numFmtId="42" fontId="6" fillId="0" borderId="4" xfId="2" applyNumberFormat="1" applyFont="1" applyBorder="1"/>
    <xf numFmtId="0" fontId="6" fillId="0" borderId="5" xfId="2" applyFont="1" applyBorder="1"/>
    <xf numFmtId="0" fontId="6" fillId="0" borderId="3" xfId="2" applyFont="1" applyBorder="1"/>
    <xf numFmtId="41" fontId="5" fillId="2" borderId="7" xfId="2" applyNumberFormat="1" applyFont="1" applyFill="1" applyBorder="1"/>
    <xf numFmtId="41" fontId="5" fillId="2" borderId="0" xfId="1" applyNumberFormat="1" applyFont="1" applyFill="1" applyAlignment="1"/>
    <xf numFmtId="41" fontId="2" fillId="0" borderId="6" xfId="1" applyNumberFormat="1" applyFont="1" applyBorder="1" applyAlignment="1"/>
    <xf numFmtId="41" fontId="5" fillId="2" borderId="9" xfId="2" applyNumberFormat="1" applyFont="1" applyFill="1" applyBorder="1"/>
    <xf numFmtId="41" fontId="2" fillId="0" borderId="0" xfId="1" applyNumberFormat="1" applyFont="1" applyAlignment="1"/>
    <xf numFmtId="0" fontId="2" fillId="0" borderId="0" xfId="1" applyNumberFormat="1" applyFont="1" applyAlignment="1">
      <alignment horizontal="center"/>
    </xf>
    <xf numFmtId="166" fontId="10" fillId="0" borderId="10" xfId="2" applyNumberFormat="1" applyFont="1" applyBorder="1" applyAlignment="1">
      <alignment horizontal="left"/>
    </xf>
    <xf numFmtId="41" fontId="10" fillId="0" borderId="7" xfId="2" applyNumberFormat="1" applyFont="1" applyBorder="1"/>
    <xf numFmtId="41" fontId="2" fillId="0" borderId="0" xfId="1" applyNumberFormat="1" applyFont="1" applyFill="1" applyAlignment="1"/>
    <xf numFmtId="41" fontId="10" fillId="0" borderId="9" xfId="2" applyNumberFormat="1" applyFont="1" applyBorder="1"/>
    <xf numFmtId="0" fontId="10" fillId="0" borderId="8" xfId="2" applyFont="1" applyBorder="1"/>
    <xf numFmtId="41" fontId="10" fillId="0" borderId="9" xfId="2" applyNumberFormat="1" applyFont="1" applyFill="1" applyBorder="1"/>
    <xf numFmtId="42" fontId="10" fillId="0" borderId="7" xfId="2" applyNumberFormat="1" applyFont="1" applyBorder="1"/>
    <xf numFmtId="42" fontId="2" fillId="0" borderId="0" xfId="1" applyNumberFormat="1" applyFont="1" applyAlignment="1"/>
    <xf numFmtId="42" fontId="10" fillId="0" borderId="1" xfId="2" applyNumberFormat="1" applyFont="1" applyBorder="1"/>
    <xf numFmtId="0" fontId="10" fillId="0" borderId="6" xfId="2" applyFont="1" applyBorder="1"/>
    <xf numFmtId="0" fontId="10" fillId="0" borderId="0" xfId="2" applyFont="1"/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164" fontId="6" fillId="0" borderId="3" xfId="1" applyFont="1" applyBorder="1" applyAlignment="1">
      <alignment horizontal="centerContinuous" vertical="center"/>
    </xf>
    <xf numFmtId="164" fontId="6" fillId="0" borderId="2" xfId="1" applyFont="1" applyBorder="1" applyAlignment="1">
      <alignment horizontal="centerContinuous" vertical="center"/>
    </xf>
    <xf numFmtId="164" fontId="6" fillId="0" borderId="1" xfId="1" applyFont="1" applyBorder="1" applyAlignment="1">
      <alignment horizontal="centerContinuous" vertical="center"/>
    </xf>
    <xf numFmtId="0" fontId="3" fillId="2" borderId="0" xfId="1" applyNumberFormat="1" applyFont="1" applyFill="1" applyAlignment="1">
      <alignment horizontal="centerContinuous"/>
    </xf>
    <xf numFmtId="0" fontId="5" fillId="2" borderId="0" xfId="1" applyNumberFormat="1" applyFont="1" applyFill="1" applyAlignment="1">
      <alignment horizontal="centerContinuous"/>
    </xf>
    <xf numFmtId="0" fontId="2" fillId="0" borderId="0" xfId="1" applyNumberFormat="1" applyFont="1" applyAlignment="1">
      <alignment horizontal="right"/>
    </xf>
    <xf numFmtId="0" fontId="6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Alignment="1"/>
    <xf numFmtId="0" fontId="10" fillId="0" borderId="6" xfId="0" applyNumberFormat="1" applyFont="1" applyBorder="1" applyAlignment="1"/>
    <xf numFmtId="0" fontId="2" fillId="0" borderId="0" xfId="0" applyNumberFormat="1" applyFont="1" applyAlignment="1">
      <alignment horizontal="center"/>
    </xf>
    <xf numFmtId="42" fontId="10" fillId="0" borderId="1" xfId="0" applyNumberFormat="1" applyFont="1" applyBorder="1" applyAlignment="1"/>
    <xf numFmtId="42" fontId="2" fillId="0" borderId="0" xfId="0" applyNumberFormat="1" applyFont="1" applyAlignment="1"/>
    <xf numFmtId="42" fontId="10" fillId="0" borderId="7" xfId="0" applyNumberFormat="1" applyFont="1" applyBorder="1" applyAlignment="1"/>
    <xf numFmtId="0" fontId="10" fillId="0" borderId="8" xfId="0" applyNumberFormat="1" applyFont="1" applyBorder="1" applyAlignment="1"/>
    <xf numFmtId="41" fontId="10" fillId="0" borderId="9" xfId="0" applyNumberFormat="1" applyFont="1" applyBorder="1" applyAlignment="1"/>
    <xf numFmtId="41" fontId="2" fillId="0" borderId="0" xfId="0" applyNumberFormat="1" applyFont="1" applyAlignment="1"/>
    <xf numFmtId="41" fontId="10" fillId="0" borderId="7" xfId="0" applyNumberFormat="1" applyFont="1" applyBorder="1" applyAlignment="1"/>
    <xf numFmtId="41" fontId="2" fillId="0" borderId="0" xfId="0" applyNumberFormat="1" applyFont="1" applyFill="1" applyAlignment="1"/>
    <xf numFmtId="41" fontId="10" fillId="0" borderId="9" xfId="0" applyNumberFormat="1" applyFont="1" applyFill="1" applyBorder="1" applyAlignment="1"/>
    <xf numFmtId="166" fontId="10" fillId="0" borderId="10" xfId="0" applyNumberFormat="1" applyFont="1" applyBorder="1" applyAlignment="1">
      <alignment horizontal="left"/>
    </xf>
    <xf numFmtId="41" fontId="2" fillId="0" borderId="6" xfId="0" applyNumberFormat="1" applyFont="1" applyBorder="1" applyAlignment="1"/>
    <xf numFmtId="0" fontId="6" fillId="0" borderId="3" xfId="0" applyNumberFormat="1" applyFont="1" applyBorder="1" applyAlignment="1"/>
    <xf numFmtId="0" fontId="6" fillId="0" borderId="5" xfId="0" applyNumberFormat="1" applyFont="1" applyBorder="1" applyAlignment="1"/>
    <xf numFmtId="42" fontId="6" fillId="0" borderId="4" xfId="0" applyNumberFormat="1" applyFont="1" applyBorder="1" applyAlignment="1"/>
    <xf numFmtId="42" fontId="6" fillId="0" borderId="11" xfId="0" applyNumberFormat="1" applyFont="1" applyBorder="1" applyAlignment="1"/>
    <xf numFmtId="0" fontId="5" fillId="0" borderId="0" xfId="0" applyNumberFormat="1" applyFont="1" applyAlignment="1"/>
    <xf numFmtId="42" fontId="5" fillId="0" borderId="0" xfId="0" applyNumberFormat="1" applyFont="1" applyAlignment="1"/>
    <xf numFmtId="42" fontId="5" fillId="0" borderId="8" xfId="0" applyNumberFormat="1" applyFont="1" applyBorder="1" applyAlignment="1"/>
    <xf numFmtId="0" fontId="9" fillId="0" borderId="9" xfId="0" applyNumberFormat="1" applyFont="1" applyFill="1" applyBorder="1" applyAlignment="1"/>
    <xf numFmtId="0" fontId="9" fillId="0" borderId="0" xfId="0" applyNumberFormat="1" applyFont="1" applyAlignment="1"/>
    <xf numFmtId="42" fontId="9" fillId="0" borderId="0" xfId="0" applyNumberFormat="1" applyFont="1" applyAlignment="1"/>
    <xf numFmtId="42" fontId="9" fillId="0" borderId="8" xfId="0" applyNumberFormat="1" applyFont="1" applyBorder="1" applyAlignment="1"/>
    <xf numFmtId="0" fontId="8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/>
    <xf numFmtId="0" fontId="4" fillId="0" borderId="0" xfId="0" applyNumberFormat="1" applyFont="1" applyAlignment="1">
      <alignment horizontal="right" wrapText="1"/>
    </xf>
    <xf numFmtId="0" fontId="10" fillId="0" borderId="9" xfId="0" applyNumberFormat="1" applyFont="1" applyFill="1" applyBorder="1" applyAlignment="1"/>
    <xf numFmtId="0" fontId="3" fillId="3" borderId="0" xfId="0" applyNumberFormat="1" applyFont="1" applyFill="1" applyAlignment="1">
      <alignment horizontal="centerContinuous"/>
    </xf>
    <xf numFmtId="0" fontId="5" fillId="3" borderId="0" xfId="0" applyNumberFormat="1" applyFont="1" applyFill="1" applyAlignment="1">
      <alignment horizontal="centerContinuous"/>
    </xf>
    <xf numFmtId="41" fontId="5" fillId="3" borderId="9" xfId="0" applyNumberFormat="1" applyFont="1" applyFill="1" applyBorder="1" applyAlignment="1"/>
    <xf numFmtId="42" fontId="3" fillId="3" borderId="3" xfId="0" applyNumberFormat="1" applyFont="1" applyFill="1" applyBorder="1" applyAlignment="1"/>
    <xf numFmtId="41" fontId="5" fillId="3" borderId="0" xfId="0" applyNumberFormat="1" applyFont="1" applyFill="1" applyAlignment="1"/>
    <xf numFmtId="42" fontId="3" fillId="3" borderId="4" xfId="0" applyNumberFormat="1" applyFont="1" applyFill="1" applyBorder="1" applyAlignment="1"/>
    <xf numFmtId="42" fontId="3" fillId="3" borderId="5" xfId="0" applyNumberFormat="1" applyFont="1" applyFill="1" applyBorder="1" applyAlignment="1"/>
    <xf numFmtId="41" fontId="5" fillId="3" borderId="7" xfId="0" applyNumberFormat="1" applyFont="1" applyFill="1" applyBorder="1" applyAlignment="1"/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154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Layout" zoomScaleNormal="100" workbookViewId="0">
      <selection activeCell="A6" sqref="A6"/>
    </sheetView>
  </sheetViews>
  <sheetFormatPr defaultColWidth="8.7109375" defaultRowHeight="15.75"/>
  <cols>
    <col min="1" max="1" width="19.5703125" style="1" customWidth="1"/>
    <col min="2" max="2" width="7.5703125" style="1" customWidth="1"/>
    <col min="3" max="4" width="18.140625" style="1" bestFit="1" customWidth="1"/>
    <col min="5" max="5" width="15.5703125" style="1" bestFit="1" customWidth="1"/>
    <col min="6" max="6" width="15.42578125" style="1" customWidth="1"/>
    <col min="7" max="8" width="15.5703125" style="1" bestFit="1" customWidth="1"/>
    <col min="9" max="9" width="14.140625" style="1" bestFit="1" customWidth="1"/>
    <col min="10" max="10" width="14.42578125" style="1" customWidth="1"/>
    <col min="11" max="11" width="14.140625" style="1" bestFit="1" customWidth="1"/>
    <col min="12" max="16384" width="8.7109375" style="1"/>
  </cols>
  <sheetData>
    <row r="1" spans="1:12">
      <c r="K1" s="2" t="s">
        <v>0</v>
      </c>
    </row>
    <row r="2" spans="1:12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2">
      <c r="A5" s="100">
        <v>43465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2" ht="17.100000000000001" customHeight="1">
      <c r="A6" s="84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4"/>
    </row>
    <row r="7" spans="1:12">
      <c r="K7" s="2"/>
    </row>
    <row r="8" spans="1:12" ht="15" customHeight="1">
      <c r="A8" s="3" t="s">
        <v>5</v>
      </c>
      <c r="B8" s="4"/>
      <c r="C8" s="5" t="s">
        <v>6</v>
      </c>
      <c r="D8" s="6"/>
      <c r="E8" s="6"/>
      <c r="F8" s="6"/>
      <c r="G8" s="7"/>
      <c r="H8" s="101" t="s">
        <v>7</v>
      </c>
      <c r="I8" s="102"/>
      <c r="J8" s="102"/>
      <c r="K8" s="103"/>
    </row>
    <row r="9" spans="1:12" ht="63">
      <c r="A9" s="54" t="s">
        <v>8</v>
      </c>
      <c r="B9" s="92" t="s">
        <v>9</v>
      </c>
      <c r="C9" s="92" t="s">
        <v>10</v>
      </c>
      <c r="D9" s="93" t="s">
        <v>11</v>
      </c>
      <c r="E9" s="93" t="s">
        <v>12</v>
      </c>
      <c r="F9" s="93" t="s">
        <v>13</v>
      </c>
      <c r="G9" s="94" t="s">
        <v>14</v>
      </c>
      <c r="H9" s="93" t="s">
        <v>15</v>
      </c>
      <c r="I9" s="93" t="s">
        <v>16</v>
      </c>
      <c r="J9" s="93" t="s">
        <v>17</v>
      </c>
      <c r="K9" s="94" t="s">
        <v>18</v>
      </c>
      <c r="L9" s="55"/>
    </row>
    <row r="10" spans="1:12">
      <c r="A10" s="56" t="s">
        <v>19</v>
      </c>
      <c r="B10" s="57">
        <v>1</v>
      </c>
      <c r="C10" s="58">
        <v>844964750</v>
      </c>
      <c r="D10" s="59">
        <v>843126410</v>
      </c>
      <c r="E10" s="59">
        <f>C10-D10</f>
        <v>1838340</v>
      </c>
      <c r="F10" s="59">
        <v>-10041.857816</v>
      </c>
      <c r="G10" s="59">
        <f>E10+F10</f>
        <v>1828298.142184</v>
      </c>
      <c r="H10" s="58">
        <v>1828298.1421840005</v>
      </c>
      <c r="I10" s="59">
        <v>0</v>
      </c>
      <c r="J10" s="59">
        <v>0</v>
      </c>
      <c r="K10" s="60">
        <f>SUM(I10:J10)</f>
        <v>0</v>
      </c>
    </row>
    <row r="11" spans="1:12">
      <c r="A11" s="61" t="s">
        <v>20</v>
      </c>
      <c r="B11" s="57">
        <v>2</v>
      </c>
      <c r="C11" s="62">
        <v>902349263.97024715</v>
      </c>
      <c r="D11" s="63">
        <v>872785984.59352458</v>
      </c>
      <c r="E11" s="63">
        <f t="shared" ref="E11:E21" si="0">C11-D11</f>
        <v>29563279.376722574</v>
      </c>
      <c r="F11" s="63">
        <v>-11955.56486819593</v>
      </c>
      <c r="G11" s="63">
        <f t="shared" ref="G11:G26" si="1">E11+F11</f>
        <v>29551323.811854377</v>
      </c>
      <c r="H11" s="62">
        <v>24775661.905927196</v>
      </c>
      <c r="I11" s="63">
        <v>4775661.905927198</v>
      </c>
      <c r="J11" s="63">
        <v>59850.54</v>
      </c>
      <c r="K11" s="64">
        <f t="shared" ref="K11:K25" si="2">SUM(I11:J11)</f>
        <v>4835512.445927198</v>
      </c>
    </row>
    <row r="12" spans="1:12">
      <c r="A12" s="61" t="s">
        <v>21</v>
      </c>
      <c r="B12" s="57">
        <v>3</v>
      </c>
      <c r="C12" s="62">
        <v>959374104.03139043</v>
      </c>
      <c r="D12" s="63">
        <v>949412458.91374898</v>
      </c>
      <c r="E12" s="63">
        <f t="shared" si="0"/>
        <v>9961645.117641449</v>
      </c>
      <c r="F12" s="63">
        <v>-4084.5046275270583</v>
      </c>
      <c r="G12" s="63">
        <f t="shared" si="1"/>
        <v>9957560.6130139213</v>
      </c>
      <c r="H12" s="62">
        <v>9957560.1130137034</v>
      </c>
      <c r="I12" s="63">
        <v>0</v>
      </c>
      <c r="J12" s="63">
        <v>318471.18</v>
      </c>
      <c r="K12" s="64">
        <f t="shared" si="2"/>
        <v>318471.18</v>
      </c>
    </row>
    <row r="13" spans="1:12">
      <c r="A13" s="61" t="s">
        <v>22</v>
      </c>
      <c r="B13" s="57">
        <v>4</v>
      </c>
      <c r="C13" s="62">
        <v>1062847819.7545457</v>
      </c>
      <c r="D13" s="63">
        <v>1075227682.880441</v>
      </c>
      <c r="E13" s="63">
        <f t="shared" si="0"/>
        <v>-12379863.125895262</v>
      </c>
      <c r="F13" s="63">
        <v>4375.2658466270659</v>
      </c>
      <c r="G13" s="63">
        <f t="shared" si="1"/>
        <v>-12375487.860048635</v>
      </c>
      <c r="H13" s="62">
        <v>-12375488</v>
      </c>
      <c r="I13" s="63">
        <v>0</v>
      </c>
      <c r="J13" s="63">
        <v>633012.99</v>
      </c>
      <c r="K13" s="64">
        <f t="shared" si="2"/>
        <v>633012.99</v>
      </c>
    </row>
    <row r="14" spans="1:12">
      <c r="A14" s="61" t="s">
        <v>23</v>
      </c>
      <c r="B14" s="57">
        <v>5</v>
      </c>
      <c r="C14" s="62">
        <v>596418335.19410086</v>
      </c>
      <c r="D14" s="63">
        <v>597089566.84872186</v>
      </c>
      <c r="E14" s="63">
        <f t="shared" si="0"/>
        <v>-671231.65462100506</v>
      </c>
      <c r="F14" s="63">
        <v>198.48320027138107</v>
      </c>
      <c r="G14" s="63">
        <f t="shared" si="1"/>
        <v>-671033.17142073368</v>
      </c>
      <c r="H14" s="62">
        <v>-671033.17142074555</v>
      </c>
      <c r="I14" s="63">
        <v>0</v>
      </c>
      <c r="J14" s="63">
        <v>97548.88</v>
      </c>
      <c r="K14" s="64">
        <f t="shared" si="2"/>
        <v>97548.88</v>
      </c>
    </row>
    <row r="15" spans="1:12">
      <c r="A15" s="61" t="s">
        <v>24</v>
      </c>
      <c r="B15" s="57">
        <v>6</v>
      </c>
      <c r="C15" s="62">
        <v>1222865319.6180968</v>
      </c>
      <c r="D15" s="63">
        <v>1253089187.2173302</v>
      </c>
      <c r="E15" s="63">
        <f t="shared" si="0"/>
        <v>-30223867.599233389</v>
      </c>
      <c r="F15" s="63">
        <v>11197.107687541837</v>
      </c>
      <c r="G15" s="63">
        <f>E15+F15-0.01</f>
        <v>-30212670.50154585</v>
      </c>
      <c r="H15" s="62">
        <v>-25106334.74577</v>
      </c>
      <c r="I15" s="63">
        <v>-5106336.2457729317</v>
      </c>
      <c r="J15" s="63">
        <v>-57570.279999999977</v>
      </c>
      <c r="K15" s="64">
        <f>SUM(I15:J15)+0.03</f>
        <v>-5163906.4957729317</v>
      </c>
    </row>
    <row r="16" spans="1:12">
      <c r="A16" s="61" t="s">
        <v>25</v>
      </c>
      <c r="B16" s="57">
        <v>7</v>
      </c>
      <c r="C16" s="62">
        <v>1328115191.0171254</v>
      </c>
      <c r="D16" s="63">
        <v>1329880671.323267</v>
      </c>
      <c r="E16" s="63">
        <f t="shared" si="0"/>
        <v>-1765480.3061416149</v>
      </c>
      <c r="F16" s="63">
        <v>555.92425131658092</v>
      </c>
      <c r="G16" s="63">
        <f t="shared" si="1"/>
        <v>-1764924.3818902983</v>
      </c>
      <c r="H16" s="62">
        <v>-1764924.3818904329</v>
      </c>
      <c r="I16" s="63">
        <v>0</v>
      </c>
      <c r="J16" s="63">
        <v>-140876.32999999999</v>
      </c>
      <c r="K16" s="64">
        <f t="shared" si="2"/>
        <v>-140876.32999999999</v>
      </c>
    </row>
    <row r="17" spans="1:11">
      <c r="A17" s="61" t="s">
        <v>26</v>
      </c>
      <c r="B17" s="57">
        <v>8</v>
      </c>
      <c r="C17" s="62">
        <v>1404869952.8157759</v>
      </c>
      <c r="D17" s="63">
        <v>1374588966.0130439</v>
      </c>
      <c r="E17" s="63">
        <f t="shared" si="0"/>
        <v>30280986.802731991</v>
      </c>
      <c r="F17" s="63">
        <v>-10889.345664129194</v>
      </c>
      <c r="G17" s="63">
        <f t="shared" si="1"/>
        <v>30270097.457067862</v>
      </c>
      <c r="H17" s="62">
        <v>25135048.728533998</v>
      </c>
      <c r="I17" s="63">
        <v>5135048.7285339981</v>
      </c>
      <c r="J17" s="63">
        <v>-28888.25</v>
      </c>
      <c r="K17" s="64">
        <f t="shared" si="2"/>
        <v>5106160.4785339981</v>
      </c>
    </row>
    <row r="18" spans="1:11">
      <c r="A18" s="61" t="s">
        <v>27</v>
      </c>
      <c r="B18" s="57">
        <v>9</v>
      </c>
      <c r="C18" s="62">
        <v>1373029095.7777412</v>
      </c>
      <c r="D18" s="63">
        <v>1336852575.7359295</v>
      </c>
      <c r="E18" s="63">
        <f t="shared" si="0"/>
        <v>36176520.041811705</v>
      </c>
      <c r="F18" s="63">
        <v>-12991.809044456051</v>
      </c>
      <c r="G18" s="63">
        <f t="shared" si="1"/>
        <v>36163528.232767247</v>
      </c>
      <c r="H18" s="62">
        <v>28081764.116383635</v>
      </c>
      <c r="I18" s="63">
        <v>8081764.1163836308</v>
      </c>
      <c r="J18" s="63">
        <v>228424.27000000002</v>
      </c>
      <c r="K18" s="64">
        <f t="shared" si="2"/>
        <v>8310188.3863836303</v>
      </c>
    </row>
    <row r="19" spans="1:11">
      <c r="A19" s="61" t="s">
        <v>28</v>
      </c>
      <c r="B19" s="57">
        <v>10</v>
      </c>
      <c r="C19" s="62">
        <v>1351667526.8192265</v>
      </c>
      <c r="D19" s="63">
        <v>1386507506.9778061</v>
      </c>
      <c r="E19" s="63">
        <f t="shared" si="0"/>
        <v>-34839980.158579588</v>
      </c>
      <c r="F19" s="63">
        <v>12162.637073359452</v>
      </c>
      <c r="G19" s="63">
        <f t="shared" si="1"/>
        <v>-34827817.521506228</v>
      </c>
      <c r="H19" s="62">
        <v>-27413908.760753103</v>
      </c>
      <c r="I19" s="63">
        <v>-7413908.7607531026</v>
      </c>
      <c r="J19" s="63">
        <v>235834.49</v>
      </c>
      <c r="K19" s="64">
        <f t="shared" si="2"/>
        <v>-7178074.2707531024</v>
      </c>
    </row>
    <row r="20" spans="1:11">
      <c r="A20" s="61" t="s">
        <v>29</v>
      </c>
      <c r="B20" s="57">
        <v>11</v>
      </c>
      <c r="C20" s="62">
        <v>1291380391.3549569</v>
      </c>
      <c r="D20" s="63">
        <v>1317033977.9436071</v>
      </c>
      <c r="E20" s="63">
        <f t="shared" si="0"/>
        <v>-25653586.588650227</v>
      </c>
      <c r="F20" s="63">
        <v>9022.6316473116167</v>
      </c>
      <c r="G20" s="63">
        <f t="shared" si="1"/>
        <v>-25644563.957002915</v>
      </c>
      <c r="H20" s="62">
        <v>-22822281.978501365</v>
      </c>
      <c r="I20" s="63">
        <v>-2822281.9785013627</v>
      </c>
      <c r="J20" s="63">
        <v>-222321.84999999998</v>
      </c>
      <c r="K20" s="64">
        <f t="shared" si="2"/>
        <v>-3044603.8285013628</v>
      </c>
    </row>
    <row r="21" spans="1:11">
      <c r="A21" s="61" t="s">
        <v>30</v>
      </c>
      <c r="B21" s="57">
        <v>12</v>
      </c>
      <c r="C21" s="62">
        <v>1274102997.3475122</v>
      </c>
      <c r="D21" s="65">
        <v>1312154858.628</v>
      </c>
      <c r="E21" s="63">
        <f t="shared" si="0"/>
        <v>-38051861.280487776</v>
      </c>
      <c r="F21" s="65">
        <v>12978.624</v>
      </c>
      <c r="G21" s="63">
        <f t="shared" si="1"/>
        <v>-38038882.656487778</v>
      </c>
      <c r="H21" s="66">
        <v>-29019441.328000002</v>
      </c>
      <c r="I21" s="65">
        <v>-9019441.3279999997</v>
      </c>
      <c r="J21" s="65">
        <v>-213421.28</v>
      </c>
      <c r="K21" s="64">
        <f t="shared" si="2"/>
        <v>-9232862.6079999991</v>
      </c>
    </row>
    <row r="22" spans="1:11">
      <c r="A22" s="61" t="s">
        <v>31</v>
      </c>
      <c r="B22" s="57">
        <v>13</v>
      </c>
      <c r="C22" s="62">
        <v>1287974217.5695443</v>
      </c>
      <c r="D22" s="63">
        <v>1248312258.778192</v>
      </c>
      <c r="E22" s="63">
        <f>C22-D22+1</f>
        <v>39661959.791352272</v>
      </c>
      <c r="F22" s="63">
        <v>-14285.279181989725</v>
      </c>
      <c r="G22" s="63">
        <f t="shared" si="1"/>
        <v>39647674.512170285</v>
      </c>
      <c r="H22" s="62">
        <v>29823837.132318199</v>
      </c>
      <c r="I22" s="63">
        <v>9823837.1323181987</v>
      </c>
      <c r="J22" s="63">
        <v>-152027.51</v>
      </c>
      <c r="K22" s="64">
        <f t="shared" si="2"/>
        <v>9671809.6223181989</v>
      </c>
    </row>
    <row r="23" spans="1:11">
      <c r="A23" s="61" t="s">
        <v>32</v>
      </c>
      <c r="B23" s="57">
        <v>14</v>
      </c>
      <c r="C23" s="62">
        <v>1236017951.8704073</v>
      </c>
      <c r="D23" s="63">
        <v>1227782112.6010308</v>
      </c>
      <c r="E23" s="63">
        <f>C23-D23</f>
        <v>8235839.2693765163</v>
      </c>
      <c r="F23" s="63">
        <v>-2871.0135693038465</v>
      </c>
      <c r="G23" s="63">
        <f t="shared" si="1"/>
        <v>8232968.2558072126</v>
      </c>
      <c r="H23" s="62">
        <v>8232968.2558071353</v>
      </c>
      <c r="I23" s="63">
        <v>0</v>
      </c>
      <c r="J23" s="63">
        <v>112266.22</v>
      </c>
      <c r="K23" s="64">
        <f t="shared" si="2"/>
        <v>112266.22</v>
      </c>
    </row>
    <row r="24" spans="1:11">
      <c r="A24" s="61" t="s">
        <v>33</v>
      </c>
      <c r="B24" s="57">
        <v>15</v>
      </c>
      <c r="C24" s="62">
        <v>1220596542.9704072</v>
      </c>
      <c r="D24" s="63">
        <v>1218537443.1465518</v>
      </c>
      <c r="E24" s="63">
        <f>C24-D24</f>
        <v>2059099.8238554001</v>
      </c>
      <c r="F24" s="63">
        <v>-717.80219859653153</v>
      </c>
      <c r="G24" s="63">
        <f t="shared" si="1"/>
        <v>2058382.0216568036</v>
      </c>
      <c r="H24" s="62">
        <v>2058382.0216568038</v>
      </c>
      <c r="I24" s="63">
        <v>0</v>
      </c>
      <c r="J24" s="65">
        <v>118735.72000000002</v>
      </c>
      <c r="K24" s="64">
        <f t="shared" si="2"/>
        <v>118735.72000000002</v>
      </c>
    </row>
    <row r="25" spans="1:11">
      <c r="A25" s="61" t="s">
        <v>34</v>
      </c>
      <c r="B25" s="57">
        <v>16</v>
      </c>
      <c r="C25" s="62">
        <v>724504794.36064517</v>
      </c>
      <c r="D25" s="63">
        <v>712806440.73005688</v>
      </c>
      <c r="E25" s="63">
        <f>C25-D25</f>
        <v>11698353.630588293</v>
      </c>
      <c r="F25" s="63">
        <v>-4074.8446242641658</v>
      </c>
      <c r="G25" s="63">
        <f t="shared" si="1"/>
        <v>11694278.785964029</v>
      </c>
      <c r="H25" s="62">
        <v>11694278.78596409</v>
      </c>
      <c r="I25" s="63">
        <v>0</v>
      </c>
      <c r="J25" s="65">
        <v>132897.58000000002</v>
      </c>
      <c r="K25" s="64">
        <f t="shared" si="2"/>
        <v>132897.58000000002</v>
      </c>
    </row>
    <row r="26" spans="1:11">
      <c r="A26" s="67">
        <f>A5</f>
        <v>43465</v>
      </c>
      <c r="B26" s="57">
        <v>17</v>
      </c>
      <c r="C26" s="86">
        <v>672820071.64792693</v>
      </c>
      <c r="D26" s="63">
        <v>681067291.78421998</v>
      </c>
      <c r="E26" s="88">
        <f>C26-D26</f>
        <v>-8247220.1362930536</v>
      </c>
      <c r="F26" s="88">
        <v>2757.870413672179</v>
      </c>
      <c r="G26" s="88">
        <f t="shared" si="1"/>
        <v>-8244462.2658793814</v>
      </c>
      <c r="H26" s="86">
        <v>-8244462.2658793814</v>
      </c>
      <c r="I26" s="68">
        <v>0</v>
      </c>
      <c r="J26" s="88">
        <v>144165.36000000002</v>
      </c>
      <c r="K26" s="91">
        <f>SUM(I26:J26)</f>
        <v>144165.36000000002</v>
      </c>
    </row>
    <row r="27" spans="1:11">
      <c r="A27" s="69" t="s">
        <v>35</v>
      </c>
      <c r="B27" s="70"/>
      <c r="C27" s="87">
        <f t="shared" ref="C27:J27" si="3">SUM(C10:C26)</f>
        <v>18753898326.119648</v>
      </c>
      <c r="D27" s="71">
        <f t="shared" si="3"/>
        <v>18736255394.115475</v>
      </c>
      <c r="E27" s="89">
        <f t="shared" si="3"/>
        <v>17642933.004178286</v>
      </c>
      <c r="F27" s="89">
        <f t="shared" si="3"/>
        <v>-18663.477474362389</v>
      </c>
      <c r="G27" s="90">
        <f t="shared" si="3"/>
        <v>17624269.516703915</v>
      </c>
      <c r="H27" s="87">
        <f t="shared" si="3"/>
        <v>14169924.569573734</v>
      </c>
      <c r="I27" s="72">
        <f t="shared" si="3"/>
        <v>3454343.5701356288</v>
      </c>
      <c r="J27" s="89">
        <f t="shared" si="3"/>
        <v>1266101.7300000002</v>
      </c>
      <c r="K27" s="90">
        <f>SUM(K10:K26)</f>
        <v>4720445.3301356295</v>
      </c>
    </row>
    <row r="28" spans="1:11">
      <c r="A28" s="83" t="s">
        <v>36</v>
      </c>
      <c r="B28" s="73"/>
      <c r="C28" s="74">
        <v>18765637874.464638</v>
      </c>
      <c r="D28" s="74">
        <v>18736255394.115475</v>
      </c>
      <c r="E28" s="74">
        <v>29382482.349170089</v>
      </c>
      <c r="F28" s="74">
        <v>-22588.933391243485</v>
      </c>
      <c r="G28" s="74">
        <v>29359893.40577884</v>
      </c>
      <c r="H28" s="74">
        <v>25905548.508599993</v>
      </c>
      <c r="I28" s="75">
        <v>3454343.5701356288</v>
      </c>
      <c r="J28" s="74">
        <v>1280653.5100000002</v>
      </c>
      <c r="K28" s="74">
        <v>4734997.1101356288</v>
      </c>
    </row>
    <row r="29" spans="1:11">
      <c r="A29" s="76" t="s">
        <v>12</v>
      </c>
      <c r="B29" s="77"/>
      <c r="C29" s="78">
        <f>C27-C28</f>
        <v>-11739548.344989777</v>
      </c>
      <c r="D29" s="78">
        <f t="shared" ref="D29:K29" si="4">D27-D28</f>
        <v>0</v>
      </c>
      <c r="E29" s="78">
        <f t="shared" si="4"/>
        <v>-11739549.344991803</v>
      </c>
      <c r="F29" s="78">
        <f t="shared" si="4"/>
        <v>3925.4559168810956</v>
      </c>
      <c r="G29" s="78">
        <f t="shared" si="4"/>
        <v>-11735623.889074925</v>
      </c>
      <c r="H29" s="78">
        <f t="shared" si="4"/>
        <v>-11735623.939026259</v>
      </c>
      <c r="I29" s="79">
        <f t="shared" si="4"/>
        <v>0</v>
      </c>
      <c r="J29" s="78">
        <f t="shared" si="4"/>
        <v>-14551.780000000028</v>
      </c>
      <c r="K29" s="78">
        <f t="shared" si="4"/>
        <v>-14551.779999999329</v>
      </c>
    </row>
    <row r="30" spans="1:11">
      <c r="A30" s="98"/>
      <c r="B30" s="98"/>
      <c r="C30" s="98"/>
      <c r="D30" s="98"/>
      <c r="E30" s="98"/>
      <c r="F30" s="98"/>
      <c r="I30" s="80" t="s">
        <v>37</v>
      </c>
    </row>
    <row r="31" spans="1:11">
      <c r="I31" s="81"/>
    </row>
    <row r="33" spans="11:11">
      <c r="K33" s="2" t="s">
        <v>38</v>
      </c>
    </row>
    <row r="34" spans="11:11">
      <c r="K34" s="82" t="s">
        <v>39</v>
      </c>
    </row>
  </sheetData>
  <mergeCells count="6">
    <mergeCell ref="A30:F30"/>
    <mergeCell ref="A2:K2"/>
    <mergeCell ref="A3:K3"/>
    <mergeCell ref="A4:K4"/>
    <mergeCell ref="A5:K5"/>
    <mergeCell ref="H8:K8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85" zoomScaleNormal="85" workbookViewId="0">
      <pane xSplit="1" ySplit="9" topLeftCell="B25" activePane="bottomRight" state="frozen"/>
      <selection pane="bottomLeft" activeCell="A10" sqref="A10"/>
      <selection pane="topRight" activeCell="B1" sqref="B1"/>
      <selection pane="bottomRight" activeCell="A28" sqref="A28"/>
    </sheetView>
  </sheetViews>
  <sheetFormatPr defaultColWidth="8.7109375" defaultRowHeight="15.75"/>
  <cols>
    <col min="1" max="1" width="31.42578125" style="8" customWidth="1"/>
    <col min="2" max="2" width="7.5703125" style="8" customWidth="1"/>
    <col min="3" max="4" width="17.140625" style="8" bestFit="1" customWidth="1"/>
    <col min="5" max="5" width="14.7109375" style="8" bestFit="1" customWidth="1"/>
    <col min="6" max="6" width="15.42578125" style="8" customWidth="1"/>
    <col min="7" max="8" width="14.7109375" style="8" bestFit="1" customWidth="1"/>
    <col min="9" max="9" width="14.140625" style="8" bestFit="1" customWidth="1"/>
    <col min="10" max="10" width="12.140625" style="8" bestFit="1" customWidth="1"/>
    <col min="11" max="11" width="14.140625" style="8" bestFit="1" customWidth="1"/>
    <col min="12" max="16384" width="8.7109375" style="8"/>
  </cols>
  <sheetData>
    <row r="1" spans="1:12">
      <c r="K1" s="53" t="s">
        <v>0</v>
      </c>
    </row>
    <row r="2" spans="1:12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2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2">
      <c r="A5" s="106">
        <v>43465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7.100000000000001" customHeight="1">
      <c r="A6" s="51" t="s">
        <v>40</v>
      </c>
      <c r="B6" s="52"/>
      <c r="C6" s="52"/>
      <c r="D6" s="52"/>
      <c r="E6" s="52"/>
      <c r="F6" s="52"/>
      <c r="G6" s="52"/>
      <c r="H6" s="52"/>
      <c r="I6" s="52"/>
      <c r="J6" s="52"/>
      <c r="K6" s="51"/>
    </row>
    <row r="7" spans="1:12">
      <c r="K7" s="9"/>
    </row>
    <row r="8" spans="1:12" ht="15" customHeight="1">
      <c r="A8" s="50" t="s">
        <v>5</v>
      </c>
      <c r="B8" s="49"/>
      <c r="C8" s="48" t="s">
        <v>6</v>
      </c>
      <c r="D8" s="47"/>
      <c r="E8" s="47"/>
      <c r="F8" s="47"/>
      <c r="G8" s="46"/>
      <c r="H8" s="107" t="s">
        <v>7</v>
      </c>
      <c r="I8" s="108"/>
      <c r="J8" s="108"/>
      <c r="K8" s="109"/>
    </row>
    <row r="9" spans="1:12" ht="63">
      <c r="A9" s="45" t="s">
        <v>8</v>
      </c>
      <c r="B9" s="95" t="s">
        <v>9</v>
      </c>
      <c r="C9" s="95" t="s">
        <v>10</v>
      </c>
      <c r="D9" s="96" t="s">
        <v>11</v>
      </c>
      <c r="E9" s="96" t="s">
        <v>12</v>
      </c>
      <c r="F9" s="96" t="s">
        <v>13</v>
      </c>
      <c r="G9" s="97" t="s">
        <v>14</v>
      </c>
      <c r="H9" s="96" t="s">
        <v>15</v>
      </c>
      <c r="I9" s="96" t="s">
        <v>16</v>
      </c>
      <c r="J9" s="96" t="s">
        <v>17</v>
      </c>
      <c r="K9" s="97" t="s">
        <v>18</v>
      </c>
      <c r="L9" s="44"/>
    </row>
    <row r="10" spans="1:12">
      <c r="A10" s="43" t="s">
        <v>19</v>
      </c>
      <c r="B10" s="33">
        <v>1</v>
      </c>
      <c r="C10" s="42">
        <v>844964750</v>
      </c>
      <c r="D10" s="41">
        <v>843126410</v>
      </c>
      <c r="E10" s="41">
        <f t="shared" ref="E10:E21" si="0">C10-D10</f>
        <v>1838340</v>
      </c>
      <c r="F10" s="41">
        <v>-10041.857816</v>
      </c>
      <c r="G10" s="41">
        <f>E10+F10</f>
        <v>1828298.142184</v>
      </c>
      <c r="H10" s="42">
        <v>1828298.1421840005</v>
      </c>
      <c r="I10" s="41">
        <v>0</v>
      </c>
      <c r="J10" s="41">
        <v>0</v>
      </c>
      <c r="K10" s="40">
        <f>SUM(I10:J10)</f>
        <v>0</v>
      </c>
    </row>
    <row r="11" spans="1:12">
      <c r="A11" s="38" t="s">
        <v>20</v>
      </c>
      <c r="B11" s="33">
        <v>2</v>
      </c>
      <c r="C11" s="37">
        <v>902349263.97024715</v>
      </c>
      <c r="D11" s="32">
        <v>872785984.59352458</v>
      </c>
      <c r="E11" s="32">
        <f t="shared" si="0"/>
        <v>29563279.376722574</v>
      </c>
      <c r="F11" s="32">
        <v>-11955.56486819593</v>
      </c>
      <c r="G11" s="32">
        <f>E11+F11</f>
        <v>29551323.811854377</v>
      </c>
      <c r="H11" s="37">
        <v>24775661.905927196</v>
      </c>
      <c r="I11" s="32">
        <v>4775661.905927198</v>
      </c>
      <c r="J11" s="32">
        <v>59850.54</v>
      </c>
      <c r="K11" s="35">
        <f>SUM(I11:J11)</f>
        <v>4835512.445927198</v>
      </c>
    </row>
    <row r="12" spans="1:12">
      <c r="A12" s="38" t="s">
        <v>21</v>
      </c>
      <c r="B12" s="33">
        <v>3</v>
      </c>
      <c r="C12" s="37">
        <v>959374104.03139043</v>
      </c>
      <c r="D12" s="32">
        <v>949412458.91374898</v>
      </c>
      <c r="E12" s="32">
        <f t="shared" si="0"/>
        <v>9961645.117641449</v>
      </c>
      <c r="F12" s="32">
        <v>-4084.5046275270583</v>
      </c>
      <c r="G12" s="32">
        <f>E12+F12</f>
        <v>9957560.6130139213</v>
      </c>
      <c r="H12" s="37">
        <v>9957560.1130137034</v>
      </c>
      <c r="I12" s="32">
        <v>0</v>
      </c>
      <c r="J12" s="32">
        <v>318471.18</v>
      </c>
      <c r="K12" s="35">
        <f>SUM(I12:J12)</f>
        <v>318471.18</v>
      </c>
    </row>
    <row r="13" spans="1:12">
      <c r="A13" s="38" t="s">
        <v>22</v>
      </c>
      <c r="B13" s="33">
        <v>4</v>
      </c>
      <c r="C13" s="37">
        <v>1062847819.7545457</v>
      </c>
      <c r="D13" s="32">
        <v>1075227682.880441</v>
      </c>
      <c r="E13" s="32">
        <f t="shared" si="0"/>
        <v>-12379863.125895262</v>
      </c>
      <c r="F13" s="32">
        <v>4375.2658466270659</v>
      </c>
      <c r="G13" s="32">
        <f>E13+F13</f>
        <v>-12375487.860048635</v>
      </c>
      <c r="H13" s="37">
        <v>-12375488</v>
      </c>
      <c r="I13" s="32">
        <v>0</v>
      </c>
      <c r="J13" s="32">
        <v>633012.99</v>
      </c>
      <c r="K13" s="35">
        <f>SUM(I13:J13)</f>
        <v>633012.99</v>
      </c>
    </row>
    <row r="14" spans="1:12">
      <c r="A14" s="38" t="s">
        <v>23</v>
      </c>
      <c r="B14" s="33">
        <v>5</v>
      </c>
      <c r="C14" s="37">
        <v>596418335.19410086</v>
      </c>
      <c r="D14" s="32">
        <v>597089566.84872186</v>
      </c>
      <c r="E14" s="32">
        <f t="shared" si="0"/>
        <v>-671231.65462100506</v>
      </c>
      <c r="F14" s="32">
        <v>198.48320027138107</v>
      </c>
      <c r="G14" s="32">
        <f>E14+F14</f>
        <v>-671033.17142073368</v>
      </c>
      <c r="H14" s="37">
        <v>-671033.17142074555</v>
      </c>
      <c r="I14" s="32">
        <v>0</v>
      </c>
      <c r="J14" s="32">
        <v>97548.88</v>
      </c>
      <c r="K14" s="35">
        <f>SUM(I14:J14)</f>
        <v>97548.88</v>
      </c>
    </row>
    <row r="15" spans="1:12">
      <c r="A15" s="38" t="s">
        <v>24</v>
      </c>
      <c r="B15" s="33">
        <v>6</v>
      </c>
      <c r="C15" s="37">
        <v>1222865319.6180968</v>
      </c>
      <c r="D15" s="32">
        <v>1253089187.2173302</v>
      </c>
      <c r="E15" s="32">
        <f t="shared" si="0"/>
        <v>-30223867.599233389</v>
      </c>
      <c r="F15" s="32">
        <v>11197.107687541837</v>
      </c>
      <c r="G15" s="32">
        <f>E15+F15-0.01</f>
        <v>-30212670.50154585</v>
      </c>
      <c r="H15" s="37">
        <v>-25106334.74577</v>
      </c>
      <c r="I15" s="32">
        <v>-5106336.2457729317</v>
      </c>
      <c r="J15" s="32">
        <v>-57570.279999999977</v>
      </c>
      <c r="K15" s="35">
        <f>SUM(I15:J15)+0.03</f>
        <v>-5163906.4957729317</v>
      </c>
    </row>
    <row r="16" spans="1:12">
      <c r="A16" s="38" t="s">
        <v>25</v>
      </c>
      <c r="B16" s="33">
        <v>7</v>
      </c>
      <c r="C16" s="37">
        <v>1328115191.0171254</v>
      </c>
      <c r="D16" s="32">
        <v>1329880671.323267</v>
      </c>
      <c r="E16" s="32">
        <f t="shared" si="0"/>
        <v>-1765480.3061416149</v>
      </c>
      <c r="F16" s="32">
        <v>555.92425131658092</v>
      </c>
      <c r="G16" s="32">
        <f t="shared" ref="G16:G26" si="1">E16+F16</f>
        <v>-1764924.3818902983</v>
      </c>
      <c r="H16" s="37">
        <v>-1764924.3818904329</v>
      </c>
      <c r="I16" s="32">
        <v>0</v>
      </c>
      <c r="J16" s="32">
        <v>-140876.32999999999</v>
      </c>
      <c r="K16" s="35">
        <f t="shared" ref="K16:K26" si="2">SUM(I16:J16)</f>
        <v>-140876.32999999999</v>
      </c>
    </row>
    <row r="17" spans="1:11">
      <c r="A17" s="38" t="s">
        <v>26</v>
      </c>
      <c r="B17" s="33">
        <v>8</v>
      </c>
      <c r="C17" s="37">
        <v>1404869952.8157759</v>
      </c>
      <c r="D17" s="32">
        <v>1374588966.0130439</v>
      </c>
      <c r="E17" s="32">
        <f t="shared" si="0"/>
        <v>30280986.802731991</v>
      </c>
      <c r="F17" s="32">
        <v>-10889.345664129194</v>
      </c>
      <c r="G17" s="32">
        <f t="shared" si="1"/>
        <v>30270097.457067862</v>
      </c>
      <c r="H17" s="37">
        <v>25135048.728533998</v>
      </c>
      <c r="I17" s="32">
        <v>5135048.7285339981</v>
      </c>
      <c r="J17" s="32">
        <v>-28888.25</v>
      </c>
      <c r="K17" s="35">
        <f t="shared" si="2"/>
        <v>5106160.4785339981</v>
      </c>
    </row>
    <row r="18" spans="1:11">
      <c r="A18" s="38" t="s">
        <v>27</v>
      </c>
      <c r="B18" s="33">
        <v>9</v>
      </c>
      <c r="C18" s="37">
        <v>1373029095.7777412</v>
      </c>
      <c r="D18" s="32">
        <v>1336852575.7359295</v>
      </c>
      <c r="E18" s="32">
        <f t="shared" si="0"/>
        <v>36176520.041811705</v>
      </c>
      <c r="F18" s="32">
        <v>-12991.809044456051</v>
      </c>
      <c r="G18" s="32">
        <f t="shared" si="1"/>
        <v>36163528.232767247</v>
      </c>
      <c r="H18" s="37">
        <v>28081764.116383635</v>
      </c>
      <c r="I18" s="32">
        <v>8081764.1163836308</v>
      </c>
      <c r="J18" s="32">
        <v>228424.27000000002</v>
      </c>
      <c r="K18" s="35">
        <f t="shared" si="2"/>
        <v>8310188.3863836303</v>
      </c>
    </row>
    <row r="19" spans="1:11">
      <c r="A19" s="38" t="s">
        <v>28</v>
      </c>
      <c r="B19" s="33">
        <v>10</v>
      </c>
      <c r="C19" s="37">
        <v>1351667526.8192265</v>
      </c>
      <c r="D19" s="32">
        <v>1386507506.9778061</v>
      </c>
      <c r="E19" s="32">
        <f t="shared" si="0"/>
        <v>-34839980.158579588</v>
      </c>
      <c r="F19" s="32">
        <v>12162.637073359452</v>
      </c>
      <c r="G19" s="32">
        <f t="shared" si="1"/>
        <v>-34827817.521506228</v>
      </c>
      <c r="H19" s="37">
        <v>-27413908.760753103</v>
      </c>
      <c r="I19" s="32">
        <v>-7413908.7607531026</v>
      </c>
      <c r="J19" s="32">
        <v>235834.49</v>
      </c>
      <c r="K19" s="35">
        <f t="shared" si="2"/>
        <v>-7178074.2707531024</v>
      </c>
    </row>
    <row r="20" spans="1:11">
      <c r="A20" s="38" t="s">
        <v>29</v>
      </c>
      <c r="B20" s="33">
        <v>11</v>
      </c>
      <c r="C20" s="37">
        <v>1291380391.3549569</v>
      </c>
      <c r="D20" s="32">
        <v>1317033977.9436071</v>
      </c>
      <c r="E20" s="32">
        <f t="shared" si="0"/>
        <v>-25653586.588650227</v>
      </c>
      <c r="F20" s="32">
        <v>9022.6316473116167</v>
      </c>
      <c r="G20" s="32">
        <f t="shared" si="1"/>
        <v>-25644563.957002915</v>
      </c>
      <c r="H20" s="37">
        <v>-22822281.978501365</v>
      </c>
      <c r="I20" s="32">
        <v>-2822281.9785013627</v>
      </c>
      <c r="J20" s="32">
        <v>-222321.84999999998</v>
      </c>
      <c r="K20" s="35">
        <f t="shared" si="2"/>
        <v>-3044603.8285013628</v>
      </c>
    </row>
    <row r="21" spans="1:11">
      <c r="A21" s="38" t="s">
        <v>30</v>
      </c>
      <c r="B21" s="33">
        <v>12</v>
      </c>
      <c r="C21" s="37">
        <v>1274102997.3475122</v>
      </c>
      <c r="D21" s="36">
        <v>1312154858.628</v>
      </c>
      <c r="E21" s="32">
        <f t="shared" si="0"/>
        <v>-38051861.280487776</v>
      </c>
      <c r="F21" s="36">
        <v>12978.624</v>
      </c>
      <c r="G21" s="32">
        <f t="shared" si="1"/>
        <v>-38038882.656487778</v>
      </c>
      <c r="H21" s="39">
        <v>-29019441.328000002</v>
      </c>
      <c r="I21" s="36">
        <v>-9019441.3279999997</v>
      </c>
      <c r="J21" s="36">
        <v>-213421.28</v>
      </c>
      <c r="K21" s="35">
        <f t="shared" si="2"/>
        <v>-9232862.6079999991</v>
      </c>
    </row>
    <row r="22" spans="1:11">
      <c r="A22" s="38" t="s">
        <v>31</v>
      </c>
      <c r="B22" s="33">
        <v>13</v>
      </c>
      <c r="C22" s="37">
        <v>1287974217.5695443</v>
      </c>
      <c r="D22" s="32">
        <v>1248312258.778192</v>
      </c>
      <c r="E22" s="32">
        <f>C22-D22+1</f>
        <v>39661959.791352272</v>
      </c>
      <c r="F22" s="32">
        <v>-14285.279181989725</v>
      </c>
      <c r="G22" s="32">
        <f t="shared" si="1"/>
        <v>39647674.512170285</v>
      </c>
      <c r="H22" s="37">
        <v>29823837.132318199</v>
      </c>
      <c r="I22" s="32">
        <v>9823837.1323181987</v>
      </c>
      <c r="J22" s="32">
        <v>-152027.51</v>
      </c>
      <c r="K22" s="35">
        <f t="shared" si="2"/>
        <v>9671809.6223181989</v>
      </c>
    </row>
    <row r="23" spans="1:11">
      <c r="A23" s="38" t="s">
        <v>32</v>
      </c>
      <c r="B23" s="33">
        <v>14</v>
      </c>
      <c r="C23" s="37">
        <v>1236017951.8704073</v>
      </c>
      <c r="D23" s="32">
        <v>1227782112.6010308</v>
      </c>
      <c r="E23" s="32">
        <f>C23-D23</f>
        <v>8235839.2693765163</v>
      </c>
      <c r="F23" s="32">
        <v>-2871.0135693038465</v>
      </c>
      <c r="G23" s="32">
        <f t="shared" si="1"/>
        <v>8232968.2558072126</v>
      </c>
      <c r="H23" s="37">
        <v>8232968.2558071353</v>
      </c>
      <c r="I23" s="32">
        <v>0</v>
      </c>
      <c r="J23" s="32">
        <v>112266.22</v>
      </c>
      <c r="K23" s="35">
        <f t="shared" si="2"/>
        <v>112266.22</v>
      </c>
    </row>
    <row r="24" spans="1:11">
      <c r="A24" s="38" t="s">
        <v>33</v>
      </c>
      <c r="B24" s="33">
        <v>15</v>
      </c>
      <c r="C24" s="37">
        <v>1220596542.9704072</v>
      </c>
      <c r="D24" s="32">
        <v>1218537443.1465518</v>
      </c>
      <c r="E24" s="32">
        <f>C24-D24</f>
        <v>2059099.8238554001</v>
      </c>
      <c r="F24" s="32">
        <v>-717.80219859653153</v>
      </c>
      <c r="G24" s="32">
        <f t="shared" si="1"/>
        <v>2058382.0216568036</v>
      </c>
      <c r="H24" s="37">
        <v>2058382.0216568038</v>
      </c>
      <c r="I24" s="32">
        <v>0</v>
      </c>
      <c r="J24" s="36">
        <v>118735.72000000002</v>
      </c>
      <c r="K24" s="35">
        <f t="shared" si="2"/>
        <v>118735.72000000002</v>
      </c>
    </row>
    <row r="25" spans="1:11">
      <c r="A25" s="38" t="s">
        <v>34</v>
      </c>
      <c r="B25" s="33">
        <v>16</v>
      </c>
      <c r="C25" s="37">
        <v>724504794.36064517</v>
      </c>
      <c r="D25" s="32">
        <v>712806440.73005688</v>
      </c>
      <c r="E25" s="32">
        <f>C25-D25</f>
        <v>11698353.630588293</v>
      </c>
      <c r="F25" s="32">
        <v>-4074.8446242641658</v>
      </c>
      <c r="G25" s="32">
        <f t="shared" si="1"/>
        <v>11694278.785964029</v>
      </c>
      <c r="H25" s="37">
        <v>11694278.78596409</v>
      </c>
      <c r="I25" s="32">
        <v>0</v>
      </c>
      <c r="J25" s="36">
        <v>132897.58000000002</v>
      </c>
      <c r="K25" s="35">
        <f t="shared" si="2"/>
        <v>132897.58000000002</v>
      </c>
    </row>
    <row r="26" spans="1:11">
      <c r="A26" s="34">
        <f>A5</f>
        <v>43465</v>
      </c>
      <c r="B26" s="33">
        <v>17</v>
      </c>
      <c r="C26" s="31">
        <v>667159620.63999999</v>
      </c>
      <c r="D26" s="32">
        <v>681067291.78421998</v>
      </c>
      <c r="E26" s="29">
        <f>C26-D26</f>
        <v>-13907671.144219995</v>
      </c>
      <c r="F26" s="29">
        <v>4650.7252306118608</v>
      </c>
      <c r="G26" s="29">
        <f t="shared" si="1"/>
        <v>-13903020.418989383</v>
      </c>
      <c r="H26" s="31">
        <v>-13903020.418989383</v>
      </c>
      <c r="I26" s="30">
        <v>0</v>
      </c>
      <c r="J26" s="29">
        <v>144099.54</v>
      </c>
      <c r="K26" s="28">
        <f t="shared" si="2"/>
        <v>144099.54</v>
      </c>
    </row>
    <row r="27" spans="1:11">
      <c r="A27" s="27" t="s">
        <v>35</v>
      </c>
      <c r="B27" s="26"/>
      <c r="C27" s="24">
        <f t="shared" ref="C27:K27" si="3">SUM(C10:C26)</f>
        <v>18748237875.111721</v>
      </c>
      <c r="D27" s="25">
        <f t="shared" si="3"/>
        <v>18736255394.115475</v>
      </c>
      <c r="E27" s="22">
        <f t="shared" si="3"/>
        <v>11982481.996251345</v>
      </c>
      <c r="F27" s="22">
        <f t="shared" si="3"/>
        <v>-16770.622657422708</v>
      </c>
      <c r="G27" s="21">
        <f t="shared" si="3"/>
        <v>11965711.363593914</v>
      </c>
      <c r="H27" s="24">
        <f t="shared" si="3"/>
        <v>8511366.4164637327</v>
      </c>
      <c r="I27" s="23">
        <f t="shared" si="3"/>
        <v>3454343.5701356288</v>
      </c>
      <c r="J27" s="22">
        <f t="shared" si="3"/>
        <v>1266035.9100000001</v>
      </c>
      <c r="K27" s="21">
        <f t="shared" si="3"/>
        <v>4720379.5101356292</v>
      </c>
    </row>
    <row r="28" spans="1:11">
      <c r="A28" s="20" t="s">
        <v>41</v>
      </c>
      <c r="B28" s="19"/>
      <c r="C28" s="17">
        <v>18765637874.464638</v>
      </c>
      <c r="D28" s="17">
        <v>18736255394.115475</v>
      </c>
      <c r="E28" s="17">
        <v>29382482.349170089</v>
      </c>
      <c r="F28" s="17">
        <v>-22588.933391243485</v>
      </c>
      <c r="G28" s="17">
        <v>29359893.40577884</v>
      </c>
      <c r="H28" s="17">
        <v>25905548.508599993</v>
      </c>
      <c r="I28" s="18">
        <v>3454343.5701356288</v>
      </c>
      <c r="J28" s="17">
        <v>1280653.5100000002</v>
      </c>
      <c r="K28" s="17">
        <v>4734997.1101356288</v>
      </c>
    </row>
    <row r="29" spans="1:11">
      <c r="A29" s="16" t="s">
        <v>12</v>
      </c>
      <c r="B29" s="15"/>
      <c r="C29" s="13">
        <f t="shared" ref="C29:K29" si="4">C27-C28</f>
        <v>-17399999.352916718</v>
      </c>
      <c r="D29" s="13">
        <f t="shared" si="4"/>
        <v>0</v>
      </c>
      <c r="E29" s="13">
        <f t="shared" si="4"/>
        <v>-17400000.352918744</v>
      </c>
      <c r="F29" s="13">
        <f t="shared" si="4"/>
        <v>5818.3107338207774</v>
      </c>
      <c r="G29" s="13">
        <f t="shared" si="4"/>
        <v>-17394182.042184927</v>
      </c>
      <c r="H29" s="13">
        <f t="shared" si="4"/>
        <v>-17394182.09213626</v>
      </c>
      <c r="I29" s="14">
        <f t="shared" si="4"/>
        <v>0</v>
      </c>
      <c r="J29" s="13">
        <f t="shared" si="4"/>
        <v>-14617.600000000093</v>
      </c>
      <c r="K29" s="13">
        <f t="shared" si="4"/>
        <v>-14617.599999999627</v>
      </c>
    </row>
    <row r="30" spans="1:11">
      <c r="A30" s="104"/>
      <c r="B30" s="104"/>
      <c r="C30" s="104"/>
      <c r="D30" s="104"/>
      <c r="E30" s="104"/>
      <c r="F30" s="104"/>
      <c r="I30" s="12" t="s">
        <v>37</v>
      </c>
    </row>
    <row r="31" spans="1:11">
      <c r="I31" s="11"/>
    </row>
    <row r="32" spans="1:11">
      <c r="K32" s="10"/>
    </row>
    <row r="34" spans="11:11">
      <c r="K34" s="9" t="s">
        <v>42</v>
      </c>
    </row>
    <row r="35" spans="11:11">
      <c r="K35" s="9" t="s">
        <v>39</v>
      </c>
    </row>
  </sheetData>
  <mergeCells count="6">
    <mergeCell ref="A30:F30"/>
    <mergeCell ref="A2:K2"/>
    <mergeCell ref="A3:K3"/>
    <mergeCell ref="A4:K4"/>
    <mergeCell ref="A5:K5"/>
    <mergeCell ref="H8:K8"/>
  </mergeCell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2020-04-14T21:52:51+00:00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00A88D-88F5-4FD6-B87E-F79279B0418B}"/>
</file>

<file path=customXml/itemProps2.xml><?xml version="1.0" encoding="utf-8"?>
<ds:datastoreItem xmlns:ds="http://schemas.openxmlformats.org/officeDocument/2006/customXml" ds:itemID="{5A6E392A-3546-4E1C-9D41-77B097E153C3}"/>
</file>

<file path=customXml/itemProps3.xml><?xml version="1.0" encoding="utf-8"?>
<ds:datastoreItem xmlns:ds="http://schemas.openxmlformats.org/officeDocument/2006/customXml" ds:itemID="{BE73B780-1B52-4057-9F76-C8682F14133D}"/>
</file>

<file path=customXml/itemProps4.xml><?xml version="1.0" encoding="utf-8"?>
<ds:datastoreItem xmlns:ds="http://schemas.openxmlformats.org/officeDocument/2006/customXml" ds:itemID="{2C554A0B-0800-40B7-B56A-F1007F342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PUGET SOUND ENERGY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Free, Susan</dc:creator>
  <cp:keywords/>
  <dc:description/>
  <cp:lastModifiedBy>Barnett, Donna L. (BEL)</cp:lastModifiedBy>
  <dcterms:created xsi:type="dcterms:W3CDTF">2020-01-22T18:30:27Z</dcterms:created>
  <dcterms:modified xsi:type="dcterms:W3CDTF">2020-04-02T17:29:48Z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