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6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<sst xmlns="http://schemas.openxmlformats.org/spreadsheetml/2006/main" count="1107" uniqueCount="546">
  <si>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</si>
  <si>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</si>
  <si>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</si>
  <si>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</si>
  <si>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</si>
  <si>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</si>
  <si>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</si>
  <si>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</si>
  <si>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</si>
  <si>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</si>
  <si>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</si>
  <si>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</si>
  <si>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</si>
  <si>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</si>
  <si>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</si>
  <si>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</si>
  <si>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</si>
  <si>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</si>
  <si>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</si>
  <si>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</si>
  <si>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</si>
  <si>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</si>
  <si>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</si>
  <si>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</si>
  <si>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</si>
  <si>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</si>
  <si>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</si>
  <si>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</si>
  <si>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</si>
  <si>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</si>
  <si>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</si>
  <si>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</si>
  <si>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</si>
  <si>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</si>
  <si>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</si>
  <si>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</si>
  <si>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</si>
  <si>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</si>
  <si>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</si>
  <si>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</si>
  <si>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</si>
  <si>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</si>
  <si>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</si>
  <si>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</si>
  <si>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</si>
  <si>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</si>
  <si>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</si>
  <si>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</si>
  <si>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</si>
  <si>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</si>
  <si>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</si>
  <si>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</si>
  <si>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</si>
  <si>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</si>
  <si>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</si>
  <si>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</si>
  <si>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</si>
  <si>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</si>
  <si>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</si>
  <si>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</si>
  <si>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</si>
  <si>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</si>
  <si>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</si>
  <si>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</si>
  <si>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</si>
  <si>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</si>
  <si>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</si>
  <si>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</si>
  <si>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</si>
  <si>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</si>
  <si>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</si>
  <si>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</si>
  <si>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</si>
  <si>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</si>
  <si>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</si>
  <si>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</si>
  <si>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</si>
  <si>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</si>
  <si>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</si>
  <si>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</si>
  <si>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</si>
  <si>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</si>
  <si>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</si>
  <si>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</si>
  <si>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</si>
  <si>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</si>
  <si>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</si>
  <si>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</si>
  <si>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</si>
  <si>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</si>
  <si>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</si>
  <si>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</si>
  <si>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</si>
  <si>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</si>
  <si>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</si>
  <si>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</si>
  <si>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</si>
  <si>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</si>
  <si>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</si>
  <si>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</si>
  <si>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</si>
  <si>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</si>
  <si>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</si>
  <si>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</si>
  <si>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</si>
  <si>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</si>
  <si>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</si>
  <si>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</si>
  <si>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</si>
  <si>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</si>
  <si>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</si>
  <si>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</si>
  <si>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</si>
  <si>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</si>
  <si>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</si>
  <si>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</si>
  <si>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</si>
  <si>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</si>
  <si>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</si>
  <si>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</si>
  <si>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</si>
  <si>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</si>
  <si>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</si>
  <si>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</si>
  <si>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</si>
  <si>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</si>
  <si>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</si>
  <si>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</si>
  <si>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</si>
  <si>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</si>
  <si>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</si>
  <si>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</si>
  <si>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</si>
  <si>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</si>
  <si>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</si>
  <si>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</si>
  <si>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</si>
  <si>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</si>
  <si>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</si>
  <si>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</si>
  <si>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</si>
  <si>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</si>
  <si>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</si>
  <si>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</si>
  <si>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</si>
  <si>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</si>
  <si>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</si>
  <si>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</si>
  <si>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</si>
  <si>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</si>
  <si>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</si>
  <si>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</si>
  <si>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</si>
  <si>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</si>
  <si>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</si>
  <si>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</si>
  <si>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</si>
  <si>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</si>
  <si>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</si>
  <si>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</si>
  <si>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</si>
  <si>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</si>
  <si>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</si>
  <si>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</si>
  <si>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</si>
  <si>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</si>
  <si>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</si>
  <si>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</si>
  <si>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</si>
  <si>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</si>
  <si>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</si>
  <si>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</si>
  <si>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</si>
  <si>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</si>
  <si>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</si>
  <si>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</si>
  <si>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</si>
  <si>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</si>
  <si>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</si>
  <si>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</si>
  <si>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</si>
  <si>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</si>
  <si>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</si>
  <si>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</si>
  <si>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</si>
  <si>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</si>
  <si>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</si>
  <si>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</si>
  <si>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</si>
  <si>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</si>
  <si>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</si>
  <si>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</si>
  <si>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</si>
  <si>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</si>
  <si>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</si>
  <si>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</si>
  <si>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</si>
  <si>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</si>
  <si>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</si>
  <si>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</si>
  <si>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</si>
  <si>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</si>
  <si>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</si>
  <si>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</si>
  <si>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</si>
  <si>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</si>
  <si>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</si>
  <si>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</si>
  <si>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</si>
  <si>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</si>
  <si>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</si>
  <si>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</si>
  <si>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</si>
  <si>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</si>
  <si>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</si>
  <si>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</si>
  <si>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</si>
  <si>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</si>
  <si>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</si>
  <si>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</si>
  <si>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</si>
  <si>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</si>
  <si>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</si>
  <si>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</si>
  <si>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</si>
  <si>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</si>
  <si>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</si>
  <si>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</si>
  <si>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</si>
  <si>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</si>
  <si>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</si>
  <si>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</si>
  <si>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</si>
  <si>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</si>
  <si>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</si>
  <si>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</si>
  <si>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</si>
  <si>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</si>
  <si>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</si>
  <si>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</si>
  <si>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</si>
  <si>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</si>
  <si>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</si>
  <si>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</si>
  <si>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</si>
  <si>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</si>
  <si>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</si>
  <si>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</si>
  <si>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</si>
  <si>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</si>
  <si>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</si>
  <si>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</si>
  <si>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</si>
  <si>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</si>
  <si>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</si>
  <si>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</si>
  <si>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</si>
  <si>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</si>
  <si>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</si>
  <si>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</si>
  <si>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</si>
  <si>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</si>
  <si>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</si>
  <si>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</si>
  <si>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</si>
  <si>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</si>
  <si>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</si>
  <si>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</si>
  <si>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</si>
  <si>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</si>
  <si>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</si>
  <si>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</si>
  <si>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</si>
  <si>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</si>
  <si>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</si>
  <si>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</si>
  <si>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</si>
  <si>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</si>
  <si>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</si>
  <si>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</si>
  <si>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</si>
  <si>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</si>
  <si>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</si>
  <si>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</si>
  <si>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</si>
  <si>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</si>
  <si>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</si>
  <si>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</si>
  <si>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</si>
  <si>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</si>
  <si>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</si>
  <si>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</si>
  <si>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</si>
  <si>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</si>
  <si>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</si>
  <si>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</si>
  <si>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</si>
  <si>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</si>
  <si>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</si>
  <si>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</si>
  <si>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</si>
  <si>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</si>
  <si>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</si>
  <si>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</si>
  <si>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</si>
  <si>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</si>
  <si>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</si>
  <si>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</si>
  <si>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</si>
  <si>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</si>
  <si>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</si>
  <si>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</si>
  <si>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</si>
  <si>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</si>
  <si>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</si>
  <si>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</si>
  <si>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</si>
  <si>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</si>
  <si>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</si>
  <si>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</si>
  <si>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</si>
  <si>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</si>
  <si>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</si>
  <si>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</si>
  <si>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</si>
  <si>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</si>
  <si>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</si>
  <si>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</si>
  <si>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</si>
  <si>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</si>
  <si>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</si>
  <si>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</si>
  <si>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</si>
  <si>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</si>
  <si>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</si>
  <si>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</si>
  <si>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</si>
  <si>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</si>
  <si>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</si>
  <si>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</si>
  <si>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</si>
  <si>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</si>
  <si>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</si>
  <si>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</si>
  <si>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</si>
  <si>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</si>
  <si>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</si>
  <si>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</si>
  <si>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</si>
  <si>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</si>
  <si>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</si>
  <si>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</si>
  <si>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</si>
  <si>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</si>
  <si>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</si>
  <si>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</si>
  <si>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</si>
  <si>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</si>
  <si>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</si>
  <si>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</si>
  <si>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</si>
  <si>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</si>
  <si>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</si>
  <si>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</si>
  <si>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</si>
  <si>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</si>
  <si>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</si>
  <si>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</si>
  <si>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</si>
  <si>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</si>
  <si>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</si>
  <si>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</si>
  <si>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</si>
  <si>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</si>
  <si>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</si>
  <si>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</si>
  <si>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</si>
  <si>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</si>
  <si>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</si>
  <si>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</si>
  <si>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</si>
  <si>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</si>
  <si>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</si>
  <si>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</si>
  <si>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</si>
  <si>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</si>
  <si>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</si>
  <si>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</si>
  <si>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</si>
  <si>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</si>
  <si>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</si>
  <si>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</si>
  <si>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</si>
  <si>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</si>
  <si>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</si>
  <si>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</si>
  <si>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</si>
  <si>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</si>
  <si>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</si>
  <si>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</si>
  <si>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</si>
  <si>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</si>
  <si>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</si>
  <si>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</si>
  <si>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</si>
  <si>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</si>
  <si>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</si>
  <si>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</si>
  <si>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</si>
  <si>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</si>
  <si>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</si>
  <si>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</si>
  <si>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</si>
  <si>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</si>
  <si>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</si>
  <si>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</si>
  <si>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</si>
  <si>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</si>
  <si>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</si>
  <si>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</si>
  <si>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</si>
  <si>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</si>
  <si>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</si>
  <si>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</si>
  <si>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</si>
  <si>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</si>
  <si>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</si>
  <si>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</si>
  <si>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</si>
  <si>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</si>
  <si>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</si>
  <si>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</si>
  <si>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</si>
  <si>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</si>
  <si>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</si>
  <si>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</si>
  <si>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</si>
  <si>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</si>
  <si>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</si>
  <si>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</si>
  <si>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</si>
  <si>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</si>
  <si>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</si>
  <si>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</si>
  <si>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</si>
  <si>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</si>
  <si>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</si>
  <si>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</si>
  <si>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</si>
  <si>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</si>
  <si>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</si>
  <si>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</si>
  <si>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</si>
  <si>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</si>
  <si>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</si>
  <si>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</si>
  <si>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</si>
  <si>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</si>
  <si>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</si>
  <si>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</si>
  <si>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</si>
  <si>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</si>
  <si>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</si>
  <si>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</si>
  <si>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</si>
  <si>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</si>
  <si>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</si>
  <si>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</si>
  <si>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</si>
  <si>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</si>
  <si>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</si>
  <si>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</si>
  <si>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</si>
  <si>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</si>
  <si>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</si>
  <si>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</si>
  <si>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</si>
  <si>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</si>
  <si>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</si>
  <si>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</si>
  <si>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</si>
  <si>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</si>
  <si>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</si>
  <si>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</si>
  <si>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</si>
  <si>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</si>
  <si>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</si>
  <si>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</si>
  <si>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</si>
  <si>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</si>
  <si>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</si>
  <si>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</si>
  <si>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</si>
  <si>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</si>
  <si>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</si>
  <si>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</si>
  <si>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</si>
  <si>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</si>
  <si>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</si>
  <si>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</si>
  <si>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</si>
  <si>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</si>
  <si>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</si>
  <si>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</si>
  <si>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</si>
  <si>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</si>
  <si>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</si>
  <si>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</si>
  <si>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</si>
  <si>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</si>
  <si>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</si>
  <si>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</si>
  <si>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</si>
  <si>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</si>
  <si>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</si>
  <si>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</si>
  <si>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</si>
  <si>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</si>
  <si>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</si>
  <si>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</si>
  <si>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</si>
  <si>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</si>
  <si>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</si>
  <si>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</si>
  <si>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</si>
  <si>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</si>
  <si>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</si>
  <si>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</si>
  <si>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</si>
  <si>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</si>
  <si>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</si>
  <si>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</si>
  <si>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</si>
  <si>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</si>
  <si>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</si>
  <si>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</si>
  <si>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</si>
  <si>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</si>
  <si>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</si>
  <si>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</si>
  <si>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</si>
  <si>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Total through March</t>
  </si>
  <si>
    <t>557018 ED AN</t>
  </si>
  <si>
    <t>Merchandise Processing Fee</t>
  </si>
  <si>
    <t>557 Expense</t>
  </si>
  <si>
    <t>557 Expenses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</si>
</sst>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43" fontId="0" fillId="46" borderId="0" xfId="43" applyFont="1" applyFill="1" applyAlignment="1">
      <alignment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9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G131" sqref="G131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49" t="s">
        <v>227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/>
    </row>
    <row r="2" spans="1:19" ht="12.75">
      <c r="A2" s="549" t="s">
        <v>245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13683693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0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13683693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3468273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0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3468273</v>
      </c>
    </row>
    <row r="9" spans="1:18" ht="12.75">
      <c r="A9" s="151">
        <f>+A8+1</f>
        <v>3</v>
      </c>
      <c r="B9" s="260" t="s">
        <v>278</v>
      </c>
      <c r="D9" s="242">
        <f t="shared" si="2"/>
        <v>227108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0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227108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472026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472026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1818555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0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1818555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7899065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0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7899065</v>
      </c>
    </row>
    <row r="13" spans="1:18" ht="12.75">
      <c r="A13" s="151">
        <f t="shared" si="3"/>
        <v>7</v>
      </c>
      <c r="B13" t="s">
        <v>274</v>
      </c>
      <c r="D13" s="242">
        <f t="shared" si="2"/>
        <v>3111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0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3111</v>
      </c>
    </row>
    <row r="14" spans="1:18" ht="12.75">
      <c r="A14" s="151">
        <f t="shared" si="3"/>
        <v>8</v>
      </c>
      <c r="B14" t="s">
        <v>19</v>
      </c>
      <c r="D14" s="242">
        <f t="shared" si="2"/>
        <v>384721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0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384721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291696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0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291696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830854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0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830854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1131951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0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1131951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6093013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6093013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5755614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5755614</v>
      </c>
    </row>
    <row r="21" spans="1:18" ht="12.75">
      <c r="A21" s="151">
        <f>A20+1</f>
        <v>15</v>
      </c>
      <c r="B21" t="s">
        <v>35</v>
      </c>
      <c r="D21" s="242">
        <f t="shared" si="2"/>
        <v>690675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0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690675</v>
      </c>
    </row>
    <row r="22" spans="1:18" ht="12.75">
      <c r="A22" s="151">
        <f>+A21+1</f>
        <v>16</v>
      </c>
      <c r="B22" s="145" t="s">
        <v>20</v>
      </c>
      <c r="D22" s="242">
        <f t="shared" si="2"/>
        <v>117606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0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117606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42867961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0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42750355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36911759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0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36911759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3099508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0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3099508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117606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0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117606</v>
      </c>
      <c r="S34" s="38"/>
    </row>
    <row r="35" spans="1:18" ht="12.75" outlineLevel="1">
      <c r="A35" s="151"/>
      <c r="B35" s="31">
        <v>555700</v>
      </c>
      <c r="D35" s="242">
        <f t="shared" si="7"/>
        <v>2048413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0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2048413</v>
      </c>
    </row>
    <row r="36" spans="1:18" ht="12.75" outlineLevel="1">
      <c r="A36" s="151"/>
      <c r="B36" s="31">
        <v>555710</v>
      </c>
      <c r="D36" s="246">
        <f t="shared" si="7"/>
        <v>690675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0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690675</v>
      </c>
    </row>
    <row r="37" spans="1:18" ht="12.75" outlineLevel="1">
      <c r="A37" s="151"/>
      <c r="D37" s="243">
        <f>SUM(E37:P37)</f>
        <v>42867961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0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2856694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-21230169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0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-21230169</v>
      </c>
    </row>
    <row r="41" spans="1:18" ht="12.75">
      <c r="A41" s="151">
        <f>A40+1</f>
        <v>19</v>
      </c>
      <c r="B41" s="31" t="s">
        <v>33</v>
      </c>
      <c r="D41" s="242">
        <f t="shared" si="9"/>
        <v>209207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0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209207</v>
      </c>
    </row>
    <row r="42" spans="1:18" ht="12.75">
      <c r="A42" s="151">
        <f>A41+1</f>
        <v>20</v>
      </c>
      <c r="B42" s="31" t="s">
        <v>122</v>
      </c>
      <c r="D42" s="242">
        <f t="shared" si="9"/>
        <v>35740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0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35740</v>
      </c>
    </row>
    <row r="43" spans="1:18" ht="12.75">
      <c r="A43" s="151">
        <f>A42+1</f>
        <v>21</v>
      </c>
      <c r="B43" s="31" t="s">
        <v>55</v>
      </c>
      <c r="D43" s="242">
        <f t="shared" si="9"/>
        <v>163540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0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163540</v>
      </c>
    </row>
    <row r="44" spans="1:18" ht="12.75">
      <c r="A44" s="151">
        <f>A43+1</f>
        <v>22</v>
      </c>
      <c r="B44" s="31" t="s">
        <v>36</v>
      </c>
      <c r="D44" s="242">
        <f t="shared" si="9"/>
        <v>-3800561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0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-3800561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-24622243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0</v>
      </c>
      <c r="I45" s="244">
        <f t="shared" si="10"/>
        <v>0</v>
      </c>
      <c r="J45" s="244">
        <f t="shared" si="10"/>
        <v>0</v>
      </c>
      <c r="K45" s="244">
        <f aca="true" t="shared" si="11" ref="K45:P45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-24622243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-13967629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-13967629</v>
      </c>
    </row>
    <row r="50" spans="1:18" ht="12.75" outlineLevel="1">
      <c r="A50" s="151"/>
      <c r="B50" s="31">
        <v>447100</v>
      </c>
      <c r="D50" s="242">
        <f t="shared" si="12"/>
        <v>-3808086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-3808086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-2355292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-2355292</v>
      </c>
    </row>
    <row r="53" spans="1:18" ht="12.75" outlineLevel="1">
      <c r="A53" s="151"/>
      <c r="B53" s="31">
        <v>447710</v>
      </c>
      <c r="D53" s="242">
        <f t="shared" si="12"/>
        <v>-690675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-690675</v>
      </c>
    </row>
    <row r="54" spans="1:18" ht="12.75" outlineLevel="1">
      <c r="A54" s="151"/>
      <c r="B54" s="31">
        <v>447720</v>
      </c>
      <c r="D54" s="246">
        <f t="shared" si="12"/>
        <v>-3800561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-3800561</v>
      </c>
    </row>
    <row r="55" spans="1:18" ht="12.75" outlineLevel="1">
      <c r="A55" s="151"/>
      <c r="D55" s="242">
        <f t="shared" si="12"/>
        <v>-24622243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0</v>
      </c>
      <c r="I55" s="242">
        <f t="shared" si="14"/>
        <v>0</v>
      </c>
      <c r="J55" s="242">
        <f t="shared" si="14"/>
        <v>0</v>
      </c>
      <c r="K55" s="242">
        <f aca="true" t="shared" si="15" ref="K55:P5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-6846528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1761344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1761344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7560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7560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4407818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4407818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36053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36053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6212775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0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6212775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159497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0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159497</v>
      </c>
    </row>
    <row r="66" spans="1:18" ht="12.75">
      <c r="A66" s="151">
        <f>A65+1</f>
        <v>30</v>
      </c>
      <c r="B66" s="31" t="s">
        <v>31</v>
      </c>
      <c r="D66" s="312">
        <f>SUM(E66:P66)</f>
        <v>228864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0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228864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 t="str">
        <f t="shared" si="17"/>
        <v> </v>
      </c>
      <c r="I69" s="253" t="str">
        <f t="shared" si="17"/>
        <v> </v>
      </c>
      <c r="J69" s="253" t="str">
        <f t="shared" si="17"/>
        <v> </v>
      </c>
      <c r="K69" s="253" t="str">
        <f t="shared" si="17"/>
        <v> </v>
      </c>
      <c r="L69" s="253" t="str">
        <f t="shared" si="17"/>
        <v> </v>
      </c>
      <c r="M69" s="253" t="str">
        <f t="shared" si="17"/>
        <v> 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 t="str">
        <f t="shared" si="18"/>
        <v> </v>
      </c>
      <c r="I70" s="253" t="str">
        <f t="shared" si="18"/>
        <v> </v>
      </c>
      <c r="J70" s="253" t="str">
        <f t="shared" si="18"/>
        <v> </v>
      </c>
      <c r="K70" s="253" t="str">
        <f t="shared" si="18"/>
        <v> </v>
      </c>
      <c r="L70" s="253" t="str">
        <f t="shared" si="18"/>
        <v> </v>
      </c>
      <c r="M70" s="253" t="str">
        <f t="shared" si="18"/>
        <v> 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19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-34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-34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147724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147724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23718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23718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8846722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8846722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6779950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6779950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331011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0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331011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16129091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0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16129091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40587584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0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46964109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-2736832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0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-2736832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-798000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-37852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0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-690675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0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-15060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0</v>
      </c>
      <c r="I89" s="288">
        <f>_XLL.GET_BALANCE(I$83,"PTD","USD","Total","A","","001","456017","ED","AN","DL")</f>
        <v>0</v>
      </c>
      <c r="J89" s="288">
        <f>_XLL.GET_BALANCE(J$83,"PTD","USD","Total","A","","001","456017","ED","AN","DL")</f>
        <v>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-12696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0</v>
      </c>
      <c r="I90" s="289">
        <f>_XLL.GET_BALANCE(I$83,"PTD","USD","Total","A","","001","456700","ED","ID","DL")</f>
        <v>0</v>
      </c>
      <c r="J90" s="289">
        <f>_XLL.GET_BALANCE(J$83,"PTD","USD","Total","A","","001","456700","ED","ID","DL")</f>
        <v>0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-415734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0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-415734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-4706849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-4706849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4383671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0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4383671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13608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0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13608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4397279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0</v>
      </c>
      <c r="I98" s="251">
        <f t="shared" si="27"/>
        <v>0</v>
      </c>
      <c r="J98" s="251">
        <f t="shared" si="27"/>
        <v>0</v>
      </c>
      <c r="K98" s="251">
        <f aca="true" t="shared" si="28" ref="K98:P9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4397279</v>
      </c>
    </row>
    <row r="99" spans="1:18" ht="24" customHeight="1">
      <c r="A99" s="267"/>
      <c r="B99" s="264"/>
      <c r="C99" s="266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34"/>
      <c r="R99" s="321"/>
    </row>
    <row r="100" spans="1:19" ht="12.75">
      <c r="A100" s="1"/>
      <c r="B100" s="375" t="s">
        <v>544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50477</v>
      </c>
      <c r="E101" s="174">
        <f>_XLL.GET_BALANCE(E$83,"PTD","USD","Total","A","","001","557165","ED","AN","DL")</f>
        <v>2240</v>
      </c>
      <c r="F101" s="174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0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542</v>
      </c>
      <c r="C102" t="s">
        <v>543</v>
      </c>
      <c r="D102" s="26">
        <f>SUM(E102:P102)</f>
        <v>0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50477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0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3513530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0</v>
      </c>
      <c r="I106" s="239">
        <f>_XLL.GET_BALANCE(I$83,"PTD","USD","Total","A","","001","557010","ED","AN","DL")</f>
        <v>0</v>
      </c>
      <c r="J106" s="239">
        <f>_XLL.GET_BALANCE(J$83,"PTD","USD","Total","A","","001","557010","ED","AN","DL")</f>
        <v>0</v>
      </c>
      <c r="K106" s="239">
        <f>_XLL.GET_BALANCE(K$83,"PTD","USD","Total","A","","001","557010","ED","AN","DL")</f>
        <v>0</v>
      </c>
      <c r="L106" s="239">
        <f>_XLL.GET_BALANCE(L$83,"PTD","USD","Total","A","","001","557010","ED","AN","DL")</f>
        <v>0</v>
      </c>
      <c r="M106" s="239">
        <f>_XLL.GET_BALANCE(M$83,"PTD","USD","Total","A","","001","557010","ED","AN","DL")</f>
        <v>0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3513530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-229793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0</v>
      </c>
      <c r="I107" s="239">
        <f>_XLL.GET_BALANCE(I$83,"PTD","USD","Total","A","","001","557150","ED","AN","DL")</f>
        <v>0</v>
      </c>
      <c r="J107" s="239">
        <f>_XLL.GET_BALANCE(J$83,"PTD","USD","Total","A","","001","557150","ED","AN","DL")</f>
        <v>0</v>
      </c>
      <c r="K107" s="239">
        <f>_XLL.GET_BALANCE(K$83,"PTD","USD","Total","A","","001","557150","ED","AN","DL")</f>
        <v>0</v>
      </c>
      <c r="L107" s="239">
        <f>_XLL.GET_BALANCE(L$83,"PTD","USD","Total","A","","001","557150","ED","AN","DL")</f>
        <v>0</v>
      </c>
      <c r="M107" s="239">
        <f>_XLL.GET_BALANCE(M$83,"PTD","USD","Total","A","","001","557150","ED","AN","DL")</f>
        <v>0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-229793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121310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0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0</v>
      </c>
      <c r="L108" s="239">
        <f>_XLL.GET_BALANCE(L$83,"PTD","USD","Total","A","","001","557700","ED","AN","DL")</f>
        <v>0</v>
      </c>
      <c r="M108" s="239">
        <f>_XLL.GET_BALANCE(M$83,"PTD","USD","Total","A","","001","557700","ED","AN","DL")</f>
        <v>0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121310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-121310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0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0</v>
      </c>
      <c r="L109" s="239">
        <f>_XLL.GET_BALANCE(L$83,"PTD","USD","Total","A","","001","557711","ED","AN","DL")</f>
        <v>0</v>
      </c>
      <c r="M109" s="239">
        <f>_XLL.GET_BALANCE(M$83,"PTD","USD","Total","A","","001","557711","ED","AN","DL")</f>
        <v>0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-121310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10499513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0</v>
      </c>
      <c r="I110" s="239">
        <f>_XLL.GET_BALANCE(I$83,"PTD","USD","Total","A","","001","557730","ED","AN","DL")</f>
        <v>0</v>
      </c>
      <c r="J110" s="239">
        <f>_XLL.GET_BALANCE(J$83,"PTD","USD","Total","A","","001","557730","ED","AN","DL")</f>
        <v>0</v>
      </c>
      <c r="K110" s="239">
        <f>_XLL.GET_BALANCE(K$83,"PTD","USD","Total","A","","001","557730","ED","AN","DL")</f>
        <v>0</v>
      </c>
      <c r="L110" s="239">
        <f>_XLL.GET_BALANCE(L$83,"PTD","USD","Total","A","","001","557730","ED","AN","DL")</f>
        <v>0</v>
      </c>
      <c r="M110" s="239">
        <f>_XLL.GET_BALANCE(M$83,"PTD","USD","Total","A","","001","557730","ED","AN","DL")</f>
        <v>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10499513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-2259766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0</v>
      </c>
      <c r="I111" s="239">
        <f>_XLL.GET_BALANCE(I$83,"PTD","USD","Total","A","","001","456010","ED","AN","DL")</f>
        <v>0</v>
      </c>
      <c r="J111" s="239">
        <f>_XLL.GET_BALANCE(J$83,"PTD","USD","Total","A","","001","456010","ED","AN","DL")</f>
        <v>0</v>
      </c>
      <c r="K111" s="239">
        <f>_XLL.GET_BALANCE(K$83,"PTD","USD","Total","A","","001","456010","ED","AN","DL")</f>
        <v>0</v>
      </c>
      <c r="L111" s="239">
        <f>_XLL.GET_BALANCE(L$83,"PTD","USD","Total","A","","001","456010","ED","AN","DL")</f>
        <v>0</v>
      </c>
      <c r="M111" s="239">
        <f>_XLL.GET_BALANCE(M$83,"PTD","USD","Total","A","","001","456010","ED","AN","DL")</f>
        <v>0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-2259766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-4752649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0</v>
      </c>
      <c r="I112" s="239">
        <f>_XLL.GET_BALANCE(I$83,"PTD","USD","Total","A","","001","456015","ED","AN","DL")</f>
        <v>0</v>
      </c>
      <c r="J112" s="239">
        <f>_XLL.GET_BALANCE(J$83,"PTD","USD","Total","A","","001","456015","ED","AN","DL")</f>
        <v>0</v>
      </c>
      <c r="K112" s="239">
        <f>_XLL.GET_BALANCE(K$83,"PTD","USD","Total","A","","001","456015","ED","AN","DL")</f>
        <v>0</v>
      </c>
      <c r="L112" s="239">
        <f>_XLL.GET_BALANCE(L$83,"PTD","USD","Total","A","","001","456015","ED","AN","DL")</f>
        <v>0</v>
      </c>
      <c r="M112" s="239">
        <f>_XLL.GET_BALANCE(M$83,"PTD","USD","Total","A","","001","456015","ED","AN","DL")</f>
        <v>0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-4752649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-8049035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0</v>
      </c>
      <c r="I113" s="239">
        <f>_XLL.GET_BALANCE(I$83,"PTD","USD","Total","A","","001","456730","ED","AN","DL")</f>
        <v>0</v>
      </c>
      <c r="J113" s="239">
        <f>_XLL.GET_BALANCE(J$83,"PTD","USD","Total","A","","001","456730","ED","AN","DL")</f>
        <v>0</v>
      </c>
      <c r="K113" s="239">
        <f>_XLL.GET_BALANCE(K$83,"PTD","USD","Total","A","","001","456730","ED","AN","DL")</f>
        <v>0</v>
      </c>
      <c r="L113" s="239">
        <f>_XLL.GET_BALANCE(L$83,"PTD","USD","Total","A","","001","456730","ED","AN","DL")</f>
        <v>0</v>
      </c>
      <c r="M113" s="239">
        <f>_XLL.GET_BALANCE(M$83,"PTD","USD","Total","A","","001","456730","ED","AN","DL")</f>
        <v>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-8049035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11850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0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0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11850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-11850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0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0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-11850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-1278200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0</v>
      </c>
      <c r="I116" s="189">
        <f t="shared" si="33"/>
        <v>0</v>
      </c>
      <c r="J116" s="189">
        <f t="shared" si="33"/>
        <v>0</v>
      </c>
      <c r="K116" s="189">
        <f>SUM(K106:K115)</f>
        <v>0</v>
      </c>
      <c r="L116" s="189">
        <f>SUM(L106:L115)</f>
        <v>0</v>
      </c>
      <c r="M116" s="189">
        <f>SUM(M106:M115)</f>
        <v>0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-1278200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-1682804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0</v>
      </c>
      <c r="I118" s="203">
        <f>_XLL.GET_BALANCE(I$83,"PTD","USD","Total","A","","001","456016","ED","AN","DL")</f>
        <v>0</v>
      </c>
      <c r="J118" s="203">
        <f>_XLL.GET_BALANCE(J$83,"PTD","USD","Total","A","","001","456016","ED","AN","DL")</f>
        <v>0</v>
      </c>
      <c r="K118" s="203">
        <f>_XLL.GET_BALANCE(K$83,"PTD","USD","Total","A","","001","456016","ED","AN","DL")</f>
        <v>0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0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-1682804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-1682804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 t="str">
        <f t="shared" si="34"/>
        <v> </v>
      </c>
      <c r="I119" s="173" t="str">
        <f t="shared" si="34"/>
        <v> </v>
      </c>
      <c r="J119" s="173" t="str">
        <f t="shared" si="34"/>
        <v> </v>
      </c>
      <c r="K119" s="173" t="str">
        <f t="shared" si="34"/>
        <v> </v>
      </c>
      <c r="L119" s="173" t="str">
        <f t="shared" si="34"/>
        <v> </v>
      </c>
      <c r="M119" s="173" t="str">
        <f t="shared" si="34"/>
        <v> 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-1682804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225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0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225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225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 t="str">
        <f t="shared" si="35"/>
        <v> </v>
      </c>
      <c r="I122" s="189" t="str">
        <f t="shared" si="35"/>
        <v> </v>
      </c>
      <c r="J122" s="189" t="str">
        <f t="shared" si="35"/>
        <v> </v>
      </c>
      <c r="K122" s="189" t="str">
        <f t="shared" si="35"/>
        <v> 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225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48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0</v>
      </c>
      <c r="I125" s="174">
        <f>_XLL.GET_BALANCE(I$83,"PTD","USD","Total","A","","001","557395","ED","AN","DL")</f>
        <v>0</v>
      </c>
      <c r="J125" s="174">
        <f>_XLL.GET_BALANCE(J$83,"PTD","USD","Total","A","","001","557395","ED","AN","DL")</f>
        <v>0</v>
      </c>
      <c r="K125" s="174">
        <f>_XLL.GET_BALANCE(K$83,"PTD","USD","Total","A","","001","557395","ED","AN","DL")</f>
        <v>0</v>
      </c>
      <c r="L125" s="174">
        <f>_XLL.GET_BALANCE(L$83,"PTD","USD","Total","A","","001","557395","ED","AN","DL")</f>
        <v>0</v>
      </c>
      <c r="M125" s="174">
        <f>_XLL.GET_BALANCE(M$83,"PTD","USD","Total","A","","001","557395","ED","AN","DL")</f>
        <v>0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48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48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 t="str">
        <f t="shared" si="36"/>
        <v> </v>
      </c>
      <c r="I126" s="189" t="str">
        <f t="shared" si="36"/>
        <v> </v>
      </c>
      <c r="J126" s="189" t="str">
        <f t="shared" si="36"/>
        <v> </v>
      </c>
      <c r="K126" s="189" t="str">
        <f t="shared" si="36"/>
        <v> </v>
      </c>
      <c r="L126" s="189" t="str">
        <f t="shared" si="36"/>
        <v> </v>
      </c>
      <c r="M126" s="189" t="str">
        <f t="shared" si="36"/>
        <v> 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48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-2960731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 t="str">
        <f t="shared" si="37"/>
        <v> </v>
      </c>
      <c r="I127" s="189" t="str">
        <f t="shared" si="37"/>
        <v> </v>
      </c>
      <c r="J127" s="189" t="str">
        <f t="shared" si="37"/>
        <v> </v>
      </c>
      <c r="K127" s="189" t="str">
        <f t="shared" si="37"/>
        <v> </v>
      </c>
      <c r="L127" s="189" t="str">
        <f t="shared" si="37"/>
        <v> </v>
      </c>
      <c r="M127" s="189" t="str">
        <f t="shared" si="37"/>
        <v> 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-2960731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37367760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 t="str">
        <f t="shared" si="38"/>
        <v> </v>
      </c>
      <c r="I129" s="252" t="str">
        <f t="shared" si="38"/>
        <v> </v>
      </c>
      <c r="J129" s="252" t="str">
        <f t="shared" si="38"/>
        <v> </v>
      </c>
      <c r="K129" s="252" t="str">
        <f t="shared" si="38"/>
        <v> </v>
      </c>
      <c r="L129" s="252" t="str">
        <f t="shared" si="38"/>
        <v> </v>
      </c>
      <c r="M129" s="252" t="str">
        <f t="shared" si="38"/>
        <v> 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37367760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49" t="s">
        <v>227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2:16" ht="20.25">
      <c r="B2" s="550" t="s">
        <v>397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</row>
    <row r="3" spans="2:16" ht="23.25">
      <c r="B3" s="581" t="s">
        <v>538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2" t="s">
        <v>398</v>
      </c>
      <c r="B7" s="582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0</v>
      </c>
      <c r="H8" s="303">
        <f>'Input Tab'!G79</f>
        <v>0</v>
      </c>
      <c r="I8" s="303">
        <f>'Input Tab'!H79</f>
        <v>0</v>
      </c>
      <c r="J8" s="303">
        <f>'Input Tab'!I79</f>
        <v>0</v>
      </c>
      <c r="K8" s="303">
        <f>'Input Tab'!J79</f>
        <v>0</v>
      </c>
      <c r="L8" s="303">
        <f>'Input Tab'!K79</f>
        <v>0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884534</v>
      </c>
      <c r="R8" s="16"/>
    </row>
    <row r="9" spans="2:16" ht="19.5" customHeight="1">
      <c r="B9" s="301" t="s">
        <v>400</v>
      </c>
      <c r="C9" s="302"/>
      <c r="D9" s="437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0</v>
      </c>
      <c r="H9" s="306">
        <f t="shared" si="2"/>
        <v>0</v>
      </c>
      <c r="I9" s="306">
        <f t="shared" si="2"/>
        <v>0</v>
      </c>
      <c r="J9" s="306">
        <f t="shared" si="2"/>
        <v>0</v>
      </c>
      <c r="K9" s="306">
        <f t="shared" si="2"/>
        <v>0</v>
      </c>
      <c r="L9" s="306">
        <f t="shared" si="2"/>
        <v>0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-379250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0</v>
      </c>
      <c r="H10" s="303">
        <f>'Input Tab'!G80</f>
        <v>0</v>
      </c>
      <c r="I10" s="303">
        <f>'Input Tab'!H80</f>
        <v>0</v>
      </c>
      <c r="J10" s="303">
        <f>'Input Tab'!I80</f>
        <v>0</v>
      </c>
      <c r="K10" s="303">
        <f>'Input Tab'!J80</f>
        <v>0</v>
      </c>
      <c r="L10" s="303">
        <f>'Input Tab'!K80</f>
        <v>0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341235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0</v>
      </c>
      <c r="H11" s="309">
        <f t="shared" si="3"/>
        <v>0</v>
      </c>
      <c r="I11" s="309">
        <f>SUM(I8:I10)</f>
        <v>0</v>
      </c>
      <c r="J11" s="310">
        <f t="shared" si="3"/>
        <v>0</v>
      </c>
      <c r="K11" s="310">
        <f t="shared" si="3"/>
        <v>0</v>
      </c>
      <c r="L11" s="310">
        <f t="shared" si="3"/>
        <v>0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846519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SUM(D12:F12)</f>
        <v>817043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 t="str">
        <f t="shared" si="4"/>
        <v> </v>
      </c>
      <c r="H13" s="314" t="str">
        <f t="shared" si="4"/>
        <v> </v>
      </c>
      <c r="I13" s="314" t="str">
        <f>IF(I11=0," ",I11-I12)</f>
        <v> </v>
      </c>
      <c r="J13" s="314" t="str">
        <f t="shared" si="4"/>
        <v> </v>
      </c>
      <c r="K13" s="314" t="str">
        <f t="shared" si="4"/>
        <v> </v>
      </c>
      <c r="L13" s="314" t="str">
        <f t="shared" si="4"/>
        <v> 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29476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 t="str">
        <f t="shared" si="5"/>
        <v> </v>
      </c>
      <c r="H15" s="254" t="str">
        <f t="shared" si="5"/>
        <v> </v>
      </c>
      <c r="I15" s="254" t="str">
        <f>IF(I11=0," ",I13*I14)</f>
        <v> </v>
      </c>
      <c r="J15" s="254" t="str">
        <f t="shared" si="5"/>
        <v> </v>
      </c>
      <c r="K15" s="254" t="str">
        <f t="shared" si="5"/>
        <v> </v>
      </c>
      <c r="L15" s="254" t="str">
        <f t="shared" si="5"/>
        <v> 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707424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0</v>
      </c>
      <c r="H19" s="329">
        <f t="shared" si="7"/>
        <v>0</v>
      </c>
      <c r="I19" s="329">
        <f t="shared" si="7"/>
        <v>0</v>
      </c>
      <c r="J19" s="329">
        <f t="shared" si="7"/>
        <v>0</v>
      </c>
      <c r="K19" s="329">
        <f t="shared" si="7"/>
        <v>0</v>
      </c>
      <c r="L19" s="329">
        <f t="shared" si="7"/>
        <v>0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-707424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Surcharge</v>
      </c>
      <c r="I20" s="330" t="str">
        <f t="shared" si="8"/>
        <v>Surcharge</v>
      </c>
      <c r="J20" s="330" t="str">
        <f t="shared" si="8"/>
        <v>Surcharge</v>
      </c>
      <c r="K20" s="330" t="str">
        <f t="shared" si="8"/>
        <v>Surcharge</v>
      </c>
      <c r="L20" s="330" t="str">
        <f t="shared" si="8"/>
        <v>Surcharge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4" t="s">
        <v>227</v>
      </c>
      <c r="B1" s="584"/>
      <c r="C1" s="584"/>
      <c r="D1" s="584"/>
      <c r="E1" s="584"/>
      <c r="F1" s="584"/>
      <c r="G1" s="584"/>
      <c r="H1" s="584"/>
    </row>
    <row r="2" spans="1:8" ht="15.75">
      <c r="A2" s="585" t="s">
        <v>419</v>
      </c>
      <c r="B2" s="585"/>
      <c r="C2" s="585"/>
      <c r="D2" s="585"/>
      <c r="E2" s="585"/>
      <c r="F2" s="585"/>
      <c r="G2" s="585"/>
      <c r="H2" s="585"/>
    </row>
    <row r="3" ht="12.75">
      <c r="A3" s="31"/>
    </row>
    <row r="4" spans="1:8" ht="16.5" thickBot="1">
      <c r="A4" s="31"/>
      <c r="B4" s="583" t="s">
        <v>424</v>
      </c>
      <c r="C4" s="583"/>
      <c r="D4" s="583"/>
      <c r="E4" s="583"/>
      <c r="F4" s="583"/>
      <c r="G4" s="583"/>
      <c r="H4" s="583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3" t="s">
        <v>425</v>
      </c>
      <c r="C21" s="583"/>
      <c r="D21" s="583"/>
      <c r="E21" s="583"/>
      <c r="F21" s="583"/>
      <c r="G21" s="583"/>
      <c r="H21" s="583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3" t="s">
        <v>427</v>
      </c>
      <c r="C38" s="583"/>
      <c r="D38" s="583"/>
      <c r="E38" s="583"/>
      <c r="F38" s="583"/>
      <c r="G38" s="583"/>
      <c r="H38" s="583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598" t="s">
        <v>10</v>
      </c>
      <c r="E5" s="598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599">
        <f>'WA Summary '!D6:E6</f>
        <v>43897135</v>
      </c>
      <c r="E6" s="599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0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600">
        <f>'WA Summary '!D7:E7</f>
        <v>-24622243</v>
      </c>
      <c r="E7" s="600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0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5" t="e">
        <f>'WA Summary '!#REF!</f>
        <v>#REF!</v>
      </c>
      <c r="E8" s="595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5">
        <f>'WA Summary '!D8:E8</f>
        <v>6212775</v>
      </c>
      <c r="E9" s="595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0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5">
        <f>'WA Summary '!D9:E9</f>
        <v>16129091</v>
      </c>
      <c r="E10" s="595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0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5"/>
      <c r="E11" s="595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3">
        <f>'WA Summary '!D11:E11</f>
        <v>4397279</v>
      </c>
      <c r="E12" s="553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0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3">
        <f>'WA Summary '!D12:E12</f>
        <v>174170</v>
      </c>
      <c r="E13" s="553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0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6" t="e">
        <f>'WA Summary '!#REF!</f>
        <v>#REF!</v>
      </c>
      <c r="E14" s="596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2" t="e">
        <f>SUM(D6:E14)</f>
        <v>#REF!</v>
      </c>
      <c r="E15" s="592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7" t="str">
        <f>'WA Summary '!D14:E14</f>
        <v>Total through March</v>
      </c>
      <c r="E16" s="597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4">
        <f>'WA Summary '!D15:E15</f>
        <v>34379637</v>
      </c>
      <c r="E17" s="594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0">
        <f>'WA Summary '!D16:E16</f>
        <v>-20859255</v>
      </c>
      <c r="E18" s="590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0" t="e">
        <f>'WA Summary '!#REF!</f>
        <v>#REF!</v>
      </c>
      <c r="E19" s="590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0">
        <f>'WA Summary '!D17:E17</f>
        <v>7665147</v>
      </c>
      <c r="E20" s="590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0">
        <f>'WA Summary '!D18:E18</f>
        <v>23472979</v>
      </c>
      <c r="E21" s="590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0"/>
      <c r="E22" s="590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0">
        <f>'WA Summary '!D20:E20</f>
        <v>4478768</v>
      </c>
      <c r="E23" s="590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1">
        <f>'WA Summary '!D21:E21</f>
        <v>172500</v>
      </c>
      <c r="E24" s="591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2" t="e">
        <f>SUM(D17:E24)</f>
        <v>#REF!</v>
      </c>
      <c r="E25" s="592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3" t="e">
        <f>D15-D25</f>
        <v>#REF!</v>
      </c>
      <c r="E26" s="593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7">
        <f>SUM(F27:Q27)</f>
        <v>-1277927</v>
      </c>
      <c r="E27" s="587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 t="str">
        <f>'WA Summary '!I25</f>
        <v> </v>
      </c>
      <c r="J27" s="232" t="str">
        <f>'WA Summary '!J25</f>
        <v> </v>
      </c>
      <c r="K27" s="232" t="str">
        <f>'WA Monthly'!J134</f>
        <v> </v>
      </c>
      <c r="L27" s="232" t="str">
        <f>'WA Monthly'!K134</f>
        <v> </v>
      </c>
      <c r="M27" s="232" t="str">
        <f>'WA Monthly'!L134</f>
        <v> </v>
      </c>
      <c r="N27" s="232" t="str">
        <f>'WA Monthly'!M134</f>
        <v> </v>
      </c>
      <c r="O27" s="232" t="str">
        <f>'WA Monthly'!N134</f>
        <v> </v>
      </c>
      <c r="P27" s="232" t="str">
        <f>'WA Monthly'!O134</f>
        <v> 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588" t="e">
        <f>D26+D27</f>
        <v>#REF!</v>
      </c>
      <c r="E28" s="588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4" t="e">
        <f>SUM(F30:Q30)</f>
        <v>#REF!</v>
      </c>
      <c r="E30" s="564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89" t="s">
        <v>262</v>
      </c>
      <c r="C31" s="589"/>
      <c r="D31" s="564">
        <f>SUM(F31:Q31)</f>
        <v>-967177</v>
      </c>
      <c r="E31" s="564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 t="str">
        <f>'WA Summary '!I30</f>
        <v> </v>
      </c>
      <c r="J31" s="287" t="str">
        <f>'WA Summary '!J30</f>
        <v> </v>
      </c>
      <c r="K31" s="287" t="str">
        <f>'WA Summary '!K30</f>
        <v> </v>
      </c>
      <c r="L31" s="287" t="str">
        <f>'WA Summary '!L30</f>
        <v> </v>
      </c>
      <c r="M31" s="287" t="str">
        <f>'WA Summary '!M30</f>
        <v> </v>
      </c>
      <c r="N31" s="287" t="str">
        <f>'WA Summary '!N30</f>
        <v> </v>
      </c>
      <c r="O31" s="187"/>
      <c r="P31" s="187"/>
      <c r="Q31" s="187"/>
    </row>
    <row r="32" spans="1:17" ht="12.75">
      <c r="A32" s="186">
        <f t="shared" si="3"/>
        <v>26</v>
      </c>
      <c r="B32" s="569" t="s">
        <v>199</v>
      </c>
      <c r="C32" s="569"/>
      <c r="D32" s="561" t="e">
        <f>SUM(F32:Q32)</f>
        <v>#REF!</v>
      </c>
      <c r="E32" s="561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79" t="s">
        <v>267</v>
      </c>
      <c r="B40" s="579"/>
      <c r="C40" s="579"/>
      <c r="D40" s="561" t="e">
        <f>SUM(F40:Q40)</f>
        <v>#REF!</v>
      </c>
      <c r="E40" s="561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6" t="s">
        <v>111</v>
      </c>
      <c r="B41" s="586"/>
      <c r="C41" s="586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49" t="s">
        <v>227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15.75">
      <c r="A2" s="585" t="s">
        <v>371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20099216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0</v>
      </c>
      <c r="W4" s="13">
        <f>'WA Summary '!I15</f>
        <v>10031882</v>
      </c>
      <c r="X4" s="13">
        <f aca="true" t="shared" si="2" ref="X4:X12">V4-W4</f>
        <v>-10031882</v>
      </c>
      <c r="Y4" s="80"/>
      <c r="Z4" s="80"/>
      <c r="AA4" s="13">
        <f>'WA Summary '!J6</f>
        <v>0</v>
      </c>
      <c r="AB4" s="13">
        <f>'WA Summary '!J15</f>
        <v>8675133</v>
      </c>
      <c r="AC4" s="13">
        <f aca="true" t="shared" si="3" ref="AC4:AC12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aca="true" t="shared" si="4" ref="AI4:AI12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aca="true" t="shared" si="5" ref="AN4:AN12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aca="true" t="shared" si="6" ref="AS4:AS12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aca="true" t="shared" si="7" ref="AY4:AY12">AW4-AX4</f>
        <v>-7883689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aca="true" t="shared" si="9" ref="BJ4:BJ12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aca="true" t="shared" si="10" ref="BP4:BP12">BN4-BO4</f>
        <v>-12493230</v>
      </c>
    </row>
    <row r="5" spans="1:68" ht="12.75">
      <c r="A5" t="str">
        <f>'WA Summary '!B8</f>
        <v>501 Thermal Fuel</v>
      </c>
      <c r="B5" s="25">
        <f>F5+S5+W5+AA5+AE5+AI5+AL5+AV5+AZ5+BG5+BK5</f>
        <v>2839148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0</v>
      </c>
      <c r="W5" s="13">
        <f>'WA Summary '!I17</f>
        <v>2179004</v>
      </c>
      <c r="X5" s="13">
        <f t="shared" si="2"/>
        <v>-2179004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7050112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0</v>
      </c>
      <c r="W6" s="13">
        <f>'WA Summary '!I18</f>
        <v>5265751</v>
      </c>
      <c r="X6" s="13">
        <f t="shared" si="2"/>
        <v>-5265751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-10072039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0</v>
      </c>
      <c r="W7" s="13">
        <f>'WA Summary '!I16</f>
        <v>-9451450</v>
      </c>
      <c r="X7" s="13">
        <f t="shared" si="2"/>
        <v>9451450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0</v>
      </c>
      <c r="W8" s="13">
        <f>'WA Summary '!I20</f>
        <v>1347286</v>
      </c>
      <c r="X8" s="13">
        <f t="shared" si="2"/>
        <v>-1347286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0</v>
      </c>
      <c r="W9" s="13">
        <f>'WA Summary '!I19</f>
        <v>-1166933</v>
      </c>
      <c r="X9" s="13">
        <f t="shared" si="2"/>
        <v>1166933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 t="str">
        <f>'WA Summary '!I25</f>
        <v> </v>
      </c>
      <c r="W10" s="13">
        <v>0</v>
      </c>
      <c r="X10" s="13" t="e">
        <f t="shared" si="2"/>
        <v>#VALUE!</v>
      </c>
      <c r="Y10" s="80"/>
      <c r="Z10" s="80"/>
      <c r="AA10" s="13" t="str">
        <f>'WA Summary '!J25</f>
        <v> </v>
      </c>
      <c r="AB10" s="13"/>
      <c r="AC10" s="13"/>
      <c r="AD10" s="80"/>
      <c r="AE10" s="80"/>
      <c r="AF10" s="80"/>
      <c r="AG10" s="13" t="str">
        <f>'WA Summary '!K25</f>
        <v> </v>
      </c>
      <c r="AH10" s="13"/>
      <c r="AI10" s="13"/>
      <c r="AJ10" s="80"/>
      <c r="AK10" s="80"/>
      <c r="AL10" s="14" t="str">
        <f>'WA Summary '!L25</f>
        <v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> </v>
      </c>
      <c r="AR10" s="13"/>
      <c r="AS10" s="13" t="e">
        <f t="shared" si="6"/>
        <v>#VALUE!</v>
      </c>
      <c r="AT10" s="13"/>
      <c r="AV10" s="80"/>
      <c r="AW10" s="13" t="str">
        <f>'WA Summary '!N25</f>
        <v> </v>
      </c>
      <c r="AX10" s="13"/>
      <c r="AY10" s="13" t="e">
        <f t="shared" si="7"/>
        <v>#VALUE!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 t="str">
        <f>'WA Summary '!P25</f>
        <v> </v>
      </c>
      <c r="BI10" s="13"/>
      <c r="BJ10" s="13" t="e">
        <f t="shared" si="9"/>
        <v>#VALUE!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97334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0</v>
      </c>
      <c r="W11" s="14">
        <f>'WA Summary '!I21</f>
        <v>57500</v>
      </c>
      <c r="X11" s="13">
        <f t="shared" si="2"/>
        <v>-57500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0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> </v>
      </c>
      <c r="AR19" s="80"/>
      <c r="AS19" s="14" t="e">
        <f>AQ19-AR19</f>
        <v>#VALUE!</v>
      </c>
      <c r="AT19" s="14"/>
      <c r="AV19" s="80"/>
      <c r="AW19" s="80" t="str">
        <f>'WA Summary '!N30</f>
        <v> </v>
      </c>
      <c r="AX19" s="80"/>
      <c r="AY19" s="14" t="e">
        <f>AW19-AX19</f>
        <v>#VALUE!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aca="true" t="shared" si="52" ref="AT51:AT59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0</v>
      </c>
      <c r="AR52" s="80">
        <v>1351971</v>
      </c>
      <c r="AS52" s="13">
        <f aca="true" t="shared" si="66" ref="AS52:AS61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49" t="s">
        <v>227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3" ht="20.25">
      <c r="A2" s="550" t="s">
        <v>286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43">
      <selection activeCell="E79" sqref="E79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/>
      <c r="G19" s="412"/>
      <c r="H19" s="412"/>
      <c r="I19" s="412"/>
      <c r="J19" s="412"/>
      <c r="K19" s="412"/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/>
      <c r="G20" s="412"/>
      <c r="H20" s="412"/>
      <c r="I20" s="412"/>
      <c r="J20" s="412"/>
      <c r="K20" s="412"/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/>
      <c r="G21" s="412"/>
      <c r="H21" s="412"/>
      <c r="I21" s="412"/>
      <c r="J21" s="412"/>
      <c r="K21" s="412"/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/>
      <c r="G22" s="412"/>
      <c r="H22" s="412"/>
      <c r="I22" s="412"/>
      <c r="J22" s="412"/>
      <c r="K22" s="412"/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/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/>
      <c r="G24" s="412"/>
      <c r="H24" s="412"/>
      <c r="I24" s="412"/>
      <c r="J24" s="412"/>
      <c r="K24" s="412"/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0</v>
      </c>
      <c r="G25" s="421">
        <f t="shared" si="1"/>
        <v>0</v>
      </c>
      <c r="H25" s="421">
        <f t="shared" si="1"/>
        <v>0</v>
      </c>
      <c r="I25" s="421">
        <f t="shared" si="1"/>
        <v>0</v>
      </c>
      <c r="J25" s="421">
        <f t="shared" si="1"/>
        <v>0</v>
      </c>
      <c r="K25" s="421">
        <f t="shared" si="1"/>
        <v>0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/>
      <c r="G26" s="412"/>
      <c r="H26" s="412"/>
      <c r="I26" s="412"/>
      <c r="J26" s="412"/>
      <c r="K26" s="412"/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/>
      <c r="G27" s="412"/>
      <c r="H27" s="412"/>
      <c r="I27" s="412"/>
      <c r="J27" s="412"/>
      <c r="K27" s="412"/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/>
      <c r="G28" s="412"/>
      <c r="H28" s="412"/>
      <c r="I28" s="412"/>
      <c r="J28" s="412"/>
      <c r="K28" s="412"/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/>
      <c r="G29" s="412"/>
      <c r="H29" s="412"/>
      <c r="I29" s="412"/>
      <c r="J29" s="412"/>
      <c r="K29" s="412"/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/>
      <c r="G30" s="412"/>
      <c r="H30" s="412"/>
      <c r="I30" s="412"/>
      <c r="J30" s="412"/>
      <c r="K30" s="412"/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/>
      <c r="G31" s="412"/>
      <c r="H31" s="412"/>
      <c r="I31" s="412"/>
      <c r="J31" s="412"/>
      <c r="K31" s="412"/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/>
      <c r="G32" s="412"/>
      <c r="H32" s="412"/>
      <c r="I32" s="412"/>
      <c r="J32" s="412"/>
      <c r="K32" s="412"/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/>
      <c r="G34" s="412"/>
      <c r="H34" s="412"/>
      <c r="I34" s="412"/>
      <c r="J34" s="412"/>
      <c r="K34" s="412"/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/>
      <c r="G35" s="412"/>
      <c r="H35" s="412"/>
      <c r="I35" s="412"/>
      <c r="J35" s="412"/>
      <c r="K35" s="412"/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/>
      <c r="G36" s="412"/>
      <c r="H36" s="412"/>
      <c r="I36" s="412"/>
      <c r="J36" s="412"/>
      <c r="K36" s="412"/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/>
      <c r="G38" s="412"/>
      <c r="H38" s="412"/>
      <c r="I38" s="412"/>
      <c r="J38" s="412"/>
      <c r="K38" s="412"/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/>
      <c r="G39" s="412"/>
      <c r="H39" s="412"/>
      <c r="I39" s="412"/>
      <c r="J39" s="412"/>
      <c r="K39" s="412"/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36"/>
      <c r="N41" s="436"/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/>
      <c r="G44" s="412"/>
      <c r="H44" s="412"/>
      <c r="I44" s="412"/>
      <c r="J44" s="412"/>
      <c r="K44" s="412"/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/>
      <c r="G45" s="412"/>
      <c r="H45" s="412"/>
      <c r="I45" s="412"/>
      <c r="J45" s="412"/>
      <c r="K45" s="412"/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/>
      <c r="G46" s="412"/>
      <c r="H46" s="412"/>
      <c r="I46" s="412"/>
      <c r="J46" s="412"/>
      <c r="K46" s="412"/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/>
      <c r="G50" s="27"/>
      <c r="H50" s="27"/>
      <c r="I50" s="27"/>
      <c r="J50" s="27"/>
      <c r="K50" s="27"/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pane xSplit="3" ySplit="5" topLeftCell="D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27" sqref="H27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1:17" ht="15.75">
      <c r="A2" s="552" t="s">
        <v>37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</row>
    <row r="3" ht="12.75">
      <c r="A3" s="385" t="s">
        <v>0</v>
      </c>
    </row>
    <row r="4" spans="1:17" ht="12.75">
      <c r="A4" s="161" t="s">
        <v>1</v>
      </c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2:17" ht="12.75">
      <c r="B5" s="408" t="s">
        <v>228</v>
      </c>
      <c r="C5" s="384"/>
      <c r="D5" s="554" t="s">
        <v>10</v>
      </c>
      <c r="E5" s="554"/>
      <c r="F5" s="441">
        <v>42766</v>
      </c>
      <c r="G5" s="441">
        <f>EOMONTH(F5,1)</f>
        <v>42794</v>
      </c>
      <c r="H5" s="441">
        <f aca="true" t="shared" si="0" ref="H5:Q5">EOMONTH(G5,1)</f>
        <v>42825</v>
      </c>
      <c r="I5" s="441">
        <f t="shared" si="0"/>
        <v>42855</v>
      </c>
      <c r="J5" s="441">
        <f t="shared" si="0"/>
        <v>42886</v>
      </c>
      <c r="K5" s="441">
        <f t="shared" si="0"/>
        <v>42916</v>
      </c>
      <c r="L5" s="441">
        <f t="shared" si="0"/>
        <v>42947</v>
      </c>
      <c r="M5" s="441">
        <f t="shared" si="0"/>
        <v>42978</v>
      </c>
      <c r="N5" s="441">
        <f t="shared" si="0"/>
        <v>43008</v>
      </c>
      <c r="O5" s="441">
        <f t="shared" si="0"/>
        <v>43039</v>
      </c>
      <c r="P5" s="441">
        <f t="shared" si="0"/>
        <v>43069</v>
      </c>
      <c r="Q5" s="441">
        <f t="shared" si="0"/>
        <v>43100</v>
      </c>
    </row>
    <row r="6" spans="1:17" ht="15.75" customHeight="1">
      <c r="A6" s="161">
        <v>1</v>
      </c>
      <c r="B6" s="57" t="s">
        <v>3</v>
      </c>
      <c r="D6" s="555">
        <f>SUM(F6:Q6)</f>
        <v>43897135</v>
      </c>
      <c r="E6" s="555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v>0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56">
        <f aca="true" t="shared" si="2" ref="D7:D13">SUM(F7:Q7)</f>
        <v>-24622243</v>
      </c>
      <c r="E7" s="556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0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3">
        <f t="shared" si="2"/>
        <v>6212775</v>
      </c>
      <c r="E8" s="553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0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3">
        <f t="shared" si="2"/>
        <v>16129091</v>
      </c>
      <c r="E9" s="553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0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6">
        <f t="shared" si="2"/>
        <v>-4720496</v>
      </c>
      <c r="E10" s="556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0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3">
        <f t="shared" si="2"/>
        <v>4397279</v>
      </c>
      <c r="E11" s="553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0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3">
        <f t="shared" si="2"/>
        <v>174170</v>
      </c>
      <c r="E12" s="553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0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2" t="s">
        <v>11</v>
      </c>
      <c r="C13" s="442"/>
      <c r="D13" s="557">
        <f t="shared" si="2"/>
        <v>41467711</v>
      </c>
      <c r="E13" s="557"/>
      <c r="F13" s="443">
        <f aca="true" t="shared" si="3" ref="F13:Q13">SUM(F6:F12)</f>
        <v>18324988</v>
      </c>
      <c r="G13" s="443">
        <f t="shared" si="3"/>
        <v>12324779</v>
      </c>
      <c r="H13" s="443">
        <f t="shared" si="3"/>
        <v>10817944</v>
      </c>
      <c r="I13" s="443">
        <f t="shared" si="3"/>
        <v>0</v>
      </c>
      <c r="J13" s="443">
        <f t="shared" si="3"/>
        <v>0</v>
      </c>
      <c r="K13" s="443">
        <f t="shared" si="3"/>
        <v>0</v>
      </c>
      <c r="L13" s="443">
        <f t="shared" si="3"/>
        <v>0</v>
      </c>
      <c r="M13" s="443">
        <f t="shared" si="3"/>
        <v>0</v>
      </c>
      <c r="N13" s="443">
        <f t="shared" si="3"/>
        <v>0</v>
      </c>
      <c r="O13" s="443">
        <f t="shared" si="3"/>
        <v>0</v>
      </c>
      <c r="P13" s="443">
        <f t="shared" si="3"/>
        <v>0</v>
      </c>
      <c r="Q13" s="443">
        <f t="shared" si="3"/>
        <v>0</v>
      </c>
    </row>
    <row r="14" spans="2:17" ht="37.5" customHeight="1">
      <c r="B14" s="408" t="s">
        <v>14</v>
      </c>
      <c r="C14" s="384"/>
      <c r="D14" s="559" t="s">
        <v>541</v>
      </c>
      <c r="E14" s="560"/>
      <c r="F14" s="444">
        <f>F5</f>
        <v>42766</v>
      </c>
      <c r="G14" s="444">
        <f>G5</f>
        <v>42794</v>
      </c>
      <c r="H14" s="444">
        <f aca="true" t="shared" si="4" ref="H14:Q14">H5</f>
        <v>42825</v>
      </c>
      <c r="I14" s="444">
        <f t="shared" si="4"/>
        <v>42855</v>
      </c>
      <c r="J14" s="444">
        <f t="shared" si="4"/>
        <v>42886</v>
      </c>
      <c r="K14" s="444">
        <f t="shared" si="4"/>
        <v>42916</v>
      </c>
      <c r="L14" s="444">
        <f t="shared" si="4"/>
        <v>42947</v>
      </c>
      <c r="M14" s="444">
        <f t="shared" si="4"/>
        <v>42978</v>
      </c>
      <c r="N14" s="444">
        <f t="shared" si="4"/>
        <v>43008</v>
      </c>
      <c r="O14" s="444">
        <f t="shared" si="4"/>
        <v>43039</v>
      </c>
      <c r="P14" s="444">
        <f t="shared" si="4"/>
        <v>43069</v>
      </c>
      <c r="Q14" s="444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58">
        <f aca="true" t="shared" si="5" ref="D15:D22">SUM(F15:H15)</f>
        <v>34379637</v>
      </c>
      <c r="E15" s="558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58">
        <f t="shared" si="5"/>
        <v>-20859255</v>
      </c>
      <c r="E16" s="558"/>
      <c r="F16" s="445">
        <f>'Input Tab'!C6</f>
        <v>-7154528</v>
      </c>
      <c r="G16" s="445">
        <f>'Input Tab'!D6</f>
        <v>-6331583</v>
      </c>
      <c r="H16" s="445">
        <f>'Input Tab'!E6</f>
        <v>-7373144</v>
      </c>
      <c r="I16" s="445">
        <f>'Input Tab'!F6</f>
        <v>-9451450</v>
      </c>
      <c r="J16" s="445">
        <f>'Input Tab'!G6</f>
        <v>-8788449</v>
      </c>
      <c r="K16" s="445">
        <f>'Input Tab'!H6</f>
        <v>-8347826</v>
      </c>
      <c r="L16" s="445">
        <f>'Input Tab'!I6</f>
        <v>-7766255</v>
      </c>
      <c r="M16" s="445">
        <f>'Input Tab'!J6</f>
        <v>-5454044</v>
      </c>
      <c r="N16" s="445">
        <f>'Input Tab'!K6</f>
        <v>-6343594</v>
      </c>
      <c r="O16" s="445">
        <f>'Input Tab'!L6</f>
        <v>-6461587</v>
      </c>
      <c r="P16" s="445">
        <f>'Input Tab'!M6</f>
        <v>-7582420</v>
      </c>
      <c r="Q16" s="445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58">
        <f t="shared" si="5"/>
        <v>7665147</v>
      </c>
      <c r="E17" s="558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58">
        <f t="shared" si="5"/>
        <v>23472979</v>
      </c>
      <c r="E18" s="558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58">
        <f t="shared" si="5"/>
        <v>-3505922</v>
      </c>
      <c r="E19" s="558"/>
      <c r="F19" s="445">
        <f>'Input Tab'!C9</f>
        <v>-1306342</v>
      </c>
      <c r="G19" s="445">
        <f>'Input Tab'!D9</f>
        <v>-1061936</v>
      </c>
      <c r="H19" s="445">
        <f>'Input Tab'!E9</f>
        <v>-1137644</v>
      </c>
      <c r="I19" s="445">
        <f>'Input Tab'!F9</f>
        <v>-1166933</v>
      </c>
      <c r="J19" s="445">
        <f>'Input Tab'!G9</f>
        <v>-1506921</v>
      </c>
      <c r="K19" s="445">
        <f>'Input Tab'!H9</f>
        <v>-1586833</v>
      </c>
      <c r="L19" s="445">
        <f>'Input Tab'!I9</f>
        <v>-1599620</v>
      </c>
      <c r="M19" s="445">
        <f>'Input Tab'!J9</f>
        <v>-1447883</v>
      </c>
      <c r="N19" s="445">
        <f>'Input Tab'!K9</f>
        <v>-1304804</v>
      </c>
      <c r="O19" s="445">
        <f>'Input Tab'!L9</f>
        <v>-1285929</v>
      </c>
      <c r="P19" s="445">
        <f>'Input Tab'!M9</f>
        <v>-1197858</v>
      </c>
      <c r="Q19" s="445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58">
        <f t="shared" si="5"/>
        <v>4478768</v>
      </c>
      <c r="E20" s="558"/>
      <c r="F20" s="446">
        <f>'Input Tab'!C10</f>
        <v>1503379</v>
      </c>
      <c r="G20" s="446">
        <f>'Input Tab'!D10</f>
        <v>1417562</v>
      </c>
      <c r="H20" s="446">
        <f>'Input Tab'!E10</f>
        <v>1557827</v>
      </c>
      <c r="I20" s="446">
        <f>'Input Tab'!F10</f>
        <v>1347286</v>
      </c>
      <c r="J20" s="446">
        <f>'Input Tab'!G10</f>
        <v>1410951</v>
      </c>
      <c r="K20" s="446">
        <f>'Input Tab'!H10</f>
        <v>1401574</v>
      </c>
      <c r="L20" s="446">
        <f>'Input Tab'!I10</f>
        <v>1411206</v>
      </c>
      <c r="M20" s="446">
        <f>'Input Tab'!J10</f>
        <v>1443939</v>
      </c>
      <c r="N20" s="446">
        <f>'Input Tab'!K10</f>
        <v>1441121</v>
      </c>
      <c r="O20" s="446">
        <f>'Input Tab'!L10</f>
        <v>1400226</v>
      </c>
      <c r="P20" s="446">
        <f>'Input Tab'!M10</f>
        <v>1464406</v>
      </c>
      <c r="Q20" s="446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58">
        <f t="shared" si="5"/>
        <v>172500</v>
      </c>
      <c r="E21" s="558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58">
        <f t="shared" si="5"/>
        <v>-579510</v>
      </c>
      <c r="E22" s="558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2" t="s">
        <v>7</v>
      </c>
      <c r="C23" s="442"/>
      <c r="D23" s="568">
        <f>SUM(D15:E22)</f>
        <v>45224344</v>
      </c>
      <c r="E23" s="568"/>
      <c r="F23" s="447">
        <f>SUM(F15:F22)</f>
        <v>16183101</v>
      </c>
      <c r="G23" s="447">
        <f aca="true" t="shared" si="7" ref="G23:Q23">SUM(G15:G22)</f>
        <v>15682567</v>
      </c>
      <c r="H23" s="447">
        <f t="shared" si="7"/>
        <v>13358676</v>
      </c>
      <c r="I23" s="447">
        <f t="shared" si="7"/>
        <v>8069870</v>
      </c>
      <c r="J23" s="447">
        <f t="shared" si="7"/>
        <v>4171316</v>
      </c>
      <c r="K23" s="447">
        <f t="shared" si="7"/>
        <v>3983007</v>
      </c>
      <c r="L23" s="447">
        <f t="shared" si="7"/>
        <v>7742804</v>
      </c>
      <c r="M23" s="447">
        <f t="shared" si="7"/>
        <v>12904239</v>
      </c>
      <c r="N23" s="447">
        <f t="shared" si="7"/>
        <v>11169238</v>
      </c>
      <c r="O23" s="447">
        <f t="shared" si="7"/>
        <v>11853243</v>
      </c>
      <c r="P23" s="447">
        <f t="shared" si="7"/>
        <v>15093313</v>
      </c>
      <c r="Q23" s="447">
        <f t="shared" si="7"/>
        <v>16619356</v>
      </c>
      <c r="R23" s="339"/>
    </row>
    <row r="24" spans="1:17" ht="28.5" customHeight="1">
      <c r="A24" s="161">
        <f t="shared" si="6"/>
        <v>18</v>
      </c>
      <c r="B24" s="442" t="s">
        <v>8</v>
      </c>
      <c r="C24" s="442"/>
      <c r="D24" s="563">
        <f>SUM(F24:H24)</f>
        <v>-3756633</v>
      </c>
      <c r="E24" s="563" t="str">
        <f aca="true" t="shared" si="8" ref="E24:Q24">IF(E13=0," ",E13-E23)</f>
        <v> </v>
      </c>
      <c r="F24" s="447">
        <f t="shared" si="8"/>
        <v>2141887</v>
      </c>
      <c r="G24" s="447">
        <f t="shared" si="8"/>
        <v>-3357788</v>
      </c>
      <c r="H24" s="447">
        <f t="shared" si="8"/>
        <v>-2540732</v>
      </c>
      <c r="I24" s="447" t="str">
        <f t="shared" si="8"/>
        <v> </v>
      </c>
      <c r="J24" s="447" t="str">
        <f t="shared" si="8"/>
        <v> </v>
      </c>
      <c r="K24" s="447" t="str">
        <f t="shared" si="8"/>
        <v> </v>
      </c>
      <c r="L24" s="447" t="str">
        <f t="shared" si="8"/>
        <v> </v>
      </c>
      <c r="M24" s="447" t="str">
        <f t="shared" si="8"/>
        <v> </v>
      </c>
      <c r="N24" s="447" t="str">
        <f t="shared" si="8"/>
        <v> </v>
      </c>
      <c r="O24" s="447" t="str">
        <f t="shared" si="8"/>
        <v> </v>
      </c>
      <c r="P24" s="447" t="str">
        <f t="shared" si="8"/>
        <v> </v>
      </c>
      <c r="Q24" s="447" t="str">
        <f t="shared" si="8"/>
        <v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2">
        <f>SUM(F25:Q25)</f>
        <v>-1277927</v>
      </c>
      <c r="E25" s="562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 t="str">
        <f>'WA Monthly'!H134</f>
        <v> </v>
      </c>
      <c r="J25" s="232" t="str">
        <f>'WA Monthly'!I134</f>
        <v> </v>
      </c>
      <c r="K25" s="232" t="str">
        <f>'WA Monthly'!J134</f>
        <v> </v>
      </c>
      <c r="L25" s="232" t="str">
        <f>'WA Monthly'!K134</f>
        <v> </v>
      </c>
      <c r="M25" s="232" t="str">
        <f>'WA Monthly'!L134</f>
        <v> </v>
      </c>
      <c r="N25" s="232" t="str">
        <f>'WA Monthly'!M134</f>
        <v> </v>
      </c>
      <c r="O25" s="232" t="str">
        <f>'WA Monthly'!N134</f>
        <v> </v>
      </c>
      <c r="P25" s="232" t="str">
        <f>'WA Monthly'!O134</f>
        <v> 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2">
        <f>SUM(F26:Q26)</f>
        <v>-5034560</v>
      </c>
      <c r="E26" s="562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0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48">
        <f>'Input Tab'!C13</f>
        <v>0.6471</v>
      </c>
      <c r="G27" s="448">
        <f>'Input Tab'!D13</f>
        <v>0.6471</v>
      </c>
      <c r="H27" s="448">
        <f>'Input Tab'!E13</f>
        <v>0.6471</v>
      </c>
      <c r="I27" s="448">
        <f>'Input Tab'!F13</f>
        <v>0.6471</v>
      </c>
      <c r="J27" s="448">
        <f>'Input Tab'!G13</f>
        <v>0.6471</v>
      </c>
      <c r="K27" s="448">
        <f>'Input Tab'!H13</f>
        <v>0.6471</v>
      </c>
      <c r="L27" s="448">
        <f>'Input Tab'!I13</f>
        <v>0.6471</v>
      </c>
      <c r="M27" s="448">
        <f>'Input Tab'!J13</f>
        <v>0.6471</v>
      </c>
      <c r="N27" s="448">
        <f>'Input Tab'!K13</f>
        <v>0.6471</v>
      </c>
      <c r="O27" s="448">
        <f>'Input Tab'!L13</f>
        <v>0.6471</v>
      </c>
      <c r="P27" s="448">
        <f>'Input Tab'!M13</f>
        <v>0.6471</v>
      </c>
      <c r="Q27" s="448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4">
        <f>SUM(F28:H28)</f>
        <v>-3257863</v>
      </c>
      <c r="E28" s="564"/>
      <c r="F28" s="449">
        <f>+F26*F27</f>
        <v>1113326</v>
      </c>
      <c r="G28" s="449">
        <f>+G26*G27</f>
        <v>-2260745</v>
      </c>
      <c r="H28" s="449">
        <f>+H26*H27</f>
        <v>-2110444</v>
      </c>
      <c r="I28" s="449">
        <f aca="true" t="shared" si="10" ref="I28:Q28">+I26*I27</f>
        <v>0</v>
      </c>
      <c r="J28" s="449">
        <f t="shared" si="10"/>
        <v>0</v>
      </c>
      <c r="K28" s="449">
        <f t="shared" si="10"/>
        <v>0</v>
      </c>
      <c r="L28" s="449">
        <f t="shared" si="10"/>
        <v>0</v>
      </c>
      <c r="M28" s="449">
        <f t="shared" si="10"/>
        <v>0</v>
      </c>
      <c r="N28" s="449">
        <f t="shared" si="10"/>
        <v>0</v>
      </c>
      <c r="O28" s="449">
        <f t="shared" si="10"/>
        <v>0</v>
      </c>
      <c r="P28" s="449">
        <f t="shared" si="10"/>
        <v>0</v>
      </c>
      <c r="Q28" s="449">
        <f t="shared" si="10"/>
        <v>0</v>
      </c>
    </row>
    <row r="29" spans="1:17" ht="20.25" customHeight="1">
      <c r="A29" s="161">
        <f>A28+1</f>
        <v>23</v>
      </c>
      <c r="B29" s="57" t="s">
        <v>503</v>
      </c>
      <c r="D29" s="564">
        <f>SUM(F29:Q29)</f>
        <v>0</v>
      </c>
      <c r="E29" s="564"/>
      <c r="F29" s="449">
        <f>'WA Monthly'!E132</f>
        <v>0</v>
      </c>
      <c r="G29" s="449">
        <f>'WA Monthly'!F132</f>
        <v>0</v>
      </c>
      <c r="H29" s="449">
        <f>'WA Monthly'!G132</f>
        <v>0</v>
      </c>
      <c r="I29" s="449">
        <f>'WA Monthly'!H132</f>
        <v>0</v>
      </c>
      <c r="J29" s="449">
        <f>'WA Monthly'!I132</f>
        <v>0</v>
      </c>
      <c r="K29" s="449">
        <f>'WA Monthly'!J132</f>
        <v>0</v>
      </c>
      <c r="L29" s="449">
        <f>'WA Monthly'!K132</f>
        <v>0</v>
      </c>
      <c r="M29" s="449">
        <f>'WA Monthly'!L132</f>
        <v>0</v>
      </c>
      <c r="N29" s="449">
        <f>'WA Monthly'!M132</f>
        <v>0</v>
      </c>
      <c r="O29" s="449">
        <f>'WA Monthly'!N132</f>
        <v>0</v>
      </c>
      <c r="P29" s="449">
        <f>'WA Monthly'!O132</f>
        <v>0</v>
      </c>
      <c r="Q29" s="449">
        <f>'WA Monthly'!P132</f>
        <v>0</v>
      </c>
    </row>
    <row r="30" spans="1:17" ht="29.25" customHeight="1">
      <c r="A30" s="161">
        <f t="shared" si="6"/>
        <v>24</v>
      </c>
      <c r="B30" s="566" t="s">
        <v>262</v>
      </c>
      <c r="C30" s="566"/>
      <c r="D30" s="570">
        <f>SUM(F30:Q30)</f>
        <v>-967177</v>
      </c>
      <c r="E30" s="570"/>
      <c r="F30" s="450">
        <f>'WA RRC'!B19</f>
        <v>-899103</v>
      </c>
      <c r="G30" s="450">
        <f>'WA RRC'!C19</f>
        <v>-134989</v>
      </c>
      <c r="H30" s="450">
        <f>'WA RRC'!D19</f>
        <v>66915</v>
      </c>
      <c r="I30" s="450" t="str">
        <f>'WA RRC'!E19</f>
        <v> </v>
      </c>
      <c r="J30" s="450" t="str">
        <f>'WA RRC'!F19</f>
        <v> </v>
      </c>
      <c r="K30" s="450" t="str">
        <f>'WA RRC'!G19</f>
        <v> </v>
      </c>
      <c r="L30" s="450" t="str">
        <f>'WA RRC'!H19</f>
        <v> </v>
      </c>
      <c r="M30" s="450" t="str">
        <f>'WA RRC'!I19</f>
        <v> </v>
      </c>
      <c r="N30" s="450" t="str">
        <f>'WA RRC'!J19</f>
        <v> </v>
      </c>
      <c r="O30" s="450" t="str">
        <f>'WA RRC'!K19</f>
        <v> </v>
      </c>
      <c r="P30" s="450" t="str">
        <f>'WA RRC'!L19</f>
        <v> </v>
      </c>
      <c r="Q30" s="450" t="str">
        <f>'WA RRC'!M19</f>
        <v> </v>
      </c>
    </row>
    <row r="31" spans="1:17" ht="27" customHeight="1">
      <c r="A31" s="161">
        <f t="shared" si="6"/>
        <v>25</v>
      </c>
      <c r="B31" s="569" t="s">
        <v>199</v>
      </c>
      <c r="C31" s="569"/>
      <c r="D31" s="561">
        <f>SUM(F31:H31)</f>
        <v>-4225040</v>
      </c>
      <c r="E31" s="561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 t="str">
        <f t="shared" si="11"/>
        <v> </v>
      </c>
      <c r="J31" s="220" t="str">
        <f t="shared" si="11"/>
        <v> </v>
      </c>
      <c r="K31" s="220" t="str">
        <f t="shared" si="11"/>
        <v> </v>
      </c>
      <c r="L31" s="220" t="str">
        <f t="shared" si="11"/>
        <v> </v>
      </c>
      <c r="M31" s="220" t="str">
        <f t="shared" si="11"/>
        <v> </v>
      </c>
      <c r="N31" s="220" t="str">
        <f t="shared" si="11"/>
        <v> </v>
      </c>
      <c r="O31" s="220" t="str">
        <f t="shared" si="11"/>
        <v> </v>
      </c>
      <c r="P31" s="220" t="str">
        <f t="shared" si="11"/>
        <v> 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67" t="s">
        <v>369</v>
      </c>
      <c r="C32" s="567"/>
      <c r="D32" s="290"/>
      <c r="E32" s="290"/>
      <c r="F32" s="220"/>
      <c r="G32" s="220"/>
      <c r="H32" s="220"/>
      <c r="I32" s="220"/>
      <c r="J32" s="220"/>
      <c r="K32" s="220"/>
      <c r="L32" s="451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2" t="s">
        <v>356</v>
      </c>
      <c r="C33" s="442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 t="str">
        <f t="shared" si="12"/>
        <v> </v>
      </c>
      <c r="J33" s="173" t="str">
        <f t="shared" si="12"/>
        <v> </v>
      </c>
      <c r="K33" s="173" t="str">
        <f t="shared" si="12"/>
        <v> </v>
      </c>
      <c r="L33" s="173" t="str">
        <f t="shared" si="12"/>
        <v> </v>
      </c>
      <c r="M33" s="173" t="str">
        <f t="shared" si="12"/>
        <v> </v>
      </c>
      <c r="N33" s="173" t="str">
        <f t="shared" si="12"/>
        <v> </v>
      </c>
      <c r="O33" s="173" t="str">
        <f t="shared" si="12"/>
        <v> </v>
      </c>
      <c r="P33" s="173" t="str">
        <f t="shared" si="12"/>
        <v> </v>
      </c>
      <c r="Q33" s="173" t="str">
        <f t="shared" si="12"/>
        <v> </v>
      </c>
      <c r="R33" s="163"/>
    </row>
    <row r="34" spans="1:19" ht="30.75" customHeight="1" outlineLevel="1">
      <c r="A34" s="57" t="s">
        <v>105</v>
      </c>
      <c r="B34" s="452">
        <v>10000000</v>
      </c>
      <c r="C34" s="453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 t="str">
        <f t="shared" si="13"/>
        <v> </v>
      </c>
      <c r="J34" s="174" t="str">
        <f t="shared" si="13"/>
        <v> </v>
      </c>
      <c r="K34" s="174" t="str">
        <f t="shared" si="13"/>
        <v> </v>
      </c>
      <c r="L34" s="174" t="str">
        <f t="shared" si="13"/>
        <v> </v>
      </c>
      <c r="M34" s="174" t="str">
        <f t="shared" si="13"/>
        <v> </v>
      </c>
      <c r="N34" s="174" t="str">
        <f t="shared" si="13"/>
        <v> </v>
      </c>
      <c r="O34" s="174" t="str">
        <f t="shared" si="13"/>
        <v> </v>
      </c>
      <c r="P34" s="174" t="str">
        <f t="shared" si="13"/>
        <v> </v>
      </c>
      <c r="Q34" s="174" t="str">
        <f t="shared" si="13"/>
        <v> </v>
      </c>
      <c r="R34" s="164"/>
      <c r="S34" s="454"/>
    </row>
    <row r="35" spans="1:19" ht="19.5" customHeight="1" outlineLevel="1">
      <c r="A35" s="57" t="s">
        <v>105</v>
      </c>
      <c r="B35" s="452">
        <v>4000000</v>
      </c>
      <c r="C35" s="453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 t="str">
        <f t="shared" si="14"/>
        <v> </v>
      </c>
      <c r="J35" s="174" t="str">
        <f t="shared" si="14"/>
        <v> </v>
      </c>
      <c r="K35" s="174" t="str">
        <f t="shared" si="14"/>
        <v> </v>
      </c>
      <c r="L35" s="174" t="str">
        <f t="shared" si="14"/>
        <v> </v>
      </c>
      <c r="M35" s="174" t="str">
        <f t="shared" si="14"/>
        <v> </v>
      </c>
      <c r="N35" s="174" t="str">
        <f t="shared" si="14"/>
        <v> </v>
      </c>
      <c r="O35" s="174" t="str">
        <f t="shared" si="14"/>
        <v> </v>
      </c>
      <c r="P35" s="174" t="str">
        <f t="shared" si="14"/>
        <v> </v>
      </c>
      <c r="Q35" s="174" t="str">
        <f t="shared" si="14"/>
        <v> </v>
      </c>
      <c r="R35" s="164"/>
      <c r="S35" s="454"/>
    </row>
    <row r="36" spans="1:18" ht="21.75" customHeight="1" outlineLevel="1">
      <c r="A36" s="57" t="s">
        <v>105</v>
      </c>
      <c r="B36" s="452">
        <v>0</v>
      </c>
      <c r="C36" s="453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 t="str">
        <f t="shared" si="15"/>
        <v> </v>
      </c>
      <c r="J36" s="174" t="str">
        <f t="shared" si="15"/>
        <v> </v>
      </c>
      <c r="K36" s="174" t="str">
        <f t="shared" si="15"/>
        <v> </v>
      </c>
      <c r="L36" s="174" t="str">
        <f t="shared" si="15"/>
        <v> </v>
      </c>
      <c r="M36" s="174" t="str">
        <f t="shared" si="15"/>
        <v> </v>
      </c>
      <c r="N36" s="174" t="str">
        <f t="shared" si="15"/>
        <v> </v>
      </c>
      <c r="O36" s="174" t="str">
        <f t="shared" si="15"/>
        <v> </v>
      </c>
      <c r="P36" s="174" t="str">
        <f t="shared" si="15"/>
        <v> </v>
      </c>
      <c r="Q36" s="174" t="str">
        <f t="shared" si="15"/>
        <v> </v>
      </c>
      <c r="R36" s="164"/>
    </row>
    <row r="37" spans="1:18" ht="15.75" customHeight="1" outlineLevel="1">
      <c r="A37" s="57"/>
      <c r="B37" s="455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 t="str">
        <f t="shared" si="16"/>
        <v> </v>
      </c>
      <c r="J37" s="399" t="str">
        <f t="shared" si="16"/>
        <v> </v>
      </c>
      <c r="K37" s="399" t="str">
        <f t="shared" si="16"/>
        <v> </v>
      </c>
      <c r="L37" s="399" t="str">
        <f t="shared" si="16"/>
        <v> </v>
      </c>
      <c r="M37" s="399" t="str">
        <f t="shared" si="16"/>
        <v> </v>
      </c>
      <c r="N37" s="399" t="str">
        <f t="shared" si="16"/>
        <v> </v>
      </c>
      <c r="O37" s="399" t="str">
        <f t="shared" si="16"/>
        <v> </v>
      </c>
      <c r="P37" s="399" t="str">
        <f t="shared" si="16"/>
        <v> </v>
      </c>
      <c r="Q37" s="399" t="str">
        <f t="shared" si="16"/>
        <v> </v>
      </c>
      <c r="R37" s="166"/>
    </row>
    <row r="38" spans="1:18" ht="23.25" customHeight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>IF(H13=0," ",SUMPRODUCT(IF(H33&gt;0,$D$34:$D$36,$E$34:$E$36),H34:H36))</f>
        <v>-168780</v>
      </c>
      <c r="I38" s="174" t="str">
        <f t="shared" si="17"/>
        <v> </v>
      </c>
      <c r="J38" s="174" t="str">
        <f t="shared" si="17"/>
        <v> </v>
      </c>
      <c r="K38" s="174" t="str">
        <f t="shared" si="17"/>
        <v> </v>
      </c>
      <c r="L38" s="174" t="str">
        <f t="shared" si="17"/>
        <v> </v>
      </c>
      <c r="M38" s="174" t="str">
        <f t="shared" si="17"/>
        <v> </v>
      </c>
      <c r="N38" s="174" t="str">
        <f t="shared" si="17"/>
        <v> </v>
      </c>
      <c r="O38" s="174" t="str">
        <f t="shared" si="17"/>
        <v> </v>
      </c>
      <c r="P38" s="174" t="str">
        <f t="shared" si="17"/>
        <v> 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 t="str">
        <f t="shared" si="18"/>
        <v> </v>
      </c>
      <c r="J39" s="174" t="str">
        <f t="shared" si="18"/>
        <v> </v>
      </c>
      <c r="K39" s="174" t="str">
        <f t="shared" si="18"/>
        <v> </v>
      </c>
      <c r="L39" s="174" t="str">
        <f t="shared" si="18"/>
        <v> </v>
      </c>
      <c r="M39" s="174" t="str">
        <f t="shared" si="18"/>
        <v> </v>
      </c>
      <c r="N39" s="174" t="str">
        <f t="shared" si="18"/>
        <v> </v>
      </c>
      <c r="O39" s="174" t="str">
        <f t="shared" si="18"/>
        <v> </v>
      </c>
      <c r="P39" s="174" t="str">
        <f t="shared" si="18"/>
        <v> </v>
      </c>
      <c r="Q39" s="174" t="str">
        <f t="shared" si="18"/>
        <v> </v>
      </c>
      <c r="R39" s="166"/>
    </row>
    <row r="40" spans="1:18" ht="24.75" customHeight="1">
      <c r="A40" s="567" t="s">
        <v>267</v>
      </c>
      <c r="B40" s="567"/>
      <c r="C40" s="567"/>
      <c r="D40" s="561">
        <f>SUM(F40:H40)</f>
        <v>168780</v>
      </c>
      <c r="E40" s="561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 t="str">
        <f t="shared" si="19"/>
        <v> </v>
      </c>
      <c r="J40" s="189" t="str">
        <f t="shared" si="19"/>
        <v> </v>
      </c>
      <c r="K40" s="189" t="str">
        <f t="shared" si="19"/>
        <v> </v>
      </c>
      <c r="L40" s="189" t="str">
        <f t="shared" si="19"/>
        <v> </v>
      </c>
      <c r="M40" s="189" t="str">
        <f t="shared" si="19"/>
        <v> </v>
      </c>
      <c r="N40" s="189" t="str">
        <f t="shared" si="19"/>
        <v> </v>
      </c>
      <c r="O40" s="189" t="str">
        <f t="shared" si="19"/>
        <v> </v>
      </c>
      <c r="P40" s="189" t="str">
        <f t="shared" si="19"/>
        <v> </v>
      </c>
      <c r="Q40" s="189" t="str">
        <f t="shared" si="19"/>
        <v> </v>
      </c>
      <c r="R40" s="164"/>
    </row>
    <row r="41" spans="1:18" ht="26.25" customHeight="1" thickBot="1">
      <c r="A41" s="565" t="s">
        <v>111</v>
      </c>
      <c r="B41" s="565"/>
      <c r="C41" s="565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 t="str">
        <f t="shared" si="20"/>
        <v> </v>
      </c>
      <c r="J41" s="191" t="str">
        <f t="shared" si="20"/>
        <v> </v>
      </c>
      <c r="K41" s="191" t="str">
        <f t="shared" si="20"/>
        <v> </v>
      </c>
      <c r="L41" s="191" t="str">
        <f t="shared" si="20"/>
        <v> </v>
      </c>
      <c r="M41" s="191" t="str">
        <f t="shared" si="20"/>
        <v> </v>
      </c>
      <c r="N41" s="191" t="str">
        <f t="shared" si="20"/>
        <v> </v>
      </c>
      <c r="O41" s="191" t="str">
        <f t="shared" si="20"/>
        <v> </v>
      </c>
      <c r="P41" s="191" t="str">
        <f t="shared" si="20"/>
        <v> </v>
      </c>
      <c r="Q41" s="191" t="str">
        <f t="shared" si="20"/>
        <v> </v>
      </c>
      <c r="R41" s="57" t="s">
        <v>141</v>
      </c>
    </row>
    <row r="42" ht="13.5" thickTop="1">
      <c r="A42" s="456"/>
    </row>
    <row r="43" spans="5:18" ht="12.75">
      <c r="E43" s="457"/>
      <c r="F43" s="123"/>
      <c r="Q43" s="174"/>
      <c r="R43" s="163"/>
    </row>
    <row r="44" spans="5:18" ht="12.75">
      <c r="E44" s="373"/>
      <c r="F44" s="77"/>
      <c r="H44" s="458"/>
      <c r="I44" s="458"/>
      <c r="J44" s="458"/>
      <c r="K44" s="458"/>
      <c r="Q44" s="265"/>
      <c r="R44" s="163"/>
    </row>
    <row r="45" spans="5:18" ht="12.75">
      <c r="E45" s="457"/>
      <c r="F45" s="459"/>
      <c r="H45" s="458"/>
      <c r="I45" s="458"/>
      <c r="J45" s="458"/>
      <c r="K45" s="458"/>
      <c r="Q45" s="265"/>
      <c r="R45" s="163"/>
    </row>
    <row r="46" spans="8:11" ht="12.75">
      <c r="H46" s="458"/>
      <c r="I46" s="458"/>
      <c r="J46" s="458"/>
      <c r="K46" s="458"/>
    </row>
    <row r="47" spans="6:11" ht="12.75">
      <c r="F47" s="460"/>
      <c r="H47" s="458"/>
      <c r="I47" s="458"/>
      <c r="J47" s="458"/>
      <c r="K47" s="458"/>
    </row>
    <row r="48" spans="6:17" ht="12.75">
      <c r="F48" s="460"/>
      <c r="H48" s="458"/>
      <c r="I48" s="458"/>
      <c r="J48" s="458"/>
      <c r="K48" s="458"/>
      <c r="Q48" s="163"/>
    </row>
    <row r="49" spans="8:11" ht="12.75">
      <c r="H49" s="458"/>
      <c r="I49" s="458"/>
      <c r="J49" s="458"/>
      <c r="K49" s="458"/>
    </row>
    <row r="50" spans="8:11" ht="12.75">
      <c r="H50" s="458"/>
      <c r="I50" s="458"/>
      <c r="J50" s="458"/>
      <c r="K50" s="458"/>
    </row>
    <row r="51" spans="8:11" ht="12.75">
      <c r="H51" s="458"/>
      <c r="I51" s="458"/>
      <c r="J51" s="458"/>
      <c r="K51" s="45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tabSelected="1" zoomScaleSheetLayoutView="100" zoomScalePageLayoutView="0" workbookViewId="0" topLeftCell="A1">
      <pane xSplit="4" ySplit="5" topLeftCell="E6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hidden="1" customWidth="1" outlineLevel="1"/>
    <col min="4" max="4" width="13.421875" style="77" bestFit="1" customWidth="1" collapsed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1" t="s">
        <v>227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</row>
    <row r="2" spans="1:18" ht="12.75">
      <c r="A2" s="571" t="s">
        <v>240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</row>
    <row r="3" ht="38.25" customHeight="1">
      <c r="A3" s="77"/>
    </row>
    <row r="4" spans="1:16" ht="12.75">
      <c r="A4" s="392" t="s">
        <v>0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</row>
    <row r="5" spans="1:18" ht="12.75">
      <c r="A5" s="498" t="s">
        <v>1</v>
      </c>
      <c r="C5" s="77" t="s">
        <v>251</v>
      </c>
      <c r="D5" s="440" t="s">
        <v>10</v>
      </c>
      <c r="E5" s="441">
        <v>42766</v>
      </c>
      <c r="F5" s="441">
        <f aca="true" t="shared" si="0" ref="F5:P5">EOMONTH(E5,1)</f>
        <v>42794</v>
      </c>
      <c r="G5" s="441">
        <f t="shared" si="0"/>
        <v>42825</v>
      </c>
      <c r="H5" s="441">
        <f t="shared" si="0"/>
        <v>42855</v>
      </c>
      <c r="I5" s="441">
        <f t="shared" si="0"/>
        <v>42886</v>
      </c>
      <c r="J5" s="441">
        <f t="shared" si="0"/>
        <v>42916</v>
      </c>
      <c r="K5" s="441">
        <f t="shared" si="0"/>
        <v>42947</v>
      </c>
      <c r="L5" s="441">
        <f t="shared" si="0"/>
        <v>42978</v>
      </c>
      <c r="M5" s="441">
        <f t="shared" si="0"/>
        <v>43008</v>
      </c>
      <c r="N5" s="441">
        <f t="shared" si="0"/>
        <v>43039</v>
      </c>
      <c r="O5" s="441">
        <f t="shared" si="0"/>
        <v>43069</v>
      </c>
      <c r="P5" s="441">
        <f t="shared" si="0"/>
        <v>43100</v>
      </c>
      <c r="Q5" s="499"/>
      <c r="R5" s="441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14712867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0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40"/>
      <c r="R7" s="500">
        <f aca="true" t="shared" si="2" ref="R7:R22">SUM(E7:P7)</f>
        <v>14712867</v>
      </c>
    </row>
    <row r="8" spans="1:18" ht="12.75">
      <c r="A8" s="392">
        <v>2</v>
      </c>
      <c r="B8" s="501" t="s">
        <v>277</v>
      </c>
      <c r="C8" s="502">
        <v>100096</v>
      </c>
      <c r="D8" s="192">
        <f aca="true" t="shared" si="3" ref="D8:D22">SUM(E8:P8)</f>
        <v>3468273</v>
      </c>
      <c r="E8" s="503">
        <f>'Input Tab'!C19</f>
        <v>1156091</v>
      </c>
      <c r="F8" s="503">
        <f>'Input Tab'!D19</f>
        <v>1156091</v>
      </c>
      <c r="G8" s="503">
        <f>'Input Tab'!E19</f>
        <v>1156091</v>
      </c>
      <c r="H8" s="503">
        <f>'Input Tab'!F19</f>
        <v>0</v>
      </c>
      <c r="I8" s="503">
        <f>'Input Tab'!G19</f>
        <v>0</v>
      </c>
      <c r="J8" s="503">
        <f>'Input Tab'!H19</f>
        <v>0</v>
      </c>
      <c r="K8" s="503">
        <f>'Input Tab'!I19</f>
        <v>0</v>
      </c>
      <c r="L8" s="503">
        <f>'Input Tab'!J19</f>
        <v>0</v>
      </c>
      <c r="M8" s="503">
        <f>'Input Tab'!K19</f>
        <v>0</v>
      </c>
      <c r="N8" s="503">
        <f>'Input Tab'!L19</f>
        <v>0</v>
      </c>
      <c r="O8" s="503">
        <f>'Input Tab'!M19</f>
        <v>0</v>
      </c>
      <c r="P8" s="503">
        <f>'Input Tab'!N19</f>
        <v>0</v>
      </c>
      <c r="Q8" s="340"/>
      <c r="R8" s="500">
        <f t="shared" si="2"/>
        <v>3468273</v>
      </c>
    </row>
    <row r="9" spans="1:18" ht="12.75">
      <c r="A9" s="392">
        <v>3</v>
      </c>
      <c r="B9" s="501" t="s">
        <v>278</v>
      </c>
      <c r="C9" s="502">
        <v>107240</v>
      </c>
      <c r="D9" s="192">
        <f t="shared" si="3"/>
        <v>227108</v>
      </c>
      <c r="E9" s="503">
        <f>'Input Tab'!C20</f>
        <v>27196</v>
      </c>
      <c r="F9" s="503">
        <f>'Input Tab'!D20</f>
        <v>68413</v>
      </c>
      <c r="G9" s="503">
        <f>'Input Tab'!E20</f>
        <v>131499</v>
      </c>
      <c r="H9" s="503">
        <f>'Input Tab'!F20</f>
        <v>0</v>
      </c>
      <c r="I9" s="503">
        <f>'Input Tab'!G20</f>
        <v>0</v>
      </c>
      <c r="J9" s="503">
        <f>'Input Tab'!H20</f>
        <v>0</v>
      </c>
      <c r="K9" s="503">
        <f>'Input Tab'!I20</f>
        <v>0</v>
      </c>
      <c r="L9" s="503">
        <f>'Input Tab'!J20</f>
        <v>0</v>
      </c>
      <c r="M9" s="503">
        <f>'Input Tab'!K20</f>
        <v>0</v>
      </c>
      <c r="N9" s="503">
        <f>'Input Tab'!L20</f>
        <v>0</v>
      </c>
      <c r="O9" s="503">
        <f>'Input Tab'!M20</f>
        <v>0</v>
      </c>
      <c r="P9" s="503">
        <f>'Input Tab'!N20</f>
        <v>0</v>
      </c>
      <c r="Q9" s="340"/>
      <c r="R9" s="500">
        <f>SUM(E9:P9)</f>
        <v>227108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472026</v>
      </c>
      <c r="E10" s="503">
        <f>'Input Tab'!C21</f>
        <v>157342</v>
      </c>
      <c r="F10" s="503">
        <f>'Input Tab'!D21</f>
        <v>157342</v>
      </c>
      <c r="G10" s="503">
        <f>'Input Tab'!E21</f>
        <v>157342</v>
      </c>
      <c r="H10" s="503">
        <f>'Input Tab'!F21</f>
        <v>0</v>
      </c>
      <c r="I10" s="503">
        <f>'Input Tab'!G21</f>
        <v>0</v>
      </c>
      <c r="J10" s="503">
        <f>'Input Tab'!H21</f>
        <v>0</v>
      </c>
      <c r="K10" s="503">
        <f>'Input Tab'!I21</f>
        <v>0</v>
      </c>
      <c r="L10" s="503">
        <f>'Input Tab'!J21</f>
        <v>0</v>
      </c>
      <c r="M10" s="503">
        <f>'Input Tab'!K21</f>
        <v>0</v>
      </c>
      <c r="N10" s="503">
        <f>'Input Tab'!L21</f>
        <v>0</v>
      </c>
      <c r="O10" s="503">
        <f>'Input Tab'!M21</f>
        <v>0</v>
      </c>
      <c r="P10" s="503">
        <f>'Input Tab'!N21</f>
        <v>0</v>
      </c>
      <c r="Q10" s="340"/>
      <c r="R10" s="500">
        <f t="shared" si="2"/>
        <v>472026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1818555</v>
      </c>
      <c r="E11" s="504">
        <f>'Input Tab'!C22</f>
        <v>606185</v>
      </c>
      <c r="F11" s="504">
        <f>'Input Tab'!D22</f>
        <v>606185</v>
      </c>
      <c r="G11" s="504">
        <f>'Input Tab'!E22</f>
        <v>606185</v>
      </c>
      <c r="H11" s="504">
        <f>'Input Tab'!F22</f>
        <v>0</v>
      </c>
      <c r="I11" s="504">
        <f>'Input Tab'!G22</f>
        <v>0</v>
      </c>
      <c r="J11" s="504">
        <f>'Input Tab'!H22</f>
        <v>0</v>
      </c>
      <c r="K11" s="504">
        <f>'Input Tab'!I22</f>
        <v>0</v>
      </c>
      <c r="L11" s="504">
        <f>'Input Tab'!J22</f>
        <v>0</v>
      </c>
      <c r="M11" s="504">
        <f>'Input Tab'!K22</f>
        <v>0</v>
      </c>
      <c r="N11" s="504">
        <f>'Input Tab'!L22</f>
        <v>0</v>
      </c>
      <c r="O11" s="504">
        <f>'Input Tab'!M22</f>
        <v>0</v>
      </c>
      <c r="P11" s="504">
        <f>'Input Tab'!N22</f>
        <v>0</v>
      </c>
      <c r="Q11" s="340"/>
      <c r="R11" s="500">
        <f t="shared" si="2"/>
        <v>1818555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7899065</v>
      </c>
      <c r="E12" s="504">
        <f>'Input Tab'!C23</f>
        <v>3294990</v>
      </c>
      <c r="F12" s="504">
        <f>'Input Tab'!D23</f>
        <v>2977347</v>
      </c>
      <c r="G12" s="504">
        <f>'Input Tab'!E23</f>
        <v>1626728</v>
      </c>
      <c r="H12" s="504">
        <f>'Input Tab'!F23</f>
        <v>0</v>
      </c>
      <c r="I12" s="504">
        <f>'Input Tab'!G23</f>
        <v>0</v>
      </c>
      <c r="J12" s="504">
        <f>'Input Tab'!H23</f>
        <v>0</v>
      </c>
      <c r="K12" s="504">
        <f>'Input Tab'!I23</f>
        <v>0</v>
      </c>
      <c r="L12" s="504">
        <f>'Input Tab'!J23</f>
        <v>0</v>
      </c>
      <c r="M12" s="503">
        <f>'Input Tab'!K23</f>
        <v>0</v>
      </c>
      <c r="N12" s="503">
        <f>'Input Tab'!L23</f>
        <v>0</v>
      </c>
      <c r="O12" s="504">
        <f>'Input Tab'!M23</f>
        <v>0</v>
      </c>
      <c r="P12" s="504">
        <f>'Input Tab'!N23</f>
        <v>0</v>
      </c>
      <c r="Q12" s="340"/>
      <c r="R12" s="500">
        <f t="shared" si="2"/>
        <v>7899065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3111</v>
      </c>
      <c r="E13" s="504">
        <f>'Input Tab'!C24</f>
        <v>649</v>
      </c>
      <c r="F13" s="504">
        <f>'Input Tab'!D24</f>
        <v>670</v>
      </c>
      <c r="G13" s="504">
        <f>'Input Tab'!E24</f>
        <v>1792</v>
      </c>
      <c r="H13" s="504">
        <f>'Input Tab'!F24</f>
        <v>0</v>
      </c>
      <c r="I13" s="504">
        <f>'Input Tab'!G24</f>
        <v>0</v>
      </c>
      <c r="J13" s="504">
        <f>'Input Tab'!H24</f>
        <v>0</v>
      </c>
      <c r="K13" s="504">
        <f>'Input Tab'!I24</f>
        <v>0</v>
      </c>
      <c r="L13" s="504">
        <f>'Input Tab'!J24</f>
        <v>0</v>
      </c>
      <c r="M13" s="504">
        <f>'Input Tab'!K24</f>
        <v>0</v>
      </c>
      <c r="N13" s="504">
        <f>'Input Tab'!L24</f>
        <v>0</v>
      </c>
      <c r="O13" s="504">
        <f>'Input Tab'!M24</f>
        <v>0</v>
      </c>
      <c r="P13" s="504">
        <f>'Input Tab'!N24</f>
        <v>0</v>
      </c>
      <c r="Q13" s="340"/>
      <c r="R13" s="500">
        <f t="shared" si="2"/>
        <v>3111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384721</v>
      </c>
      <c r="E14" s="504">
        <f>'Input Tab'!C25</f>
        <v>99602</v>
      </c>
      <c r="F14" s="504">
        <f>'Input Tab'!D25</f>
        <v>151083</v>
      </c>
      <c r="G14" s="504">
        <f>'Input Tab'!E25</f>
        <v>134036</v>
      </c>
      <c r="H14" s="504">
        <f>'Input Tab'!F25</f>
        <v>0</v>
      </c>
      <c r="I14" s="504">
        <f>'Input Tab'!G25</f>
        <v>0</v>
      </c>
      <c r="J14" s="504">
        <f>'Input Tab'!H25</f>
        <v>0</v>
      </c>
      <c r="K14" s="504">
        <f>'Input Tab'!I25</f>
        <v>0</v>
      </c>
      <c r="L14" s="504">
        <f>'Input Tab'!J25</f>
        <v>0</v>
      </c>
      <c r="M14" s="504">
        <f>'Input Tab'!K25</f>
        <v>0</v>
      </c>
      <c r="N14" s="504">
        <f>'Input Tab'!L25</f>
        <v>0</v>
      </c>
      <c r="O14" s="504">
        <f>'Input Tab'!M25</f>
        <v>0</v>
      </c>
      <c r="P14" s="504">
        <f>'Input Tab'!N25</f>
        <v>0</v>
      </c>
      <c r="Q14" s="340"/>
      <c r="R14" s="500">
        <f t="shared" si="2"/>
        <v>384721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291696</v>
      </c>
      <c r="E15" s="504">
        <f>'Input Tab'!C34</f>
        <v>148937</v>
      </c>
      <c r="F15" s="504">
        <f>'Input Tab'!D34</f>
        <v>130566</v>
      </c>
      <c r="G15" s="504">
        <f>'Input Tab'!E34</f>
        <v>12193</v>
      </c>
      <c r="H15" s="504">
        <f>'Input Tab'!F34</f>
        <v>0</v>
      </c>
      <c r="I15" s="504">
        <f>'Input Tab'!G34</f>
        <v>0</v>
      </c>
      <c r="J15" s="504">
        <f>'Input Tab'!H34</f>
        <v>0</v>
      </c>
      <c r="K15" s="504">
        <f>'Input Tab'!I34</f>
        <v>0</v>
      </c>
      <c r="L15" s="504">
        <f>'Input Tab'!J34</f>
        <v>0</v>
      </c>
      <c r="M15" s="504">
        <f>'Input Tab'!K34</f>
        <v>0</v>
      </c>
      <c r="N15" s="504">
        <f>'Input Tab'!L34</f>
        <v>0</v>
      </c>
      <c r="O15" s="504">
        <f>'Input Tab'!M34</f>
        <v>0</v>
      </c>
      <c r="P15" s="504">
        <f>'Input Tab'!N34</f>
        <v>0</v>
      </c>
      <c r="Q15" s="340"/>
      <c r="R15" s="500">
        <f t="shared" si="2"/>
        <v>291696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830854</v>
      </c>
      <c r="E16" s="504">
        <f>'Input Tab'!C35</f>
        <v>196425</v>
      </c>
      <c r="F16" s="504">
        <f>'Input Tab'!D35</f>
        <v>345889</v>
      </c>
      <c r="G16" s="504">
        <f>'Input Tab'!E35</f>
        <v>288540</v>
      </c>
      <c r="H16" s="504">
        <f>'Input Tab'!F35</f>
        <v>0</v>
      </c>
      <c r="I16" s="504">
        <f>'Input Tab'!G35</f>
        <v>0</v>
      </c>
      <c r="J16" s="504">
        <f>'Input Tab'!H35</f>
        <v>0</v>
      </c>
      <c r="K16" s="504">
        <f>'Input Tab'!I35</f>
        <v>0</v>
      </c>
      <c r="L16" s="504">
        <f>'Input Tab'!J35</f>
        <v>0</v>
      </c>
      <c r="M16" s="504">
        <f>'Input Tab'!K35</f>
        <v>0</v>
      </c>
      <c r="N16" s="504">
        <f>'Input Tab'!L35</f>
        <v>0</v>
      </c>
      <c r="O16" s="504">
        <f>'Input Tab'!M35</f>
        <v>0</v>
      </c>
      <c r="P16" s="504">
        <f>'Input Tab'!N35</f>
        <v>0</v>
      </c>
      <c r="Q16" s="340"/>
      <c r="R16" s="500">
        <f t="shared" si="2"/>
        <v>830854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1131951</v>
      </c>
      <c r="E17" s="504">
        <f>'Input Tab'!C36</f>
        <v>379378</v>
      </c>
      <c r="F17" s="504">
        <f>'Input Tab'!D36</f>
        <v>300385</v>
      </c>
      <c r="G17" s="504">
        <f>'Input Tab'!E36</f>
        <v>452188</v>
      </c>
      <c r="H17" s="504">
        <f>'Input Tab'!F36</f>
        <v>0</v>
      </c>
      <c r="I17" s="504">
        <f>'Input Tab'!G36</f>
        <v>0</v>
      </c>
      <c r="J17" s="504">
        <f>'Input Tab'!H36</f>
        <v>0</v>
      </c>
      <c r="K17" s="504">
        <f>'Input Tab'!I36</f>
        <v>0</v>
      </c>
      <c r="L17" s="504">
        <f>'Input Tab'!J36</f>
        <v>0</v>
      </c>
      <c r="M17" s="504">
        <f>'Input Tab'!K36</f>
        <v>0</v>
      </c>
      <c r="N17" s="504">
        <f>'Input Tab'!L36</f>
        <v>0</v>
      </c>
      <c r="O17" s="504">
        <f>'Input Tab'!M36</f>
        <v>0</v>
      </c>
      <c r="P17" s="504">
        <f>'Input Tab'!N36</f>
        <v>0</v>
      </c>
      <c r="Q17" s="340"/>
      <c r="R17" s="500">
        <f t="shared" si="2"/>
        <v>1131951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3">
        <f>'Input Tab'!C37</f>
        <v>0</v>
      </c>
      <c r="F18" s="503">
        <f>'Input Tab'!D37</f>
        <v>0</v>
      </c>
      <c r="G18" s="503">
        <f>'Input Tab'!E37</f>
        <v>0</v>
      </c>
      <c r="H18" s="503">
        <f>'Input Tab'!F37</f>
        <v>0</v>
      </c>
      <c r="I18" s="503">
        <f>'Input Tab'!G37</f>
        <v>0</v>
      </c>
      <c r="J18" s="503">
        <f>'Input Tab'!H37</f>
        <v>0</v>
      </c>
      <c r="K18" s="503">
        <f>'Input Tab'!I37</f>
        <v>0</v>
      </c>
      <c r="L18" s="503">
        <f>'Input Tab'!J37</f>
        <v>0</v>
      </c>
      <c r="M18" s="503">
        <f>'Input Tab'!K37</f>
        <v>0</v>
      </c>
      <c r="N18" s="503">
        <f>'Input Tab'!L37</f>
        <v>0</v>
      </c>
      <c r="O18" s="503">
        <f>'Input Tab'!M37</f>
        <v>0</v>
      </c>
      <c r="P18" s="503">
        <f>'Input Tab'!N37</f>
        <v>0</v>
      </c>
      <c r="Q18" s="340"/>
      <c r="R18" s="500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6093013</v>
      </c>
      <c r="E19" s="503">
        <f>'Input Tab'!C38</f>
        <v>2230759</v>
      </c>
      <c r="F19" s="503">
        <f>'Input Tab'!D38</f>
        <v>1994043</v>
      </c>
      <c r="G19" s="503">
        <f>'Input Tab'!E38</f>
        <v>1868211</v>
      </c>
      <c r="H19" s="503">
        <f>'Input Tab'!F38</f>
        <v>0</v>
      </c>
      <c r="I19" s="503">
        <f>'Input Tab'!G38</f>
        <v>0</v>
      </c>
      <c r="J19" s="503">
        <f>'Input Tab'!H38</f>
        <v>0</v>
      </c>
      <c r="K19" s="503">
        <f>'Input Tab'!I38</f>
        <v>0</v>
      </c>
      <c r="L19" s="503">
        <f>'Input Tab'!J38</f>
        <v>0</v>
      </c>
      <c r="M19" s="503">
        <f>'Input Tab'!K38</f>
        <v>0</v>
      </c>
      <c r="N19" s="503">
        <f>'Input Tab'!L38</f>
        <v>0</v>
      </c>
      <c r="O19" s="503">
        <f>'Input Tab'!M38</f>
        <v>0</v>
      </c>
      <c r="P19" s="503">
        <f>'Input Tab'!N38</f>
        <v>0</v>
      </c>
      <c r="Q19" s="340"/>
      <c r="R19" s="500">
        <f t="shared" si="2"/>
        <v>6093013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5755614</v>
      </c>
      <c r="E20" s="503">
        <f>'Input Tab'!C39</f>
        <v>1520651</v>
      </c>
      <c r="F20" s="503">
        <f>'Input Tab'!D39</f>
        <v>1752139</v>
      </c>
      <c r="G20" s="503">
        <f>'Input Tab'!E39</f>
        <v>2482824</v>
      </c>
      <c r="H20" s="503">
        <f>'Input Tab'!F39</f>
        <v>0</v>
      </c>
      <c r="I20" s="503">
        <f>'Input Tab'!G39</f>
        <v>0</v>
      </c>
      <c r="J20" s="503">
        <f>'Input Tab'!H39</f>
        <v>0</v>
      </c>
      <c r="K20" s="503">
        <f>'Input Tab'!I39</f>
        <v>0</v>
      </c>
      <c r="L20" s="503">
        <f>'Input Tab'!J39</f>
        <v>0</v>
      </c>
      <c r="M20" s="503">
        <f>'Input Tab'!K39</f>
        <v>0</v>
      </c>
      <c r="N20" s="503">
        <f>'Input Tab'!L39</f>
        <v>0</v>
      </c>
      <c r="O20" s="503">
        <f>'Input Tab'!M39</f>
        <v>0</v>
      </c>
      <c r="P20" s="503">
        <f>'Input Tab'!N39</f>
        <v>0</v>
      </c>
      <c r="Q20" s="340"/>
      <c r="R20" s="500">
        <f t="shared" si="2"/>
        <v>5755614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690675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0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0">
        <f t="shared" si="2"/>
        <v>690675</v>
      </c>
    </row>
    <row r="22" spans="1:18" ht="12.75">
      <c r="A22" s="392">
        <f t="shared" si="4"/>
        <v>16</v>
      </c>
      <c r="B22" s="505" t="s">
        <v>20</v>
      </c>
      <c r="C22" s="506"/>
      <c r="D22" s="192">
        <f t="shared" si="3"/>
        <v>117606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0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0">
        <f t="shared" si="2"/>
        <v>117606</v>
      </c>
    </row>
    <row r="23" spans="1:18" s="217" customFormat="1" ht="13.5" thickBot="1">
      <c r="A23" s="507">
        <f t="shared" si="4"/>
        <v>17</v>
      </c>
      <c r="B23" s="376" t="s">
        <v>234</v>
      </c>
      <c r="C23" s="376"/>
      <c r="D23" s="241">
        <f>SUM(E23:P23)</f>
        <v>43897135</v>
      </c>
      <c r="E23" s="508">
        <f>E37</f>
        <v>14499370</v>
      </c>
      <c r="F23" s="508">
        <f aca="true" t="shared" si="7" ref="F23:P23">F37</f>
        <v>14842700</v>
      </c>
      <c r="G23" s="508">
        <f>G37</f>
        <v>14555065</v>
      </c>
      <c r="H23" s="508">
        <f t="shared" si="7"/>
        <v>0</v>
      </c>
      <c r="I23" s="508">
        <f t="shared" si="7"/>
        <v>0</v>
      </c>
      <c r="J23" s="508">
        <f t="shared" si="7"/>
        <v>0</v>
      </c>
      <c r="K23" s="508">
        <f t="shared" si="7"/>
        <v>0</v>
      </c>
      <c r="L23" s="508">
        <f t="shared" si="7"/>
        <v>0</v>
      </c>
      <c r="M23" s="508">
        <f>M37</f>
        <v>0</v>
      </c>
      <c r="N23" s="508">
        <f>N37</f>
        <v>0</v>
      </c>
      <c r="O23" s="508">
        <f t="shared" si="7"/>
        <v>0</v>
      </c>
      <c r="P23" s="508">
        <f t="shared" si="7"/>
        <v>0</v>
      </c>
      <c r="Q23" s="199"/>
      <c r="R23" s="509">
        <f>SUM(R7:R21)</f>
        <v>43779529</v>
      </c>
    </row>
    <row r="24" spans="1:16" ht="13.5" thickTop="1">
      <c r="A24" s="392"/>
      <c r="E24" s="240" t="s">
        <v>30</v>
      </c>
      <c r="F24" s="510" t="s">
        <v>30</v>
      </c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20" ht="12.75">
      <c r="A25" s="392"/>
      <c r="B25" s="58" t="s">
        <v>235</v>
      </c>
      <c r="C25" s="58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T25" s="511"/>
    </row>
    <row r="26" spans="1:16" ht="12.75" outlineLevel="1">
      <c r="A26" s="392"/>
      <c r="B26" s="372" t="s">
        <v>15</v>
      </c>
      <c r="C26" s="372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8" ht="12.75" outlineLevel="1">
      <c r="A27" s="392"/>
      <c r="B27" s="77">
        <v>555000</v>
      </c>
      <c r="D27" s="510">
        <f>SUM(E27:P27)</f>
        <v>36911759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0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0">
        <f aca="true" t="shared" si="8" ref="R27:R36">SUM(E27:P27)</f>
        <v>36911759</v>
      </c>
    </row>
    <row r="28" spans="1:18" ht="12.75" outlineLevel="1">
      <c r="A28" s="392"/>
      <c r="B28" s="77">
        <v>555030</v>
      </c>
      <c r="D28" s="510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0"/>
    </row>
    <row r="29" spans="1:18" ht="12.75" outlineLevel="1">
      <c r="A29" s="392"/>
      <c r="B29" s="77">
        <v>555100</v>
      </c>
      <c r="C29" s="77" t="s">
        <v>253</v>
      </c>
      <c r="D29" s="510">
        <f aca="true" t="shared" si="9" ref="D29:D36">SUM(E29:P29)</f>
        <v>3099508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0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0">
        <f t="shared" si="8"/>
        <v>3099508</v>
      </c>
    </row>
    <row r="30" spans="1:18" ht="12.75" outlineLevel="1">
      <c r="A30" s="392"/>
      <c r="B30" s="58">
        <v>555312</v>
      </c>
      <c r="C30" s="58" t="s">
        <v>197</v>
      </c>
      <c r="D30" s="510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0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0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0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0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0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0">
        <f t="shared" si="9"/>
        <v>117606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0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0">
        <f>SUM(E33:P33)</f>
        <v>117606</v>
      </c>
    </row>
    <row r="34" spans="1:18" ht="12.75" outlineLevel="1">
      <c r="A34" s="392"/>
      <c r="B34" s="77">
        <v>555700</v>
      </c>
      <c r="C34" s="77" t="s">
        <v>256</v>
      </c>
      <c r="D34" s="510">
        <f t="shared" si="9"/>
        <v>2048413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0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0">
        <f t="shared" si="8"/>
        <v>2048413</v>
      </c>
    </row>
    <row r="35" spans="1:18" ht="12.75" outlineLevel="1">
      <c r="A35" s="392"/>
      <c r="B35" s="77">
        <v>555710</v>
      </c>
      <c r="C35" s="77" t="s">
        <v>257</v>
      </c>
      <c r="D35" s="510">
        <f t="shared" si="9"/>
        <v>690675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0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0">
        <f t="shared" si="8"/>
        <v>690675</v>
      </c>
    </row>
    <row r="36" spans="1:18" ht="12.75" outlineLevel="1">
      <c r="A36" s="392"/>
      <c r="B36" s="373" t="s">
        <v>170</v>
      </c>
      <c r="C36" s="230" t="s">
        <v>432</v>
      </c>
      <c r="D36" s="512">
        <f t="shared" si="9"/>
        <v>1029174</v>
      </c>
      <c r="E36" s="513">
        <f>'Input Tab'!C41</f>
        <v>429306.43</v>
      </c>
      <c r="F36" s="513">
        <f>'Input Tab'!D41</f>
        <v>387920.54</v>
      </c>
      <c r="G36" s="513">
        <f>'Input Tab'!E41</f>
        <v>211947.47</v>
      </c>
      <c r="H36" s="513">
        <v>0</v>
      </c>
      <c r="I36" s="513">
        <f>'Input Tab'!G41</f>
        <v>0</v>
      </c>
      <c r="J36" s="513">
        <f>'Input Tab'!H41</f>
        <v>0</v>
      </c>
      <c r="K36" s="513">
        <f>'Input Tab'!I41</f>
        <v>0</v>
      </c>
      <c r="L36" s="513">
        <f>'Input Tab'!J41</f>
        <v>0</v>
      </c>
      <c r="M36" s="513">
        <f>'Input Tab'!K41</f>
        <v>0</v>
      </c>
      <c r="N36" s="513">
        <f>'Input Tab'!L41</f>
        <v>0</v>
      </c>
      <c r="O36" s="513">
        <f>'Input Tab'!M41</f>
        <v>0</v>
      </c>
      <c r="P36" s="513">
        <f>'Input Tab'!N41</f>
        <v>0</v>
      </c>
      <c r="Q36" s="445"/>
      <c r="R36" s="500">
        <f t="shared" si="8"/>
        <v>1029174</v>
      </c>
    </row>
    <row r="37" spans="1:18" s="217" customFormat="1" ht="12.75" outlineLevel="1">
      <c r="A37" s="496"/>
      <c r="B37" s="374"/>
      <c r="C37" s="374"/>
      <c r="D37" s="243">
        <f>SUM(E37:P37)</f>
        <v>43897135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0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2"/>
      <c r="R37" s="243">
        <f>SUM(R27:R36)</f>
        <v>43897135</v>
      </c>
    </row>
    <row r="38" spans="1:16" ht="12.75">
      <c r="A38" s="392"/>
      <c r="B38" s="374"/>
      <c r="C38" s="374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</row>
    <row r="39" spans="1:16" ht="19.5" customHeight="1">
      <c r="A39" s="392"/>
      <c r="B39" s="375" t="s">
        <v>27</v>
      </c>
      <c r="C39" s="375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</row>
    <row r="40" spans="1:18" ht="12.75" customHeight="1">
      <c r="A40" s="392">
        <f>A23+1</f>
        <v>18</v>
      </c>
      <c r="B40" s="77" t="s">
        <v>28</v>
      </c>
      <c r="C40" s="411"/>
      <c r="D40" s="510">
        <f aca="true" t="shared" si="11" ref="D40:D45">SUM(E40:P40)</f>
        <v>-21230169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0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4"/>
      <c r="R40" s="510">
        <f>SUM(E40:P40)</f>
        <v>-21230169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0">
        <f t="shared" si="11"/>
        <v>209207</v>
      </c>
      <c r="E41" s="504">
        <f>'Input Tab'!C44</f>
        <v>108961</v>
      </c>
      <c r="F41" s="504">
        <f>'Input Tab'!D44</f>
        <v>65630</v>
      </c>
      <c r="G41" s="504">
        <f>'Input Tab'!E44</f>
        <v>34616</v>
      </c>
      <c r="H41" s="504">
        <f>'Input Tab'!F44</f>
        <v>0</v>
      </c>
      <c r="I41" s="504">
        <f>'Input Tab'!G44</f>
        <v>0</v>
      </c>
      <c r="J41" s="504">
        <f>'Input Tab'!H44</f>
        <v>0</v>
      </c>
      <c r="K41" s="504">
        <f>'Input Tab'!I44</f>
        <v>0</v>
      </c>
      <c r="L41" s="504">
        <f>'Input Tab'!J44</f>
        <v>0</v>
      </c>
      <c r="M41" s="504">
        <f>'Input Tab'!K44</f>
        <v>0</v>
      </c>
      <c r="N41" s="504">
        <f>'Input Tab'!L44</f>
        <v>0</v>
      </c>
      <c r="O41" s="504">
        <f>'Input Tab'!M44</f>
        <v>0</v>
      </c>
      <c r="P41" s="504">
        <f>'Input Tab'!N44</f>
        <v>0</v>
      </c>
      <c r="Q41" s="514"/>
      <c r="R41" s="510">
        <f>SUM(E41:P41)</f>
        <v>209207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0">
        <f t="shared" si="11"/>
        <v>35740</v>
      </c>
      <c r="E42" s="504">
        <f>'Input Tab'!C45</f>
        <v>12011</v>
      </c>
      <c r="F42" s="504">
        <f>'Input Tab'!D45</f>
        <v>10778</v>
      </c>
      <c r="G42" s="504">
        <f>'Input Tab'!E45</f>
        <v>12951</v>
      </c>
      <c r="H42" s="504">
        <f>'Input Tab'!F45</f>
        <v>0</v>
      </c>
      <c r="I42" s="504">
        <f>'Input Tab'!G45</f>
        <v>0</v>
      </c>
      <c r="J42" s="504">
        <f>'Input Tab'!H45</f>
        <v>0</v>
      </c>
      <c r="K42" s="504">
        <f>'Input Tab'!I45</f>
        <v>0</v>
      </c>
      <c r="L42" s="504">
        <f>'Input Tab'!J45</f>
        <v>0</v>
      </c>
      <c r="M42" s="504">
        <f>'Input Tab'!K45</f>
        <v>0</v>
      </c>
      <c r="N42" s="504">
        <f>'Input Tab'!L45</f>
        <v>0</v>
      </c>
      <c r="O42" s="504">
        <f>'Input Tab'!M45</f>
        <v>0</v>
      </c>
      <c r="P42" s="504">
        <f>'Input Tab'!N45</f>
        <v>0</v>
      </c>
      <c r="Q42" s="514"/>
      <c r="R42" s="510">
        <f>SUM(E42:P42)</f>
        <v>35740</v>
      </c>
    </row>
    <row r="43" spans="1:18" ht="12.75">
      <c r="A43" s="392">
        <f>A42+1</f>
        <v>21</v>
      </c>
      <c r="B43" s="77" t="s">
        <v>55</v>
      </c>
      <c r="C43" s="515" t="s">
        <v>430</v>
      </c>
      <c r="D43" s="510">
        <f t="shared" si="11"/>
        <v>163540</v>
      </c>
      <c r="E43" s="504">
        <f>'Input Tab'!C46</f>
        <v>59941</v>
      </c>
      <c r="F43" s="504">
        <f>'Input Tab'!D46</f>
        <v>52430</v>
      </c>
      <c r="G43" s="504">
        <f>'Input Tab'!E46</f>
        <v>51169</v>
      </c>
      <c r="H43" s="504">
        <f>'Input Tab'!F46</f>
        <v>0</v>
      </c>
      <c r="I43" s="504">
        <f>'Input Tab'!G46</f>
        <v>0</v>
      </c>
      <c r="J43" s="504">
        <f>'Input Tab'!H46</f>
        <v>0</v>
      </c>
      <c r="K43" s="504">
        <f>'Input Tab'!I46</f>
        <v>0</v>
      </c>
      <c r="L43" s="504">
        <f>'Input Tab'!J46</f>
        <v>0</v>
      </c>
      <c r="M43" s="504">
        <f>'Input Tab'!K46</f>
        <v>0</v>
      </c>
      <c r="N43" s="504">
        <f>'Input Tab'!L46</f>
        <v>0</v>
      </c>
      <c r="O43" s="504">
        <f>'Input Tab'!M46</f>
        <v>0</v>
      </c>
      <c r="P43" s="504">
        <f>'Input Tab'!N46</f>
        <v>0</v>
      </c>
      <c r="Q43" s="514"/>
      <c r="R43" s="510">
        <f>SUM(E43:P43)</f>
        <v>163540</v>
      </c>
    </row>
    <row r="44" spans="1:18" ht="12.75">
      <c r="A44" s="392">
        <f>A43+1</f>
        <v>22</v>
      </c>
      <c r="B44" s="77" t="s">
        <v>36</v>
      </c>
      <c r="C44" s="411"/>
      <c r="D44" s="510">
        <f t="shared" si="11"/>
        <v>-3800561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0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4"/>
      <c r="R44" s="510">
        <f>SUM(E44:P44)</f>
        <v>-3800561</v>
      </c>
    </row>
    <row r="45" spans="1:18" s="217" customFormat="1" ht="24.75" customHeight="1" thickBot="1">
      <c r="A45" s="507">
        <f>A44+1</f>
        <v>23</v>
      </c>
      <c r="B45" s="376" t="s">
        <v>233</v>
      </c>
      <c r="C45" s="376"/>
      <c r="D45" s="241">
        <f t="shared" si="11"/>
        <v>-24622243</v>
      </c>
      <c r="E45" s="508">
        <f>E55</f>
        <v>-8245341</v>
      </c>
      <c r="F45" s="508">
        <f>F55</f>
        <v>-8280684</v>
      </c>
      <c r="G45" s="508">
        <f aca="true" t="shared" si="14" ref="G45:P45">G55</f>
        <v>-8096218</v>
      </c>
      <c r="H45" s="508">
        <f>H55</f>
        <v>0</v>
      </c>
      <c r="I45" s="508">
        <f>I55</f>
        <v>0</v>
      </c>
      <c r="J45" s="508">
        <f t="shared" si="14"/>
        <v>0</v>
      </c>
      <c r="K45" s="508">
        <f t="shared" si="14"/>
        <v>0</v>
      </c>
      <c r="L45" s="508">
        <f t="shared" si="14"/>
        <v>0</v>
      </c>
      <c r="M45" s="508">
        <f>M55</f>
        <v>0</v>
      </c>
      <c r="N45" s="508">
        <f t="shared" si="14"/>
        <v>0</v>
      </c>
      <c r="O45" s="508">
        <f t="shared" si="14"/>
        <v>0</v>
      </c>
      <c r="P45" s="508">
        <f t="shared" si="14"/>
        <v>0</v>
      </c>
      <c r="Q45" s="516"/>
      <c r="R45" s="509">
        <f>SUM(R40:R44)</f>
        <v>-24622243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7"/>
    </row>
    <row r="47" spans="1:17" ht="12.75" outlineLevel="2">
      <c r="A47" s="392"/>
      <c r="E47" s="510"/>
      <c r="F47" s="510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7"/>
    </row>
    <row r="48" spans="1:17" ht="12.75" outlineLevel="2">
      <c r="A48" s="392"/>
      <c r="B48" s="377" t="s">
        <v>27</v>
      </c>
      <c r="C48" s="377"/>
      <c r="E48" s="510"/>
      <c r="F48" s="510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7"/>
    </row>
    <row r="49" spans="1:18" ht="12.75" outlineLevel="2">
      <c r="A49" s="392"/>
      <c r="B49" s="77">
        <v>447000</v>
      </c>
      <c r="D49" s="510">
        <f aca="true" t="shared" si="15" ref="D49:D55">SUM(E49:P49)</f>
        <v>-13967629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18"/>
      <c r="R49" s="500">
        <f aca="true" t="shared" si="16" ref="R49:R54">SUM(E49:P49)</f>
        <v>-13967629</v>
      </c>
    </row>
    <row r="50" spans="1:18" ht="12.75" outlineLevel="2">
      <c r="A50" s="392"/>
      <c r="B50" s="77">
        <v>447100</v>
      </c>
      <c r="D50" s="510">
        <f t="shared" si="15"/>
        <v>-3808086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18"/>
      <c r="R50" s="500">
        <f t="shared" si="16"/>
        <v>-3808086</v>
      </c>
    </row>
    <row r="51" spans="1:18" ht="12.75" outlineLevel="2">
      <c r="A51" s="392"/>
      <c r="B51" s="77">
        <v>447313</v>
      </c>
      <c r="D51" s="510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18"/>
      <c r="R51" s="500">
        <f t="shared" si="16"/>
        <v>0</v>
      </c>
    </row>
    <row r="52" spans="1:18" ht="12.75" outlineLevel="2">
      <c r="A52" s="392"/>
      <c r="B52" s="77">
        <v>447700</v>
      </c>
      <c r="D52" s="510">
        <f t="shared" si="15"/>
        <v>-2355292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18"/>
      <c r="R52" s="500">
        <f t="shared" si="16"/>
        <v>-2355292</v>
      </c>
    </row>
    <row r="53" spans="1:18" ht="12.75" outlineLevel="2">
      <c r="A53" s="392"/>
      <c r="B53" s="77">
        <v>447710</v>
      </c>
      <c r="D53" s="510">
        <f t="shared" si="15"/>
        <v>-690675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18"/>
      <c r="R53" s="500">
        <f t="shared" si="16"/>
        <v>-690675</v>
      </c>
    </row>
    <row r="54" spans="1:18" ht="12.75" outlineLevel="2">
      <c r="A54" s="392"/>
      <c r="B54" s="77">
        <v>447720</v>
      </c>
      <c r="C54" s="58" t="s">
        <v>502</v>
      </c>
      <c r="D54" s="512">
        <f t="shared" si="15"/>
        <v>-3800561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18"/>
      <c r="R54" s="519">
        <f t="shared" si="16"/>
        <v>-3800561</v>
      </c>
    </row>
    <row r="55" spans="1:18" s="217" customFormat="1" ht="12.75" outlineLevel="2">
      <c r="A55" s="496"/>
      <c r="D55" s="243">
        <f t="shared" si="15"/>
        <v>-24622243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0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0"/>
      <c r="R55" s="243">
        <f>SUM(R49:R54)</f>
        <v>-24622243</v>
      </c>
    </row>
    <row r="56" spans="1:18" ht="12.75" outlineLevel="2">
      <c r="A56" s="392"/>
      <c r="E56" s="510"/>
      <c r="F56" s="510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18"/>
      <c r="R56" s="510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18"/>
      <c r="R57" s="510"/>
    </row>
    <row r="58" spans="1:18" ht="12.75">
      <c r="A58" s="392">
        <f>A45+1</f>
        <v>24</v>
      </c>
      <c r="B58" s="58" t="s">
        <v>247</v>
      </c>
      <c r="C58" s="58"/>
      <c r="D58" s="510">
        <f>SUM(E58:P58)</f>
        <v>1761344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1"/>
      <c r="R58" s="248">
        <f>SUM(E58:P58)</f>
        <v>1761344</v>
      </c>
    </row>
    <row r="59" spans="1:18" ht="12.75">
      <c r="A59" s="392">
        <f>+A58+1</f>
        <v>25</v>
      </c>
      <c r="B59" s="58" t="s">
        <v>246</v>
      </c>
      <c r="C59" s="58"/>
      <c r="D59" s="510">
        <f>SUM(E59:P59)</f>
        <v>7560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1"/>
      <c r="R59" s="248">
        <f>SUM(E59:P59)</f>
        <v>7560</v>
      </c>
    </row>
    <row r="60" spans="1:18" ht="12.75">
      <c r="A60" s="392">
        <f>+A59+1</f>
        <v>26</v>
      </c>
      <c r="B60" s="79" t="s">
        <v>168</v>
      </c>
      <c r="C60" s="79"/>
      <c r="D60" s="510">
        <f>SUM(E60:P60)</f>
        <v>4407818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1"/>
      <c r="R60" s="522">
        <f>SUM(E60:P60)</f>
        <v>4407818</v>
      </c>
    </row>
    <row r="61" spans="1:18" ht="12.75">
      <c r="A61" s="392">
        <f>+A60+1</f>
        <v>27</v>
      </c>
      <c r="B61" s="79" t="s">
        <v>167</v>
      </c>
      <c r="C61" s="79"/>
      <c r="D61" s="510">
        <f>SUM(E61:P61)</f>
        <v>36053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1"/>
      <c r="R61" s="522">
        <f>SUM(E61:P61)</f>
        <v>36053</v>
      </c>
    </row>
    <row r="62" spans="1:18" s="217" customFormat="1" ht="27.75" customHeight="1" thickBot="1">
      <c r="A62" s="507">
        <f>+A61+1</f>
        <v>28</v>
      </c>
      <c r="B62" s="376" t="s">
        <v>232</v>
      </c>
      <c r="C62" s="376"/>
      <c r="D62" s="241">
        <f>SUM(E62:P62)</f>
        <v>6212775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0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3"/>
      <c r="R62" s="509">
        <f>SUM(E62:P62)</f>
        <v>6212775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7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7"/>
    </row>
    <row r="65" spans="1:18" ht="12.75">
      <c r="A65" s="392">
        <f>A62+1</f>
        <v>29</v>
      </c>
      <c r="B65" s="77" t="s">
        <v>22</v>
      </c>
      <c r="C65" s="58" t="s">
        <v>284</v>
      </c>
      <c r="D65" s="478">
        <f>SUM(E65:P65)</f>
        <v>159497</v>
      </c>
      <c r="E65" s="524">
        <f>'Input Tab'!C49</f>
        <v>58054</v>
      </c>
      <c r="F65" s="524">
        <f>'Input Tab'!D49</f>
        <v>53688</v>
      </c>
      <c r="G65" s="524">
        <f>'Input Tab'!E49</f>
        <v>47755</v>
      </c>
      <c r="H65" s="524">
        <f>'Input Tab'!F49</f>
        <v>0</v>
      </c>
      <c r="I65" s="524">
        <f>'Input Tab'!G49</f>
        <v>0</v>
      </c>
      <c r="J65" s="524">
        <f>'Input Tab'!H49</f>
        <v>0</v>
      </c>
      <c r="K65" s="524">
        <f>'Input Tab'!I49</f>
        <v>0</v>
      </c>
      <c r="L65" s="524">
        <f>'Input Tab'!J49</f>
        <v>0</v>
      </c>
      <c r="M65" s="524">
        <f>'Input Tab'!K49</f>
        <v>0</v>
      </c>
      <c r="N65" s="524">
        <f>'Input Tab'!L49</f>
        <v>0</v>
      </c>
      <c r="O65" s="524">
        <f>'Input Tab'!M49</f>
        <v>0</v>
      </c>
      <c r="P65" s="524">
        <f>'Input Tab'!N49</f>
        <v>0</v>
      </c>
      <c r="Q65" s="517"/>
      <c r="R65" s="69">
        <f>SUM(E65:P65)</f>
        <v>159497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78">
        <f>SUM(E66:P66)</f>
        <v>228864</v>
      </c>
      <c r="E66" s="524">
        <f>'Input Tab'!C50</f>
        <v>98882</v>
      </c>
      <c r="F66" s="524">
        <f>'Input Tab'!D50</f>
        <v>78121</v>
      </c>
      <c r="G66" s="524">
        <f>'Input Tab'!E50</f>
        <v>51861</v>
      </c>
      <c r="H66" s="524">
        <f>'Input Tab'!F50</f>
        <v>0</v>
      </c>
      <c r="I66" s="524">
        <f>'Input Tab'!G50</f>
        <v>0</v>
      </c>
      <c r="J66" s="524">
        <f>'Input Tab'!H50</f>
        <v>0</v>
      </c>
      <c r="K66" s="524">
        <f>'Input Tab'!I50</f>
        <v>0</v>
      </c>
      <c r="L66" s="524">
        <f>'Input Tab'!J50</f>
        <v>0</v>
      </c>
      <c r="M66" s="524">
        <f>'Input Tab'!K50</f>
        <v>0</v>
      </c>
      <c r="N66" s="524">
        <f>'Input Tab'!L50</f>
        <v>0</v>
      </c>
      <c r="O66" s="524">
        <f>'Input Tab'!M50</f>
        <v>0</v>
      </c>
      <c r="P66" s="524">
        <f>'Input Tab'!N50</f>
        <v>0</v>
      </c>
      <c r="Q66" s="517"/>
      <c r="R66" s="69">
        <f>SUM(E66:P66)</f>
        <v>228864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7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7"/>
    </row>
    <row r="69" spans="1:18" ht="12.75">
      <c r="A69" s="392">
        <f>A66+1</f>
        <v>31</v>
      </c>
      <c r="B69" s="77" t="s">
        <v>22</v>
      </c>
      <c r="D69" s="525" t="s">
        <v>23</v>
      </c>
      <c r="E69" s="526">
        <f>IF(E65=0," ",E58/E65)</f>
        <v>11.25</v>
      </c>
      <c r="F69" s="526">
        <f>IF(F65=0," ",F58/F65)</f>
        <v>11.21</v>
      </c>
      <c r="G69" s="526">
        <f>IF(G65=0," ",G58/G65)</f>
        <v>10.61</v>
      </c>
      <c r="H69" s="526" t="str">
        <f aca="true" t="shared" si="19" ref="H69:P69">IF(H65=0," ",H58/H65)</f>
        <v> </v>
      </c>
      <c r="I69" s="526" t="str">
        <f>IF(I65=0," ",I58/I65)</f>
        <v> </v>
      </c>
      <c r="J69" s="526" t="str">
        <f t="shared" si="19"/>
        <v> </v>
      </c>
      <c r="K69" s="526" t="str">
        <f>IF(K65=0," ",K58/K65)</f>
        <v> </v>
      </c>
      <c r="L69" s="526" t="str">
        <f t="shared" si="19"/>
        <v> </v>
      </c>
      <c r="M69" s="526" t="str">
        <f t="shared" si="19"/>
        <v> </v>
      </c>
      <c r="N69" s="526" t="str">
        <f t="shared" si="19"/>
        <v> </v>
      </c>
      <c r="O69" s="526" t="str">
        <f t="shared" si="19"/>
        <v> </v>
      </c>
      <c r="P69" s="526" t="str">
        <f t="shared" si="19"/>
        <v> </v>
      </c>
      <c r="Q69" s="527"/>
      <c r="R69" s="528">
        <f>R58/R65</f>
        <v>11.04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6">
        <f>IF(E66=0," ",E60/E66)</f>
        <v>24.59</v>
      </c>
      <c r="F70" s="526">
        <f>IF(F66=0," ",F60/F66)</f>
        <v>10.65</v>
      </c>
      <c r="G70" s="526">
        <f aca="true" t="shared" si="20" ref="G70:P70">IF(G66=0," ",G60/G66)</f>
        <v>22.07</v>
      </c>
      <c r="H70" s="526" t="str">
        <f t="shared" si="20"/>
        <v> </v>
      </c>
      <c r="I70" s="526" t="str">
        <f>IF(I66=0," ",I60/I66)</f>
        <v> </v>
      </c>
      <c r="J70" s="526" t="str">
        <f t="shared" si="20"/>
        <v> </v>
      </c>
      <c r="K70" s="526" t="str">
        <f t="shared" si="20"/>
        <v> </v>
      </c>
      <c r="L70" s="526" t="str">
        <f t="shared" si="20"/>
        <v> </v>
      </c>
      <c r="M70" s="526" t="str">
        <f t="shared" si="20"/>
        <v> </v>
      </c>
      <c r="N70" s="526" t="str">
        <f t="shared" si="20"/>
        <v> </v>
      </c>
      <c r="O70" s="526" t="str">
        <f t="shared" si="20"/>
        <v> </v>
      </c>
      <c r="P70" s="526" t="str">
        <f t="shared" si="20"/>
        <v> </v>
      </c>
      <c r="Q70" s="527"/>
      <c r="R70" s="528">
        <f>R60/R66</f>
        <v>19.26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7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7"/>
    </row>
    <row r="73" spans="1:18" ht="12.75">
      <c r="A73" s="392">
        <f>A70+1</f>
        <v>33</v>
      </c>
      <c r="B73" s="77" t="s">
        <v>187</v>
      </c>
      <c r="D73" s="510">
        <f aca="true" t="shared" si="21" ref="D73:D79">SUM(E73:P73)</f>
        <v>-34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29"/>
      <c r="R73" s="530">
        <f aca="true" t="shared" si="22" ref="R73:R78">SUM(E73:P73)</f>
        <v>-34</v>
      </c>
    </row>
    <row r="74" spans="1:18" ht="12.75">
      <c r="A74" s="392">
        <f aca="true" t="shared" si="23" ref="A74:A79">A73+1</f>
        <v>34</v>
      </c>
      <c r="B74" s="77" t="s">
        <v>180</v>
      </c>
      <c r="D74" s="510">
        <f t="shared" si="21"/>
        <v>147724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29"/>
      <c r="R74" s="530">
        <f t="shared" si="22"/>
        <v>147724</v>
      </c>
    </row>
    <row r="75" spans="1:18" ht="12.75">
      <c r="A75" s="392">
        <f t="shared" si="23"/>
        <v>35</v>
      </c>
      <c r="B75" s="77" t="s">
        <v>179</v>
      </c>
      <c r="D75" s="510">
        <f t="shared" si="21"/>
        <v>23718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29"/>
      <c r="R75" s="530">
        <f t="shared" si="22"/>
        <v>23718</v>
      </c>
    </row>
    <row r="76" spans="1:18" ht="12.75">
      <c r="A76" s="392">
        <f t="shared" si="23"/>
        <v>36</v>
      </c>
      <c r="B76" s="77" t="s">
        <v>181</v>
      </c>
      <c r="D76" s="510">
        <f t="shared" si="21"/>
        <v>8846722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29"/>
      <c r="R76" s="530">
        <f t="shared" si="22"/>
        <v>8846722</v>
      </c>
    </row>
    <row r="77" spans="1:18" ht="12.75">
      <c r="A77" s="392">
        <f>A76+1</f>
        <v>37</v>
      </c>
      <c r="B77" s="58" t="s">
        <v>195</v>
      </c>
      <c r="C77" s="58"/>
      <c r="D77" s="510">
        <f t="shared" si="21"/>
        <v>6779950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29"/>
      <c r="R77" s="530">
        <f>SUM(E77:P77)</f>
        <v>6779950</v>
      </c>
    </row>
    <row r="78" spans="1:18" ht="12.75">
      <c r="A78" s="392">
        <f>A77+1</f>
        <v>38</v>
      </c>
      <c r="B78" s="378" t="s">
        <v>182</v>
      </c>
      <c r="C78" s="378"/>
      <c r="D78" s="510">
        <f t="shared" si="21"/>
        <v>331011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0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29"/>
      <c r="R78" s="531">
        <f t="shared" si="22"/>
        <v>331011</v>
      </c>
    </row>
    <row r="79" spans="1:18" s="217" customFormat="1" ht="21.75" customHeight="1">
      <c r="A79" s="507">
        <f t="shared" si="23"/>
        <v>39</v>
      </c>
      <c r="B79" s="376" t="s">
        <v>231</v>
      </c>
      <c r="C79" s="376"/>
      <c r="D79" s="241">
        <f t="shared" si="21"/>
        <v>16129091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0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2"/>
      <c r="R79" s="533">
        <f>SUM(R73:R78)</f>
        <v>16129091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29"/>
      <c r="R80" s="534"/>
    </row>
    <row r="81" spans="1:18" ht="21" customHeight="1">
      <c r="A81" s="507">
        <f>A79+1</f>
        <v>40</v>
      </c>
      <c r="B81" s="379" t="s">
        <v>56</v>
      </c>
      <c r="C81" s="379"/>
      <c r="D81" s="535">
        <f>SUM(E81:P81)</f>
        <v>41616758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0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6"/>
      <c r="R81" s="537">
        <f>R23-R45+R62+R79</f>
        <v>90743638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7"/>
    </row>
    <row r="83" spans="2:17" ht="12.75" outlineLevel="1">
      <c r="B83" s="380" t="s">
        <v>30</v>
      </c>
      <c r="C83" s="380"/>
      <c r="E83" s="538">
        <v>201701</v>
      </c>
      <c r="F83" s="538">
        <v>201702</v>
      </c>
      <c r="G83" s="538">
        <v>201703</v>
      </c>
      <c r="H83" s="538">
        <v>201704</v>
      </c>
      <c r="I83" s="538">
        <v>201705</v>
      </c>
      <c r="J83" s="538">
        <v>201706</v>
      </c>
      <c r="K83" s="538">
        <v>201707</v>
      </c>
      <c r="L83" s="538">
        <v>201708</v>
      </c>
      <c r="M83" s="538">
        <v>201709</v>
      </c>
      <c r="N83" s="538">
        <v>201710</v>
      </c>
      <c r="O83" s="538">
        <v>201711</v>
      </c>
      <c r="P83" s="538">
        <v>201712</v>
      </c>
      <c r="Q83" s="517"/>
    </row>
    <row r="84" spans="2:17" ht="12.75">
      <c r="B84" s="381" t="s">
        <v>238</v>
      </c>
      <c r="C84" s="381"/>
      <c r="D84" s="539"/>
      <c r="E84" s="514"/>
      <c r="F84" s="195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17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-2736832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0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29"/>
      <c r="R85" s="530">
        <f aca="true" t="shared" si="27" ref="R85:R92">SUM(E85:P85)</f>
        <v>-2736832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-798000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0</v>
      </c>
      <c r="I86" s="352">
        <f>_XLL.GET_BALANCE(I$83,"PTD","USD","Total","A","","001","456120","ED","AN","DL")</f>
        <v>0</v>
      </c>
      <c r="J86" s="352">
        <f>_XLL.GET_BALANCE(J$83,"PTD","USD","Total","A","","001","456120","ED","AN","DL")</f>
        <v>0</v>
      </c>
      <c r="K86" s="352">
        <f>_XLL.GET_BALANCE(K$83,"PTD","USD","Total","A","","001","456120","ED","AN","DL")</f>
        <v>0</v>
      </c>
      <c r="L86" s="352">
        <f>_XLL.GET_BALANCE(L$83,"PTD","USD","Total","A","","001","456120","ED","AN","DL")</f>
        <v>0</v>
      </c>
      <c r="M86" s="352">
        <f>_XLL.GET_BALANCE(M$83,"PTD","USD","Total","A","","001","456120","ED","AN","DL")</f>
        <v>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29"/>
      <c r="R86" s="530">
        <f t="shared" si="27"/>
        <v>-798000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-37852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0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0">
        <f t="shared" si="27"/>
        <v>-37852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-690675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0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29"/>
      <c r="R88" s="530">
        <f t="shared" si="27"/>
        <v>-690675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-15060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29"/>
      <c r="R89" s="530">
        <f t="shared" si="27"/>
        <v>-15060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-26343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0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1"/>
      <c r="R90" s="530">
        <f t="shared" si="27"/>
        <v>-26343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-415734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0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29"/>
      <c r="R91" s="531">
        <f t="shared" si="27"/>
        <v>-415734</v>
      </c>
    </row>
    <row r="92" spans="1:18" s="217" customFormat="1" ht="20.25" customHeight="1">
      <c r="A92" s="507">
        <f>A91+1</f>
        <v>51</v>
      </c>
      <c r="B92" s="383" t="s">
        <v>237</v>
      </c>
      <c r="C92" s="383"/>
      <c r="D92" s="241">
        <f t="shared" si="26"/>
        <v>-4720496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0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2"/>
      <c r="R92" s="533">
        <f t="shared" si="27"/>
        <v>-4720496</v>
      </c>
    </row>
    <row r="93" spans="1:18" ht="12.75">
      <c r="A93" s="392"/>
      <c r="D93" s="79"/>
      <c r="E93" s="340"/>
      <c r="F93" s="51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29"/>
      <c r="R93" s="530"/>
    </row>
    <row r="94" spans="1:18" ht="12.75">
      <c r="A94" s="392"/>
      <c r="B94" s="375" t="s">
        <v>239</v>
      </c>
      <c r="C94" s="375"/>
      <c r="D94" s="79"/>
      <c r="E94" s="340"/>
      <c r="F94" s="510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29"/>
      <c r="R94" s="530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4383671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0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29"/>
      <c r="R95" s="530">
        <f>SUM(E95:P95)</f>
        <v>4383671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29"/>
      <c r="R96" s="530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13608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0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29"/>
      <c r="R97" s="531">
        <f>SUM(E97:P97)</f>
        <v>13608</v>
      </c>
    </row>
    <row r="98" spans="1:18" s="217" customFormat="1" ht="20.25" customHeight="1">
      <c r="A98" s="507">
        <f>A97+1</f>
        <v>55</v>
      </c>
      <c r="B98" s="383" t="s">
        <v>236</v>
      </c>
      <c r="C98" s="383"/>
      <c r="D98" s="241">
        <f>SUM(E98:P98)</f>
        <v>4397279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0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2"/>
      <c r="R98" s="533">
        <f>SUM(E98:P98)</f>
        <v>4397279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29"/>
      <c r="R99" s="530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29"/>
      <c r="R100" s="530"/>
    </row>
    <row r="101" spans="1:18" ht="12.75">
      <c r="A101" s="392">
        <f>A98+1</f>
        <v>56</v>
      </c>
      <c r="B101" s="58" t="s">
        <v>499</v>
      </c>
      <c r="D101" s="510">
        <f>SUM(E101:P101)</f>
        <v>123318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0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29"/>
      <c r="R101" s="530"/>
    </row>
    <row r="102" spans="1:18" ht="12.75">
      <c r="A102" s="392">
        <f>A101+1</f>
        <v>57</v>
      </c>
      <c r="B102" s="390" t="s">
        <v>498</v>
      </c>
      <c r="D102" s="510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29"/>
      <c r="R102" s="530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0">
        <f>SUM(E103:P103)</f>
        <v>50477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0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29"/>
      <c r="R103" s="530"/>
    </row>
    <row r="104" spans="1:18" ht="12.75">
      <c r="A104" s="392">
        <f>A103+1</f>
        <v>59</v>
      </c>
      <c r="B104" s="390" t="s">
        <v>542</v>
      </c>
      <c r="C104" s="77" t="s">
        <v>543</v>
      </c>
      <c r="D104" s="510">
        <f>SUM(E104:P104)</f>
        <v>0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29"/>
      <c r="R104" s="530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174170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0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2"/>
      <c r="R105" s="533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29"/>
      <c r="R106" s="530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29"/>
      <c r="R107" s="530"/>
    </row>
    <row r="108" spans="1:18" ht="12.75">
      <c r="A108" s="392">
        <f>A105+1</f>
        <v>61</v>
      </c>
      <c r="B108" s="77" t="s">
        <v>214</v>
      </c>
      <c r="D108" s="510">
        <f>SUM(E108:P108)</f>
        <v>3513530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29"/>
      <c r="R108" s="530">
        <f aca="true" t="shared" si="31" ref="R108:R117">SUM(E108:P108)</f>
        <v>3513530</v>
      </c>
    </row>
    <row r="109" spans="1:18" ht="12.75">
      <c r="A109" s="392">
        <f>A108+1</f>
        <v>62</v>
      </c>
      <c r="B109" s="77" t="s">
        <v>183</v>
      </c>
      <c r="D109" s="510">
        <f aca="true" t="shared" si="32" ref="D109:D117">SUM(E109:P109)</f>
        <v>-229793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0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29"/>
      <c r="R109" s="530">
        <f t="shared" si="31"/>
        <v>-229793</v>
      </c>
    </row>
    <row r="110" spans="1:18" ht="12.75">
      <c r="A110" s="392">
        <f aca="true" t="shared" si="33" ref="A110:A117">A109+1</f>
        <v>63</v>
      </c>
      <c r="B110" s="77" t="s">
        <v>184</v>
      </c>
      <c r="D110" s="510">
        <f t="shared" si="32"/>
        <v>121310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29"/>
      <c r="R110" s="530">
        <f t="shared" si="31"/>
        <v>121310</v>
      </c>
    </row>
    <row r="111" spans="1:18" ht="12.75">
      <c r="A111" s="392">
        <f t="shared" si="33"/>
        <v>64</v>
      </c>
      <c r="B111" s="58" t="s">
        <v>224</v>
      </c>
      <c r="C111" s="58"/>
      <c r="D111" s="510">
        <f t="shared" si="32"/>
        <v>-121310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29"/>
      <c r="R111" s="530">
        <f>SUM(E111:P111)</f>
        <v>-121310</v>
      </c>
    </row>
    <row r="112" spans="1:18" ht="12.75">
      <c r="A112" s="392">
        <f t="shared" si="33"/>
        <v>65</v>
      </c>
      <c r="B112" s="77" t="s">
        <v>219</v>
      </c>
      <c r="D112" s="510">
        <f t="shared" si="32"/>
        <v>10499513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0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29"/>
      <c r="R112" s="530">
        <f t="shared" si="31"/>
        <v>10499513</v>
      </c>
    </row>
    <row r="113" spans="1:18" ht="12.75">
      <c r="A113" s="392">
        <f t="shared" si="33"/>
        <v>66</v>
      </c>
      <c r="B113" s="58" t="s">
        <v>222</v>
      </c>
      <c r="C113" s="58"/>
      <c r="D113" s="510">
        <f t="shared" si="32"/>
        <v>-2259766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0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29"/>
      <c r="R113" s="530">
        <f t="shared" si="31"/>
        <v>-2259766</v>
      </c>
    </row>
    <row r="114" spans="1:18" ht="12.75">
      <c r="A114" s="392">
        <f t="shared" si="33"/>
        <v>67</v>
      </c>
      <c r="B114" s="77" t="s">
        <v>185</v>
      </c>
      <c r="D114" s="510">
        <f t="shared" si="32"/>
        <v>-4752649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0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29"/>
      <c r="R114" s="530">
        <f t="shared" si="31"/>
        <v>-4752649</v>
      </c>
    </row>
    <row r="115" spans="1:18" ht="12.75">
      <c r="A115" s="392">
        <f t="shared" si="33"/>
        <v>68</v>
      </c>
      <c r="B115" s="77" t="s">
        <v>220</v>
      </c>
      <c r="D115" s="510">
        <f t="shared" si="32"/>
        <v>-8049035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0</v>
      </c>
      <c r="I115" s="192">
        <f>_XLL.GET_BALANCE(I$83,"PTD","USD","Total","A","","001","456730","ED","AN","DL")</f>
        <v>0</v>
      </c>
      <c r="J115" s="192">
        <f>_XLL.GET_BALANCE(J$83,"PTD","USD","Total","A","","001","456730","ED","AN","DL")</f>
        <v>0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29"/>
      <c r="R115" s="530">
        <f t="shared" si="31"/>
        <v>-8049035</v>
      </c>
    </row>
    <row r="116" spans="1:18" ht="12.75">
      <c r="A116" s="392">
        <f t="shared" si="33"/>
        <v>69</v>
      </c>
      <c r="B116" s="58" t="s">
        <v>223</v>
      </c>
      <c r="C116" s="58"/>
      <c r="D116" s="510">
        <f t="shared" si="32"/>
        <v>11850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0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29"/>
      <c r="R116" s="534">
        <f>SUM(E116:P116)</f>
        <v>11850</v>
      </c>
    </row>
    <row r="117" spans="1:18" ht="12.75">
      <c r="A117" s="392">
        <f t="shared" si="33"/>
        <v>70</v>
      </c>
      <c r="B117" s="378" t="s">
        <v>186</v>
      </c>
      <c r="C117" s="378"/>
      <c r="D117" s="510">
        <f t="shared" si="32"/>
        <v>-11850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0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29"/>
      <c r="R117" s="531">
        <f t="shared" si="31"/>
        <v>-11850</v>
      </c>
    </row>
    <row r="118" spans="1:18" ht="22.5" customHeight="1">
      <c r="A118" s="542">
        <f>+A117+1</f>
        <v>71</v>
      </c>
      <c r="B118" s="383" t="s">
        <v>260</v>
      </c>
      <c r="C118" s="383"/>
      <c r="D118" s="241">
        <f>SUM(E118:P118)</f>
        <v>-1278200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0</v>
      </c>
      <c r="I118" s="190">
        <f t="shared" si="34"/>
        <v>0</v>
      </c>
      <c r="J118" s="190">
        <f t="shared" si="34"/>
        <v>0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29"/>
      <c r="R118" s="543">
        <f>SUM(R108:R117)</f>
        <v>-1278200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29"/>
      <c r="R119" s="530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29"/>
      <c r="R120" s="530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225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0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29"/>
      <c r="R121" s="534">
        <f>SUM(E121:P121)</f>
        <v>225</v>
      </c>
    </row>
    <row r="122" spans="1:18" ht="18.75" customHeight="1">
      <c r="A122" s="542">
        <f>A121+1</f>
        <v>73</v>
      </c>
      <c r="B122" s="383" t="s">
        <v>363</v>
      </c>
      <c r="C122" s="383"/>
      <c r="D122" s="353">
        <f>SUM(E122:P122)</f>
        <v>225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 t="str">
        <f t="shared" si="35"/>
        <v> </v>
      </c>
      <c r="I122" s="189" t="str">
        <f t="shared" si="35"/>
        <v> </v>
      </c>
      <c r="J122" s="189" t="str">
        <f t="shared" si="35"/>
        <v> </v>
      </c>
      <c r="K122" s="189" t="str">
        <f t="shared" si="35"/>
        <v> 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529"/>
      <c r="R122" s="530">
        <f>SUM(E122:P122)</f>
        <v>225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29"/>
      <c r="R123" s="530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29"/>
      <c r="R124" s="530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4">
        <v>0</v>
      </c>
      <c r="F125" s="544">
        <v>0</v>
      </c>
      <c r="G125" s="544">
        <v>0</v>
      </c>
      <c r="H125" s="544">
        <v>0</v>
      </c>
      <c r="I125" s="544">
        <v>0</v>
      </c>
      <c r="J125" s="544">
        <v>0</v>
      </c>
      <c r="K125" s="544">
        <v>0</v>
      </c>
      <c r="L125" s="544">
        <v>0</v>
      </c>
      <c r="M125" s="544">
        <v>0</v>
      </c>
      <c r="N125" s="544">
        <v>0</v>
      </c>
      <c r="O125" s="544">
        <v>0</v>
      </c>
      <c r="P125" s="544">
        <v>0</v>
      </c>
      <c r="Q125" s="529"/>
      <c r="R125" s="530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48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0</v>
      </c>
      <c r="I126" s="202">
        <f>_XLL.GET_BALANCE(I$83,"PTD","USD","Total","A","","001","557395","ED","AN","DL")</f>
        <v>0</v>
      </c>
      <c r="J126" s="202">
        <f>_XLL.GET_BALANCE(J$83,"PTD","USD","Total","A","","001","557395","ED","AN","DL")</f>
        <v>0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29"/>
      <c r="R126" s="531">
        <f>SUM(E126:P126)</f>
        <v>48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48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0</v>
      </c>
      <c r="I127" s="203">
        <f t="shared" si="36"/>
        <v>0</v>
      </c>
      <c r="J127" s="203">
        <f t="shared" si="36"/>
        <v>0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29"/>
      <c r="R127" s="530">
        <f>SUM(E127:P127)</f>
        <v>48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29"/>
      <c r="R128" s="530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29"/>
      <c r="R129" s="530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29"/>
      <c r="R130" s="530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29"/>
      <c r="R131" s="531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5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29"/>
      <c r="R133" s="530"/>
    </row>
    <row r="134" spans="1:18" ht="23.25" customHeight="1">
      <c r="A134" s="507">
        <f>A132+1</f>
        <v>81</v>
      </c>
      <c r="B134" s="376" t="s">
        <v>198</v>
      </c>
      <c r="C134" s="376"/>
      <c r="D134" s="241">
        <f>SUM(E134:P134)</f>
        <v>-1277927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 t="str">
        <f t="shared" si="38"/>
        <v> </v>
      </c>
      <c r="I134" s="189" t="str">
        <f t="shared" si="38"/>
        <v> </v>
      </c>
      <c r="J134" s="189" t="str">
        <f t="shared" si="38"/>
        <v> </v>
      </c>
      <c r="K134" s="189" t="str">
        <f t="shared" si="38"/>
        <v> </v>
      </c>
      <c r="L134" s="189" t="str">
        <f t="shared" si="38"/>
        <v> </v>
      </c>
      <c r="M134" s="189" t="str">
        <f t="shared" si="38"/>
        <v> </v>
      </c>
      <c r="N134" s="189" t="str">
        <f t="shared" si="38"/>
        <v> </v>
      </c>
      <c r="O134" s="189" t="str">
        <f t="shared" si="38"/>
        <v> </v>
      </c>
      <c r="P134" s="189" t="str">
        <f t="shared" si="38"/>
        <v> </v>
      </c>
      <c r="Q134" s="529"/>
      <c r="R134" s="530">
        <f>SUM(F134:Q134)</f>
        <v>-856525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29"/>
      <c r="R135" s="530"/>
    </row>
    <row r="136" spans="1:18" s="217" customFormat="1" ht="25.5" customHeight="1" thickBot="1">
      <c r="A136" s="546">
        <f>A134+1</f>
        <v>82</v>
      </c>
      <c r="B136" s="389" t="s">
        <v>11</v>
      </c>
      <c r="C136" s="389"/>
      <c r="D136" s="547">
        <f>SUM(E136:P136)</f>
        <v>40189784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 t="str">
        <f t="shared" si="39"/>
        <v> </v>
      </c>
      <c r="I136" s="254" t="str">
        <f t="shared" si="39"/>
        <v> </v>
      </c>
      <c r="J136" s="254" t="str">
        <f t="shared" si="39"/>
        <v> </v>
      </c>
      <c r="K136" s="254" t="str">
        <f t="shared" si="39"/>
        <v> </v>
      </c>
      <c r="L136" s="254" t="str">
        <f t="shared" si="39"/>
        <v> </v>
      </c>
      <c r="M136" s="254" t="str">
        <f t="shared" si="39"/>
        <v> </v>
      </c>
      <c r="N136" s="254" t="str">
        <f t="shared" si="39"/>
        <v> </v>
      </c>
      <c r="O136" s="254" t="str">
        <f t="shared" si="39"/>
        <v> </v>
      </c>
      <c r="P136" s="254" t="str">
        <f t="shared" si="39"/>
        <v> </v>
      </c>
      <c r="Q136" s="532"/>
      <c r="R136" s="548"/>
    </row>
    <row r="137" spans="5:17" ht="13.5" thickTop="1"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7"/>
    </row>
    <row r="138" ht="12.75">
      <c r="Q138" s="517"/>
    </row>
    <row r="139" spans="5:17" ht="12.75">
      <c r="E139" s="511"/>
      <c r="F139" s="511"/>
      <c r="G139" s="511"/>
      <c r="H139" s="511"/>
      <c r="I139" s="511"/>
      <c r="J139" s="119"/>
      <c r="K139" s="511"/>
      <c r="L139" s="511"/>
      <c r="M139" s="511"/>
      <c r="N139" s="511"/>
      <c r="O139" s="511"/>
      <c r="P139" s="511"/>
      <c r="Q139" s="517"/>
    </row>
    <row r="140" spans="5:17" ht="12.75">
      <c r="E140" s="511"/>
      <c r="F140" s="511"/>
      <c r="G140" s="511"/>
      <c r="H140" s="511"/>
      <c r="I140" s="511"/>
      <c r="J140" s="119"/>
      <c r="K140" s="511"/>
      <c r="L140" s="511"/>
      <c r="M140" s="511"/>
      <c r="N140" s="511"/>
      <c r="O140" s="511"/>
      <c r="P140" s="511"/>
      <c r="Q140" s="517"/>
    </row>
    <row r="141" spans="5:17" ht="12.75">
      <c r="E141" s="511"/>
      <c r="F141" s="511"/>
      <c r="G141" s="511"/>
      <c r="H141" s="511"/>
      <c r="I141" s="511"/>
      <c r="J141" s="119"/>
      <c r="K141" s="511"/>
      <c r="L141" s="511"/>
      <c r="M141" s="511"/>
      <c r="N141" s="511"/>
      <c r="O141" s="511"/>
      <c r="P141" s="511"/>
      <c r="Q141" s="517"/>
    </row>
    <row r="142" spans="5:17" ht="12.75">
      <c r="E142" s="511"/>
      <c r="F142" s="511"/>
      <c r="G142" s="511"/>
      <c r="H142" s="511"/>
      <c r="I142" s="511"/>
      <c r="J142" s="119"/>
      <c r="K142" s="511"/>
      <c r="L142" s="511"/>
      <c r="M142" s="511"/>
      <c r="N142" s="511"/>
      <c r="O142" s="511"/>
      <c r="P142" s="511"/>
      <c r="Q142" s="517"/>
    </row>
    <row r="143" spans="5:17" ht="12.75">
      <c r="E143" s="511"/>
      <c r="F143" s="511"/>
      <c r="G143" s="511"/>
      <c r="H143" s="511"/>
      <c r="I143" s="511"/>
      <c r="J143" s="119"/>
      <c r="K143" s="511"/>
      <c r="L143" s="511"/>
      <c r="M143" s="511"/>
      <c r="N143" s="511"/>
      <c r="O143" s="511"/>
      <c r="P143" s="511"/>
      <c r="Q143" s="517"/>
    </row>
    <row r="144" spans="5:17" ht="12.75">
      <c r="E144" s="511"/>
      <c r="F144" s="511"/>
      <c r="G144" s="511"/>
      <c r="H144" s="511"/>
      <c r="I144" s="511"/>
      <c r="J144" s="119"/>
      <c r="K144" s="511"/>
      <c r="L144" s="511"/>
      <c r="M144" s="511"/>
      <c r="N144" s="511"/>
      <c r="O144" s="511"/>
      <c r="P144" s="511"/>
      <c r="Q144" s="517"/>
    </row>
    <row r="145" spans="5:17" ht="12.75">
      <c r="E145" s="511"/>
      <c r="F145" s="511"/>
      <c r="G145" s="511"/>
      <c r="H145" s="511"/>
      <c r="I145" s="511"/>
      <c r="J145" s="119"/>
      <c r="K145" s="511"/>
      <c r="L145" s="511"/>
      <c r="M145" s="511"/>
      <c r="N145" s="511"/>
      <c r="O145" s="511"/>
      <c r="P145" s="511"/>
      <c r="Q145" s="517"/>
    </row>
    <row r="146" spans="5:17" ht="12.75">
      <c r="E146" s="511"/>
      <c r="F146" s="511"/>
      <c r="G146" s="511"/>
      <c r="H146" s="511"/>
      <c r="I146" s="511"/>
      <c r="J146" s="119"/>
      <c r="K146" s="511"/>
      <c r="L146" s="511"/>
      <c r="M146" s="511"/>
      <c r="N146" s="511"/>
      <c r="O146" s="511"/>
      <c r="P146" s="511"/>
      <c r="Q146" s="517"/>
    </row>
    <row r="147" spans="5:17" ht="12.75">
      <c r="E147" s="511"/>
      <c r="F147" s="511"/>
      <c r="G147" s="511"/>
      <c r="H147" s="511"/>
      <c r="I147" s="511"/>
      <c r="J147" s="119"/>
      <c r="K147" s="511"/>
      <c r="L147" s="511"/>
      <c r="M147" s="511"/>
      <c r="N147" s="511"/>
      <c r="O147" s="511"/>
      <c r="P147" s="511"/>
      <c r="Q147" s="517"/>
    </row>
    <row r="148" spans="5:17" ht="12.75">
      <c r="E148" s="511"/>
      <c r="F148" s="511"/>
      <c r="G148" s="511"/>
      <c r="H148" s="511"/>
      <c r="I148" s="511"/>
      <c r="J148" s="119"/>
      <c r="K148" s="511"/>
      <c r="L148" s="511"/>
      <c r="M148" s="511"/>
      <c r="N148" s="511"/>
      <c r="O148" s="511"/>
      <c r="P148" s="511"/>
      <c r="Q148" s="517"/>
    </row>
    <row r="149" spans="5:17" ht="12.75"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7"/>
    </row>
    <row r="150" spans="5:17" ht="12.75">
      <c r="E150" s="511"/>
      <c r="F150" s="511"/>
      <c r="G150" s="511"/>
      <c r="H150" s="511"/>
      <c r="I150" s="511"/>
      <c r="J150" s="511"/>
      <c r="K150" s="511"/>
      <c r="L150" s="511"/>
      <c r="M150" s="511"/>
      <c r="N150" s="511"/>
      <c r="O150" s="511"/>
      <c r="P150" s="511"/>
      <c r="Q150" s="517"/>
    </row>
    <row r="151" spans="5:17" ht="12.75"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1"/>
      <c r="Q151" s="517"/>
    </row>
    <row r="152" spans="5:17" ht="12.75"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1"/>
      <c r="Q152" s="517"/>
    </row>
    <row r="153" spans="5:17" ht="12.75"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7"/>
    </row>
    <row r="154" spans="5:17" ht="12.75"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1"/>
      <c r="Q154" s="517"/>
    </row>
    <row r="155" spans="5:17" ht="12.75"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7"/>
    </row>
    <row r="156" spans="5:17" ht="12.75"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1"/>
      <c r="Q156" s="517"/>
    </row>
    <row r="157" spans="5:17" ht="12.75">
      <c r="E157" s="511"/>
      <c r="F157" s="511"/>
      <c r="G157" s="511"/>
      <c r="H157" s="511"/>
      <c r="I157" s="511"/>
      <c r="J157" s="511"/>
      <c r="K157" s="511"/>
      <c r="L157" s="511"/>
      <c r="M157" s="511"/>
      <c r="N157" s="511"/>
      <c r="O157" s="511"/>
      <c r="P157" s="511"/>
      <c r="Q157" s="517"/>
    </row>
    <row r="158" spans="5:17" ht="12.75">
      <c r="E158" s="511"/>
      <c r="F158" s="511"/>
      <c r="G158" s="511"/>
      <c r="H158" s="511"/>
      <c r="I158" s="511"/>
      <c r="J158" s="511"/>
      <c r="K158" s="511"/>
      <c r="L158" s="511"/>
      <c r="M158" s="511"/>
      <c r="N158" s="511"/>
      <c r="O158" s="511"/>
      <c r="P158" s="511"/>
      <c r="Q158" s="517"/>
    </row>
    <row r="159" spans="5:17" ht="12.75"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17"/>
    </row>
    <row r="160" spans="5:17" ht="12.75"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  <c r="Q160" s="517"/>
    </row>
    <row r="161" spans="5:17" ht="12.75"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  <c r="Q161" s="517"/>
    </row>
    <row r="162" spans="5:17" ht="12.75"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7"/>
    </row>
    <row r="163" spans="5:17" ht="12.75"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  <c r="P163" s="511"/>
      <c r="Q163" s="517"/>
    </row>
    <row r="164" spans="5:17" ht="12.75"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7"/>
    </row>
    <row r="165" spans="5:17" ht="12.75"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  <c r="Q165" s="517"/>
    </row>
    <row r="166" spans="5:17" ht="12.75">
      <c r="E166" s="511"/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1"/>
      <c r="Q166" s="517"/>
    </row>
    <row r="167" spans="5:17" ht="12.75">
      <c r="E167" s="511"/>
      <c r="F167" s="511"/>
      <c r="G167" s="511"/>
      <c r="H167" s="511"/>
      <c r="I167" s="511"/>
      <c r="J167" s="511"/>
      <c r="K167" s="511"/>
      <c r="L167" s="511"/>
      <c r="M167" s="511"/>
      <c r="N167" s="511"/>
      <c r="O167" s="511"/>
      <c r="P167" s="511"/>
      <c r="Q167" s="517"/>
    </row>
    <row r="168" spans="5:17" ht="12.75">
      <c r="E168" s="511"/>
      <c r="F168" s="511"/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  <c r="Q168" s="517"/>
    </row>
    <row r="169" spans="5:17" ht="12.75"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  <c r="P169" s="511"/>
      <c r="Q169" s="517"/>
    </row>
    <row r="170" spans="5:17" ht="12.75">
      <c r="E170" s="511"/>
      <c r="F170" s="511"/>
      <c r="G170" s="511"/>
      <c r="H170" s="511"/>
      <c r="I170" s="511"/>
      <c r="J170" s="511"/>
      <c r="K170" s="511"/>
      <c r="L170" s="511"/>
      <c r="M170" s="511"/>
      <c r="N170" s="511"/>
      <c r="O170" s="511"/>
      <c r="P170" s="511"/>
      <c r="Q170" s="517"/>
    </row>
    <row r="171" spans="5:17" ht="12.75"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  <c r="Q171" s="517"/>
    </row>
    <row r="172" spans="5:17" ht="12.75"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517"/>
    </row>
    <row r="173" spans="5:17" ht="12.75"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1"/>
      <c r="Q173" s="517"/>
    </row>
    <row r="174" spans="5:17" ht="12.75"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1"/>
      <c r="Q174" s="517"/>
    </row>
    <row r="175" spans="5:17" ht="12.75"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  <c r="Q175" s="517"/>
    </row>
    <row r="176" spans="5:17" ht="12.75">
      <c r="E176" s="511"/>
      <c r="F176" s="511"/>
      <c r="G176" s="511"/>
      <c r="H176" s="511"/>
      <c r="I176" s="511"/>
      <c r="J176" s="511"/>
      <c r="K176" s="511"/>
      <c r="L176" s="511"/>
      <c r="M176" s="511"/>
      <c r="N176" s="511"/>
      <c r="O176" s="511"/>
      <c r="P176" s="511"/>
      <c r="Q176" s="517"/>
    </row>
    <row r="177" spans="5:17" ht="12.75"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1"/>
      <c r="Q177" s="517"/>
    </row>
    <row r="178" spans="5:17" ht="12.75"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1"/>
      <c r="Q178" s="517"/>
    </row>
    <row r="179" spans="5:17" ht="12.75">
      <c r="E179" s="511"/>
      <c r="F179" s="511"/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7"/>
    </row>
    <row r="180" spans="5:17" ht="12.75">
      <c r="E180" s="511"/>
      <c r="F180" s="511"/>
      <c r="G180" s="511"/>
      <c r="H180" s="511"/>
      <c r="I180" s="511"/>
      <c r="J180" s="511"/>
      <c r="K180" s="511"/>
      <c r="L180" s="511"/>
      <c r="M180" s="511"/>
      <c r="N180" s="511"/>
      <c r="O180" s="511"/>
      <c r="P180" s="511"/>
      <c r="Q180" s="517"/>
    </row>
    <row r="181" spans="5:17" ht="12.75">
      <c r="E181" s="511"/>
      <c r="F181" s="511"/>
      <c r="G181" s="511"/>
      <c r="H181" s="511"/>
      <c r="I181" s="511"/>
      <c r="J181" s="511"/>
      <c r="K181" s="511"/>
      <c r="L181" s="511"/>
      <c r="M181" s="511"/>
      <c r="N181" s="511"/>
      <c r="O181" s="511"/>
      <c r="P181" s="511"/>
      <c r="Q181" s="517"/>
    </row>
    <row r="182" spans="5:17" ht="12.75">
      <c r="E182" s="511"/>
      <c r="F182" s="511"/>
      <c r="G182" s="511"/>
      <c r="H182" s="511"/>
      <c r="I182" s="511"/>
      <c r="J182" s="511"/>
      <c r="K182" s="511"/>
      <c r="L182" s="511"/>
      <c r="M182" s="511"/>
      <c r="N182" s="511"/>
      <c r="O182" s="511"/>
      <c r="P182" s="511"/>
      <c r="Q182" s="517"/>
    </row>
    <row r="183" spans="5:17" ht="12.75">
      <c r="E183" s="511"/>
      <c r="F183" s="511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  <c r="Q183" s="517"/>
    </row>
    <row r="184" spans="5:17" ht="12.75"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  <c r="Q184" s="517"/>
    </row>
    <row r="185" spans="5:17" ht="12.75">
      <c r="E185" s="511"/>
      <c r="F185" s="511"/>
      <c r="G185" s="511"/>
      <c r="H185" s="511"/>
      <c r="I185" s="511"/>
      <c r="J185" s="511"/>
      <c r="K185" s="511"/>
      <c r="L185" s="511"/>
      <c r="M185" s="511"/>
      <c r="N185" s="511"/>
      <c r="O185" s="511"/>
      <c r="P185" s="511"/>
      <c r="Q185" s="517"/>
    </row>
    <row r="186" spans="5:17" ht="12.75">
      <c r="E186" s="511"/>
      <c r="F186" s="511"/>
      <c r="G186" s="511"/>
      <c r="H186" s="511"/>
      <c r="I186" s="511"/>
      <c r="J186" s="511"/>
      <c r="K186" s="511"/>
      <c r="L186" s="511"/>
      <c r="M186" s="511"/>
      <c r="N186" s="511"/>
      <c r="O186" s="511"/>
      <c r="P186" s="511"/>
      <c r="Q186" s="517"/>
    </row>
    <row r="187" spans="5:17" ht="12.75">
      <c r="E187" s="511"/>
      <c r="F187" s="511"/>
      <c r="G187" s="511"/>
      <c r="H187" s="511"/>
      <c r="I187" s="511"/>
      <c r="J187" s="511"/>
      <c r="K187" s="511"/>
      <c r="L187" s="511"/>
      <c r="M187" s="511"/>
      <c r="N187" s="511"/>
      <c r="O187" s="511"/>
      <c r="P187" s="511"/>
      <c r="Q187" s="517"/>
    </row>
    <row r="188" spans="5:17" ht="12.75"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  <c r="Q188" s="517"/>
    </row>
    <row r="189" spans="5:17" ht="12.75">
      <c r="E189" s="511"/>
      <c r="F189" s="511"/>
      <c r="G189" s="511"/>
      <c r="H189" s="511"/>
      <c r="I189" s="511"/>
      <c r="J189" s="511"/>
      <c r="K189" s="511"/>
      <c r="L189" s="511"/>
      <c r="M189" s="511"/>
      <c r="N189" s="511"/>
      <c r="O189" s="511"/>
      <c r="P189" s="511"/>
      <c r="Q189" s="517"/>
    </row>
    <row r="190" spans="5:17" ht="12.75">
      <c r="E190" s="511"/>
      <c r="F190" s="511"/>
      <c r="G190" s="511"/>
      <c r="H190" s="511"/>
      <c r="I190" s="511"/>
      <c r="J190" s="511"/>
      <c r="K190" s="511"/>
      <c r="L190" s="511"/>
      <c r="M190" s="511"/>
      <c r="N190" s="511"/>
      <c r="O190" s="511"/>
      <c r="P190" s="511"/>
      <c r="Q190" s="517"/>
    </row>
    <row r="191" spans="5:17" ht="12.75">
      <c r="E191" s="511"/>
      <c r="F191" s="511"/>
      <c r="G191" s="511"/>
      <c r="H191" s="511"/>
      <c r="I191" s="511"/>
      <c r="J191" s="511"/>
      <c r="K191" s="511"/>
      <c r="L191" s="511"/>
      <c r="M191" s="511"/>
      <c r="N191" s="511"/>
      <c r="O191" s="511"/>
      <c r="P191" s="511"/>
      <c r="Q191" s="517"/>
    </row>
    <row r="192" spans="5:17" ht="12.75">
      <c r="E192" s="511"/>
      <c r="F192" s="511"/>
      <c r="G192" s="511"/>
      <c r="H192" s="511"/>
      <c r="I192" s="511"/>
      <c r="J192" s="511"/>
      <c r="K192" s="511"/>
      <c r="L192" s="511"/>
      <c r="M192" s="511"/>
      <c r="N192" s="511"/>
      <c r="O192" s="511"/>
      <c r="P192" s="511"/>
      <c r="Q192" s="517"/>
    </row>
    <row r="193" spans="5:17" ht="12.75">
      <c r="E193" s="511"/>
      <c r="F193" s="511"/>
      <c r="G193" s="511"/>
      <c r="H193" s="511"/>
      <c r="I193" s="511"/>
      <c r="J193" s="511"/>
      <c r="K193" s="511"/>
      <c r="L193" s="511"/>
      <c r="M193" s="511"/>
      <c r="N193" s="511"/>
      <c r="O193" s="511"/>
      <c r="P193" s="511"/>
      <c r="Q193" s="517"/>
    </row>
    <row r="194" spans="5:17" ht="12.75">
      <c r="E194" s="511"/>
      <c r="F194" s="511"/>
      <c r="G194" s="511"/>
      <c r="H194" s="511"/>
      <c r="I194" s="511"/>
      <c r="J194" s="511"/>
      <c r="K194" s="511"/>
      <c r="L194" s="511"/>
      <c r="M194" s="511"/>
      <c r="N194" s="511"/>
      <c r="O194" s="511"/>
      <c r="P194" s="511"/>
      <c r="Q194" s="517"/>
    </row>
    <row r="195" spans="5:17" ht="12.75"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  <c r="Q195" s="517"/>
    </row>
    <row r="196" spans="5:17" ht="12.75"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  <c r="Q196" s="517"/>
    </row>
    <row r="197" spans="5:17" ht="12.75">
      <c r="E197" s="511"/>
      <c r="F197" s="511"/>
      <c r="G197" s="511"/>
      <c r="H197" s="511"/>
      <c r="I197" s="511"/>
      <c r="J197" s="511"/>
      <c r="K197" s="511"/>
      <c r="L197" s="511"/>
      <c r="M197" s="511"/>
      <c r="N197" s="511"/>
      <c r="O197" s="511"/>
      <c r="P197" s="511"/>
      <c r="Q197" s="517"/>
    </row>
    <row r="198" spans="5:17" ht="12.75">
      <c r="E198" s="511"/>
      <c r="F198" s="511"/>
      <c r="G198" s="511"/>
      <c r="H198" s="511"/>
      <c r="I198" s="511"/>
      <c r="J198" s="511"/>
      <c r="K198" s="511"/>
      <c r="L198" s="511"/>
      <c r="M198" s="511"/>
      <c r="N198" s="511"/>
      <c r="O198" s="511"/>
      <c r="P198" s="511"/>
      <c r="Q198" s="517"/>
    </row>
    <row r="199" spans="5:17" ht="12.75"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7"/>
    </row>
    <row r="200" spans="5:17" ht="12.75">
      <c r="E200" s="511"/>
      <c r="F200" s="511"/>
      <c r="G200" s="511"/>
      <c r="H200" s="511"/>
      <c r="I200" s="511"/>
      <c r="J200" s="511"/>
      <c r="K200" s="511"/>
      <c r="L200" s="511"/>
      <c r="M200" s="511"/>
      <c r="N200" s="511"/>
      <c r="O200" s="511"/>
      <c r="P200" s="511"/>
      <c r="Q200" s="517"/>
    </row>
    <row r="201" spans="5:17" ht="12.75">
      <c r="E201" s="511"/>
      <c r="F201" s="511"/>
      <c r="G201" s="511"/>
      <c r="H201" s="511"/>
      <c r="I201" s="511"/>
      <c r="J201" s="511"/>
      <c r="K201" s="511"/>
      <c r="L201" s="511"/>
      <c r="M201" s="511"/>
      <c r="N201" s="511"/>
      <c r="O201" s="511"/>
      <c r="P201" s="511"/>
      <c r="Q201" s="517"/>
    </row>
    <row r="202" spans="5:17" ht="12.75">
      <c r="E202" s="511"/>
      <c r="F202" s="511"/>
      <c r="G202" s="511"/>
      <c r="H202" s="511"/>
      <c r="I202" s="511"/>
      <c r="J202" s="511"/>
      <c r="K202" s="511"/>
      <c r="L202" s="511"/>
      <c r="M202" s="511"/>
      <c r="N202" s="511"/>
      <c r="O202" s="511"/>
      <c r="P202" s="511"/>
      <c r="Q202" s="517"/>
    </row>
    <row r="203" spans="5:17" ht="12.75">
      <c r="E203" s="511"/>
      <c r="F203" s="511"/>
      <c r="G203" s="511"/>
      <c r="H203" s="511"/>
      <c r="I203" s="511"/>
      <c r="J203" s="511"/>
      <c r="K203" s="511"/>
      <c r="L203" s="511"/>
      <c r="M203" s="511"/>
      <c r="N203" s="511"/>
      <c r="O203" s="511"/>
      <c r="P203" s="511"/>
      <c r="Q203" s="517"/>
    </row>
    <row r="204" spans="5:17" ht="12.75">
      <c r="E204" s="511"/>
      <c r="F204" s="511"/>
      <c r="G204" s="511"/>
      <c r="H204" s="511"/>
      <c r="I204" s="511"/>
      <c r="J204" s="511"/>
      <c r="K204" s="511"/>
      <c r="L204" s="511"/>
      <c r="M204" s="511"/>
      <c r="N204" s="511"/>
      <c r="O204" s="511"/>
      <c r="P204" s="511"/>
      <c r="Q204" s="517"/>
    </row>
    <row r="205" spans="5:17" ht="12.75">
      <c r="E205" s="511"/>
      <c r="F205" s="511"/>
      <c r="G205" s="511"/>
      <c r="H205" s="511"/>
      <c r="I205" s="511"/>
      <c r="J205" s="511"/>
      <c r="K205" s="511"/>
      <c r="L205" s="511"/>
      <c r="M205" s="511"/>
      <c r="N205" s="511"/>
      <c r="O205" s="511"/>
      <c r="P205" s="511"/>
      <c r="Q205" s="517"/>
    </row>
    <row r="206" spans="5:17" ht="12.75">
      <c r="E206" s="511"/>
      <c r="F206" s="511"/>
      <c r="G206" s="511"/>
      <c r="H206" s="511"/>
      <c r="I206" s="511"/>
      <c r="J206" s="511"/>
      <c r="K206" s="511"/>
      <c r="L206" s="511"/>
      <c r="M206" s="511"/>
      <c r="N206" s="511"/>
      <c r="O206" s="511"/>
      <c r="P206" s="511"/>
      <c r="Q206" s="517"/>
    </row>
    <row r="207" spans="5:17" ht="12.75"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7"/>
    </row>
    <row r="208" spans="5:17" ht="12.75"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1"/>
      <c r="P208" s="511"/>
      <c r="Q208" s="517"/>
    </row>
    <row r="209" spans="5:17" ht="12.75">
      <c r="E209" s="511"/>
      <c r="F209" s="511"/>
      <c r="G209" s="511"/>
      <c r="H209" s="511"/>
      <c r="I209" s="511"/>
      <c r="J209" s="511"/>
      <c r="K209" s="511"/>
      <c r="L209" s="511"/>
      <c r="M209" s="511"/>
      <c r="N209" s="511"/>
      <c r="O209" s="511"/>
      <c r="P209" s="511"/>
      <c r="Q209" s="517"/>
    </row>
    <row r="210" spans="5:17" ht="12.75">
      <c r="E210" s="511"/>
      <c r="F210" s="511"/>
      <c r="G210" s="511"/>
      <c r="H210" s="511"/>
      <c r="I210" s="511"/>
      <c r="J210" s="511"/>
      <c r="K210" s="511"/>
      <c r="L210" s="511"/>
      <c r="M210" s="511"/>
      <c r="N210" s="511"/>
      <c r="O210" s="511"/>
      <c r="P210" s="511"/>
      <c r="Q210" s="517"/>
    </row>
    <row r="211" spans="5:17" ht="12.75">
      <c r="E211" s="511"/>
      <c r="F211" s="511"/>
      <c r="G211" s="511"/>
      <c r="H211" s="511"/>
      <c r="I211" s="511"/>
      <c r="J211" s="511"/>
      <c r="K211" s="511"/>
      <c r="L211" s="511"/>
      <c r="M211" s="511"/>
      <c r="N211" s="511"/>
      <c r="O211" s="511"/>
      <c r="P211" s="511"/>
      <c r="Q211" s="517"/>
    </row>
    <row r="212" spans="5:17" ht="12.75"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7"/>
    </row>
    <row r="213" spans="5:17" ht="12.75">
      <c r="E213" s="511"/>
      <c r="F213" s="511"/>
      <c r="G213" s="511"/>
      <c r="H213" s="511"/>
      <c r="I213" s="511"/>
      <c r="J213" s="511"/>
      <c r="K213" s="511"/>
      <c r="L213" s="511"/>
      <c r="M213" s="511"/>
      <c r="N213" s="511"/>
      <c r="O213" s="511"/>
      <c r="P213" s="511"/>
      <c r="Q213" s="517"/>
    </row>
    <row r="214" spans="5:17" ht="12.75">
      <c r="E214" s="511"/>
      <c r="F214" s="511"/>
      <c r="G214" s="511"/>
      <c r="H214" s="511"/>
      <c r="I214" s="511"/>
      <c r="J214" s="511"/>
      <c r="K214" s="511"/>
      <c r="L214" s="511"/>
      <c r="M214" s="511"/>
      <c r="N214" s="511"/>
      <c r="O214" s="511"/>
      <c r="P214" s="511"/>
      <c r="Q214" s="517"/>
    </row>
    <row r="215" spans="5:17" ht="12.75">
      <c r="E215" s="511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7"/>
    </row>
    <row r="216" spans="5:17" ht="12.75"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  <c r="Q216" s="517"/>
    </row>
    <row r="217" spans="5:17" ht="12.75">
      <c r="E217" s="511"/>
      <c r="F217" s="511"/>
      <c r="G217" s="511"/>
      <c r="H217" s="511"/>
      <c r="I217" s="511"/>
      <c r="J217" s="511"/>
      <c r="K217" s="511"/>
      <c r="L217" s="511"/>
      <c r="M217" s="511"/>
      <c r="N217" s="511"/>
      <c r="O217" s="511"/>
      <c r="P217" s="511"/>
      <c r="Q217" s="517"/>
    </row>
    <row r="218" spans="5:17" ht="12.75">
      <c r="E218" s="511"/>
      <c r="F218" s="511"/>
      <c r="G218" s="511"/>
      <c r="H218" s="511"/>
      <c r="I218" s="511"/>
      <c r="J218" s="511"/>
      <c r="K218" s="511"/>
      <c r="L218" s="511"/>
      <c r="M218" s="511"/>
      <c r="N218" s="511"/>
      <c r="O218" s="511"/>
      <c r="P218" s="511"/>
      <c r="Q218" s="517"/>
    </row>
    <row r="219" spans="5:17" ht="12.75">
      <c r="E219" s="511"/>
      <c r="F219" s="511"/>
      <c r="G219" s="511"/>
      <c r="H219" s="511"/>
      <c r="I219" s="511"/>
      <c r="J219" s="511"/>
      <c r="K219" s="511"/>
      <c r="L219" s="511"/>
      <c r="M219" s="511"/>
      <c r="N219" s="511"/>
      <c r="O219" s="511"/>
      <c r="P219" s="511"/>
      <c r="Q219" s="517"/>
    </row>
    <row r="220" spans="5:17" ht="12.75">
      <c r="E220" s="511"/>
      <c r="F220" s="511"/>
      <c r="G220" s="511"/>
      <c r="H220" s="511"/>
      <c r="I220" s="511"/>
      <c r="J220" s="511"/>
      <c r="K220" s="511"/>
      <c r="L220" s="511"/>
      <c r="M220" s="511"/>
      <c r="N220" s="511"/>
      <c r="O220" s="511"/>
      <c r="P220" s="511"/>
      <c r="Q220" s="517"/>
    </row>
    <row r="221" spans="5:17" ht="12.75">
      <c r="E221" s="511"/>
      <c r="F221" s="511"/>
      <c r="G221" s="511"/>
      <c r="H221" s="511"/>
      <c r="I221" s="511"/>
      <c r="J221" s="511"/>
      <c r="K221" s="511"/>
      <c r="L221" s="511"/>
      <c r="M221" s="511"/>
      <c r="N221" s="511"/>
      <c r="O221" s="511"/>
      <c r="P221" s="511"/>
      <c r="Q221" s="517"/>
    </row>
    <row r="222" spans="5:17" ht="12.75"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  <c r="Q222" s="517"/>
    </row>
    <row r="223" spans="5:17" ht="12.75">
      <c r="E223" s="511"/>
      <c r="F223" s="511"/>
      <c r="G223" s="511"/>
      <c r="H223" s="511"/>
      <c r="I223" s="511"/>
      <c r="J223" s="511"/>
      <c r="K223" s="511"/>
      <c r="L223" s="511"/>
      <c r="M223" s="511"/>
      <c r="N223" s="511"/>
      <c r="O223" s="511"/>
      <c r="P223" s="511"/>
      <c r="Q223" s="517"/>
    </row>
    <row r="224" spans="5:17" ht="12.75">
      <c r="E224" s="511"/>
      <c r="F224" s="511"/>
      <c r="G224" s="511"/>
      <c r="H224" s="511"/>
      <c r="I224" s="511"/>
      <c r="J224" s="511"/>
      <c r="K224" s="511"/>
      <c r="L224" s="511"/>
      <c r="M224" s="511"/>
      <c r="N224" s="511"/>
      <c r="O224" s="511"/>
      <c r="P224" s="511"/>
      <c r="Q224" s="517"/>
    </row>
    <row r="225" spans="5:17" ht="12.75">
      <c r="E225" s="511"/>
      <c r="F225" s="511"/>
      <c r="G225" s="511"/>
      <c r="H225" s="511"/>
      <c r="I225" s="511"/>
      <c r="J225" s="511"/>
      <c r="K225" s="511"/>
      <c r="L225" s="511"/>
      <c r="M225" s="511"/>
      <c r="N225" s="511"/>
      <c r="O225" s="511"/>
      <c r="P225" s="511"/>
      <c r="Q225" s="517"/>
    </row>
    <row r="226" spans="5:17" ht="12.75">
      <c r="E226" s="511"/>
      <c r="F226" s="511"/>
      <c r="G226" s="511"/>
      <c r="H226" s="511"/>
      <c r="I226" s="511"/>
      <c r="J226" s="511"/>
      <c r="K226" s="511"/>
      <c r="L226" s="511"/>
      <c r="M226" s="511"/>
      <c r="N226" s="511"/>
      <c r="O226" s="511"/>
      <c r="P226" s="511"/>
      <c r="Q226" s="517"/>
    </row>
    <row r="227" spans="5:17" ht="12.75">
      <c r="E227" s="511"/>
      <c r="F227" s="511"/>
      <c r="G227" s="511"/>
      <c r="H227" s="511"/>
      <c r="I227" s="511"/>
      <c r="J227" s="511"/>
      <c r="K227" s="511"/>
      <c r="L227" s="511"/>
      <c r="M227" s="511"/>
      <c r="N227" s="511"/>
      <c r="O227" s="511"/>
      <c r="P227" s="511"/>
      <c r="Q227" s="517"/>
    </row>
    <row r="228" spans="5:17" ht="12.75">
      <c r="E228" s="511"/>
      <c r="F228" s="511"/>
      <c r="G228" s="511"/>
      <c r="H228" s="511"/>
      <c r="I228" s="511"/>
      <c r="J228" s="511"/>
      <c r="K228" s="511"/>
      <c r="L228" s="511"/>
      <c r="M228" s="511"/>
      <c r="N228" s="511"/>
      <c r="O228" s="511"/>
      <c r="P228" s="511"/>
      <c r="Q228" s="517"/>
    </row>
    <row r="229" spans="5:17" ht="12.75">
      <c r="E229" s="511"/>
      <c r="F229" s="511"/>
      <c r="G229" s="511"/>
      <c r="H229" s="511"/>
      <c r="I229" s="511"/>
      <c r="J229" s="511"/>
      <c r="K229" s="511"/>
      <c r="L229" s="511"/>
      <c r="M229" s="511"/>
      <c r="N229" s="511"/>
      <c r="O229" s="511"/>
      <c r="P229" s="511"/>
      <c r="Q229" s="517"/>
    </row>
    <row r="230" spans="5:17" ht="12.75">
      <c r="E230" s="511"/>
      <c r="F230" s="511"/>
      <c r="G230" s="511"/>
      <c r="H230" s="511"/>
      <c r="I230" s="511"/>
      <c r="J230" s="511"/>
      <c r="K230" s="511"/>
      <c r="L230" s="511"/>
      <c r="M230" s="511"/>
      <c r="N230" s="511"/>
      <c r="O230" s="511"/>
      <c r="P230" s="511"/>
      <c r="Q230" s="517"/>
    </row>
    <row r="231" spans="5:17" ht="12.75">
      <c r="E231" s="511"/>
      <c r="F231" s="511"/>
      <c r="G231" s="511"/>
      <c r="H231" s="511"/>
      <c r="I231" s="511"/>
      <c r="J231" s="511"/>
      <c r="K231" s="511"/>
      <c r="L231" s="511"/>
      <c r="M231" s="511"/>
      <c r="N231" s="511"/>
      <c r="O231" s="511"/>
      <c r="P231" s="511"/>
      <c r="Q231" s="517"/>
    </row>
    <row r="232" spans="5:17" ht="12.75">
      <c r="E232" s="511"/>
      <c r="F232" s="511"/>
      <c r="G232" s="511"/>
      <c r="H232" s="511"/>
      <c r="I232" s="511"/>
      <c r="J232" s="511"/>
      <c r="K232" s="511"/>
      <c r="L232" s="511"/>
      <c r="M232" s="511"/>
      <c r="N232" s="511"/>
      <c r="O232" s="511"/>
      <c r="P232" s="511"/>
      <c r="Q232" s="517"/>
    </row>
    <row r="233" spans="5:17" ht="12.75">
      <c r="E233" s="511"/>
      <c r="F233" s="511"/>
      <c r="G233" s="511"/>
      <c r="H233" s="511"/>
      <c r="I233" s="511"/>
      <c r="J233" s="511"/>
      <c r="K233" s="511"/>
      <c r="L233" s="511"/>
      <c r="M233" s="511"/>
      <c r="N233" s="511"/>
      <c r="O233" s="511"/>
      <c r="P233" s="511"/>
      <c r="Q233" s="517"/>
    </row>
    <row r="234" spans="5:17" ht="12.75">
      <c r="E234" s="511"/>
      <c r="F234" s="511"/>
      <c r="G234" s="511"/>
      <c r="H234" s="511"/>
      <c r="I234" s="511"/>
      <c r="J234" s="511"/>
      <c r="K234" s="511"/>
      <c r="L234" s="511"/>
      <c r="M234" s="511"/>
      <c r="N234" s="511"/>
      <c r="O234" s="511"/>
      <c r="P234" s="511"/>
      <c r="Q234" s="517"/>
    </row>
    <row r="235" spans="5:17" ht="12.75">
      <c r="E235" s="511"/>
      <c r="F235" s="511"/>
      <c r="G235" s="511"/>
      <c r="H235" s="511"/>
      <c r="I235" s="511"/>
      <c r="J235" s="511"/>
      <c r="K235" s="511"/>
      <c r="L235" s="511"/>
      <c r="M235" s="511"/>
      <c r="N235" s="511"/>
      <c r="O235" s="511"/>
      <c r="P235" s="511"/>
      <c r="Q235" s="517"/>
    </row>
    <row r="236" spans="6:17" ht="12.75">
      <c r="F236" s="511"/>
      <c r="G236" s="511"/>
      <c r="H236" s="511"/>
      <c r="I236" s="511"/>
      <c r="J236" s="511"/>
      <c r="K236" s="511"/>
      <c r="L236" s="511"/>
      <c r="M236" s="511"/>
      <c r="N236" s="511"/>
      <c r="O236" s="511"/>
      <c r="P236" s="511"/>
      <c r="Q236" s="517"/>
    </row>
    <row r="237" spans="6:17" ht="12.75">
      <c r="F237" s="511"/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  <c r="Q237" s="517"/>
    </row>
    <row r="238" spans="6:17" ht="12.75"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  <c r="Q238" s="517"/>
    </row>
    <row r="239" spans="6:17" ht="12.75">
      <c r="F239" s="511"/>
      <c r="G239" s="511"/>
      <c r="H239" s="511"/>
      <c r="I239" s="511"/>
      <c r="J239" s="511"/>
      <c r="K239" s="511"/>
      <c r="L239" s="511"/>
      <c r="M239" s="511"/>
      <c r="N239" s="511"/>
      <c r="O239" s="511"/>
      <c r="P239" s="511"/>
      <c r="Q239" s="517"/>
    </row>
    <row r="240" spans="6:17" ht="12.75"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  <c r="Q240" s="517"/>
    </row>
    <row r="241" spans="6:17" ht="12.75">
      <c r="F241" s="511"/>
      <c r="G241" s="511"/>
      <c r="H241" s="511"/>
      <c r="I241" s="511"/>
      <c r="J241" s="511"/>
      <c r="K241" s="511"/>
      <c r="L241" s="511"/>
      <c r="M241" s="511"/>
      <c r="N241" s="511"/>
      <c r="O241" s="511"/>
      <c r="P241" s="511"/>
      <c r="Q241" s="517"/>
    </row>
    <row r="242" spans="6:17" ht="12.75">
      <c r="F242" s="511"/>
      <c r="G242" s="511"/>
      <c r="H242" s="511"/>
      <c r="I242" s="511"/>
      <c r="J242" s="511"/>
      <c r="K242" s="511"/>
      <c r="L242" s="511"/>
      <c r="M242" s="511"/>
      <c r="N242" s="511"/>
      <c r="O242" s="511"/>
      <c r="P242" s="511"/>
      <c r="Q242" s="517"/>
    </row>
    <row r="243" spans="6:17" ht="12.75">
      <c r="F243" s="511"/>
      <c r="G243" s="511"/>
      <c r="H243" s="511"/>
      <c r="I243" s="511"/>
      <c r="J243" s="511"/>
      <c r="K243" s="511"/>
      <c r="L243" s="511"/>
      <c r="M243" s="511"/>
      <c r="N243" s="511"/>
      <c r="O243" s="511"/>
      <c r="P243" s="511"/>
      <c r="Q243" s="517"/>
    </row>
    <row r="244" spans="6:17" ht="12.75">
      <c r="F244" s="511"/>
      <c r="G244" s="511"/>
      <c r="H244" s="511"/>
      <c r="I244" s="511"/>
      <c r="J244" s="511"/>
      <c r="K244" s="511"/>
      <c r="L244" s="511"/>
      <c r="M244" s="511"/>
      <c r="N244" s="511"/>
      <c r="O244" s="511"/>
      <c r="P244" s="511"/>
      <c r="Q244" s="517"/>
    </row>
    <row r="245" spans="6:17" ht="12.75">
      <c r="F245" s="511"/>
      <c r="G245" s="511"/>
      <c r="H245" s="511"/>
      <c r="I245" s="511"/>
      <c r="J245" s="511"/>
      <c r="K245" s="511"/>
      <c r="L245" s="511"/>
      <c r="M245" s="511"/>
      <c r="N245" s="511"/>
      <c r="O245" s="511"/>
      <c r="P245" s="511"/>
      <c r="Q245" s="517"/>
    </row>
    <row r="246" spans="6:17" ht="12.75">
      <c r="F246" s="511"/>
      <c r="G246" s="511"/>
      <c r="H246" s="511"/>
      <c r="I246" s="511"/>
      <c r="J246" s="511"/>
      <c r="K246" s="511"/>
      <c r="L246" s="511"/>
      <c r="M246" s="511"/>
      <c r="N246" s="511"/>
      <c r="O246" s="511"/>
      <c r="P246" s="511"/>
      <c r="Q246" s="517"/>
    </row>
    <row r="247" spans="6:17" ht="12.75"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  <c r="Q247" s="517"/>
    </row>
    <row r="248" spans="6:17" ht="12.75">
      <c r="F248" s="511"/>
      <c r="G248" s="511"/>
      <c r="H248" s="511"/>
      <c r="I248" s="511"/>
      <c r="J248" s="511"/>
      <c r="K248" s="511"/>
      <c r="L248" s="511"/>
      <c r="M248" s="511"/>
      <c r="N248" s="511"/>
      <c r="O248" s="511"/>
      <c r="P248" s="511"/>
      <c r="Q248" s="517"/>
    </row>
    <row r="249" spans="6:17" ht="12.75">
      <c r="F249" s="511"/>
      <c r="G249" s="511"/>
      <c r="H249" s="511"/>
      <c r="I249" s="511"/>
      <c r="J249" s="511"/>
      <c r="K249" s="511"/>
      <c r="L249" s="511"/>
      <c r="M249" s="511"/>
      <c r="N249" s="511"/>
      <c r="O249" s="511"/>
      <c r="P249" s="511"/>
      <c r="Q249" s="517"/>
    </row>
    <row r="250" spans="6:17" ht="12.75">
      <c r="F250" s="511"/>
      <c r="G250" s="511"/>
      <c r="H250" s="511"/>
      <c r="I250" s="511"/>
      <c r="J250" s="511"/>
      <c r="K250" s="511"/>
      <c r="L250" s="511"/>
      <c r="M250" s="511"/>
      <c r="N250" s="511"/>
      <c r="O250" s="511"/>
      <c r="P250" s="511"/>
      <c r="Q250" s="517"/>
    </row>
    <row r="251" spans="6:17" ht="12.75">
      <c r="F251" s="511"/>
      <c r="G251" s="511"/>
      <c r="H251" s="511"/>
      <c r="I251" s="511"/>
      <c r="J251" s="511"/>
      <c r="K251" s="511"/>
      <c r="L251" s="511"/>
      <c r="M251" s="511"/>
      <c r="N251" s="511"/>
      <c r="O251" s="511"/>
      <c r="P251" s="511"/>
      <c r="Q251" s="517"/>
    </row>
    <row r="252" spans="6:17" ht="12.75"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  <c r="Q252" s="517"/>
    </row>
    <row r="253" spans="6:17" ht="12.75">
      <c r="F253" s="511"/>
      <c r="G253" s="511"/>
      <c r="H253" s="511"/>
      <c r="I253" s="511"/>
      <c r="J253" s="511"/>
      <c r="K253" s="511"/>
      <c r="L253" s="511"/>
      <c r="M253" s="511"/>
      <c r="N253" s="511"/>
      <c r="O253" s="511"/>
      <c r="P253" s="511"/>
      <c r="Q253" s="517"/>
    </row>
    <row r="254" spans="6:17" ht="12.75">
      <c r="F254" s="511"/>
      <c r="G254" s="511"/>
      <c r="H254" s="511"/>
      <c r="I254" s="511"/>
      <c r="J254" s="511"/>
      <c r="K254" s="511"/>
      <c r="L254" s="511"/>
      <c r="M254" s="511"/>
      <c r="N254" s="511"/>
      <c r="O254" s="511"/>
      <c r="P254" s="511"/>
      <c r="Q254" s="517"/>
    </row>
    <row r="255" spans="6:17" ht="12.75">
      <c r="F255" s="511"/>
      <c r="G255" s="511"/>
      <c r="H255" s="511"/>
      <c r="I255" s="511"/>
      <c r="J255" s="511"/>
      <c r="K255" s="511"/>
      <c r="L255" s="511"/>
      <c r="M255" s="511"/>
      <c r="N255" s="511"/>
      <c r="O255" s="511"/>
      <c r="P255" s="511"/>
      <c r="Q255" s="517"/>
    </row>
    <row r="256" spans="6:17" ht="12.75"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  <c r="Q256" s="517"/>
    </row>
    <row r="257" spans="6:17" ht="12.75"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517"/>
    </row>
    <row r="258" spans="6:17" ht="12.75">
      <c r="F258" s="511"/>
      <c r="G258" s="511"/>
      <c r="H258" s="511"/>
      <c r="I258" s="511"/>
      <c r="J258" s="511"/>
      <c r="K258" s="511"/>
      <c r="L258" s="511"/>
      <c r="M258" s="511"/>
      <c r="N258" s="511"/>
      <c r="O258" s="511"/>
      <c r="P258" s="511"/>
      <c r="Q258" s="517"/>
    </row>
    <row r="259" spans="6:17" ht="12.75">
      <c r="F259" s="511"/>
      <c r="G259" s="511"/>
      <c r="H259" s="511"/>
      <c r="I259" s="511"/>
      <c r="J259" s="511"/>
      <c r="K259" s="511"/>
      <c r="L259" s="511"/>
      <c r="M259" s="511"/>
      <c r="N259" s="511"/>
      <c r="O259" s="511"/>
      <c r="P259" s="511"/>
      <c r="Q259" s="517"/>
    </row>
    <row r="260" spans="6:17" ht="12.75">
      <c r="F260" s="511"/>
      <c r="G260" s="511"/>
      <c r="H260" s="511"/>
      <c r="I260" s="511"/>
      <c r="J260" s="511"/>
      <c r="K260" s="511"/>
      <c r="L260" s="511"/>
      <c r="M260" s="511"/>
      <c r="N260" s="511"/>
      <c r="O260" s="511"/>
      <c r="P260" s="511"/>
      <c r="Q260" s="517"/>
    </row>
    <row r="261" spans="6:17" ht="12.75"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  <c r="Q261" s="517"/>
    </row>
    <row r="262" spans="6:17" ht="12.75"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  <c r="Q262" s="517"/>
    </row>
    <row r="263" spans="6:17" ht="12.75">
      <c r="F263" s="511"/>
      <c r="G263" s="511"/>
      <c r="H263" s="511"/>
      <c r="I263" s="511"/>
      <c r="J263" s="511"/>
      <c r="K263" s="511"/>
      <c r="L263" s="511"/>
      <c r="M263" s="511"/>
      <c r="N263" s="511"/>
      <c r="O263" s="511"/>
      <c r="P263" s="511"/>
      <c r="Q263" s="517"/>
    </row>
    <row r="264" spans="6:17" ht="12.75">
      <c r="F264" s="511"/>
      <c r="G264" s="511"/>
      <c r="H264" s="511"/>
      <c r="I264" s="511"/>
      <c r="J264" s="511"/>
      <c r="K264" s="511"/>
      <c r="L264" s="511"/>
      <c r="M264" s="511"/>
      <c r="N264" s="511"/>
      <c r="O264" s="511"/>
      <c r="P264" s="511"/>
      <c r="Q264" s="517"/>
    </row>
    <row r="265" spans="6:17" ht="12.75">
      <c r="F265" s="511"/>
      <c r="G265" s="511"/>
      <c r="H265" s="511"/>
      <c r="I265" s="511"/>
      <c r="J265" s="511"/>
      <c r="K265" s="511"/>
      <c r="L265" s="511"/>
      <c r="M265" s="511"/>
      <c r="N265" s="511"/>
      <c r="O265" s="511"/>
      <c r="P265" s="511"/>
      <c r="Q265" s="517"/>
    </row>
    <row r="266" spans="6:17" ht="12.75">
      <c r="F266" s="511"/>
      <c r="G266" s="511"/>
      <c r="H266" s="511"/>
      <c r="I266" s="511"/>
      <c r="J266" s="511"/>
      <c r="K266" s="511"/>
      <c r="L266" s="511"/>
      <c r="M266" s="511"/>
      <c r="N266" s="511"/>
      <c r="O266" s="511"/>
      <c r="P266" s="511"/>
      <c r="Q266" s="517"/>
    </row>
    <row r="267" spans="6:17" ht="12.75">
      <c r="F267" s="511"/>
      <c r="G267" s="511"/>
      <c r="H267" s="511"/>
      <c r="I267" s="511"/>
      <c r="J267" s="511"/>
      <c r="K267" s="511"/>
      <c r="L267" s="511"/>
      <c r="M267" s="511"/>
      <c r="N267" s="511"/>
      <c r="O267" s="511"/>
      <c r="P267" s="511"/>
      <c r="Q267" s="517"/>
    </row>
    <row r="268" spans="6:17" ht="12.75">
      <c r="F268" s="511"/>
      <c r="G268" s="511"/>
      <c r="H268" s="511"/>
      <c r="I268" s="511"/>
      <c r="J268" s="511"/>
      <c r="K268" s="511"/>
      <c r="L268" s="511"/>
      <c r="M268" s="511"/>
      <c r="N268" s="511"/>
      <c r="O268" s="511"/>
      <c r="P268" s="511"/>
      <c r="Q268" s="517"/>
    </row>
    <row r="269" spans="6:17" ht="12.75">
      <c r="F269" s="511"/>
      <c r="G269" s="511"/>
      <c r="H269" s="511"/>
      <c r="I269" s="511"/>
      <c r="J269" s="511"/>
      <c r="K269" s="511"/>
      <c r="L269" s="511"/>
      <c r="M269" s="511"/>
      <c r="N269" s="511"/>
      <c r="O269" s="511"/>
      <c r="P269" s="511"/>
      <c r="Q269" s="517"/>
    </row>
    <row r="270" spans="6:17" ht="12.75"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  <c r="Q270" s="517"/>
    </row>
    <row r="271" spans="6:17" ht="12.75"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  <c r="Q271" s="517"/>
    </row>
    <row r="272" spans="6:17" ht="12.75"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  <c r="Q272" s="517"/>
    </row>
    <row r="273" spans="6:17" ht="12.75">
      <c r="F273" s="511"/>
      <c r="G273" s="511"/>
      <c r="H273" s="511"/>
      <c r="I273" s="511"/>
      <c r="J273" s="511"/>
      <c r="K273" s="511"/>
      <c r="L273" s="511"/>
      <c r="M273" s="511"/>
      <c r="N273" s="511"/>
      <c r="O273" s="511"/>
      <c r="P273" s="511"/>
      <c r="Q273" s="517"/>
    </row>
    <row r="274" spans="6:17" ht="12.75">
      <c r="F274" s="511"/>
      <c r="G274" s="511"/>
      <c r="H274" s="511"/>
      <c r="I274" s="511"/>
      <c r="J274" s="511"/>
      <c r="K274" s="511"/>
      <c r="L274" s="511"/>
      <c r="M274" s="511"/>
      <c r="N274" s="511"/>
      <c r="O274" s="511"/>
      <c r="P274" s="511"/>
      <c r="Q274" s="517"/>
    </row>
    <row r="275" spans="6:17" ht="12.75">
      <c r="F275" s="511"/>
      <c r="G275" s="511"/>
      <c r="H275" s="511"/>
      <c r="I275" s="511"/>
      <c r="J275" s="511"/>
      <c r="K275" s="511"/>
      <c r="L275" s="511"/>
      <c r="M275" s="511"/>
      <c r="N275" s="511"/>
      <c r="O275" s="511"/>
      <c r="P275" s="511"/>
      <c r="Q275" s="517"/>
    </row>
    <row r="276" spans="6:17" ht="12.75">
      <c r="F276" s="511"/>
      <c r="G276" s="511"/>
      <c r="H276" s="511"/>
      <c r="I276" s="511"/>
      <c r="J276" s="511"/>
      <c r="K276" s="511"/>
      <c r="L276" s="511"/>
      <c r="M276" s="511"/>
      <c r="N276" s="511"/>
      <c r="O276" s="511"/>
      <c r="P276" s="511"/>
      <c r="Q276" s="517"/>
    </row>
    <row r="277" spans="6:17" ht="12.75">
      <c r="F277" s="511"/>
      <c r="G277" s="511"/>
      <c r="H277" s="511"/>
      <c r="I277" s="511"/>
      <c r="J277" s="511"/>
      <c r="K277" s="511"/>
      <c r="L277" s="511"/>
      <c r="M277" s="511"/>
      <c r="N277" s="511"/>
      <c r="O277" s="511"/>
      <c r="P277" s="511"/>
      <c r="Q277" s="517"/>
    </row>
    <row r="278" spans="6:17" ht="12.75">
      <c r="F278" s="511"/>
      <c r="G278" s="511"/>
      <c r="H278" s="511"/>
      <c r="I278" s="511"/>
      <c r="J278" s="511"/>
      <c r="K278" s="511"/>
      <c r="L278" s="511"/>
      <c r="M278" s="511"/>
      <c r="N278" s="511"/>
      <c r="O278" s="511"/>
      <c r="P278" s="511"/>
      <c r="Q278" s="517"/>
    </row>
    <row r="279" spans="6:17" ht="12.75">
      <c r="F279" s="511"/>
      <c r="G279" s="511"/>
      <c r="H279" s="511"/>
      <c r="I279" s="511"/>
      <c r="J279" s="511"/>
      <c r="K279" s="511"/>
      <c r="L279" s="511"/>
      <c r="M279" s="511"/>
      <c r="N279" s="511"/>
      <c r="O279" s="511"/>
      <c r="P279" s="511"/>
      <c r="Q279" s="517"/>
    </row>
    <row r="280" spans="6:17" ht="12.75">
      <c r="F280" s="511"/>
      <c r="G280" s="511"/>
      <c r="H280" s="511"/>
      <c r="I280" s="511"/>
      <c r="J280" s="511"/>
      <c r="K280" s="511"/>
      <c r="L280" s="511"/>
      <c r="M280" s="511"/>
      <c r="N280" s="511"/>
      <c r="O280" s="511"/>
      <c r="P280" s="511"/>
      <c r="Q280" s="517"/>
    </row>
    <row r="281" spans="6:17" ht="12.75">
      <c r="F281" s="511"/>
      <c r="G281" s="511"/>
      <c r="H281" s="511"/>
      <c r="I281" s="511"/>
      <c r="J281" s="511"/>
      <c r="K281" s="511"/>
      <c r="L281" s="511"/>
      <c r="M281" s="511"/>
      <c r="N281" s="511"/>
      <c r="O281" s="511"/>
      <c r="P281" s="511"/>
      <c r="Q281" s="517"/>
    </row>
    <row r="282" spans="6:17" ht="12.75">
      <c r="F282" s="511"/>
      <c r="G282" s="511"/>
      <c r="H282" s="511"/>
      <c r="I282" s="511"/>
      <c r="J282" s="511"/>
      <c r="K282" s="511"/>
      <c r="L282" s="511"/>
      <c r="M282" s="511"/>
      <c r="N282" s="511"/>
      <c r="O282" s="511"/>
      <c r="P282" s="511"/>
      <c r="Q282" s="517"/>
    </row>
    <row r="283" spans="6:17" ht="12.75">
      <c r="F283" s="511"/>
      <c r="G283" s="511"/>
      <c r="H283" s="511"/>
      <c r="I283" s="511"/>
      <c r="J283" s="511"/>
      <c r="K283" s="511"/>
      <c r="L283" s="511"/>
      <c r="M283" s="511"/>
      <c r="N283" s="511"/>
      <c r="O283" s="511"/>
      <c r="P283" s="511"/>
      <c r="Q283" s="517"/>
    </row>
    <row r="284" spans="6:17" ht="12.75"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  <c r="Q284" s="517"/>
    </row>
    <row r="285" spans="6:17" ht="12.75"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  <c r="Q285" s="517"/>
    </row>
    <row r="286" spans="6:17" ht="12.75"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  <c r="Q286" s="517"/>
    </row>
    <row r="287" spans="6:17" ht="12.75">
      <c r="F287" s="511"/>
      <c r="G287" s="511"/>
      <c r="H287" s="511"/>
      <c r="I287" s="511"/>
      <c r="J287" s="511"/>
      <c r="K287" s="511"/>
      <c r="L287" s="511"/>
      <c r="M287" s="511"/>
      <c r="N287" s="511"/>
      <c r="O287" s="511"/>
      <c r="P287" s="511"/>
      <c r="Q287" s="517"/>
    </row>
    <row r="288" spans="6:17" ht="12.75">
      <c r="F288" s="511"/>
      <c r="G288" s="511"/>
      <c r="H288" s="511"/>
      <c r="I288" s="511"/>
      <c r="J288" s="511"/>
      <c r="K288" s="511"/>
      <c r="L288" s="511"/>
      <c r="M288" s="511"/>
      <c r="N288" s="511"/>
      <c r="O288" s="511"/>
      <c r="P288" s="511"/>
      <c r="Q288" s="517"/>
    </row>
    <row r="289" spans="6:17" ht="12.75"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  <c r="Q289" s="517"/>
    </row>
    <row r="290" spans="6:17" ht="12.75"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  <c r="Q290" s="517"/>
    </row>
    <row r="291" spans="6:17" ht="12.75"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  <c r="Q291" s="517"/>
    </row>
    <row r="292" spans="6:17" ht="12.75"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  <c r="Q292" s="517"/>
    </row>
    <row r="293" spans="6:17" ht="12.75">
      <c r="F293" s="511"/>
      <c r="G293" s="511"/>
      <c r="H293" s="511"/>
      <c r="I293" s="511"/>
      <c r="J293" s="511"/>
      <c r="K293" s="511"/>
      <c r="L293" s="511"/>
      <c r="M293" s="511"/>
      <c r="N293" s="511"/>
      <c r="O293" s="511"/>
      <c r="P293" s="511"/>
      <c r="Q293" s="517"/>
    </row>
    <row r="294" spans="6:17" ht="12.75">
      <c r="F294" s="511"/>
      <c r="G294" s="511"/>
      <c r="H294" s="511"/>
      <c r="I294" s="511"/>
      <c r="J294" s="511"/>
      <c r="K294" s="511"/>
      <c r="L294" s="511"/>
      <c r="M294" s="511"/>
      <c r="N294" s="511"/>
      <c r="O294" s="511"/>
      <c r="P294" s="511"/>
      <c r="Q294" s="517"/>
    </row>
    <row r="295" spans="6:17" ht="12.75">
      <c r="F295" s="511"/>
      <c r="G295" s="511"/>
      <c r="H295" s="511"/>
      <c r="I295" s="511"/>
      <c r="J295" s="511"/>
      <c r="K295" s="511"/>
      <c r="L295" s="511"/>
      <c r="M295" s="511"/>
      <c r="N295" s="511"/>
      <c r="O295" s="511"/>
      <c r="P295" s="511"/>
      <c r="Q295" s="517"/>
    </row>
    <row r="296" spans="6:17" ht="12.75">
      <c r="F296" s="511"/>
      <c r="G296" s="511"/>
      <c r="H296" s="511"/>
      <c r="I296" s="511"/>
      <c r="J296" s="511"/>
      <c r="K296" s="511"/>
      <c r="L296" s="511"/>
      <c r="M296" s="511"/>
      <c r="N296" s="511"/>
      <c r="O296" s="511"/>
      <c r="P296" s="511"/>
      <c r="Q296" s="517"/>
    </row>
    <row r="297" spans="6:17" ht="12.75">
      <c r="F297" s="511"/>
      <c r="G297" s="511"/>
      <c r="H297" s="511"/>
      <c r="I297" s="511"/>
      <c r="J297" s="511"/>
      <c r="K297" s="511"/>
      <c r="L297" s="511"/>
      <c r="M297" s="511"/>
      <c r="N297" s="511"/>
      <c r="O297" s="511"/>
      <c r="P297" s="511"/>
      <c r="Q297" s="517"/>
    </row>
    <row r="298" spans="6:17" ht="12.75">
      <c r="F298" s="511"/>
      <c r="G298" s="511"/>
      <c r="H298" s="511"/>
      <c r="I298" s="511"/>
      <c r="J298" s="511"/>
      <c r="K298" s="511"/>
      <c r="L298" s="511"/>
      <c r="M298" s="511"/>
      <c r="N298" s="511"/>
      <c r="O298" s="511"/>
      <c r="P298" s="511"/>
      <c r="Q298" s="517"/>
    </row>
    <row r="299" spans="6:17" ht="12.75">
      <c r="F299" s="511"/>
      <c r="G299" s="511"/>
      <c r="H299" s="511"/>
      <c r="I299" s="511"/>
      <c r="J299" s="511"/>
      <c r="K299" s="511"/>
      <c r="L299" s="511"/>
      <c r="M299" s="511"/>
      <c r="N299" s="511"/>
      <c r="O299" s="511"/>
      <c r="P299" s="511"/>
      <c r="Q299" s="517"/>
    </row>
    <row r="300" spans="6:17" ht="12.75">
      <c r="F300" s="511"/>
      <c r="G300" s="511"/>
      <c r="H300" s="511"/>
      <c r="I300" s="511"/>
      <c r="J300" s="511"/>
      <c r="K300" s="511"/>
      <c r="L300" s="511"/>
      <c r="M300" s="511"/>
      <c r="N300" s="511"/>
      <c r="O300" s="511"/>
      <c r="P300" s="511"/>
      <c r="Q300" s="517"/>
    </row>
    <row r="301" spans="6:17" ht="12.75">
      <c r="F301" s="511"/>
      <c r="G301" s="511"/>
      <c r="H301" s="511"/>
      <c r="I301" s="511"/>
      <c r="J301" s="511"/>
      <c r="K301" s="511"/>
      <c r="L301" s="511"/>
      <c r="M301" s="511"/>
      <c r="N301" s="511"/>
      <c r="O301" s="511"/>
      <c r="P301" s="511"/>
      <c r="Q301" s="517"/>
    </row>
    <row r="302" spans="6:17" ht="12.75">
      <c r="F302" s="511"/>
      <c r="G302" s="511"/>
      <c r="H302" s="511"/>
      <c r="I302" s="511"/>
      <c r="J302" s="511"/>
      <c r="K302" s="511"/>
      <c r="L302" s="511"/>
      <c r="M302" s="511"/>
      <c r="N302" s="511"/>
      <c r="O302" s="511"/>
      <c r="P302" s="511"/>
      <c r="Q302" s="517"/>
    </row>
    <row r="303" spans="6:17" ht="12.75">
      <c r="F303" s="511"/>
      <c r="G303" s="511"/>
      <c r="H303" s="511"/>
      <c r="I303" s="511"/>
      <c r="J303" s="511"/>
      <c r="K303" s="511"/>
      <c r="L303" s="511"/>
      <c r="M303" s="511"/>
      <c r="N303" s="511"/>
      <c r="O303" s="511"/>
      <c r="P303" s="511"/>
      <c r="Q303" s="517"/>
    </row>
    <row r="304" spans="6:17" ht="12.75">
      <c r="F304" s="511"/>
      <c r="G304" s="511"/>
      <c r="H304" s="511"/>
      <c r="I304" s="511"/>
      <c r="J304" s="511"/>
      <c r="K304" s="511"/>
      <c r="L304" s="511"/>
      <c r="M304" s="511"/>
      <c r="N304" s="511"/>
      <c r="O304" s="511"/>
      <c r="P304" s="511"/>
      <c r="Q304" s="517"/>
    </row>
    <row r="305" spans="6:17" ht="12.75">
      <c r="F305" s="511"/>
      <c r="G305" s="511"/>
      <c r="H305" s="511"/>
      <c r="I305" s="511"/>
      <c r="J305" s="511"/>
      <c r="K305" s="511"/>
      <c r="L305" s="511"/>
      <c r="M305" s="511"/>
      <c r="N305" s="511"/>
      <c r="O305" s="511"/>
      <c r="P305" s="511"/>
      <c r="Q305" s="517"/>
    </row>
    <row r="306" spans="6:17" ht="12.75">
      <c r="F306" s="511"/>
      <c r="G306" s="511"/>
      <c r="H306" s="511"/>
      <c r="I306" s="511"/>
      <c r="J306" s="511"/>
      <c r="K306" s="511"/>
      <c r="L306" s="511"/>
      <c r="M306" s="511"/>
      <c r="N306" s="511"/>
      <c r="O306" s="511"/>
      <c r="P306" s="511"/>
      <c r="Q306" s="517"/>
    </row>
    <row r="307" spans="6:17" ht="12.75">
      <c r="F307" s="511"/>
      <c r="G307" s="511"/>
      <c r="H307" s="511"/>
      <c r="I307" s="511"/>
      <c r="J307" s="511"/>
      <c r="K307" s="511"/>
      <c r="L307" s="511"/>
      <c r="M307" s="511"/>
      <c r="N307" s="511"/>
      <c r="O307" s="511"/>
      <c r="P307" s="511"/>
      <c r="Q307" s="517"/>
    </row>
    <row r="308" spans="6:17" ht="12.75">
      <c r="F308" s="511"/>
      <c r="G308" s="511"/>
      <c r="H308" s="511"/>
      <c r="I308" s="511"/>
      <c r="J308" s="511"/>
      <c r="K308" s="511"/>
      <c r="L308" s="511"/>
      <c r="M308" s="511"/>
      <c r="N308" s="511"/>
      <c r="O308" s="511"/>
      <c r="P308" s="511"/>
      <c r="Q308" s="517"/>
    </row>
    <row r="309" spans="6:17" ht="12.75">
      <c r="F309" s="511"/>
      <c r="G309" s="511"/>
      <c r="H309" s="511"/>
      <c r="I309" s="511"/>
      <c r="J309" s="511"/>
      <c r="K309" s="511"/>
      <c r="L309" s="511"/>
      <c r="M309" s="511"/>
      <c r="N309" s="511"/>
      <c r="O309" s="511"/>
      <c r="P309" s="511"/>
      <c r="Q309" s="517"/>
    </row>
    <row r="310" spans="6:17" ht="12.75">
      <c r="F310" s="511"/>
      <c r="G310" s="511"/>
      <c r="H310" s="511"/>
      <c r="I310" s="511"/>
      <c r="J310" s="511"/>
      <c r="K310" s="511"/>
      <c r="L310" s="511"/>
      <c r="M310" s="511"/>
      <c r="N310" s="511"/>
      <c r="O310" s="511"/>
      <c r="P310" s="511"/>
      <c r="Q310" s="517"/>
    </row>
    <row r="311" spans="6:17" ht="12.75">
      <c r="F311" s="511"/>
      <c r="G311" s="511"/>
      <c r="H311" s="511"/>
      <c r="I311" s="511"/>
      <c r="J311" s="511"/>
      <c r="K311" s="511"/>
      <c r="L311" s="511"/>
      <c r="M311" s="511"/>
      <c r="N311" s="511"/>
      <c r="O311" s="511"/>
      <c r="P311" s="511"/>
      <c r="Q311" s="517"/>
    </row>
    <row r="312" spans="6:17" ht="12.75">
      <c r="F312" s="511"/>
      <c r="G312" s="511"/>
      <c r="H312" s="511"/>
      <c r="I312" s="511"/>
      <c r="J312" s="511"/>
      <c r="K312" s="511"/>
      <c r="L312" s="511"/>
      <c r="M312" s="511"/>
      <c r="N312" s="511"/>
      <c r="O312" s="511"/>
      <c r="P312" s="511"/>
      <c r="Q312" s="517"/>
    </row>
    <row r="313" spans="6:17" ht="12.75">
      <c r="F313" s="511"/>
      <c r="G313" s="511"/>
      <c r="H313" s="511"/>
      <c r="I313" s="511"/>
      <c r="J313" s="511"/>
      <c r="K313" s="511"/>
      <c r="L313" s="511"/>
      <c r="M313" s="511"/>
      <c r="N313" s="511"/>
      <c r="O313" s="511"/>
      <c r="P313" s="511"/>
      <c r="Q313" s="517"/>
    </row>
    <row r="314" spans="6:17" ht="12.75">
      <c r="F314" s="511"/>
      <c r="G314" s="511"/>
      <c r="H314" s="511"/>
      <c r="I314" s="511"/>
      <c r="J314" s="511"/>
      <c r="K314" s="511"/>
      <c r="L314" s="511"/>
      <c r="M314" s="511"/>
      <c r="N314" s="511"/>
      <c r="O314" s="511"/>
      <c r="P314" s="511"/>
      <c r="Q314" s="517"/>
    </row>
    <row r="315" spans="6:17" ht="12.75">
      <c r="F315" s="511"/>
      <c r="G315" s="511"/>
      <c r="H315" s="511"/>
      <c r="I315" s="511"/>
      <c r="J315" s="511"/>
      <c r="K315" s="511"/>
      <c r="L315" s="511"/>
      <c r="M315" s="511"/>
      <c r="N315" s="511"/>
      <c r="O315" s="511"/>
      <c r="P315" s="511"/>
      <c r="Q315" s="517"/>
    </row>
    <row r="316" spans="6:17" ht="12.75">
      <c r="F316" s="511"/>
      <c r="G316" s="511"/>
      <c r="H316" s="511"/>
      <c r="I316" s="511"/>
      <c r="J316" s="511"/>
      <c r="K316" s="511"/>
      <c r="L316" s="511"/>
      <c r="M316" s="511"/>
      <c r="N316" s="511"/>
      <c r="O316" s="511"/>
      <c r="P316" s="511"/>
      <c r="Q316" s="517"/>
    </row>
    <row r="317" spans="6:17" ht="12.75">
      <c r="F317" s="511"/>
      <c r="G317" s="511"/>
      <c r="H317" s="511"/>
      <c r="I317" s="511"/>
      <c r="J317" s="511"/>
      <c r="K317" s="511"/>
      <c r="L317" s="511"/>
      <c r="M317" s="511"/>
      <c r="N317" s="511"/>
      <c r="O317" s="511"/>
      <c r="P317" s="511"/>
      <c r="Q317" s="517"/>
    </row>
    <row r="318" spans="6:17" ht="12.75">
      <c r="F318" s="511"/>
      <c r="G318" s="511"/>
      <c r="H318" s="511"/>
      <c r="I318" s="511"/>
      <c r="J318" s="511"/>
      <c r="K318" s="511"/>
      <c r="L318" s="511"/>
      <c r="M318" s="511"/>
      <c r="N318" s="511"/>
      <c r="O318" s="511"/>
      <c r="P318" s="511"/>
      <c r="Q318" s="517"/>
    </row>
    <row r="319" spans="6:17" ht="12.75">
      <c r="F319" s="511"/>
      <c r="G319" s="511"/>
      <c r="H319" s="511"/>
      <c r="I319" s="511"/>
      <c r="J319" s="511"/>
      <c r="K319" s="511"/>
      <c r="L319" s="511"/>
      <c r="M319" s="511"/>
      <c r="N319" s="511"/>
      <c r="O319" s="511"/>
      <c r="P319" s="511"/>
      <c r="Q319" s="517"/>
    </row>
    <row r="320" spans="6:17" ht="12.75">
      <c r="F320" s="511"/>
      <c r="G320" s="511"/>
      <c r="H320" s="511"/>
      <c r="I320" s="511"/>
      <c r="J320" s="511"/>
      <c r="K320" s="511"/>
      <c r="L320" s="511"/>
      <c r="M320" s="511"/>
      <c r="N320" s="511"/>
      <c r="O320" s="511"/>
      <c r="P320" s="511"/>
      <c r="Q320" s="517"/>
    </row>
    <row r="321" spans="6:17" ht="12.75">
      <c r="F321" s="511"/>
      <c r="G321" s="511"/>
      <c r="H321" s="511"/>
      <c r="I321" s="511"/>
      <c r="J321" s="511"/>
      <c r="K321" s="511"/>
      <c r="L321" s="511"/>
      <c r="M321" s="511"/>
      <c r="N321" s="511"/>
      <c r="O321" s="511"/>
      <c r="P321" s="511"/>
      <c r="Q321" s="517"/>
    </row>
    <row r="322" spans="6:17" ht="12.75">
      <c r="F322" s="511"/>
      <c r="G322" s="511"/>
      <c r="H322" s="511"/>
      <c r="I322" s="511"/>
      <c r="J322" s="511"/>
      <c r="K322" s="511"/>
      <c r="L322" s="511"/>
      <c r="M322" s="511"/>
      <c r="N322" s="511"/>
      <c r="O322" s="511"/>
      <c r="P322" s="511"/>
      <c r="Q322" s="517"/>
    </row>
    <row r="323" spans="6:17" ht="12.75">
      <c r="F323" s="511"/>
      <c r="G323" s="511"/>
      <c r="H323" s="511"/>
      <c r="I323" s="511"/>
      <c r="J323" s="511"/>
      <c r="K323" s="511"/>
      <c r="L323" s="511"/>
      <c r="M323" s="511"/>
      <c r="N323" s="511"/>
      <c r="O323" s="511"/>
      <c r="P323" s="511"/>
      <c r="Q323" s="517"/>
    </row>
    <row r="324" spans="6:17" ht="12.75">
      <c r="F324" s="511"/>
      <c r="G324" s="511"/>
      <c r="H324" s="511"/>
      <c r="I324" s="511"/>
      <c r="J324" s="511"/>
      <c r="K324" s="511"/>
      <c r="L324" s="511"/>
      <c r="M324" s="511"/>
      <c r="N324" s="511"/>
      <c r="O324" s="511"/>
      <c r="P324" s="511"/>
      <c r="Q324" s="517"/>
    </row>
    <row r="325" spans="6:17" ht="12.75">
      <c r="F325" s="511"/>
      <c r="G325" s="511"/>
      <c r="H325" s="511"/>
      <c r="I325" s="511"/>
      <c r="J325" s="511"/>
      <c r="K325" s="511"/>
      <c r="L325" s="511"/>
      <c r="M325" s="511"/>
      <c r="N325" s="511"/>
      <c r="O325" s="511"/>
      <c r="P325" s="511"/>
      <c r="Q325" s="517"/>
    </row>
    <row r="326" spans="6:17" ht="12.75">
      <c r="F326" s="511"/>
      <c r="G326" s="511"/>
      <c r="H326" s="511"/>
      <c r="I326" s="511"/>
      <c r="J326" s="511"/>
      <c r="K326" s="511"/>
      <c r="L326" s="511"/>
      <c r="M326" s="511"/>
      <c r="N326" s="511"/>
      <c r="O326" s="511"/>
      <c r="P326" s="511"/>
      <c r="Q326" s="517"/>
    </row>
    <row r="327" spans="6:17" ht="12.75">
      <c r="F327" s="511"/>
      <c r="G327" s="511"/>
      <c r="H327" s="511"/>
      <c r="I327" s="511"/>
      <c r="J327" s="511"/>
      <c r="K327" s="511"/>
      <c r="L327" s="511"/>
      <c r="M327" s="511"/>
      <c r="N327" s="511"/>
      <c r="O327" s="511"/>
      <c r="P327" s="511"/>
      <c r="Q327" s="517"/>
    </row>
    <row r="328" spans="6:17" ht="12.75">
      <c r="F328" s="511"/>
      <c r="G328" s="511"/>
      <c r="H328" s="511"/>
      <c r="I328" s="511"/>
      <c r="J328" s="511"/>
      <c r="K328" s="511"/>
      <c r="L328" s="511"/>
      <c r="M328" s="511"/>
      <c r="N328" s="511"/>
      <c r="O328" s="511"/>
      <c r="P328" s="511"/>
      <c r="Q328" s="517"/>
    </row>
    <row r="329" spans="6:17" ht="12.75">
      <c r="F329" s="511"/>
      <c r="G329" s="511"/>
      <c r="H329" s="511"/>
      <c r="I329" s="511"/>
      <c r="J329" s="511"/>
      <c r="K329" s="511"/>
      <c r="L329" s="511"/>
      <c r="M329" s="511"/>
      <c r="N329" s="511"/>
      <c r="O329" s="511"/>
      <c r="P329" s="511"/>
      <c r="Q329" s="517"/>
    </row>
    <row r="330" spans="6:17" ht="12.75">
      <c r="F330" s="511"/>
      <c r="G330" s="511"/>
      <c r="H330" s="511"/>
      <c r="I330" s="511"/>
      <c r="J330" s="511"/>
      <c r="K330" s="511"/>
      <c r="L330" s="511"/>
      <c r="M330" s="511"/>
      <c r="N330" s="511"/>
      <c r="O330" s="511"/>
      <c r="P330" s="511"/>
      <c r="Q330" s="517"/>
    </row>
    <row r="331" spans="6:17" ht="12.75">
      <c r="F331" s="511"/>
      <c r="G331" s="511"/>
      <c r="H331" s="511"/>
      <c r="I331" s="511"/>
      <c r="J331" s="511"/>
      <c r="K331" s="511"/>
      <c r="L331" s="511"/>
      <c r="M331" s="511"/>
      <c r="N331" s="511"/>
      <c r="O331" s="511"/>
      <c r="P331" s="511"/>
      <c r="Q331" s="517"/>
    </row>
    <row r="332" spans="6:17" ht="12.75">
      <c r="F332" s="511"/>
      <c r="G332" s="511"/>
      <c r="H332" s="511"/>
      <c r="I332" s="511"/>
      <c r="J332" s="511"/>
      <c r="K332" s="511"/>
      <c r="L332" s="511"/>
      <c r="M332" s="511"/>
      <c r="N332" s="511"/>
      <c r="O332" s="511"/>
      <c r="P332" s="511"/>
      <c r="Q332" s="517"/>
    </row>
    <row r="333" spans="6:17" ht="12.75">
      <c r="F333" s="511"/>
      <c r="G333" s="511"/>
      <c r="H333" s="511"/>
      <c r="I333" s="511"/>
      <c r="J333" s="511"/>
      <c r="K333" s="511"/>
      <c r="L333" s="511"/>
      <c r="M333" s="511"/>
      <c r="N333" s="511"/>
      <c r="O333" s="511"/>
      <c r="P333" s="511"/>
      <c r="Q333" s="517"/>
    </row>
    <row r="334" spans="6:17" ht="12.75">
      <c r="F334" s="511"/>
      <c r="G334" s="511"/>
      <c r="H334" s="511"/>
      <c r="I334" s="511"/>
      <c r="J334" s="511"/>
      <c r="K334" s="511"/>
      <c r="L334" s="511"/>
      <c r="M334" s="511"/>
      <c r="N334" s="511"/>
      <c r="O334" s="511"/>
      <c r="P334" s="511"/>
      <c r="Q334" s="517"/>
    </row>
    <row r="335" spans="6:17" ht="12.75">
      <c r="F335" s="511"/>
      <c r="G335" s="511"/>
      <c r="H335" s="511"/>
      <c r="I335" s="511"/>
      <c r="J335" s="511"/>
      <c r="K335" s="511"/>
      <c r="L335" s="511"/>
      <c r="M335" s="511"/>
      <c r="N335" s="511"/>
      <c r="O335" s="511"/>
      <c r="P335" s="511"/>
      <c r="Q335" s="517"/>
    </row>
    <row r="336" spans="6:17" ht="12.75">
      <c r="F336" s="511"/>
      <c r="G336" s="511"/>
      <c r="H336" s="511"/>
      <c r="I336" s="511"/>
      <c r="J336" s="511"/>
      <c r="K336" s="511"/>
      <c r="L336" s="511"/>
      <c r="M336" s="511"/>
      <c r="N336" s="511"/>
      <c r="O336" s="511"/>
      <c r="P336" s="511"/>
      <c r="Q336" s="517"/>
    </row>
    <row r="337" spans="6:17" ht="12.75">
      <c r="F337" s="511"/>
      <c r="G337" s="511"/>
      <c r="H337" s="511"/>
      <c r="I337" s="511"/>
      <c r="J337" s="511"/>
      <c r="K337" s="511"/>
      <c r="L337" s="511"/>
      <c r="M337" s="511"/>
      <c r="N337" s="511"/>
      <c r="O337" s="511"/>
      <c r="P337" s="511"/>
      <c r="Q337" s="517"/>
    </row>
    <row r="338" spans="6:17" ht="12.75">
      <c r="F338" s="511"/>
      <c r="G338" s="511"/>
      <c r="H338" s="511"/>
      <c r="I338" s="511"/>
      <c r="J338" s="511"/>
      <c r="K338" s="511"/>
      <c r="L338" s="511"/>
      <c r="M338" s="511"/>
      <c r="N338" s="511"/>
      <c r="O338" s="511"/>
      <c r="P338" s="511"/>
      <c r="Q338" s="517"/>
    </row>
    <row r="339" spans="6:17" ht="12.75">
      <c r="F339" s="511"/>
      <c r="G339" s="511"/>
      <c r="H339" s="511"/>
      <c r="I339" s="511"/>
      <c r="J339" s="511"/>
      <c r="K339" s="511"/>
      <c r="L339" s="511"/>
      <c r="M339" s="511"/>
      <c r="N339" s="511"/>
      <c r="O339" s="511"/>
      <c r="P339" s="511"/>
      <c r="Q339" s="517"/>
    </row>
    <row r="340" spans="6:17" ht="12.75">
      <c r="F340" s="511"/>
      <c r="G340" s="511"/>
      <c r="H340" s="511"/>
      <c r="I340" s="511"/>
      <c r="J340" s="511"/>
      <c r="K340" s="511"/>
      <c r="L340" s="511"/>
      <c r="M340" s="511"/>
      <c r="N340" s="511"/>
      <c r="O340" s="511"/>
      <c r="P340" s="511"/>
      <c r="Q340" s="517"/>
    </row>
    <row r="341" spans="6:17" ht="12.75">
      <c r="F341" s="511"/>
      <c r="G341" s="511"/>
      <c r="H341" s="511"/>
      <c r="I341" s="511"/>
      <c r="J341" s="511"/>
      <c r="K341" s="511"/>
      <c r="L341" s="511"/>
      <c r="M341" s="511"/>
      <c r="N341" s="511"/>
      <c r="O341" s="511"/>
      <c r="P341" s="511"/>
      <c r="Q341" s="517"/>
    </row>
    <row r="342" spans="6:17" ht="12.75">
      <c r="F342" s="511"/>
      <c r="G342" s="511"/>
      <c r="H342" s="511"/>
      <c r="I342" s="511"/>
      <c r="J342" s="511"/>
      <c r="K342" s="511"/>
      <c r="L342" s="511"/>
      <c r="M342" s="511"/>
      <c r="N342" s="511"/>
      <c r="O342" s="511"/>
      <c r="P342" s="511"/>
      <c r="Q342" s="517"/>
    </row>
    <row r="343" spans="6:17" ht="12.75">
      <c r="F343" s="511"/>
      <c r="G343" s="511"/>
      <c r="H343" s="511"/>
      <c r="I343" s="511"/>
      <c r="J343" s="511"/>
      <c r="K343" s="511"/>
      <c r="L343" s="511"/>
      <c r="M343" s="511"/>
      <c r="N343" s="511"/>
      <c r="O343" s="511"/>
      <c r="P343" s="511"/>
      <c r="Q343" s="517"/>
    </row>
    <row r="344" spans="6:17" ht="12.75">
      <c r="F344" s="511"/>
      <c r="G344" s="511"/>
      <c r="H344" s="511"/>
      <c r="I344" s="511"/>
      <c r="J344" s="511"/>
      <c r="K344" s="511"/>
      <c r="L344" s="511"/>
      <c r="M344" s="511"/>
      <c r="N344" s="511"/>
      <c r="O344" s="511"/>
      <c r="P344" s="511"/>
      <c r="Q344" s="517"/>
    </row>
    <row r="345" spans="6:17" ht="12.75">
      <c r="F345" s="511"/>
      <c r="G345" s="511"/>
      <c r="H345" s="511"/>
      <c r="I345" s="511"/>
      <c r="J345" s="511"/>
      <c r="K345" s="511"/>
      <c r="L345" s="511"/>
      <c r="M345" s="511"/>
      <c r="N345" s="511"/>
      <c r="O345" s="511"/>
      <c r="P345" s="511"/>
      <c r="Q345" s="517"/>
    </row>
    <row r="346" spans="6:17" ht="12.75">
      <c r="F346" s="511"/>
      <c r="G346" s="511"/>
      <c r="H346" s="511"/>
      <c r="I346" s="511"/>
      <c r="J346" s="511"/>
      <c r="K346" s="511"/>
      <c r="L346" s="511"/>
      <c r="M346" s="511"/>
      <c r="N346" s="511"/>
      <c r="O346" s="511"/>
      <c r="P346" s="511"/>
      <c r="Q346" s="517"/>
    </row>
    <row r="347" spans="6:17" ht="12.75">
      <c r="F347" s="511"/>
      <c r="G347" s="511"/>
      <c r="H347" s="511"/>
      <c r="I347" s="511"/>
      <c r="J347" s="511"/>
      <c r="K347" s="511"/>
      <c r="L347" s="511"/>
      <c r="M347" s="511"/>
      <c r="N347" s="511"/>
      <c r="O347" s="511"/>
      <c r="P347" s="511"/>
      <c r="Q347" s="517"/>
    </row>
    <row r="348" spans="6:17" ht="12.75">
      <c r="F348" s="511"/>
      <c r="G348" s="511"/>
      <c r="H348" s="511"/>
      <c r="I348" s="511"/>
      <c r="J348" s="511"/>
      <c r="K348" s="511"/>
      <c r="L348" s="511"/>
      <c r="M348" s="511"/>
      <c r="N348" s="511"/>
      <c r="O348" s="511"/>
      <c r="P348" s="511"/>
      <c r="Q348" s="517"/>
    </row>
    <row r="349" spans="6:17" ht="12.75">
      <c r="F349" s="511"/>
      <c r="G349" s="511"/>
      <c r="H349" s="511"/>
      <c r="I349" s="511"/>
      <c r="J349" s="511"/>
      <c r="K349" s="511"/>
      <c r="L349" s="511"/>
      <c r="M349" s="511"/>
      <c r="N349" s="511"/>
      <c r="O349" s="511"/>
      <c r="P349" s="511"/>
      <c r="Q349" s="517"/>
    </row>
    <row r="350" spans="6:17" ht="12.75">
      <c r="F350" s="511"/>
      <c r="G350" s="511"/>
      <c r="H350" s="511"/>
      <c r="I350" s="511"/>
      <c r="J350" s="511"/>
      <c r="K350" s="511"/>
      <c r="L350" s="511"/>
      <c r="M350" s="511"/>
      <c r="N350" s="511"/>
      <c r="O350" s="511"/>
      <c r="P350" s="511"/>
      <c r="Q350" s="517"/>
    </row>
    <row r="351" spans="6:17" ht="12.75">
      <c r="F351" s="511"/>
      <c r="G351" s="511"/>
      <c r="H351" s="511"/>
      <c r="I351" s="511"/>
      <c r="J351" s="511"/>
      <c r="K351" s="511"/>
      <c r="L351" s="511"/>
      <c r="M351" s="511"/>
      <c r="N351" s="511"/>
      <c r="O351" s="511"/>
      <c r="P351" s="511"/>
      <c r="Q351" s="517"/>
    </row>
    <row r="352" spans="6:17" ht="12.75">
      <c r="F352" s="511"/>
      <c r="G352" s="511"/>
      <c r="H352" s="511"/>
      <c r="I352" s="511"/>
      <c r="J352" s="511"/>
      <c r="K352" s="511"/>
      <c r="L352" s="511"/>
      <c r="M352" s="511"/>
      <c r="N352" s="511"/>
      <c r="O352" s="511"/>
      <c r="P352" s="511"/>
      <c r="Q352" s="517"/>
    </row>
    <row r="353" spans="6:17" ht="12.75">
      <c r="F353" s="511"/>
      <c r="G353" s="511"/>
      <c r="H353" s="511"/>
      <c r="I353" s="511"/>
      <c r="J353" s="511"/>
      <c r="K353" s="511"/>
      <c r="L353" s="511"/>
      <c r="M353" s="511"/>
      <c r="N353" s="511"/>
      <c r="O353" s="511"/>
      <c r="P353" s="511"/>
      <c r="Q353" s="517"/>
    </row>
    <row r="354" spans="6:17" ht="12.75">
      <c r="F354" s="511"/>
      <c r="G354" s="511"/>
      <c r="H354" s="511"/>
      <c r="I354" s="511"/>
      <c r="J354" s="511"/>
      <c r="K354" s="511"/>
      <c r="L354" s="511"/>
      <c r="M354" s="511"/>
      <c r="N354" s="511"/>
      <c r="O354" s="511"/>
      <c r="P354" s="511"/>
      <c r="Q354" s="517"/>
    </row>
    <row r="355" spans="6:17" ht="12.75">
      <c r="F355" s="511"/>
      <c r="G355" s="511"/>
      <c r="H355" s="511"/>
      <c r="I355" s="511"/>
      <c r="J355" s="511"/>
      <c r="K355" s="511"/>
      <c r="L355" s="511"/>
      <c r="M355" s="511"/>
      <c r="N355" s="511"/>
      <c r="O355" s="511"/>
      <c r="P355" s="511"/>
      <c r="Q355" s="517"/>
    </row>
    <row r="356" spans="6:17" ht="12.75">
      <c r="F356" s="511"/>
      <c r="G356" s="511"/>
      <c r="H356" s="511"/>
      <c r="I356" s="511"/>
      <c r="J356" s="511"/>
      <c r="K356" s="511"/>
      <c r="L356" s="511"/>
      <c r="M356" s="511"/>
      <c r="N356" s="511"/>
      <c r="O356" s="511"/>
      <c r="P356" s="511"/>
      <c r="Q356" s="517"/>
    </row>
    <row r="357" spans="6:17" ht="12.75">
      <c r="F357" s="511"/>
      <c r="G357" s="511"/>
      <c r="H357" s="511"/>
      <c r="I357" s="511"/>
      <c r="J357" s="511"/>
      <c r="K357" s="511"/>
      <c r="L357" s="511"/>
      <c r="M357" s="511"/>
      <c r="N357" s="511"/>
      <c r="O357" s="511"/>
      <c r="P357" s="511"/>
      <c r="Q357" s="517"/>
    </row>
    <row r="358" spans="6:17" ht="12.75">
      <c r="F358" s="511"/>
      <c r="G358" s="511"/>
      <c r="H358" s="511"/>
      <c r="I358" s="511"/>
      <c r="J358" s="511"/>
      <c r="K358" s="511"/>
      <c r="L358" s="511"/>
      <c r="M358" s="511"/>
      <c r="N358" s="511"/>
      <c r="O358" s="511"/>
      <c r="P358" s="511"/>
      <c r="Q358" s="517"/>
    </row>
    <row r="359" spans="6:17" ht="12.75">
      <c r="F359" s="511"/>
      <c r="G359" s="511"/>
      <c r="H359" s="511"/>
      <c r="I359" s="511"/>
      <c r="J359" s="511"/>
      <c r="K359" s="511"/>
      <c r="L359" s="511"/>
      <c r="M359" s="511"/>
      <c r="N359" s="511"/>
      <c r="O359" s="511"/>
      <c r="P359" s="511"/>
      <c r="Q359" s="517"/>
    </row>
    <row r="360" spans="6:17" ht="12.75">
      <c r="F360" s="511"/>
      <c r="G360" s="511"/>
      <c r="H360" s="511"/>
      <c r="I360" s="511"/>
      <c r="J360" s="511"/>
      <c r="K360" s="511"/>
      <c r="L360" s="511"/>
      <c r="M360" s="511"/>
      <c r="N360" s="511"/>
      <c r="O360" s="511"/>
      <c r="P360" s="511"/>
      <c r="Q360" s="517"/>
    </row>
    <row r="361" spans="6:17" ht="12.75">
      <c r="F361" s="511"/>
      <c r="G361" s="511"/>
      <c r="H361" s="511"/>
      <c r="I361" s="511"/>
      <c r="J361" s="511"/>
      <c r="K361" s="511"/>
      <c r="L361" s="511"/>
      <c r="M361" s="511"/>
      <c r="N361" s="511"/>
      <c r="O361" s="511"/>
      <c r="P361" s="511"/>
      <c r="Q361" s="517"/>
    </row>
    <row r="362" spans="6:17" ht="12.75">
      <c r="F362" s="511"/>
      <c r="G362" s="511"/>
      <c r="H362" s="511"/>
      <c r="I362" s="511"/>
      <c r="J362" s="511"/>
      <c r="K362" s="511"/>
      <c r="L362" s="511"/>
      <c r="M362" s="511"/>
      <c r="N362" s="511"/>
      <c r="O362" s="511"/>
      <c r="P362" s="511"/>
      <c r="Q362" s="517"/>
    </row>
    <row r="363" spans="6:17" ht="12.75">
      <c r="F363" s="511"/>
      <c r="G363" s="511"/>
      <c r="H363" s="511"/>
      <c r="I363" s="511"/>
      <c r="J363" s="511"/>
      <c r="K363" s="511"/>
      <c r="L363" s="511"/>
      <c r="M363" s="511"/>
      <c r="N363" s="511"/>
      <c r="O363" s="511"/>
      <c r="P363" s="511"/>
      <c r="Q363" s="517"/>
    </row>
    <row r="364" spans="6:17" ht="12.75">
      <c r="F364" s="511"/>
      <c r="G364" s="511"/>
      <c r="H364" s="511"/>
      <c r="I364" s="511"/>
      <c r="J364" s="511"/>
      <c r="K364" s="511"/>
      <c r="L364" s="511"/>
      <c r="M364" s="511"/>
      <c r="N364" s="511"/>
      <c r="O364" s="511"/>
      <c r="P364" s="511"/>
      <c r="Q364" s="517"/>
    </row>
    <row r="365" spans="6:17" ht="12.75">
      <c r="F365" s="511"/>
      <c r="G365" s="511"/>
      <c r="H365" s="511"/>
      <c r="I365" s="511"/>
      <c r="J365" s="511"/>
      <c r="K365" s="511"/>
      <c r="L365" s="511"/>
      <c r="M365" s="511"/>
      <c r="N365" s="511"/>
      <c r="O365" s="511"/>
      <c r="P365" s="511"/>
      <c r="Q365" s="517"/>
    </row>
    <row r="366" spans="6:17" ht="12.75">
      <c r="F366" s="511"/>
      <c r="G366" s="511"/>
      <c r="H366" s="511"/>
      <c r="I366" s="511"/>
      <c r="J366" s="511"/>
      <c r="K366" s="511"/>
      <c r="L366" s="511"/>
      <c r="M366" s="511"/>
      <c r="N366" s="511"/>
      <c r="O366" s="511"/>
      <c r="P366" s="511"/>
      <c r="Q366" s="517"/>
    </row>
    <row r="367" spans="6:17" ht="12.75">
      <c r="F367" s="511"/>
      <c r="G367" s="511"/>
      <c r="H367" s="511"/>
      <c r="I367" s="511"/>
      <c r="J367" s="511"/>
      <c r="K367" s="511"/>
      <c r="L367" s="511"/>
      <c r="M367" s="511"/>
      <c r="N367" s="511"/>
      <c r="O367" s="511"/>
      <c r="P367" s="511"/>
      <c r="Q367" s="517"/>
    </row>
    <row r="368" spans="6:17" ht="12.75">
      <c r="F368" s="511"/>
      <c r="G368" s="511"/>
      <c r="H368" s="511"/>
      <c r="I368" s="511"/>
      <c r="J368" s="511"/>
      <c r="K368" s="511"/>
      <c r="L368" s="511"/>
      <c r="M368" s="511"/>
      <c r="N368" s="511"/>
      <c r="O368" s="511"/>
      <c r="P368" s="511"/>
      <c r="Q368" s="517"/>
    </row>
    <row r="369" spans="6:17" ht="12.75">
      <c r="F369" s="511"/>
      <c r="G369" s="511"/>
      <c r="H369" s="511"/>
      <c r="I369" s="511"/>
      <c r="J369" s="511"/>
      <c r="K369" s="511"/>
      <c r="L369" s="511"/>
      <c r="M369" s="511"/>
      <c r="N369" s="511"/>
      <c r="O369" s="511"/>
      <c r="P369" s="511"/>
      <c r="Q369" s="517"/>
    </row>
    <row r="370" spans="6:17" ht="12.75">
      <c r="F370" s="511"/>
      <c r="G370" s="511"/>
      <c r="H370" s="511"/>
      <c r="I370" s="511"/>
      <c r="J370" s="511"/>
      <c r="K370" s="511"/>
      <c r="L370" s="511"/>
      <c r="M370" s="511"/>
      <c r="N370" s="511"/>
      <c r="O370" s="511"/>
      <c r="P370" s="511"/>
      <c r="Q370" s="517"/>
    </row>
    <row r="371" spans="6:17" ht="12.75">
      <c r="F371" s="511"/>
      <c r="G371" s="511"/>
      <c r="H371" s="511"/>
      <c r="I371" s="511"/>
      <c r="J371" s="511"/>
      <c r="K371" s="511"/>
      <c r="L371" s="511"/>
      <c r="M371" s="511"/>
      <c r="N371" s="511"/>
      <c r="O371" s="511"/>
      <c r="P371" s="511"/>
      <c r="Q371" s="517"/>
    </row>
    <row r="372" spans="6:17" ht="12.75">
      <c r="F372" s="511"/>
      <c r="G372" s="511"/>
      <c r="H372" s="511"/>
      <c r="I372" s="511"/>
      <c r="J372" s="511"/>
      <c r="K372" s="511"/>
      <c r="L372" s="511"/>
      <c r="M372" s="511"/>
      <c r="N372" s="511"/>
      <c r="O372" s="511"/>
      <c r="P372" s="511"/>
      <c r="Q372" s="517"/>
    </row>
    <row r="373" spans="6:17" ht="12.75">
      <c r="F373" s="511"/>
      <c r="G373" s="511"/>
      <c r="H373" s="511"/>
      <c r="I373" s="511"/>
      <c r="J373" s="511"/>
      <c r="K373" s="511"/>
      <c r="L373" s="511"/>
      <c r="M373" s="511"/>
      <c r="N373" s="511"/>
      <c r="O373" s="511"/>
      <c r="P373" s="511"/>
      <c r="Q373" s="517"/>
    </row>
    <row r="374" spans="6:17" ht="12.75">
      <c r="F374" s="511"/>
      <c r="G374" s="511"/>
      <c r="H374" s="511"/>
      <c r="I374" s="511"/>
      <c r="J374" s="511"/>
      <c r="K374" s="511"/>
      <c r="L374" s="511"/>
      <c r="M374" s="511"/>
      <c r="N374" s="511"/>
      <c r="O374" s="511"/>
      <c r="P374" s="511"/>
      <c r="Q374" s="517"/>
    </row>
    <row r="375" spans="6:17" ht="12.75">
      <c r="F375" s="511"/>
      <c r="G375" s="511"/>
      <c r="H375" s="511"/>
      <c r="I375" s="511"/>
      <c r="J375" s="511"/>
      <c r="K375" s="511"/>
      <c r="L375" s="511"/>
      <c r="M375" s="511"/>
      <c r="N375" s="511"/>
      <c r="O375" s="511"/>
      <c r="P375" s="511"/>
      <c r="Q375" s="517"/>
    </row>
    <row r="376" spans="6:17" ht="12.75">
      <c r="F376" s="511"/>
      <c r="G376" s="511"/>
      <c r="H376" s="511"/>
      <c r="I376" s="511"/>
      <c r="J376" s="511"/>
      <c r="K376" s="511"/>
      <c r="L376" s="511"/>
      <c r="M376" s="511"/>
      <c r="N376" s="511"/>
      <c r="O376" s="511"/>
      <c r="P376" s="511"/>
      <c r="Q376" s="517"/>
    </row>
    <row r="377" spans="6:17" ht="12.75">
      <c r="F377" s="511"/>
      <c r="G377" s="511"/>
      <c r="H377" s="511"/>
      <c r="I377" s="511"/>
      <c r="J377" s="511"/>
      <c r="K377" s="511"/>
      <c r="L377" s="511"/>
      <c r="M377" s="511"/>
      <c r="N377" s="511"/>
      <c r="O377" s="511"/>
      <c r="P377" s="511"/>
      <c r="Q377" s="517"/>
    </row>
    <row r="378" spans="6:17" ht="12.75">
      <c r="F378" s="511"/>
      <c r="G378" s="511"/>
      <c r="H378" s="511"/>
      <c r="I378" s="511"/>
      <c r="J378" s="511"/>
      <c r="K378" s="511"/>
      <c r="L378" s="511"/>
      <c r="M378" s="511"/>
      <c r="N378" s="511"/>
      <c r="O378" s="511"/>
      <c r="P378" s="511"/>
      <c r="Q378" s="517"/>
    </row>
    <row r="379" spans="6:17" ht="12.75">
      <c r="F379" s="511"/>
      <c r="G379" s="511"/>
      <c r="H379" s="511"/>
      <c r="I379" s="511"/>
      <c r="J379" s="511"/>
      <c r="K379" s="511"/>
      <c r="L379" s="511"/>
      <c r="M379" s="511"/>
      <c r="N379" s="511"/>
      <c r="O379" s="511"/>
      <c r="P379" s="511"/>
      <c r="Q379" s="517"/>
    </row>
    <row r="380" spans="6:17" ht="12.75">
      <c r="F380" s="511"/>
      <c r="G380" s="511"/>
      <c r="H380" s="511"/>
      <c r="I380" s="511"/>
      <c r="J380" s="511"/>
      <c r="K380" s="511"/>
      <c r="L380" s="511"/>
      <c r="M380" s="511"/>
      <c r="N380" s="511"/>
      <c r="O380" s="511"/>
      <c r="P380" s="511"/>
      <c r="Q380" s="517"/>
    </row>
    <row r="381" spans="6:17" ht="12.75">
      <c r="F381" s="511"/>
      <c r="G381" s="511"/>
      <c r="H381" s="511"/>
      <c r="I381" s="511"/>
      <c r="J381" s="511"/>
      <c r="K381" s="511"/>
      <c r="L381" s="511"/>
      <c r="M381" s="511"/>
      <c r="N381" s="511"/>
      <c r="O381" s="511"/>
      <c r="P381" s="511"/>
      <c r="Q381" s="517"/>
    </row>
    <row r="382" spans="6:17" ht="12.75">
      <c r="F382" s="511"/>
      <c r="G382" s="511"/>
      <c r="H382" s="511"/>
      <c r="I382" s="511"/>
      <c r="J382" s="511"/>
      <c r="K382" s="511"/>
      <c r="L382" s="511"/>
      <c r="M382" s="511"/>
      <c r="N382" s="511"/>
      <c r="O382" s="511"/>
      <c r="P382" s="511"/>
      <c r="Q382" s="517"/>
    </row>
    <row r="383" spans="6:17" ht="12.75">
      <c r="F383" s="511"/>
      <c r="G383" s="511"/>
      <c r="H383" s="511"/>
      <c r="I383" s="511"/>
      <c r="J383" s="511"/>
      <c r="K383" s="511"/>
      <c r="L383" s="511"/>
      <c r="M383" s="511"/>
      <c r="N383" s="511"/>
      <c r="O383" s="511"/>
      <c r="P383" s="511"/>
      <c r="Q383" s="517"/>
    </row>
    <row r="384" spans="6:17" ht="12.75">
      <c r="F384" s="511"/>
      <c r="G384" s="511"/>
      <c r="H384" s="511"/>
      <c r="I384" s="511"/>
      <c r="J384" s="511"/>
      <c r="K384" s="511"/>
      <c r="L384" s="511"/>
      <c r="M384" s="511"/>
      <c r="N384" s="511"/>
      <c r="O384" s="511"/>
      <c r="P384" s="511"/>
      <c r="Q384" s="517"/>
    </row>
    <row r="385" spans="6:17" ht="12.75">
      <c r="F385" s="511"/>
      <c r="G385" s="511"/>
      <c r="H385" s="511"/>
      <c r="I385" s="511"/>
      <c r="J385" s="511"/>
      <c r="K385" s="511"/>
      <c r="L385" s="511"/>
      <c r="M385" s="511"/>
      <c r="N385" s="511"/>
      <c r="O385" s="511"/>
      <c r="P385" s="511"/>
      <c r="Q385" s="517"/>
    </row>
    <row r="386" spans="6:17" ht="12.75">
      <c r="F386" s="511"/>
      <c r="G386" s="511"/>
      <c r="H386" s="511"/>
      <c r="I386" s="511"/>
      <c r="J386" s="511"/>
      <c r="K386" s="511"/>
      <c r="L386" s="511"/>
      <c r="M386" s="511"/>
      <c r="N386" s="511"/>
      <c r="O386" s="511"/>
      <c r="P386" s="511"/>
      <c r="Q386" s="517"/>
    </row>
    <row r="387" spans="6:17" ht="12.75">
      <c r="F387" s="511"/>
      <c r="G387" s="511"/>
      <c r="H387" s="511"/>
      <c r="I387" s="511"/>
      <c r="J387" s="511"/>
      <c r="K387" s="511"/>
      <c r="L387" s="511"/>
      <c r="M387" s="511"/>
      <c r="N387" s="511"/>
      <c r="O387" s="511"/>
      <c r="P387" s="511"/>
      <c r="Q387" s="517"/>
    </row>
    <row r="388" spans="6:17" ht="12.75">
      <c r="F388" s="511"/>
      <c r="G388" s="511"/>
      <c r="H388" s="511"/>
      <c r="I388" s="511"/>
      <c r="J388" s="511"/>
      <c r="K388" s="511"/>
      <c r="L388" s="511"/>
      <c r="M388" s="511"/>
      <c r="N388" s="511"/>
      <c r="O388" s="511"/>
      <c r="P388" s="511"/>
      <c r="Q388" s="517"/>
    </row>
    <row r="389" spans="6:17" ht="12.75">
      <c r="F389" s="511"/>
      <c r="G389" s="511"/>
      <c r="H389" s="511"/>
      <c r="I389" s="511"/>
      <c r="J389" s="511"/>
      <c r="K389" s="511"/>
      <c r="L389" s="511"/>
      <c r="M389" s="511"/>
      <c r="N389" s="511"/>
      <c r="O389" s="511"/>
      <c r="P389" s="511"/>
      <c r="Q389" s="517"/>
    </row>
    <row r="390" spans="6:17" ht="12.75">
      <c r="F390" s="511"/>
      <c r="G390" s="511"/>
      <c r="H390" s="511"/>
      <c r="I390" s="511"/>
      <c r="J390" s="511"/>
      <c r="K390" s="511"/>
      <c r="L390" s="511"/>
      <c r="M390" s="511"/>
      <c r="N390" s="511"/>
      <c r="O390" s="511"/>
      <c r="P390" s="511"/>
      <c r="Q390" s="517"/>
    </row>
    <row r="391" spans="6:17" ht="12.75">
      <c r="F391" s="511"/>
      <c r="G391" s="511"/>
      <c r="H391" s="511"/>
      <c r="I391" s="511"/>
      <c r="J391" s="511"/>
      <c r="K391" s="511"/>
      <c r="L391" s="511"/>
      <c r="M391" s="511"/>
      <c r="N391" s="511"/>
      <c r="O391" s="511"/>
      <c r="P391" s="511"/>
      <c r="Q391" s="517"/>
    </row>
    <row r="392" spans="6:17" ht="12.75">
      <c r="F392" s="511"/>
      <c r="G392" s="511"/>
      <c r="H392" s="511"/>
      <c r="I392" s="511"/>
      <c r="J392" s="511"/>
      <c r="K392" s="511"/>
      <c r="L392" s="511"/>
      <c r="M392" s="511"/>
      <c r="N392" s="511"/>
      <c r="O392" s="511"/>
      <c r="P392" s="511"/>
      <c r="Q392" s="517"/>
    </row>
    <row r="393" spans="6:17" ht="12.75">
      <c r="F393" s="511"/>
      <c r="G393" s="511"/>
      <c r="H393" s="511"/>
      <c r="I393" s="511"/>
      <c r="J393" s="511"/>
      <c r="K393" s="511"/>
      <c r="L393" s="511"/>
      <c r="M393" s="511"/>
      <c r="N393" s="511"/>
      <c r="O393" s="511"/>
      <c r="P393" s="511"/>
      <c r="Q393" s="517"/>
    </row>
    <row r="394" spans="6:17" ht="12.75">
      <c r="F394" s="511"/>
      <c r="G394" s="511"/>
      <c r="H394" s="511"/>
      <c r="I394" s="511"/>
      <c r="J394" s="511"/>
      <c r="K394" s="511"/>
      <c r="L394" s="511"/>
      <c r="M394" s="511"/>
      <c r="N394" s="511"/>
      <c r="O394" s="511"/>
      <c r="P394" s="511"/>
      <c r="Q394" s="517"/>
    </row>
    <row r="395" spans="6:17" ht="12.75">
      <c r="F395" s="511"/>
      <c r="G395" s="511"/>
      <c r="H395" s="511"/>
      <c r="I395" s="511"/>
      <c r="J395" s="511"/>
      <c r="K395" s="511"/>
      <c r="L395" s="511"/>
      <c r="M395" s="511"/>
      <c r="N395" s="511"/>
      <c r="O395" s="511"/>
      <c r="P395" s="511"/>
      <c r="Q395" s="517"/>
    </row>
    <row r="396" spans="6:17" ht="12.75">
      <c r="F396" s="511"/>
      <c r="G396" s="511"/>
      <c r="H396" s="511"/>
      <c r="I396" s="511"/>
      <c r="J396" s="511"/>
      <c r="K396" s="511"/>
      <c r="L396" s="511"/>
      <c r="M396" s="511"/>
      <c r="N396" s="511"/>
      <c r="O396" s="511"/>
      <c r="P396" s="511"/>
      <c r="Q396" s="517"/>
    </row>
    <row r="397" spans="6:17" ht="12.75">
      <c r="F397" s="511"/>
      <c r="G397" s="511"/>
      <c r="H397" s="511"/>
      <c r="I397" s="511"/>
      <c r="J397" s="511"/>
      <c r="K397" s="511"/>
      <c r="L397" s="511"/>
      <c r="M397" s="511"/>
      <c r="N397" s="511"/>
      <c r="O397" s="511"/>
      <c r="P397" s="511"/>
      <c r="Q397" s="517"/>
    </row>
    <row r="398" spans="6:17" ht="12.75">
      <c r="F398" s="511"/>
      <c r="G398" s="511"/>
      <c r="H398" s="511"/>
      <c r="I398" s="511"/>
      <c r="J398" s="511"/>
      <c r="K398" s="511"/>
      <c r="L398" s="511"/>
      <c r="M398" s="511"/>
      <c r="N398" s="511"/>
      <c r="O398" s="511"/>
      <c r="P398" s="511"/>
      <c r="Q398" s="517"/>
    </row>
    <row r="399" spans="6:17" ht="12.75">
      <c r="F399" s="511"/>
      <c r="G399" s="511"/>
      <c r="H399" s="511"/>
      <c r="I399" s="511"/>
      <c r="J399" s="511"/>
      <c r="K399" s="511"/>
      <c r="L399" s="511"/>
      <c r="M399" s="511"/>
      <c r="N399" s="511"/>
      <c r="O399" s="511"/>
      <c r="P399" s="511"/>
      <c r="Q399" s="517"/>
    </row>
    <row r="400" spans="6:17" ht="12.75">
      <c r="F400" s="511"/>
      <c r="G400" s="511"/>
      <c r="H400" s="511"/>
      <c r="I400" s="511"/>
      <c r="J400" s="511"/>
      <c r="K400" s="511"/>
      <c r="L400" s="511"/>
      <c r="M400" s="511"/>
      <c r="N400" s="511"/>
      <c r="O400" s="511"/>
      <c r="P400" s="511"/>
      <c r="Q400" s="517"/>
    </row>
    <row r="401" spans="6:17" ht="12.75">
      <c r="F401" s="511"/>
      <c r="G401" s="511"/>
      <c r="H401" s="511"/>
      <c r="I401" s="511"/>
      <c r="J401" s="511"/>
      <c r="K401" s="511"/>
      <c r="L401" s="511"/>
      <c r="M401" s="511"/>
      <c r="N401" s="511"/>
      <c r="O401" s="511"/>
      <c r="P401" s="511"/>
      <c r="Q401" s="517"/>
    </row>
    <row r="402" spans="6:17" ht="12.75">
      <c r="F402" s="511"/>
      <c r="G402" s="511"/>
      <c r="H402" s="511"/>
      <c r="I402" s="511"/>
      <c r="J402" s="511"/>
      <c r="K402" s="511"/>
      <c r="L402" s="511"/>
      <c r="M402" s="511"/>
      <c r="N402" s="511"/>
      <c r="O402" s="511"/>
      <c r="P402" s="511"/>
      <c r="Q402" s="517"/>
    </row>
    <row r="403" spans="6:17" ht="12.75">
      <c r="F403" s="511"/>
      <c r="G403" s="511"/>
      <c r="H403" s="511"/>
      <c r="I403" s="511"/>
      <c r="J403" s="511"/>
      <c r="K403" s="511"/>
      <c r="L403" s="511"/>
      <c r="M403" s="511"/>
      <c r="N403" s="511"/>
      <c r="O403" s="511"/>
      <c r="P403" s="511"/>
      <c r="Q403" s="517"/>
    </row>
    <row r="404" spans="6:17" ht="12.75">
      <c r="F404" s="511"/>
      <c r="G404" s="511"/>
      <c r="H404" s="511"/>
      <c r="I404" s="511"/>
      <c r="J404" s="511"/>
      <c r="K404" s="511"/>
      <c r="L404" s="511"/>
      <c r="M404" s="511"/>
      <c r="N404" s="511"/>
      <c r="O404" s="511"/>
      <c r="P404" s="511"/>
      <c r="Q404" s="517"/>
    </row>
    <row r="405" spans="6:17" ht="12.75">
      <c r="F405" s="511"/>
      <c r="G405" s="511"/>
      <c r="H405" s="511"/>
      <c r="I405" s="511"/>
      <c r="J405" s="511"/>
      <c r="K405" s="511"/>
      <c r="L405" s="511"/>
      <c r="M405" s="511"/>
      <c r="N405" s="511"/>
      <c r="O405" s="511"/>
      <c r="P405" s="511"/>
      <c r="Q405" s="517"/>
    </row>
    <row r="406" spans="6:17" ht="12.75">
      <c r="F406" s="511"/>
      <c r="G406" s="511"/>
      <c r="H406" s="511"/>
      <c r="I406" s="511"/>
      <c r="J406" s="511"/>
      <c r="K406" s="511"/>
      <c r="L406" s="511"/>
      <c r="M406" s="511"/>
      <c r="N406" s="511"/>
      <c r="O406" s="511"/>
      <c r="P406" s="511"/>
      <c r="Q406" s="517"/>
    </row>
    <row r="407" spans="6:17" ht="12.75">
      <c r="F407" s="511"/>
      <c r="G407" s="511"/>
      <c r="H407" s="511"/>
      <c r="I407" s="511"/>
      <c r="J407" s="511"/>
      <c r="K407" s="511"/>
      <c r="L407" s="511"/>
      <c r="M407" s="511"/>
      <c r="N407" s="511"/>
      <c r="O407" s="511"/>
      <c r="P407" s="511"/>
      <c r="Q407" s="517"/>
    </row>
    <row r="408" spans="6:17" ht="12.75">
      <c r="F408" s="511"/>
      <c r="G408" s="511"/>
      <c r="H408" s="511"/>
      <c r="I408" s="511"/>
      <c r="J408" s="511"/>
      <c r="K408" s="511"/>
      <c r="L408" s="511"/>
      <c r="M408" s="511"/>
      <c r="N408" s="511"/>
      <c r="O408" s="511"/>
      <c r="P408" s="511"/>
      <c r="Q408" s="517"/>
    </row>
    <row r="409" spans="6:17" ht="12.75">
      <c r="F409" s="511"/>
      <c r="G409" s="511"/>
      <c r="H409" s="511"/>
      <c r="I409" s="511"/>
      <c r="J409" s="511"/>
      <c r="K409" s="511"/>
      <c r="L409" s="511"/>
      <c r="M409" s="511"/>
      <c r="N409" s="511"/>
      <c r="O409" s="511"/>
      <c r="P409" s="511"/>
      <c r="Q409" s="517"/>
    </row>
    <row r="410" spans="6:17" ht="12.75">
      <c r="F410" s="511"/>
      <c r="G410" s="511"/>
      <c r="H410" s="511"/>
      <c r="I410" s="511"/>
      <c r="J410" s="511"/>
      <c r="K410" s="511"/>
      <c r="L410" s="511"/>
      <c r="M410" s="511"/>
      <c r="N410" s="511"/>
      <c r="O410" s="511"/>
      <c r="P410" s="511"/>
      <c r="Q410" s="517"/>
    </row>
    <row r="411" spans="6:17" ht="12.75">
      <c r="F411" s="511"/>
      <c r="G411" s="511"/>
      <c r="H411" s="511"/>
      <c r="I411" s="511"/>
      <c r="J411" s="511"/>
      <c r="K411" s="511"/>
      <c r="L411" s="511"/>
      <c r="M411" s="511"/>
      <c r="N411" s="511"/>
      <c r="O411" s="511"/>
      <c r="P411" s="511"/>
      <c r="Q411" s="517"/>
    </row>
    <row r="412" spans="6:17" ht="12.75">
      <c r="F412" s="511"/>
      <c r="G412" s="511"/>
      <c r="H412" s="511"/>
      <c r="I412" s="511"/>
      <c r="J412" s="511"/>
      <c r="K412" s="511"/>
      <c r="L412" s="511"/>
      <c r="M412" s="511"/>
      <c r="N412" s="511"/>
      <c r="O412" s="511"/>
      <c r="P412" s="511"/>
      <c r="Q412" s="517"/>
    </row>
    <row r="413" spans="6:17" ht="12.75">
      <c r="F413" s="511"/>
      <c r="G413" s="511"/>
      <c r="H413" s="511"/>
      <c r="I413" s="511"/>
      <c r="J413" s="511"/>
      <c r="K413" s="511"/>
      <c r="L413" s="511"/>
      <c r="M413" s="511"/>
      <c r="N413" s="511"/>
      <c r="O413" s="511"/>
      <c r="P413" s="511"/>
      <c r="Q413" s="517"/>
    </row>
    <row r="414" spans="6:17" ht="12.75">
      <c r="F414" s="511"/>
      <c r="G414" s="511"/>
      <c r="H414" s="511"/>
      <c r="I414" s="511"/>
      <c r="J414" s="511"/>
      <c r="K414" s="511"/>
      <c r="L414" s="511"/>
      <c r="M414" s="511"/>
      <c r="N414" s="511"/>
      <c r="O414" s="511"/>
      <c r="P414" s="511"/>
      <c r="Q414" s="517"/>
    </row>
    <row r="415" spans="6:17" ht="12.75">
      <c r="F415" s="511"/>
      <c r="G415" s="511"/>
      <c r="H415" s="511"/>
      <c r="I415" s="511"/>
      <c r="J415" s="511"/>
      <c r="K415" s="511"/>
      <c r="L415" s="511"/>
      <c r="M415" s="511"/>
      <c r="N415" s="511"/>
      <c r="O415" s="511"/>
      <c r="P415" s="511"/>
      <c r="Q415" s="517"/>
    </row>
    <row r="416" spans="6:17" ht="12.75">
      <c r="F416" s="511"/>
      <c r="G416" s="511"/>
      <c r="H416" s="511"/>
      <c r="I416" s="511"/>
      <c r="J416" s="511"/>
      <c r="K416" s="511"/>
      <c r="L416" s="511"/>
      <c r="M416" s="511"/>
      <c r="N416" s="511"/>
      <c r="O416" s="511"/>
      <c r="P416" s="511"/>
      <c r="Q416" s="517"/>
    </row>
    <row r="417" spans="6:17" ht="12.75">
      <c r="F417" s="511"/>
      <c r="G417" s="511"/>
      <c r="H417" s="511"/>
      <c r="I417" s="511"/>
      <c r="J417" s="511"/>
      <c r="K417" s="511"/>
      <c r="L417" s="511"/>
      <c r="M417" s="511"/>
      <c r="N417" s="511"/>
      <c r="O417" s="511"/>
      <c r="P417" s="511"/>
      <c r="Q417" s="517"/>
    </row>
    <row r="418" spans="6:17" ht="12.75">
      <c r="F418" s="511"/>
      <c r="G418" s="511"/>
      <c r="H418" s="511"/>
      <c r="I418" s="511"/>
      <c r="J418" s="511"/>
      <c r="K418" s="511"/>
      <c r="L418" s="511"/>
      <c r="M418" s="511"/>
      <c r="N418" s="511"/>
      <c r="O418" s="511"/>
      <c r="P418" s="511"/>
      <c r="Q418" s="517"/>
    </row>
    <row r="419" spans="6:17" ht="12.75">
      <c r="F419" s="511"/>
      <c r="G419" s="511"/>
      <c r="H419" s="511"/>
      <c r="I419" s="511"/>
      <c r="J419" s="511"/>
      <c r="K419" s="511"/>
      <c r="L419" s="511"/>
      <c r="M419" s="511"/>
      <c r="N419" s="511"/>
      <c r="O419" s="511"/>
      <c r="P419" s="511"/>
      <c r="Q419" s="517"/>
    </row>
    <row r="420" spans="6:17" ht="12.75">
      <c r="F420" s="511"/>
      <c r="G420" s="511"/>
      <c r="H420" s="511"/>
      <c r="I420" s="511"/>
      <c r="J420" s="511"/>
      <c r="K420" s="511"/>
      <c r="L420" s="511"/>
      <c r="M420" s="511"/>
      <c r="N420" s="511"/>
      <c r="O420" s="511"/>
      <c r="P420" s="511"/>
      <c r="Q420" s="517"/>
    </row>
    <row r="421" spans="6:17" ht="12.75">
      <c r="F421" s="511"/>
      <c r="G421" s="511"/>
      <c r="H421" s="511"/>
      <c r="I421" s="511"/>
      <c r="J421" s="511"/>
      <c r="K421" s="511"/>
      <c r="L421" s="511"/>
      <c r="M421" s="511"/>
      <c r="N421" s="511"/>
      <c r="O421" s="511"/>
      <c r="P421" s="511"/>
      <c r="Q421" s="517"/>
    </row>
    <row r="422" spans="6:17" ht="12.75">
      <c r="F422" s="511"/>
      <c r="G422" s="511"/>
      <c r="H422" s="511"/>
      <c r="I422" s="511"/>
      <c r="J422" s="511"/>
      <c r="K422" s="511"/>
      <c r="L422" s="511"/>
      <c r="M422" s="511"/>
      <c r="N422" s="511"/>
      <c r="O422" s="511"/>
      <c r="P422" s="511"/>
      <c r="Q422" s="517"/>
    </row>
    <row r="423" spans="6:17" ht="12.75">
      <c r="F423" s="511"/>
      <c r="G423" s="511"/>
      <c r="H423" s="511"/>
      <c r="I423" s="511"/>
      <c r="J423" s="511"/>
      <c r="K423" s="511"/>
      <c r="L423" s="511"/>
      <c r="M423" s="511"/>
      <c r="N423" s="511"/>
      <c r="O423" s="511"/>
      <c r="P423" s="511"/>
      <c r="Q423" s="517"/>
    </row>
    <row r="424" spans="6:17" ht="12.75">
      <c r="F424" s="511"/>
      <c r="G424" s="511"/>
      <c r="H424" s="511"/>
      <c r="I424" s="511"/>
      <c r="J424" s="511"/>
      <c r="K424" s="511"/>
      <c r="L424" s="511"/>
      <c r="M424" s="511"/>
      <c r="N424" s="511"/>
      <c r="O424" s="511"/>
      <c r="P424" s="511"/>
      <c r="Q424" s="517"/>
    </row>
    <row r="425" spans="6:17" ht="12.75">
      <c r="F425" s="511"/>
      <c r="G425" s="511"/>
      <c r="H425" s="511"/>
      <c r="I425" s="511"/>
      <c r="J425" s="511"/>
      <c r="K425" s="511"/>
      <c r="L425" s="511"/>
      <c r="M425" s="511"/>
      <c r="N425" s="511"/>
      <c r="O425" s="511"/>
      <c r="P425" s="511"/>
      <c r="Q425" s="517"/>
    </row>
    <row r="426" spans="6:17" ht="12.75">
      <c r="F426" s="511"/>
      <c r="G426" s="511"/>
      <c r="H426" s="511"/>
      <c r="I426" s="511"/>
      <c r="J426" s="511"/>
      <c r="K426" s="511"/>
      <c r="L426" s="511"/>
      <c r="M426" s="511"/>
      <c r="N426" s="511"/>
      <c r="O426" s="511"/>
      <c r="P426" s="511"/>
      <c r="Q426" s="517"/>
    </row>
    <row r="427" spans="6:17" ht="12.75">
      <c r="F427" s="511"/>
      <c r="G427" s="511"/>
      <c r="H427" s="511"/>
      <c r="I427" s="511"/>
      <c r="J427" s="511"/>
      <c r="K427" s="511"/>
      <c r="L427" s="511"/>
      <c r="M427" s="511"/>
      <c r="N427" s="511"/>
      <c r="O427" s="511"/>
      <c r="P427" s="511"/>
      <c r="Q427" s="517"/>
    </row>
    <row r="428" spans="6:17" ht="12.75">
      <c r="F428" s="511"/>
      <c r="G428" s="511"/>
      <c r="H428" s="511"/>
      <c r="I428" s="511"/>
      <c r="J428" s="511"/>
      <c r="K428" s="511"/>
      <c r="L428" s="511"/>
      <c r="M428" s="511"/>
      <c r="N428" s="511"/>
      <c r="O428" s="511"/>
      <c r="P428" s="511"/>
      <c r="Q428" s="517"/>
    </row>
    <row r="429" spans="6:17" ht="12.75">
      <c r="F429" s="511"/>
      <c r="G429" s="511"/>
      <c r="H429" s="511"/>
      <c r="I429" s="511"/>
      <c r="J429" s="511"/>
      <c r="K429" s="511"/>
      <c r="L429" s="511"/>
      <c r="M429" s="511"/>
      <c r="N429" s="511"/>
      <c r="O429" s="511"/>
      <c r="P429" s="511"/>
      <c r="Q429" s="517"/>
    </row>
    <row r="430" spans="6:17" ht="12.75">
      <c r="F430" s="511"/>
      <c r="G430" s="511"/>
      <c r="H430" s="511"/>
      <c r="I430" s="511"/>
      <c r="J430" s="511"/>
      <c r="K430" s="511"/>
      <c r="L430" s="511"/>
      <c r="M430" s="511"/>
      <c r="N430" s="511"/>
      <c r="O430" s="511"/>
      <c r="P430" s="511"/>
      <c r="Q430" s="517"/>
    </row>
    <row r="431" spans="6:17" ht="12.75">
      <c r="F431" s="511"/>
      <c r="G431" s="511"/>
      <c r="H431" s="511"/>
      <c r="I431" s="511"/>
      <c r="J431" s="511"/>
      <c r="K431" s="511"/>
      <c r="L431" s="511"/>
      <c r="M431" s="511"/>
      <c r="N431" s="511"/>
      <c r="O431" s="511"/>
      <c r="P431" s="511"/>
      <c r="Q431" s="517"/>
    </row>
    <row r="432" spans="6:17" ht="12.75">
      <c r="F432" s="511"/>
      <c r="G432" s="511"/>
      <c r="H432" s="511"/>
      <c r="I432" s="511"/>
      <c r="J432" s="511"/>
      <c r="K432" s="511"/>
      <c r="L432" s="511"/>
      <c r="M432" s="511"/>
      <c r="N432" s="511"/>
      <c r="O432" s="511"/>
      <c r="P432" s="511"/>
      <c r="Q432" s="517"/>
    </row>
    <row r="433" spans="6:17" ht="12.75">
      <c r="F433" s="511"/>
      <c r="G433" s="511"/>
      <c r="H433" s="511"/>
      <c r="I433" s="511"/>
      <c r="J433" s="511"/>
      <c r="K433" s="511"/>
      <c r="L433" s="511"/>
      <c r="M433" s="511"/>
      <c r="N433" s="511"/>
      <c r="O433" s="511"/>
      <c r="P433" s="511"/>
      <c r="Q433" s="517"/>
    </row>
    <row r="434" spans="6:17" ht="12.75">
      <c r="F434" s="511"/>
      <c r="G434" s="511"/>
      <c r="H434" s="511"/>
      <c r="I434" s="511"/>
      <c r="J434" s="511"/>
      <c r="K434" s="511"/>
      <c r="L434" s="511"/>
      <c r="M434" s="511"/>
      <c r="N434" s="511"/>
      <c r="O434" s="511"/>
      <c r="P434" s="511"/>
      <c r="Q434" s="517"/>
    </row>
    <row r="435" spans="6:17" ht="12.75">
      <c r="F435" s="511"/>
      <c r="G435" s="511"/>
      <c r="H435" s="511"/>
      <c r="I435" s="511"/>
      <c r="J435" s="511"/>
      <c r="K435" s="511"/>
      <c r="L435" s="511"/>
      <c r="M435" s="511"/>
      <c r="N435" s="511"/>
      <c r="O435" s="511"/>
      <c r="P435" s="511"/>
      <c r="Q435" s="517"/>
    </row>
    <row r="436" spans="6:17" ht="12.75">
      <c r="F436" s="511"/>
      <c r="G436" s="511"/>
      <c r="H436" s="511"/>
      <c r="I436" s="511"/>
      <c r="J436" s="511"/>
      <c r="K436" s="511"/>
      <c r="L436" s="511"/>
      <c r="M436" s="511"/>
      <c r="N436" s="511"/>
      <c r="O436" s="511"/>
      <c r="P436" s="511"/>
      <c r="Q436" s="517"/>
    </row>
    <row r="437" spans="6:17" ht="12.75">
      <c r="F437" s="511"/>
      <c r="G437" s="511"/>
      <c r="H437" s="511"/>
      <c r="I437" s="511"/>
      <c r="J437" s="511"/>
      <c r="K437" s="511"/>
      <c r="L437" s="511"/>
      <c r="M437" s="511"/>
      <c r="N437" s="511"/>
      <c r="O437" s="511"/>
      <c r="P437" s="511"/>
      <c r="Q437" s="517"/>
    </row>
    <row r="438" spans="6:17" ht="12.75">
      <c r="F438" s="511"/>
      <c r="G438" s="511"/>
      <c r="H438" s="511"/>
      <c r="I438" s="511"/>
      <c r="J438" s="511"/>
      <c r="K438" s="511"/>
      <c r="L438" s="511"/>
      <c r="M438" s="511"/>
      <c r="N438" s="511"/>
      <c r="O438" s="511"/>
      <c r="P438" s="511"/>
      <c r="Q438" s="517"/>
    </row>
    <row r="439" spans="6:17" ht="12.75">
      <c r="F439" s="511"/>
      <c r="G439" s="511"/>
      <c r="H439" s="511"/>
      <c r="I439" s="511"/>
      <c r="J439" s="511"/>
      <c r="K439" s="511"/>
      <c r="L439" s="511"/>
      <c r="M439" s="511"/>
      <c r="N439" s="511"/>
      <c r="O439" s="511"/>
      <c r="P439" s="511"/>
      <c r="Q439" s="517"/>
    </row>
    <row r="440" spans="6:17" ht="12.75">
      <c r="F440" s="511"/>
      <c r="G440" s="511"/>
      <c r="H440" s="511"/>
      <c r="I440" s="511"/>
      <c r="J440" s="511"/>
      <c r="K440" s="511"/>
      <c r="L440" s="511"/>
      <c r="M440" s="511"/>
      <c r="N440" s="511"/>
      <c r="O440" s="511"/>
      <c r="P440" s="511"/>
      <c r="Q440" s="517"/>
    </row>
    <row r="441" spans="6:17" ht="12.75">
      <c r="F441" s="511"/>
      <c r="G441" s="511"/>
      <c r="H441" s="511"/>
      <c r="I441" s="511"/>
      <c r="J441" s="511"/>
      <c r="K441" s="511"/>
      <c r="L441" s="511"/>
      <c r="M441" s="511"/>
      <c r="N441" s="511"/>
      <c r="O441" s="511"/>
      <c r="P441" s="511"/>
      <c r="Q441" s="517"/>
    </row>
    <row r="442" spans="6:17" ht="12.75">
      <c r="F442" s="511"/>
      <c r="G442" s="511"/>
      <c r="H442" s="511"/>
      <c r="I442" s="511"/>
      <c r="J442" s="511"/>
      <c r="K442" s="511"/>
      <c r="L442" s="511"/>
      <c r="M442" s="511"/>
      <c r="N442" s="511"/>
      <c r="O442" s="511"/>
      <c r="P442" s="511"/>
      <c r="Q442" s="517"/>
    </row>
    <row r="443" spans="6:17" ht="12.75">
      <c r="F443" s="511"/>
      <c r="G443" s="511"/>
      <c r="H443" s="511"/>
      <c r="I443" s="511"/>
      <c r="J443" s="511"/>
      <c r="K443" s="511"/>
      <c r="L443" s="511"/>
      <c r="M443" s="511"/>
      <c r="N443" s="511"/>
      <c r="O443" s="511"/>
      <c r="P443" s="511"/>
      <c r="Q443" s="517"/>
    </row>
    <row r="444" spans="6:17" ht="12.75">
      <c r="F444" s="511"/>
      <c r="G444" s="511"/>
      <c r="H444" s="511"/>
      <c r="I444" s="511"/>
      <c r="J444" s="511"/>
      <c r="K444" s="511"/>
      <c r="L444" s="511"/>
      <c r="M444" s="511"/>
      <c r="N444" s="511"/>
      <c r="O444" s="511"/>
      <c r="P444" s="511"/>
      <c r="Q444" s="517"/>
    </row>
    <row r="445" spans="6:17" ht="12.75">
      <c r="F445" s="511"/>
      <c r="G445" s="511"/>
      <c r="H445" s="511"/>
      <c r="I445" s="511"/>
      <c r="J445" s="511"/>
      <c r="K445" s="511"/>
      <c r="L445" s="511"/>
      <c r="M445" s="511"/>
      <c r="N445" s="511"/>
      <c r="O445" s="511"/>
      <c r="P445" s="511"/>
      <c r="Q445" s="517"/>
    </row>
    <row r="446" spans="6:17" ht="12.75">
      <c r="F446" s="511"/>
      <c r="G446" s="511"/>
      <c r="H446" s="511"/>
      <c r="I446" s="511"/>
      <c r="J446" s="511"/>
      <c r="K446" s="511"/>
      <c r="L446" s="511"/>
      <c r="M446" s="511"/>
      <c r="N446" s="511"/>
      <c r="O446" s="511"/>
      <c r="P446" s="511"/>
      <c r="Q446" s="517"/>
    </row>
    <row r="447" spans="6:17" ht="12.75">
      <c r="F447" s="511"/>
      <c r="G447" s="511"/>
      <c r="H447" s="511"/>
      <c r="I447" s="511"/>
      <c r="J447" s="511"/>
      <c r="K447" s="511"/>
      <c r="L447" s="511"/>
      <c r="M447" s="511"/>
      <c r="N447" s="511"/>
      <c r="O447" s="511"/>
      <c r="P447" s="511"/>
      <c r="Q447" s="517"/>
    </row>
    <row r="448" spans="6:17" ht="12.75">
      <c r="F448" s="511"/>
      <c r="G448" s="511"/>
      <c r="H448" s="511"/>
      <c r="I448" s="511"/>
      <c r="J448" s="511"/>
      <c r="K448" s="511"/>
      <c r="L448" s="511"/>
      <c r="M448" s="511"/>
      <c r="N448" s="511"/>
      <c r="O448" s="511"/>
      <c r="P448" s="511"/>
      <c r="Q448" s="517"/>
    </row>
    <row r="449" spans="6:17" ht="12.75">
      <c r="F449" s="511"/>
      <c r="G449" s="511"/>
      <c r="H449" s="511"/>
      <c r="I449" s="511"/>
      <c r="J449" s="511"/>
      <c r="K449" s="511"/>
      <c r="L449" s="511"/>
      <c r="M449" s="511"/>
      <c r="N449" s="511"/>
      <c r="O449" s="511"/>
      <c r="P449" s="511"/>
      <c r="Q449" s="517"/>
    </row>
    <row r="450" spans="6:17" ht="12.75">
      <c r="F450" s="511"/>
      <c r="G450" s="511"/>
      <c r="H450" s="511"/>
      <c r="I450" s="511"/>
      <c r="J450" s="511"/>
      <c r="K450" s="511"/>
      <c r="L450" s="511"/>
      <c r="M450" s="511"/>
      <c r="N450" s="511"/>
      <c r="O450" s="511"/>
      <c r="P450" s="511"/>
      <c r="Q450" s="517"/>
    </row>
    <row r="451" spans="6:17" ht="12.75">
      <c r="F451" s="511"/>
      <c r="G451" s="511"/>
      <c r="H451" s="511"/>
      <c r="I451" s="511"/>
      <c r="J451" s="511"/>
      <c r="K451" s="511"/>
      <c r="L451" s="511"/>
      <c r="M451" s="511"/>
      <c r="N451" s="511"/>
      <c r="O451" s="511"/>
      <c r="P451" s="511"/>
      <c r="Q451" s="517"/>
    </row>
    <row r="452" spans="6:17" ht="12.75">
      <c r="F452" s="511"/>
      <c r="G452" s="511"/>
      <c r="H452" s="511"/>
      <c r="I452" s="511"/>
      <c r="J452" s="511"/>
      <c r="K452" s="511"/>
      <c r="L452" s="511"/>
      <c r="M452" s="511"/>
      <c r="N452" s="511"/>
      <c r="O452" s="511"/>
      <c r="P452" s="511"/>
      <c r="Q452" s="517"/>
    </row>
    <row r="453" spans="6:17" ht="12.75">
      <c r="F453" s="511"/>
      <c r="G453" s="511"/>
      <c r="H453" s="511"/>
      <c r="I453" s="511"/>
      <c r="J453" s="511"/>
      <c r="K453" s="511"/>
      <c r="L453" s="511"/>
      <c r="M453" s="511"/>
      <c r="N453" s="511"/>
      <c r="O453" s="511"/>
      <c r="P453" s="511"/>
      <c r="Q453" s="517"/>
    </row>
    <row r="454" spans="6:17" ht="12.75">
      <c r="F454" s="511"/>
      <c r="G454" s="511"/>
      <c r="H454" s="511"/>
      <c r="I454" s="511"/>
      <c r="J454" s="511"/>
      <c r="K454" s="511"/>
      <c r="L454" s="511"/>
      <c r="M454" s="511"/>
      <c r="N454" s="511"/>
      <c r="O454" s="511"/>
      <c r="P454" s="511"/>
      <c r="Q454" s="517"/>
    </row>
    <row r="455" spans="6:17" ht="12.75">
      <c r="F455" s="511"/>
      <c r="G455" s="511"/>
      <c r="H455" s="511"/>
      <c r="I455" s="511"/>
      <c r="J455" s="511"/>
      <c r="K455" s="511"/>
      <c r="L455" s="511"/>
      <c r="M455" s="511"/>
      <c r="N455" s="511"/>
      <c r="O455" s="511"/>
      <c r="P455" s="511"/>
      <c r="Q455" s="517"/>
    </row>
    <row r="456" spans="6:17" ht="12.75">
      <c r="F456" s="511"/>
      <c r="G456" s="511"/>
      <c r="H456" s="511"/>
      <c r="I456" s="511"/>
      <c r="J456" s="511"/>
      <c r="K456" s="511"/>
      <c r="L456" s="511"/>
      <c r="M456" s="511"/>
      <c r="N456" s="511"/>
      <c r="O456" s="511"/>
      <c r="P456" s="511"/>
      <c r="Q456" s="517"/>
    </row>
    <row r="457" spans="6:17" ht="12.75">
      <c r="F457" s="511"/>
      <c r="G457" s="511"/>
      <c r="H457" s="511"/>
      <c r="I457" s="511"/>
      <c r="J457" s="511"/>
      <c r="K457" s="511"/>
      <c r="L457" s="511"/>
      <c r="M457" s="511"/>
      <c r="N457" s="511"/>
      <c r="O457" s="511"/>
      <c r="P457" s="511"/>
      <c r="Q457" s="517"/>
    </row>
    <row r="458" spans="6:17" ht="12.75">
      <c r="F458" s="511"/>
      <c r="G458" s="511"/>
      <c r="H458" s="511"/>
      <c r="I458" s="511"/>
      <c r="J458" s="511"/>
      <c r="K458" s="511"/>
      <c r="L458" s="511"/>
      <c r="M458" s="511"/>
      <c r="N458" s="511"/>
      <c r="O458" s="511"/>
      <c r="P458" s="511"/>
      <c r="Q458" s="517"/>
    </row>
    <row r="459" spans="6:17" ht="12.75">
      <c r="F459" s="511"/>
      <c r="G459" s="511"/>
      <c r="H459" s="511"/>
      <c r="I459" s="511"/>
      <c r="J459" s="511"/>
      <c r="K459" s="511"/>
      <c r="L459" s="511"/>
      <c r="M459" s="511"/>
      <c r="N459" s="511"/>
      <c r="O459" s="511"/>
      <c r="P459" s="511"/>
      <c r="Q459" s="517"/>
    </row>
    <row r="460" spans="6:17" ht="12.75">
      <c r="F460" s="511"/>
      <c r="G460" s="511"/>
      <c r="H460" s="511"/>
      <c r="I460" s="511"/>
      <c r="J460" s="511"/>
      <c r="K460" s="511"/>
      <c r="L460" s="511"/>
      <c r="M460" s="511"/>
      <c r="N460" s="511"/>
      <c r="O460" s="511"/>
      <c r="P460" s="511"/>
      <c r="Q460" s="517"/>
    </row>
    <row r="461" spans="6:17" ht="12.75">
      <c r="F461" s="511"/>
      <c r="G461" s="511"/>
      <c r="H461" s="511"/>
      <c r="I461" s="511"/>
      <c r="J461" s="511"/>
      <c r="K461" s="511"/>
      <c r="L461" s="511"/>
      <c r="M461" s="511"/>
      <c r="N461" s="511"/>
      <c r="O461" s="511"/>
      <c r="P461" s="511"/>
      <c r="Q461" s="517"/>
    </row>
    <row r="462" spans="6:17" ht="12.75">
      <c r="F462" s="511"/>
      <c r="G462" s="511"/>
      <c r="H462" s="511"/>
      <c r="I462" s="511"/>
      <c r="J462" s="511"/>
      <c r="K462" s="511"/>
      <c r="L462" s="511"/>
      <c r="M462" s="511"/>
      <c r="N462" s="511"/>
      <c r="O462" s="511"/>
      <c r="P462" s="511"/>
      <c r="Q462" s="517"/>
    </row>
    <row r="463" spans="6:17" ht="12.75">
      <c r="F463" s="511"/>
      <c r="G463" s="511"/>
      <c r="H463" s="511"/>
      <c r="I463" s="511"/>
      <c r="J463" s="511"/>
      <c r="K463" s="511"/>
      <c r="L463" s="511"/>
      <c r="M463" s="511"/>
      <c r="N463" s="511"/>
      <c r="O463" s="511"/>
      <c r="P463" s="511"/>
      <c r="Q463" s="517"/>
    </row>
    <row r="464" spans="6:17" ht="12.75">
      <c r="F464" s="511"/>
      <c r="G464" s="511"/>
      <c r="H464" s="511"/>
      <c r="I464" s="511"/>
      <c r="J464" s="511"/>
      <c r="K464" s="511"/>
      <c r="L464" s="511"/>
      <c r="M464" s="511"/>
      <c r="N464" s="511"/>
      <c r="O464" s="511"/>
      <c r="P464" s="511"/>
      <c r="Q464" s="517"/>
    </row>
    <row r="465" spans="6:17" ht="12.75">
      <c r="F465" s="511"/>
      <c r="G465" s="511"/>
      <c r="H465" s="511"/>
      <c r="I465" s="511"/>
      <c r="J465" s="511"/>
      <c r="K465" s="511"/>
      <c r="L465" s="511"/>
      <c r="M465" s="511"/>
      <c r="N465" s="511"/>
      <c r="O465" s="511"/>
      <c r="P465" s="511"/>
      <c r="Q465" s="517"/>
    </row>
    <row r="466" spans="6:17" ht="12.75">
      <c r="F466" s="511"/>
      <c r="G466" s="511"/>
      <c r="H466" s="511"/>
      <c r="I466" s="511"/>
      <c r="J466" s="511"/>
      <c r="K466" s="511"/>
      <c r="L466" s="511"/>
      <c r="M466" s="511"/>
      <c r="N466" s="511"/>
      <c r="O466" s="511"/>
      <c r="P466" s="511"/>
      <c r="Q466" s="517"/>
    </row>
    <row r="467" spans="6:17" ht="12.75">
      <c r="F467" s="511"/>
      <c r="G467" s="511"/>
      <c r="H467" s="511"/>
      <c r="I467" s="511"/>
      <c r="J467" s="511"/>
      <c r="K467" s="511"/>
      <c r="L467" s="511"/>
      <c r="M467" s="511"/>
      <c r="N467" s="511"/>
      <c r="O467" s="511"/>
      <c r="P467" s="511"/>
      <c r="Q467" s="517"/>
    </row>
    <row r="468" spans="6:17" ht="12.75">
      <c r="F468" s="511"/>
      <c r="G468" s="511"/>
      <c r="H468" s="511"/>
      <c r="I468" s="511"/>
      <c r="J468" s="511"/>
      <c r="K468" s="511"/>
      <c r="L468" s="511"/>
      <c r="M468" s="511"/>
      <c r="N468" s="511"/>
      <c r="O468" s="511"/>
      <c r="P468" s="511"/>
      <c r="Q468" s="517"/>
    </row>
    <row r="469" spans="6:17" ht="12.75">
      <c r="F469" s="511"/>
      <c r="G469" s="511"/>
      <c r="H469" s="511"/>
      <c r="I469" s="511"/>
      <c r="J469" s="511"/>
      <c r="K469" s="511"/>
      <c r="L469" s="511"/>
      <c r="M469" s="511"/>
      <c r="N469" s="511"/>
      <c r="O469" s="511"/>
      <c r="P469" s="511"/>
      <c r="Q469" s="517"/>
    </row>
    <row r="470" spans="6:17" ht="12.75">
      <c r="F470" s="511"/>
      <c r="G470" s="511"/>
      <c r="H470" s="511"/>
      <c r="I470" s="511"/>
      <c r="J470" s="511"/>
      <c r="K470" s="511"/>
      <c r="L470" s="511"/>
      <c r="M470" s="511"/>
      <c r="N470" s="511"/>
      <c r="O470" s="511"/>
      <c r="P470" s="511"/>
      <c r="Q470" s="517"/>
    </row>
    <row r="471" spans="6:17" ht="12.75">
      <c r="F471" s="511"/>
      <c r="G471" s="511"/>
      <c r="H471" s="511"/>
      <c r="I471" s="511"/>
      <c r="J471" s="511"/>
      <c r="K471" s="511"/>
      <c r="L471" s="511"/>
      <c r="M471" s="511"/>
      <c r="N471" s="511"/>
      <c r="O471" s="511"/>
      <c r="P471" s="511"/>
      <c r="Q471" s="517"/>
    </row>
    <row r="472" spans="6:17" ht="12.75">
      <c r="F472" s="511"/>
      <c r="G472" s="511"/>
      <c r="H472" s="511"/>
      <c r="I472" s="511"/>
      <c r="J472" s="511"/>
      <c r="K472" s="511"/>
      <c r="L472" s="511"/>
      <c r="M472" s="511"/>
      <c r="N472" s="511"/>
      <c r="O472" s="511"/>
      <c r="P472" s="511"/>
      <c r="Q472" s="517"/>
    </row>
    <row r="473" spans="6:17" ht="12.75">
      <c r="F473" s="511"/>
      <c r="G473" s="511"/>
      <c r="H473" s="511"/>
      <c r="I473" s="511"/>
      <c r="J473" s="511"/>
      <c r="K473" s="511"/>
      <c r="L473" s="511"/>
      <c r="M473" s="511"/>
      <c r="N473" s="511"/>
      <c r="O473" s="511"/>
      <c r="P473" s="511"/>
      <c r="Q473" s="517"/>
    </row>
    <row r="474" spans="6:17" ht="12.75">
      <c r="F474" s="511"/>
      <c r="G474" s="511"/>
      <c r="H474" s="511"/>
      <c r="I474" s="511"/>
      <c r="J474" s="511"/>
      <c r="K474" s="511"/>
      <c r="L474" s="511"/>
      <c r="M474" s="511"/>
      <c r="N474" s="511"/>
      <c r="O474" s="511"/>
      <c r="P474" s="511"/>
      <c r="Q474" s="517"/>
    </row>
    <row r="475" spans="6:17" ht="12.75">
      <c r="F475" s="511"/>
      <c r="G475" s="511"/>
      <c r="H475" s="511"/>
      <c r="I475" s="511"/>
      <c r="J475" s="511"/>
      <c r="K475" s="511"/>
      <c r="L475" s="511"/>
      <c r="M475" s="511"/>
      <c r="N475" s="511"/>
      <c r="O475" s="511"/>
      <c r="P475" s="511"/>
      <c r="Q475" s="517"/>
    </row>
    <row r="476" spans="6:17" ht="12.75">
      <c r="F476" s="511"/>
      <c r="G476" s="511"/>
      <c r="H476" s="511"/>
      <c r="I476" s="511"/>
      <c r="J476" s="511"/>
      <c r="K476" s="511"/>
      <c r="L476" s="511"/>
      <c r="M476" s="511"/>
      <c r="N476" s="511"/>
      <c r="O476" s="511"/>
      <c r="P476" s="511"/>
      <c r="Q476" s="517"/>
    </row>
    <row r="477" spans="6:17" ht="12.75">
      <c r="F477" s="511"/>
      <c r="G477" s="511"/>
      <c r="H477" s="511"/>
      <c r="I477" s="511"/>
      <c r="J477" s="511"/>
      <c r="K477" s="511"/>
      <c r="L477" s="511"/>
      <c r="M477" s="511"/>
      <c r="N477" s="511"/>
      <c r="O477" s="511"/>
      <c r="P477" s="511"/>
      <c r="Q477" s="517"/>
    </row>
    <row r="478" spans="6:17" ht="12.75">
      <c r="F478" s="511"/>
      <c r="G478" s="511"/>
      <c r="H478" s="511"/>
      <c r="I478" s="511"/>
      <c r="J478" s="511"/>
      <c r="K478" s="511"/>
      <c r="L478" s="511"/>
      <c r="M478" s="511"/>
      <c r="N478" s="511"/>
      <c r="O478" s="511"/>
      <c r="P478" s="511"/>
      <c r="Q478" s="517"/>
    </row>
    <row r="479" spans="6:17" ht="12.75">
      <c r="F479" s="511"/>
      <c r="G479" s="511"/>
      <c r="H479" s="511"/>
      <c r="I479" s="511"/>
      <c r="J479" s="511"/>
      <c r="K479" s="511"/>
      <c r="L479" s="511"/>
      <c r="M479" s="511"/>
      <c r="N479" s="511"/>
      <c r="O479" s="511"/>
      <c r="P479" s="511"/>
      <c r="Q479" s="517"/>
    </row>
    <row r="480" spans="6:17" ht="12.75">
      <c r="F480" s="511"/>
      <c r="G480" s="511"/>
      <c r="H480" s="511"/>
      <c r="I480" s="511"/>
      <c r="J480" s="511"/>
      <c r="K480" s="511"/>
      <c r="L480" s="511"/>
      <c r="M480" s="511"/>
      <c r="N480" s="511"/>
      <c r="O480" s="511"/>
      <c r="P480" s="511"/>
      <c r="Q480" s="517"/>
    </row>
    <row r="481" spans="6:17" ht="12.75">
      <c r="F481" s="511"/>
      <c r="G481" s="511"/>
      <c r="H481" s="511"/>
      <c r="I481" s="511"/>
      <c r="J481" s="511"/>
      <c r="K481" s="511"/>
      <c r="L481" s="511"/>
      <c r="M481" s="511"/>
      <c r="N481" s="511"/>
      <c r="O481" s="511"/>
      <c r="P481" s="511"/>
      <c r="Q481" s="517"/>
    </row>
    <row r="482" spans="6:17" ht="12.75">
      <c r="F482" s="511"/>
      <c r="G482" s="511"/>
      <c r="H482" s="511"/>
      <c r="I482" s="511"/>
      <c r="J482" s="511"/>
      <c r="K482" s="511"/>
      <c r="L482" s="511"/>
      <c r="M482" s="511"/>
      <c r="N482" s="511"/>
      <c r="O482" s="511"/>
      <c r="P482" s="511"/>
      <c r="Q482" s="517"/>
    </row>
    <row r="483" spans="6:17" ht="12.75">
      <c r="F483" s="511"/>
      <c r="G483" s="511"/>
      <c r="H483" s="511"/>
      <c r="I483" s="511"/>
      <c r="J483" s="511"/>
      <c r="K483" s="511"/>
      <c r="L483" s="511"/>
      <c r="M483" s="511"/>
      <c r="N483" s="511"/>
      <c r="O483" s="511"/>
      <c r="P483" s="511"/>
      <c r="Q483" s="517"/>
    </row>
    <row r="484" spans="6:17" ht="12.75">
      <c r="F484" s="511"/>
      <c r="G484" s="511"/>
      <c r="H484" s="511"/>
      <c r="I484" s="511"/>
      <c r="J484" s="511"/>
      <c r="K484" s="511"/>
      <c r="L484" s="511"/>
      <c r="M484" s="511"/>
      <c r="N484" s="511"/>
      <c r="O484" s="511"/>
      <c r="P484" s="511"/>
      <c r="Q484" s="517"/>
    </row>
    <row r="485" spans="6:17" ht="12.75">
      <c r="F485" s="511"/>
      <c r="G485" s="511"/>
      <c r="H485" s="511"/>
      <c r="I485" s="511"/>
      <c r="J485" s="511"/>
      <c r="K485" s="511"/>
      <c r="L485" s="511"/>
      <c r="M485" s="511"/>
      <c r="N485" s="511"/>
      <c r="O485" s="511"/>
      <c r="P485" s="511"/>
      <c r="Q485" s="517"/>
    </row>
    <row r="486" spans="6:17" ht="12.75">
      <c r="F486" s="511"/>
      <c r="G486" s="511"/>
      <c r="H486" s="511"/>
      <c r="I486" s="511"/>
      <c r="J486" s="511"/>
      <c r="K486" s="511"/>
      <c r="L486" s="511"/>
      <c r="M486" s="511"/>
      <c r="N486" s="511"/>
      <c r="O486" s="511"/>
      <c r="P486" s="511"/>
      <c r="Q486" s="517"/>
    </row>
    <row r="487" spans="6:17" ht="12.75">
      <c r="F487" s="511"/>
      <c r="G487" s="511"/>
      <c r="H487" s="511"/>
      <c r="I487" s="511"/>
      <c r="J487" s="511"/>
      <c r="K487" s="511"/>
      <c r="L487" s="511"/>
      <c r="M487" s="511"/>
      <c r="N487" s="511"/>
      <c r="O487" s="511"/>
      <c r="P487" s="511"/>
      <c r="Q487" s="517"/>
    </row>
    <row r="488" spans="6:17" ht="12.75">
      <c r="F488" s="511"/>
      <c r="G488" s="511"/>
      <c r="H488" s="511"/>
      <c r="I488" s="511"/>
      <c r="J488" s="511"/>
      <c r="K488" s="511"/>
      <c r="L488" s="511"/>
      <c r="M488" s="511"/>
      <c r="N488" s="511"/>
      <c r="O488" s="511"/>
      <c r="P488" s="511"/>
      <c r="Q488" s="517"/>
    </row>
    <row r="489" spans="6:17" ht="12.75">
      <c r="F489" s="511"/>
      <c r="G489" s="511"/>
      <c r="H489" s="511"/>
      <c r="I489" s="511"/>
      <c r="J489" s="511"/>
      <c r="K489" s="511"/>
      <c r="L489" s="511"/>
      <c r="M489" s="511"/>
      <c r="N489" s="511"/>
      <c r="O489" s="511"/>
      <c r="P489" s="511"/>
      <c r="Q489" s="517"/>
    </row>
    <row r="490" spans="6:17" ht="12.75">
      <c r="F490" s="511"/>
      <c r="G490" s="511"/>
      <c r="H490" s="511"/>
      <c r="I490" s="511"/>
      <c r="J490" s="511"/>
      <c r="K490" s="511"/>
      <c r="L490" s="511"/>
      <c r="M490" s="511"/>
      <c r="N490" s="511"/>
      <c r="O490" s="511"/>
      <c r="P490" s="511"/>
      <c r="Q490" s="517"/>
    </row>
    <row r="491" spans="6:17" ht="12.75">
      <c r="F491" s="511"/>
      <c r="G491" s="511"/>
      <c r="H491" s="511"/>
      <c r="I491" s="511"/>
      <c r="J491" s="511"/>
      <c r="K491" s="511"/>
      <c r="L491" s="511"/>
      <c r="M491" s="511"/>
      <c r="N491" s="511"/>
      <c r="O491" s="511"/>
      <c r="P491" s="511"/>
      <c r="Q491" s="517"/>
    </row>
    <row r="492" spans="6:17" ht="12.75">
      <c r="F492" s="511"/>
      <c r="G492" s="511"/>
      <c r="H492" s="511"/>
      <c r="I492" s="511"/>
      <c r="J492" s="511"/>
      <c r="K492" s="511"/>
      <c r="L492" s="511"/>
      <c r="M492" s="511"/>
      <c r="N492" s="511"/>
      <c r="O492" s="511"/>
      <c r="P492" s="511"/>
      <c r="Q492" s="517"/>
    </row>
    <row r="493" spans="6:17" ht="12.75">
      <c r="F493" s="511"/>
      <c r="G493" s="511"/>
      <c r="H493" s="511"/>
      <c r="I493" s="511"/>
      <c r="J493" s="511"/>
      <c r="K493" s="511"/>
      <c r="L493" s="511"/>
      <c r="M493" s="511"/>
      <c r="N493" s="511"/>
      <c r="O493" s="511"/>
      <c r="P493" s="511"/>
      <c r="Q493" s="517"/>
    </row>
    <row r="494" spans="6:17" ht="12.75">
      <c r="F494" s="511"/>
      <c r="G494" s="511"/>
      <c r="H494" s="511"/>
      <c r="I494" s="511"/>
      <c r="J494" s="511"/>
      <c r="K494" s="511"/>
      <c r="L494" s="511"/>
      <c r="M494" s="511"/>
      <c r="N494" s="511"/>
      <c r="O494" s="511"/>
      <c r="P494" s="511"/>
      <c r="Q494" s="517"/>
    </row>
    <row r="495" spans="6:17" ht="12.75">
      <c r="F495" s="511"/>
      <c r="G495" s="511"/>
      <c r="H495" s="511"/>
      <c r="I495" s="511"/>
      <c r="J495" s="511"/>
      <c r="K495" s="511"/>
      <c r="L495" s="511"/>
      <c r="M495" s="511"/>
      <c r="N495" s="511"/>
      <c r="O495" s="511"/>
      <c r="P495" s="511"/>
      <c r="Q495" s="517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461" customWidth="1"/>
    <col min="2" max="2" width="15.7109375" style="461" bestFit="1" customWidth="1"/>
    <col min="3" max="3" width="15.8515625" style="461" bestFit="1" customWidth="1"/>
    <col min="4" max="4" width="15.140625" style="461" bestFit="1" customWidth="1"/>
    <col min="5" max="5" width="16.421875" style="461" bestFit="1" customWidth="1"/>
    <col min="6" max="6" width="16.57421875" style="461" bestFit="1" customWidth="1"/>
    <col min="7" max="7" width="15.00390625" style="461" bestFit="1" customWidth="1"/>
    <col min="8" max="8" width="15.140625" style="461" bestFit="1" customWidth="1"/>
    <col min="9" max="9" width="16.421875" style="461" bestFit="1" customWidth="1"/>
    <col min="10" max="10" width="14.28125" style="461" customWidth="1"/>
    <col min="11" max="11" width="15.140625" style="461" bestFit="1" customWidth="1"/>
    <col min="12" max="12" width="15.57421875" style="461" customWidth="1"/>
    <col min="13" max="13" width="15.00390625" style="461" bestFit="1" customWidth="1"/>
    <col min="14" max="14" width="17.00390625" style="461" bestFit="1" customWidth="1"/>
    <col min="15" max="15" width="7.7109375" style="461" customWidth="1"/>
    <col min="16" max="16" width="23.00390625" style="461" bestFit="1" customWidth="1"/>
    <col min="17" max="17" width="10.8515625" style="461" bestFit="1" customWidth="1"/>
    <col min="18" max="16384" width="7.7109375" style="461" customWidth="1"/>
  </cols>
  <sheetData>
    <row r="1" spans="1:14" ht="15.75">
      <c r="A1" s="572" t="s">
        <v>227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14" ht="20.25">
      <c r="A2" s="573" t="s">
        <v>409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4" ht="23.25">
      <c r="A3" s="574" t="s">
        <v>537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</row>
    <row r="4" spans="1:14" ht="15.75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</row>
    <row r="5" ht="15"/>
    <row r="6" ht="15"/>
    <row r="7" spans="1:14" ht="27" customHeight="1">
      <c r="A7" s="462" t="s">
        <v>410</v>
      </c>
      <c r="B7" s="463">
        <v>42766</v>
      </c>
      <c r="C7" s="463">
        <f>EOMONTH(B7,1)</f>
        <v>42794</v>
      </c>
      <c r="D7" s="463">
        <f aca="true" t="shared" si="0" ref="D7:M7">EOMONTH(C7,1)</f>
        <v>42825</v>
      </c>
      <c r="E7" s="463">
        <f t="shared" si="0"/>
        <v>42855</v>
      </c>
      <c r="F7" s="463">
        <f t="shared" si="0"/>
        <v>42886</v>
      </c>
      <c r="G7" s="463">
        <f t="shared" si="0"/>
        <v>42916</v>
      </c>
      <c r="H7" s="463">
        <f t="shared" si="0"/>
        <v>42947</v>
      </c>
      <c r="I7" s="463">
        <f t="shared" si="0"/>
        <v>42978</v>
      </c>
      <c r="J7" s="463">
        <f t="shared" si="0"/>
        <v>43008</v>
      </c>
      <c r="K7" s="463">
        <f t="shared" si="0"/>
        <v>43039</v>
      </c>
      <c r="L7" s="463">
        <f t="shared" si="0"/>
        <v>43069</v>
      </c>
      <c r="M7" s="463">
        <f t="shared" si="0"/>
        <v>43100</v>
      </c>
      <c r="N7" s="464" t="s">
        <v>399</v>
      </c>
    </row>
    <row r="8" spans="1:16" ht="24.75" customHeight="1">
      <c r="A8" s="465" t="s">
        <v>374</v>
      </c>
      <c r="B8" s="466">
        <f>'Input Tab'!C53</f>
        <v>635436</v>
      </c>
      <c r="C8" s="466">
        <f>'Input Tab'!D53</f>
        <v>552138</v>
      </c>
      <c r="D8" s="466">
        <f>'Input Tab'!E53</f>
        <v>497731</v>
      </c>
      <c r="E8" s="466">
        <f>'Input Tab'!F53</f>
        <v>0</v>
      </c>
      <c r="F8" s="466">
        <f>'Input Tab'!G53</f>
        <v>0</v>
      </c>
      <c r="G8" s="466">
        <f>'Input Tab'!H53</f>
        <v>0</v>
      </c>
      <c r="H8" s="466">
        <f>'Input Tab'!I53</f>
        <v>0</v>
      </c>
      <c r="I8" s="466">
        <f>'Input Tab'!J53</f>
        <v>0</v>
      </c>
      <c r="J8" s="466">
        <f>'Input Tab'!K53</f>
        <v>0</v>
      </c>
      <c r="K8" s="466">
        <f>'Input Tab'!L53</f>
        <v>0</v>
      </c>
      <c r="L8" s="466">
        <f>'Input Tab'!M53</f>
        <v>0</v>
      </c>
      <c r="M8" s="466">
        <f>'Input Tab'!N53</f>
        <v>0</v>
      </c>
      <c r="N8" s="341">
        <f aca="true" t="shared" si="1" ref="N8:N13">SUM(B8:M8)</f>
        <v>1685305</v>
      </c>
      <c r="P8" s="467"/>
    </row>
    <row r="9" spans="1:14" ht="24.75" customHeight="1">
      <c r="A9" s="468" t="s">
        <v>400</v>
      </c>
      <c r="B9" s="466">
        <f>-283777698/1000</f>
        <v>-283778</v>
      </c>
      <c r="C9" s="469">
        <f>IF(C8=0,0,-B10)</f>
        <v>-261693</v>
      </c>
      <c r="D9" s="469">
        <f aca="true" t="shared" si="2" ref="D9:M9">IF(D8=0,0,-C10)</f>
        <v>-216822</v>
      </c>
      <c r="E9" s="469">
        <f t="shared" si="2"/>
        <v>0</v>
      </c>
      <c r="F9" s="469">
        <f t="shared" si="2"/>
        <v>0</v>
      </c>
      <c r="G9" s="469">
        <f t="shared" si="2"/>
        <v>0</v>
      </c>
      <c r="H9" s="469">
        <f t="shared" si="2"/>
        <v>0</v>
      </c>
      <c r="I9" s="469">
        <f t="shared" si="2"/>
        <v>0</v>
      </c>
      <c r="J9" s="469">
        <f t="shared" si="2"/>
        <v>0</v>
      </c>
      <c r="K9" s="469">
        <f t="shared" si="2"/>
        <v>0</v>
      </c>
      <c r="L9" s="469">
        <f t="shared" si="2"/>
        <v>0</v>
      </c>
      <c r="M9" s="469">
        <f t="shared" si="2"/>
        <v>0</v>
      </c>
      <c r="N9" s="341">
        <f t="shared" si="1"/>
        <v>-762293</v>
      </c>
    </row>
    <row r="10" spans="1:17" ht="24.75" customHeight="1">
      <c r="A10" s="468" t="s">
        <v>401</v>
      </c>
      <c r="B10" s="466">
        <f>'Input Tab'!C54</f>
        <v>261693</v>
      </c>
      <c r="C10" s="466">
        <f>'Input Tab'!D54</f>
        <v>216822</v>
      </c>
      <c r="D10" s="466">
        <f>'Input Tab'!E54</f>
        <v>206931</v>
      </c>
      <c r="E10" s="466">
        <f>'Input Tab'!F54</f>
        <v>0</v>
      </c>
      <c r="F10" s="466">
        <f>'Input Tab'!G54</f>
        <v>0</v>
      </c>
      <c r="G10" s="466">
        <f>'Input Tab'!H54</f>
        <v>0</v>
      </c>
      <c r="H10" s="466">
        <f>'Input Tab'!I54</f>
        <v>0</v>
      </c>
      <c r="I10" s="466">
        <f>'Input Tab'!J54</f>
        <v>0</v>
      </c>
      <c r="J10" s="466">
        <f>'Input Tab'!K54</f>
        <v>0</v>
      </c>
      <c r="K10" s="466">
        <f>'Input Tab'!L54</f>
        <v>0</v>
      </c>
      <c r="L10" s="466">
        <f>'Input Tab'!M54</f>
        <v>0</v>
      </c>
      <c r="M10" s="466">
        <f>'Input Tab'!N54</f>
        <v>0</v>
      </c>
      <c r="N10" s="341">
        <f t="shared" si="1"/>
        <v>685446</v>
      </c>
      <c r="P10" s="470"/>
      <c r="Q10" s="470"/>
    </row>
    <row r="11" spans="1:17" ht="30.75" customHeight="1">
      <c r="A11" s="471" t="s">
        <v>411</v>
      </c>
      <c r="B11" s="472">
        <f aca="true" t="shared" si="3" ref="B11:L11">SUM(B8:B10)</f>
        <v>613351</v>
      </c>
      <c r="C11" s="472">
        <f t="shared" si="3"/>
        <v>507267</v>
      </c>
      <c r="D11" s="472">
        <f t="shared" si="3"/>
        <v>487840</v>
      </c>
      <c r="E11" s="472">
        <f t="shared" si="3"/>
        <v>0</v>
      </c>
      <c r="F11" s="472">
        <f t="shared" si="3"/>
        <v>0</v>
      </c>
      <c r="G11" s="472">
        <f t="shared" si="3"/>
        <v>0</v>
      </c>
      <c r="H11" s="472">
        <f t="shared" si="3"/>
        <v>0</v>
      </c>
      <c r="I11" s="472">
        <f t="shared" si="3"/>
        <v>0</v>
      </c>
      <c r="J11" s="472">
        <f t="shared" si="3"/>
        <v>0</v>
      </c>
      <c r="K11" s="472">
        <f t="shared" si="3"/>
        <v>0</v>
      </c>
      <c r="L11" s="472">
        <f t="shared" si="3"/>
        <v>0</v>
      </c>
      <c r="M11" s="472">
        <f>SUM(M8:M10)</f>
        <v>0</v>
      </c>
      <c r="N11" s="473">
        <f t="shared" si="1"/>
        <v>1608458</v>
      </c>
      <c r="P11" s="474"/>
      <c r="Q11" s="467"/>
    </row>
    <row r="12" spans="1:16" ht="32.25" customHeight="1">
      <c r="A12" s="475" t="s">
        <v>412</v>
      </c>
      <c r="B12" s="476">
        <f>'Input Tab'!C55</f>
        <v>555937</v>
      </c>
      <c r="C12" s="476">
        <f>'Input Tab'!D55</f>
        <v>498647</v>
      </c>
      <c r="D12" s="476">
        <f>'Input Tab'!E55</f>
        <v>492113</v>
      </c>
      <c r="E12" s="476">
        <f>'Input Tab'!F55</f>
        <v>431145</v>
      </c>
      <c r="F12" s="476">
        <f>'Input Tab'!G55</f>
        <v>438507</v>
      </c>
      <c r="G12" s="476">
        <f>'Input Tab'!H55</f>
        <v>423630</v>
      </c>
      <c r="H12" s="476">
        <f>'Input Tab'!I55</f>
        <v>451024</v>
      </c>
      <c r="I12" s="476">
        <f>'Input Tab'!J55</f>
        <v>469267</v>
      </c>
      <c r="J12" s="476">
        <f>'Input Tab'!K55</f>
        <v>421946</v>
      </c>
      <c r="K12" s="476">
        <f>'Input Tab'!L55</f>
        <v>451214</v>
      </c>
      <c r="L12" s="476">
        <f>'Input Tab'!M55</f>
        <v>471440</v>
      </c>
      <c r="M12" s="476">
        <f>'Input Tab'!N55</f>
        <v>548964</v>
      </c>
      <c r="N12" s="477">
        <f>SUM(B12:D12)</f>
        <v>1546697</v>
      </c>
      <c r="P12" s="478" t="s">
        <v>429</v>
      </c>
    </row>
    <row r="13" spans="1:14" ht="38.25" customHeight="1">
      <c r="A13" s="479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 t="str">
        <f t="shared" si="4"/>
        <v> </v>
      </c>
      <c r="F13" s="342" t="str">
        <f t="shared" si="4"/>
        <v> </v>
      </c>
      <c r="G13" s="342" t="str">
        <f t="shared" si="4"/>
        <v> </v>
      </c>
      <c r="H13" s="342" t="str">
        <f t="shared" si="4"/>
        <v> </v>
      </c>
      <c r="I13" s="342" t="str">
        <f t="shared" si="4"/>
        <v> </v>
      </c>
      <c r="J13" s="342" t="str">
        <f t="shared" si="4"/>
        <v> 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0">
        <f t="shared" si="1"/>
        <v>61761</v>
      </c>
    </row>
    <row r="14" spans="1:14" ht="42.75" customHeight="1">
      <c r="A14" s="479" t="s">
        <v>413</v>
      </c>
      <c r="B14" s="481">
        <f>'Input Tab'!C56</f>
        <v>15.66</v>
      </c>
      <c r="C14" s="481">
        <f>'Input Tab'!D56</f>
        <v>15.66</v>
      </c>
      <c r="D14" s="481">
        <f>'Input Tab'!E56</f>
        <v>15.66</v>
      </c>
      <c r="E14" s="481">
        <f>'Input Tab'!F56</f>
        <v>15.66</v>
      </c>
      <c r="F14" s="481">
        <f>'Input Tab'!G56</f>
        <v>15.66</v>
      </c>
      <c r="G14" s="481">
        <f>'Input Tab'!H56</f>
        <v>15.66</v>
      </c>
      <c r="H14" s="481">
        <f>'Input Tab'!I56</f>
        <v>15.66</v>
      </c>
      <c r="I14" s="481">
        <f>'Input Tab'!J56</f>
        <v>15.66</v>
      </c>
      <c r="J14" s="481">
        <f>'Input Tab'!K56</f>
        <v>15.66</v>
      </c>
      <c r="K14" s="481">
        <f>'Input Tab'!L56</f>
        <v>15.66</v>
      </c>
      <c r="L14" s="481">
        <f>'Input Tab'!M56</f>
        <v>15.66</v>
      </c>
      <c r="M14" s="481">
        <f>'Input Tab'!N56</f>
        <v>15.66</v>
      </c>
      <c r="N14" s="341"/>
    </row>
    <row r="15" spans="1:14" ht="30.75" customHeight="1" thickBot="1">
      <c r="A15" s="482" t="s">
        <v>414</v>
      </c>
      <c r="B15" s="483">
        <f>B13*B14</f>
        <v>899103</v>
      </c>
      <c r="C15" s="483">
        <f>IF(C8=0,0,C13*C14)</f>
        <v>134989</v>
      </c>
      <c r="D15" s="483">
        <f aca="true" t="shared" si="5" ref="D15:M15">IF(D8=0,0,D13*D14)</f>
        <v>-66915</v>
      </c>
      <c r="E15" s="483">
        <f t="shared" si="5"/>
        <v>0</v>
      </c>
      <c r="F15" s="483">
        <f t="shared" si="5"/>
        <v>0</v>
      </c>
      <c r="G15" s="483">
        <f t="shared" si="5"/>
        <v>0</v>
      </c>
      <c r="H15" s="483">
        <f t="shared" si="5"/>
        <v>0</v>
      </c>
      <c r="I15" s="483">
        <f t="shared" si="5"/>
        <v>0</v>
      </c>
      <c r="J15" s="483">
        <f t="shared" si="5"/>
        <v>0</v>
      </c>
      <c r="K15" s="483">
        <f t="shared" si="5"/>
        <v>0</v>
      </c>
      <c r="L15" s="483">
        <f t="shared" si="5"/>
        <v>0</v>
      </c>
      <c r="M15" s="483">
        <f t="shared" si="5"/>
        <v>0</v>
      </c>
      <c r="N15" s="483">
        <f>SUM(B15:M15)</f>
        <v>967177</v>
      </c>
    </row>
    <row r="16" spans="7:14" ht="19.5" customHeight="1" thickTop="1">
      <c r="G16" s="484"/>
      <c r="N16" s="467"/>
    </row>
    <row r="17" spans="1:14" ht="19.5" customHeight="1">
      <c r="A17" s="485"/>
      <c r="N17" s="467"/>
    </row>
    <row r="18" spans="1:14" ht="36.75" customHeight="1">
      <c r="A18" s="486" t="s">
        <v>415</v>
      </c>
      <c r="B18" s="487">
        <f>B7</f>
        <v>42766</v>
      </c>
      <c r="C18" s="487">
        <f aca="true" t="shared" si="6" ref="C18:N18">C7</f>
        <v>42794</v>
      </c>
      <c r="D18" s="487">
        <f t="shared" si="6"/>
        <v>42825</v>
      </c>
      <c r="E18" s="487">
        <f t="shared" si="6"/>
        <v>42855</v>
      </c>
      <c r="F18" s="487">
        <f t="shared" si="6"/>
        <v>42886</v>
      </c>
      <c r="G18" s="487">
        <f t="shared" si="6"/>
        <v>42916</v>
      </c>
      <c r="H18" s="487">
        <f t="shared" si="6"/>
        <v>42947</v>
      </c>
      <c r="I18" s="487">
        <f t="shared" si="6"/>
        <v>42978</v>
      </c>
      <c r="J18" s="487">
        <f t="shared" si="6"/>
        <v>43008</v>
      </c>
      <c r="K18" s="487">
        <f t="shared" si="6"/>
        <v>43039</v>
      </c>
      <c r="L18" s="487">
        <f t="shared" si="6"/>
        <v>43069</v>
      </c>
      <c r="M18" s="487">
        <f t="shared" si="6"/>
        <v>43100</v>
      </c>
      <c r="N18" s="463" t="str">
        <f t="shared" si="6"/>
        <v>YTD</v>
      </c>
    </row>
    <row r="19" spans="1:14" ht="29.25" customHeight="1">
      <c r="A19" s="488" t="s">
        <v>2</v>
      </c>
      <c r="B19" s="489">
        <f>IF(B8=0," ",B15*-1)</f>
        <v>-899103</v>
      </c>
      <c r="C19" s="489">
        <f>IF(C8=0," ",C15*-1)</f>
        <v>-134989</v>
      </c>
      <c r="D19" s="489">
        <f aca="true" t="shared" si="7" ref="D19:M19">IF(D8=0," ",D15*-1)</f>
        <v>66915</v>
      </c>
      <c r="E19" s="489" t="str">
        <f t="shared" si="7"/>
        <v> </v>
      </c>
      <c r="F19" s="489" t="str">
        <f t="shared" si="7"/>
        <v> </v>
      </c>
      <c r="G19" s="489" t="str">
        <f t="shared" si="7"/>
        <v> </v>
      </c>
      <c r="H19" s="489" t="str">
        <f t="shared" si="7"/>
        <v> </v>
      </c>
      <c r="I19" s="489" t="str">
        <f t="shared" si="7"/>
        <v> </v>
      </c>
      <c r="J19" s="489" t="str">
        <f t="shared" si="7"/>
        <v> </v>
      </c>
      <c r="K19" s="489" t="str">
        <f t="shared" si="7"/>
        <v> </v>
      </c>
      <c r="L19" s="489" t="str">
        <f t="shared" si="7"/>
        <v> </v>
      </c>
      <c r="M19" s="489" t="str">
        <f t="shared" si="7"/>
        <v> </v>
      </c>
      <c r="N19" s="489">
        <f>N15*-1</f>
        <v>-967177</v>
      </c>
    </row>
    <row r="20" spans="1:14" ht="15.75">
      <c r="A20" s="490"/>
      <c r="B20" s="491" t="str">
        <f>IF(B19&lt;0,"Rebate","Surcharge")</f>
        <v>Rebate</v>
      </c>
      <c r="C20" s="491" t="str">
        <f aca="true" t="shared" si="8" ref="C20:N20">IF(C19&lt;0,"Rebate","Surcharge")</f>
        <v>Rebate</v>
      </c>
      <c r="D20" s="491" t="str">
        <f t="shared" si="8"/>
        <v>Surcharge</v>
      </c>
      <c r="E20" s="491" t="str">
        <f t="shared" si="8"/>
        <v>Surcharge</v>
      </c>
      <c r="F20" s="491" t="str">
        <f t="shared" si="8"/>
        <v>Surcharge</v>
      </c>
      <c r="G20" s="491" t="str">
        <f t="shared" si="8"/>
        <v>Surcharge</v>
      </c>
      <c r="H20" s="491" t="str">
        <f t="shared" si="8"/>
        <v>Surcharge</v>
      </c>
      <c r="I20" s="491" t="str">
        <f t="shared" si="8"/>
        <v>Surcharge</v>
      </c>
      <c r="J20" s="491" t="str">
        <f t="shared" si="8"/>
        <v>Surcharge</v>
      </c>
      <c r="K20" s="491" t="str">
        <f t="shared" si="8"/>
        <v>Surcharge</v>
      </c>
      <c r="L20" s="491" t="str">
        <f t="shared" si="8"/>
        <v>Surcharge</v>
      </c>
      <c r="M20" s="491" t="str">
        <f t="shared" si="8"/>
        <v>Surcharge</v>
      </c>
      <c r="N20" s="491" t="str">
        <f t="shared" si="8"/>
        <v>Rebate</v>
      </c>
    </row>
    <row r="21" spans="1:16" ht="27" customHeight="1">
      <c r="A21" s="492" t="s">
        <v>408</v>
      </c>
      <c r="B21" s="493">
        <f>'Input Tab'!C58</f>
        <v>-52557.34</v>
      </c>
      <c r="C21" s="493">
        <f>'Input Tab'!D58</f>
        <v>227784.32</v>
      </c>
      <c r="D21" s="493">
        <f>'Input Tab'!E58</f>
        <v>24456.86</v>
      </c>
      <c r="E21" s="493">
        <f>'Input Tab'!F58</f>
        <v>-113184.85</v>
      </c>
      <c r="F21" s="493">
        <f>'Input Tab'!G58</f>
        <v>150291.31</v>
      </c>
      <c r="G21" s="493">
        <f>'Input Tab'!H58</f>
        <v>-157346.65</v>
      </c>
      <c r="H21" s="493">
        <f>'Input Tab'!I58</f>
        <v>-662636.71</v>
      </c>
      <c r="I21" s="493">
        <f>'Input Tab'!J58</f>
        <v>-288737.45</v>
      </c>
      <c r="J21" s="493">
        <f>'Input Tab'!K58</f>
        <v>-77726.98</v>
      </c>
      <c r="K21" s="493">
        <f>'Input Tab'!L58</f>
        <v>-99716.62</v>
      </c>
      <c r="L21" s="493">
        <f>'Input Tab'!M58</f>
        <v>-479299.42</v>
      </c>
      <c r="M21" s="493">
        <f>'Input Tab'!N58</f>
        <v>-458143.1</v>
      </c>
      <c r="N21" s="493">
        <f>SUM(B21:M21)</f>
        <v>-1986816.63</v>
      </c>
      <c r="P21" s="77" t="s">
        <v>540</v>
      </c>
    </row>
    <row r="22" spans="1:14" ht="15">
      <c r="A22" s="484"/>
      <c r="B22" s="494" t="str">
        <f>IF(B21&lt;0,"Rebate","Surcharge")</f>
        <v>Rebate</v>
      </c>
      <c r="C22" s="494" t="str">
        <f aca="true" t="shared" si="9" ref="C22:N22">IF(C21&lt;0,"Rebate","Surcharge")</f>
        <v>Surcharge</v>
      </c>
      <c r="D22" s="494" t="str">
        <f t="shared" si="9"/>
        <v>Surcharge</v>
      </c>
      <c r="E22" s="494" t="str">
        <f t="shared" si="9"/>
        <v>Rebate</v>
      </c>
      <c r="F22" s="494" t="str">
        <f t="shared" si="9"/>
        <v>Surcharge</v>
      </c>
      <c r="G22" s="494" t="str">
        <f t="shared" si="9"/>
        <v>Rebate</v>
      </c>
      <c r="H22" s="494" t="str">
        <f t="shared" si="9"/>
        <v>Rebate</v>
      </c>
      <c r="I22" s="494" t="str">
        <f t="shared" si="9"/>
        <v>Rebate</v>
      </c>
      <c r="J22" s="494" t="str">
        <f t="shared" si="9"/>
        <v>Rebate</v>
      </c>
      <c r="K22" s="494" t="str">
        <f t="shared" si="9"/>
        <v>Rebate</v>
      </c>
      <c r="L22" s="494" t="str">
        <f t="shared" si="9"/>
        <v>Rebate</v>
      </c>
      <c r="M22" s="494" t="str">
        <f t="shared" si="9"/>
        <v>Rebate</v>
      </c>
      <c r="N22" s="494" t="str">
        <f t="shared" si="9"/>
        <v>Rebate</v>
      </c>
    </row>
    <row r="25" ht="15">
      <c r="G25" s="467"/>
    </row>
    <row r="34" ht="15">
      <c r="A34" s="495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G11" sqref="G11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6" t="s">
        <v>227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</row>
    <row r="2" spans="1:16" ht="15.75">
      <c r="A2" s="577" t="s">
        <v>38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42867961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0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-24622243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0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6212775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0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16129091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0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-4706849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4397279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0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545</v>
      </c>
      <c r="C11" s="77"/>
      <c r="D11" s="172">
        <f>SUM(E11:P11)</f>
        <v>50477</v>
      </c>
      <c r="E11" s="221">
        <f>'ID Monthly'!E103</f>
        <v>2240</v>
      </c>
      <c r="F11" s="221">
        <f>'ID Monthly'!F103</f>
        <v>-23818</v>
      </c>
      <c r="G11" s="221">
        <f>'ID Monthly'!G103</f>
        <v>72055</v>
      </c>
      <c r="H11" s="221">
        <f>'ID Monthly'!H103</f>
        <v>0</v>
      </c>
      <c r="I11" s="221">
        <f>'ID Monthly'!I103</f>
        <v>0</v>
      </c>
      <c r="J11" s="221">
        <f>'ID Monthly'!J103</f>
        <v>0</v>
      </c>
      <c r="K11" s="221">
        <f>'ID Monthly'!K103</f>
        <v>0</v>
      </c>
      <c r="L11" s="221">
        <f>'ID Monthly'!L103</f>
        <v>0</v>
      </c>
      <c r="M11" s="221">
        <f>'ID Monthly'!M103</f>
        <v>0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40328491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0</v>
      </c>
      <c r="I12" s="190">
        <f t="shared" si="3"/>
        <v>0</v>
      </c>
      <c r="J12" s="190">
        <f t="shared" si="3"/>
        <v>0</v>
      </c>
      <c r="K12" s="190">
        <f t="shared" si="3"/>
        <v>0</v>
      </c>
      <c r="L12" s="190">
        <f t="shared" si="3"/>
        <v>0</v>
      </c>
      <c r="M12" s="190">
        <f t="shared" si="3"/>
        <v>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March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SUM(E14:G14)</f>
        <v>26550278.48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-10915718.03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7527890.75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20070907.65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-3981870.41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4433848.21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-843750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42841587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-2513095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 t="str">
        <f t="shared" si="8"/>
        <v> </v>
      </c>
      <c r="I23" s="190" t="str">
        <f t="shared" si="8"/>
        <v> </v>
      </c>
      <c r="J23" s="190" t="str">
        <f t="shared" si="8"/>
        <v> </v>
      </c>
      <c r="K23" s="190" t="str">
        <f t="shared" si="8"/>
        <v> </v>
      </c>
      <c r="L23" s="190" t="str">
        <f t="shared" si="8"/>
        <v> </v>
      </c>
      <c r="M23" s="190" t="str">
        <f t="shared" si="8"/>
        <v> 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-2960731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 t="str">
        <f>'ID Monthly'!H127</f>
        <v> </v>
      </c>
      <c r="I24" s="235" t="str">
        <f>'ID Monthly'!I127</f>
        <v> </v>
      </c>
      <c r="J24" s="235" t="str">
        <f>'ID Monthly'!J127</f>
        <v> </v>
      </c>
      <c r="K24" s="235" t="str">
        <f>'ID Monthly'!K127</f>
        <v> </v>
      </c>
      <c r="L24" s="235" t="str">
        <f>'ID Monthly'!L127</f>
        <v> </v>
      </c>
      <c r="M24" s="235" t="str">
        <f>'ID Monthly'!M127</f>
        <v> 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-5473826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 t="str">
        <f t="shared" si="9"/>
        <v> </v>
      </c>
      <c r="I25" s="293" t="str">
        <f t="shared" si="9"/>
        <v> </v>
      </c>
      <c r="J25" s="293" t="str">
        <f t="shared" si="9"/>
        <v> </v>
      </c>
      <c r="K25" s="293" t="str">
        <f t="shared" si="9"/>
        <v> </v>
      </c>
      <c r="L25" s="293" t="str">
        <f t="shared" si="9"/>
        <v> </v>
      </c>
      <c r="M25" s="293" t="str">
        <f t="shared" si="9"/>
        <v> 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-1881354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 t="str">
        <f t="shared" si="11"/>
        <v> </v>
      </c>
      <c r="I27" s="222" t="str">
        <f t="shared" si="11"/>
        <v> </v>
      </c>
      <c r="J27" s="222" t="str">
        <f t="shared" si="11"/>
        <v> </v>
      </c>
      <c r="K27" s="222" t="str">
        <f t="shared" si="11"/>
        <v> </v>
      </c>
      <c r="L27" s="222" t="str">
        <f t="shared" si="11"/>
        <v> </v>
      </c>
      <c r="M27" s="222" t="str">
        <f t="shared" si="11"/>
        <v> 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78" t="s">
        <v>360</v>
      </c>
      <c r="C28" s="578"/>
      <c r="D28" s="218">
        <f t="shared" si="10"/>
        <v>-707424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 t="str">
        <f>IF(H12=0," ",'ID LCA'!G19)</f>
        <v> </v>
      </c>
      <c r="I28" s="351" t="str">
        <f>IF(I12=0," ",'ID LCA'!H19)</f>
        <v> </v>
      </c>
      <c r="J28" s="351" t="str">
        <f>IF(J12=0," ",'ID LCA'!I19)</f>
        <v> </v>
      </c>
      <c r="K28" s="351" t="str">
        <f>IF(K12=0," ",'ID LCA'!J19)</f>
        <v> </v>
      </c>
      <c r="L28" s="351" t="str">
        <f>IF(L12=0," ",'ID LCA'!K19)</f>
        <v> </v>
      </c>
      <c r="M28" s="351" t="str">
        <f>IF(M12=0," ",'ID LCA'!L19)</f>
        <v> 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79" t="s">
        <v>266</v>
      </c>
      <c r="C29" s="579"/>
      <c r="D29" s="189">
        <f t="shared" si="10"/>
        <v>-2588778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 t="str">
        <f>IF(H12=0," ",SUM(H27:H28))</f>
        <v> </v>
      </c>
      <c r="I29" s="190" t="str">
        <f>IF(I12=0," ",SUM(I27:I28))</f>
        <v> </v>
      </c>
      <c r="J29" s="190" t="str">
        <f aca="true" t="shared" si="12" ref="J29:P29">IF(J12=0," ",SUM(J27:J28))</f>
        <v> </v>
      </c>
      <c r="K29" s="190" t="str">
        <f t="shared" si="12"/>
        <v> </v>
      </c>
      <c r="L29" s="190" t="str">
        <f t="shared" si="12"/>
        <v> </v>
      </c>
      <c r="M29" s="190" t="str">
        <f t="shared" si="12"/>
        <v> 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-2329900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 t="str">
        <f t="shared" si="13"/>
        <v> </v>
      </c>
      <c r="I30" s="190" t="str">
        <f t="shared" si="13"/>
        <v> </v>
      </c>
      <c r="J30" s="190" t="str">
        <f t="shared" si="13"/>
        <v> </v>
      </c>
      <c r="K30" s="190" t="str">
        <f t="shared" si="13"/>
        <v> </v>
      </c>
      <c r="L30" s="190" t="str">
        <f t="shared" si="13"/>
        <v> </v>
      </c>
      <c r="M30" s="190" t="str">
        <f t="shared" si="13"/>
        <v> 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-2588778</v>
      </c>
    </row>
    <row r="31" spans="1:16" ht="31.5" customHeight="1">
      <c r="A31" s="1">
        <f t="shared" si="6"/>
        <v>26</v>
      </c>
      <c r="B31" s="579" t="s">
        <v>270</v>
      </c>
      <c r="C31" s="579"/>
      <c r="D31" s="189">
        <f t="shared" si="10"/>
        <v>-2329900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 t="str">
        <f t="shared" si="14"/>
        <v> </v>
      </c>
      <c r="I31" s="190" t="str">
        <f t="shared" si="14"/>
        <v> </v>
      </c>
      <c r="J31" s="190" t="str">
        <f t="shared" si="14"/>
        <v> </v>
      </c>
      <c r="K31" s="190" t="str">
        <f t="shared" si="14"/>
        <v> </v>
      </c>
      <c r="L31" s="190" t="str">
        <f t="shared" si="14"/>
        <v> </v>
      </c>
      <c r="M31" s="190" t="str">
        <f t="shared" si="14"/>
        <v> 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0" t="s">
        <v>268</v>
      </c>
      <c r="C32" s="580"/>
      <c r="D32" s="254">
        <f t="shared" si="10"/>
        <v>2329900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 t="str">
        <f t="shared" si="15"/>
        <v> </v>
      </c>
      <c r="I32" s="254" t="str">
        <f t="shared" si="15"/>
        <v> </v>
      </c>
      <c r="J32" s="254" t="str">
        <f t="shared" si="15"/>
        <v> </v>
      </c>
      <c r="K32" s="254" t="str">
        <f t="shared" si="15"/>
        <v> </v>
      </c>
      <c r="L32" s="254" t="str">
        <f t="shared" si="15"/>
        <v> </v>
      </c>
      <c r="M32" s="254" t="str">
        <f t="shared" si="15"/>
        <v> 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1"/>
  <headerFooter alignWithMargins="0">
    <oddFooter>&amp;L&amp;F - &amp;D&amp;RPage &amp;P of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Kredel, Ashley (UTC)</cp:lastModifiedBy>
  <cp:lastPrinted>2017-04-12T18:17:13Z</cp:lastPrinted>
  <dcterms:created xsi:type="dcterms:W3CDTF">2002-02-05T19:51:48Z</dcterms:created>
  <dcterms:modified xsi:type="dcterms:W3CDTF">2017-04-14T18:10:28Z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ERM Report Native</vt:lpwstr>
  </property>
  <property fmtid="{D5CDD505-2E9C-101B-9397-08002B2CF9AE}" pid="4" name="EFilingId">
    <vt:lpwstr>5889.00000000000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140188</vt:lpwstr>
  </property>
  <property fmtid="{D5CDD505-2E9C-101B-9397-08002B2CF9AE}" pid="12" name="Date1">
    <vt:lpwstr>2017-04-14T00:00:00Z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2014-02-04T00:00:00Z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_docset_NoMedatataSyncRequired">
    <vt:lpwstr>False</vt:lpwstr>
  </property>
  <property fmtid="{D5CDD505-2E9C-101B-9397-08002B2CF9AE}" pid="22" name="DocumentGroup">
    <vt:lpwstr/>
  </property>
</Properties>
</file>