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12C7D69-C659-491F-8B1A-6F944962A34F}" xr6:coauthVersionLast="45" xr6:coauthVersionMax="45" xr10:uidLastSave="{00000000-0000-0000-0000-000000000000}"/>
  <bookViews>
    <workbookView xWindow="19090" yWindow="-110" windowWidth="19420" windowHeight="11020" activeTab="3" xr2:uid="{73D8F40A-88C5-404B-B467-1A347037C07B}"/>
  </bookViews>
  <sheets>
    <sheet name="IBU Medical" sheetId="1" r:id="rId1"/>
    <sheet name="IBU Pension" sheetId="2" r:id="rId2"/>
    <sheet name="Pilots Medical" sheetId="4" r:id="rId3"/>
    <sheet name="Pilots Pension" sheetId="3" r:id="rId4"/>
  </sheets>
  <definedNames>
    <definedName name="_xlnm.Print_Area" localSheetId="0">'IBU Medical'!$A$1:$H$32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4" l="1"/>
  <c r="F41" i="4" l="1"/>
  <c r="F40" i="4"/>
  <c r="F39" i="4"/>
  <c r="F38" i="4"/>
  <c r="F37" i="4"/>
  <c r="F36" i="4"/>
  <c r="G9" i="4" l="1"/>
  <c r="G10" i="4"/>
  <c r="G11" i="4"/>
  <c r="F30" i="4" l="1"/>
  <c r="G27" i="3"/>
  <c r="G23" i="3"/>
  <c r="F27" i="4" l="1"/>
  <c r="H32" i="1" l="1"/>
  <c r="D30" i="1"/>
  <c r="H26" i="1"/>
  <c r="E26" i="1"/>
  <c r="F26" i="1"/>
  <c r="D26" i="1"/>
  <c r="L9" i="1"/>
  <c r="J9" i="1"/>
  <c r="F19" i="4" l="1"/>
  <c r="F18" i="4"/>
  <c r="F21" i="4" s="1"/>
  <c r="F24" i="4" s="1"/>
  <c r="F28" i="4" s="1"/>
  <c r="F32" i="4" s="1"/>
  <c r="G21" i="3"/>
  <c r="H24" i="2"/>
  <c r="F24" i="2"/>
  <c r="D24" i="2"/>
  <c r="H21" i="2"/>
  <c r="F21" i="2"/>
  <c r="D21" i="2"/>
  <c r="H24" i="1"/>
  <c r="F24" i="1"/>
  <c r="E24" i="1"/>
  <c r="D24" i="1"/>
  <c r="H21" i="1"/>
  <c r="F21" i="1"/>
  <c r="E21" i="1"/>
  <c r="D21" i="1"/>
  <c r="H23" i="1"/>
  <c r="H22" i="1"/>
  <c r="H19" i="1"/>
  <c r="H17" i="1"/>
  <c r="H15" i="1"/>
  <c r="H13" i="1"/>
  <c r="H11" i="1"/>
  <c r="H9" i="1"/>
  <c r="H23" i="2"/>
  <c r="H22" i="2"/>
  <c r="H20" i="2"/>
  <c r="H19" i="2"/>
  <c r="H18" i="2"/>
  <c r="H17" i="2"/>
  <c r="H16" i="2"/>
  <c r="H15" i="2"/>
  <c r="H14" i="2"/>
  <c r="H13" i="2"/>
  <c r="H12" i="2"/>
  <c r="H11" i="2"/>
  <c r="H9" i="2"/>
  <c r="F22" i="2"/>
  <c r="D22" i="2"/>
  <c r="F22" i="1"/>
  <c r="D22" i="1"/>
  <c r="D9" i="2" l="1"/>
</calcChain>
</file>

<file path=xl/sharedStrings.xml><?xml version="1.0" encoding="utf-8"?>
<sst xmlns="http://schemas.openxmlformats.org/spreadsheetml/2006/main" count="111" uniqueCount="60">
  <si>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</si>
  <si>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</si>
  <si>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</si>
  <si>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</si>
  <si>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</si>
  <si>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</si>
  <si>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</si>
  <si>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</si>
  <si>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</si>
  <si>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</si>
  <si>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</si>
  <si>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 xml:space="preserve">Jun </t>
  </si>
  <si>
    <t>IBU-Seattle</t>
  </si>
  <si>
    <t>Other</t>
  </si>
  <si>
    <t>IBU - Port Angeles</t>
  </si>
  <si>
    <t>Total</t>
  </si>
  <si>
    <t>AC 51000-06</t>
  </si>
  <si>
    <t>AC 51000-07</t>
  </si>
  <si>
    <t>AC 51100-06</t>
  </si>
  <si>
    <t>AC 51100-07</t>
  </si>
  <si>
    <t>AC 52230-009</t>
  </si>
  <si>
    <t>Pension Seattle</t>
  </si>
  <si>
    <t>AC 51620-006</t>
  </si>
  <si>
    <t>Insurance - Medical</t>
  </si>
  <si>
    <t>Remove May &amp; June 2018</t>
  </si>
  <si>
    <t>Add May &amp; June 2019</t>
  </si>
  <si>
    <t>Total Present</t>
  </si>
  <si>
    <t>5&amp;6/18 Hrs</t>
  </si>
  <si>
    <t>7&amp;8/2018 Hrs</t>
  </si>
  <si>
    <t>9&amp;10/2018 Hrs</t>
  </si>
  <si>
    <t>Number of Employees</t>
  </si>
  <si>
    <t>Total Restated</t>
  </si>
  <si>
    <t>Restate 7/1/18 to 6/30/19</t>
  </si>
  <si>
    <t>2019 Premium</t>
  </si>
  <si>
    <t>2020 Premium</t>
  </si>
  <si>
    <t>Increase</t>
  </si>
  <si>
    <t>Pro Forma Increase Cost</t>
  </si>
  <si>
    <t>Puget Sound Pilots</t>
  </si>
  <si>
    <t>WUTC Rate Filing</t>
  </si>
  <si>
    <t>IBU Medical Insurance</t>
  </si>
  <si>
    <t>IBU Pension</t>
  </si>
  <si>
    <t>Pilots Medical</t>
  </si>
  <si>
    <t>Pilots Pension</t>
  </si>
  <si>
    <t>Adjustment for</t>
  </si>
  <si>
    <t>Grieser &amp; Engstrom</t>
  </si>
  <si>
    <t>Restated Test Period</t>
  </si>
  <si>
    <t>2020 Forecast</t>
  </si>
  <si>
    <t>Pilots Added</t>
  </si>
  <si>
    <t>adjustment for 2019 Pension</t>
  </si>
  <si>
    <t>2020 Forecast Retirement</t>
  </si>
  <si>
    <t>Estimated 2020 Expense</t>
  </si>
  <si>
    <t>Increase 10/1/2018</t>
  </si>
  <si>
    <t>Restating Amount</t>
  </si>
  <si>
    <t>Resating Amount July thru September 2018</t>
  </si>
  <si>
    <t>Pro Forma - rate increae 10/1/19 1.5%</t>
  </si>
  <si>
    <t>Anticipated pilots to be added in 2020</t>
  </si>
  <si>
    <t>Month</t>
  </si>
  <si>
    <t>Number</t>
  </si>
  <si>
    <t>Cost</t>
  </si>
  <si>
    <t>Add May &amp; June 2019-Paid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</si>
</sst>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0" fillId="0" borderId="1" xfId="0" applyNumberFormat="1" applyBorder="1"/>
    <xf numFmtId="10" fontId="0" fillId="0" borderId="0" xfId="0" applyNumberFormat="1"/>
    <xf numFmtId="0" fontId="0" fillId="0" borderId="0" xfId="0" applyAlignment="1">
      <alignment horizontal="centerContinuous"/>
    </xf>
    <xf numFmtId="3" fontId="0" fillId="0" borderId="0" xfId="0" applyNumberFormat="1"/>
    <xf numFmtId="3" fontId="0" fillId="0" borderId="1" xfId="0" applyNumberFormat="1" applyBorder="1"/>
    <xf numFmtId="0" fontId="0" fillId="0" borderId="0" xfId="0" applyAlignment="1">
      <alignment horizontal="center" wrapText="1"/>
    </xf>
    <xf numFmtId="17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615FB-A4F2-4D61-B615-34FD281A2153}">
  <dimension ref="A1:L32"/>
  <sheetViews>
    <sheetView topLeftCell="A7" workbookViewId="0">
      <selection activeCell="D26" sqref="D26"/>
    </sheetView>
  </sheetViews>
  <sheetFormatPr defaultRowHeight="14.5" x14ac:dyDescent="0.35"/>
  <cols>
    <col min="3" max="3" width="14.1796875" customWidth="1"/>
    <col min="4" max="4" width="11.54296875" bestFit="1" customWidth="1"/>
    <col min="6" max="6" width="11.54296875" bestFit="1" customWidth="1"/>
    <col min="8" max="8" width="10.1796875" bestFit="1" customWidth="1"/>
    <col min="10" max="10" width="10.1796875" bestFit="1" customWidth="1"/>
  </cols>
  <sheetData>
    <row r="1" spans="1:12" x14ac:dyDescent="0.35">
      <c r="A1" s="5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3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35">
      <c r="A3" s="5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7" spans="1:12" x14ac:dyDescent="0.35">
      <c r="D7" t="s">
        <v>16</v>
      </c>
      <c r="F7" t="s">
        <v>17</v>
      </c>
      <c r="J7" t="s">
        <v>30</v>
      </c>
    </row>
    <row r="8" spans="1:12" ht="29.25" customHeight="1" x14ac:dyDescent="0.35">
      <c r="D8" s="1" t="s">
        <v>12</v>
      </c>
      <c r="E8" t="s">
        <v>13</v>
      </c>
      <c r="F8" s="1" t="s">
        <v>14</v>
      </c>
      <c r="H8" s="1" t="s">
        <v>15</v>
      </c>
      <c r="J8" s="1" t="s">
        <v>12</v>
      </c>
      <c r="L8" s="1" t="s">
        <v>14</v>
      </c>
    </row>
    <row r="9" spans="1:12" x14ac:dyDescent="0.35">
      <c r="A9" t="s">
        <v>0</v>
      </c>
      <c r="B9">
        <v>2018</v>
      </c>
      <c r="C9" t="s">
        <v>27</v>
      </c>
      <c r="D9" s="2">
        <v>14710</v>
      </c>
      <c r="E9" s="2"/>
      <c r="F9" s="2">
        <v>26478</v>
      </c>
      <c r="G9" s="2"/>
      <c r="H9" s="2">
        <f>SUM(D9:F9)</f>
        <v>41188</v>
      </c>
      <c r="I9" s="2"/>
      <c r="J9">
        <f>+D9/1471/2</f>
        <v>5</v>
      </c>
      <c r="L9">
        <f>+F9/1471/2</f>
        <v>9</v>
      </c>
    </row>
    <row r="10" spans="1:12" x14ac:dyDescent="0.35">
      <c r="A10" t="s">
        <v>1</v>
      </c>
      <c r="B10">
        <v>2018</v>
      </c>
      <c r="D10" s="2"/>
      <c r="E10" s="2"/>
      <c r="F10" s="2"/>
      <c r="G10" s="2"/>
      <c r="H10" s="2"/>
      <c r="I10" s="2"/>
    </row>
    <row r="11" spans="1:12" x14ac:dyDescent="0.35">
      <c r="A11" t="s">
        <v>2</v>
      </c>
      <c r="B11">
        <v>2018</v>
      </c>
      <c r="C11" t="s">
        <v>28</v>
      </c>
      <c r="D11" s="2">
        <v>14710</v>
      </c>
      <c r="E11" s="2"/>
      <c r="F11" s="2">
        <v>26478</v>
      </c>
      <c r="G11" s="2"/>
      <c r="H11" s="2">
        <f>SUM(D11:F11)</f>
        <v>41188</v>
      </c>
      <c r="I11" s="2"/>
      <c r="J11">
        <v>5</v>
      </c>
      <c r="L11">
        <v>9</v>
      </c>
    </row>
    <row r="12" spans="1:12" x14ac:dyDescent="0.35">
      <c r="A12" t="s">
        <v>3</v>
      </c>
      <c r="B12">
        <v>2018</v>
      </c>
      <c r="D12" s="2"/>
      <c r="E12" s="2"/>
      <c r="F12" s="2"/>
      <c r="G12" s="2"/>
      <c r="H12" s="2"/>
      <c r="I12" s="2"/>
    </row>
    <row r="13" spans="1:12" x14ac:dyDescent="0.35">
      <c r="A13" t="s">
        <v>4</v>
      </c>
      <c r="B13">
        <v>2018</v>
      </c>
      <c r="C13" t="s">
        <v>29</v>
      </c>
      <c r="D13" s="2">
        <v>15155</v>
      </c>
      <c r="E13" s="2"/>
      <c r="F13" s="2">
        <v>27279</v>
      </c>
      <c r="G13" s="2"/>
      <c r="H13" s="2">
        <f>SUM(D13:F13)</f>
        <v>42434</v>
      </c>
      <c r="I13" s="2"/>
      <c r="J13">
        <v>5</v>
      </c>
      <c r="L13">
        <v>9</v>
      </c>
    </row>
    <row r="14" spans="1:12" x14ac:dyDescent="0.35">
      <c r="A14" t="s">
        <v>5</v>
      </c>
      <c r="B14">
        <v>2018</v>
      </c>
      <c r="D14" s="2"/>
      <c r="E14" s="2"/>
      <c r="F14" s="2"/>
      <c r="G14" s="2"/>
      <c r="H14" s="2"/>
      <c r="I14" s="2"/>
    </row>
    <row r="15" spans="1:12" x14ac:dyDescent="0.35">
      <c r="A15" t="s">
        <v>6</v>
      </c>
      <c r="B15">
        <v>2019</v>
      </c>
      <c r="D15" s="2">
        <v>15600</v>
      </c>
      <c r="E15" s="2">
        <v>7598.15</v>
      </c>
      <c r="F15" s="2">
        <v>28080</v>
      </c>
      <c r="G15" s="2"/>
      <c r="H15" s="2">
        <f>SUM(D15:F15)</f>
        <v>51278.15</v>
      </c>
      <c r="I15" s="2"/>
      <c r="J15">
        <v>5</v>
      </c>
      <c r="L15">
        <v>9</v>
      </c>
    </row>
    <row r="16" spans="1:12" x14ac:dyDescent="0.35">
      <c r="A16" t="s">
        <v>7</v>
      </c>
      <c r="B16">
        <v>2019</v>
      </c>
      <c r="D16" s="2"/>
      <c r="E16" s="2"/>
      <c r="F16" s="2"/>
      <c r="G16" s="2"/>
      <c r="H16" s="2"/>
      <c r="I16" s="2"/>
    </row>
    <row r="17" spans="1:12" x14ac:dyDescent="0.35">
      <c r="A17" t="s">
        <v>8</v>
      </c>
      <c r="B17">
        <v>2019</v>
      </c>
      <c r="D17" s="2">
        <v>15600</v>
      </c>
      <c r="E17" s="2"/>
      <c r="F17" s="2">
        <v>28080</v>
      </c>
      <c r="G17" s="2"/>
      <c r="H17" s="2">
        <f>SUM(D17:F17)</f>
        <v>43680</v>
      </c>
      <c r="I17" s="2"/>
      <c r="J17">
        <v>5</v>
      </c>
      <c r="L17">
        <v>9</v>
      </c>
    </row>
    <row r="18" spans="1:12" x14ac:dyDescent="0.35">
      <c r="A18" t="s">
        <v>9</v>
      </c>
      <c r="B18">
        <v>2019</v>
      </c>
      <c r="D18" s="2"/>
      <c r="E18" s="2"/>
      <c r="F18" s="2"/>
      <c r="G18" s="2"/>
      <c r="H18" s="2"/>
      <c r="I18" s="2"/>
    </row>
    <row r="19" spans="1:12" x14ac:dyDescent="0.35">
      <c r="A19" t="s">
        <v>10</v>
      </c>
      <c r="B19">
        <v>2019</v>
      </c>
      <c r="D19" s="2">
        <v>15600</v>
      </c>
      <c r="E19" s="2">
        <v>1686.03</v>
      </c>
      <c r="F19" s="2">
        <v>28080</v>
      </c>
      <c r="G19" s="2"/>
      <c r="H19" s="2">
        <f>SUM(D19:F19)</f>
        <v>45366.03</v>
      </c>
      <c r="I19" s="2"/>
      <c r="J19">
        <v>5</v>
      </c>
      <c r="L19">
        <v>9</v>
      </c>
    </row>
    <row r="20" spans="1:12" x14ac:dyDescent="0.35">
      <c r="A20" t="s">
        <v>11</v>
      </c>
      <c r="B20">
        <v>2019</v>
      </c>
      <c r="D20" s="3"/>
      <c r="E20" s="3"/>
      <c r="F20" s="3"/>
      <c r="G20" s="3"/>
      <c r="H20" s="3"/>
      <c r="I20" s="2"/>
    </row>
    <row r="21" spans="1:12" x14ac:dyDescent="0.35">
      <c r="A21" t="s">
        <v>26</v>
      </c>
      <c r="D21" s="2">
        <f>SUM(D9:D20)</f>
        <v>91375</v>
      </c>
      <c r="E21" s="2">
        <f t="shared" ref="E21:H21" si="0">SUM(E9:E20)</f>
        <v>9284.18</v>
      </c>
      <c r="F21" s="2">
        <f t="shared" si="0"/>
        <v>164475</v>
      </c>
      <c r="G21" s="2"/>
      <c r="H21" s="2">
        <f t="shared" si="0"/>
        <v>265134.18</v>
      </c>
      <c r="I21" s="2"/>
    </row>
    <row r="22" spans="1:12" x14ac:dyDescent="0.35">
      <c r="A22" t="s">
        <v>24</v>
      </c>
      <c r="D22" s="2">
        <f>-D9</f>
        <v>-14710</v>
      </c>
      <c r="E22" s="2"/>
      <c r="F22" s="2">
        <f>-F9</f>
        <v>-26478</v>
      </c>
      <c r="G22" s="2"/>
      <c r="H22" s="2">
        <f t="shared" ref="H22:H23" si="1">SUM(D22:F22)</f>
        <v>-41188</v>
      </c>
      <c r="I22" s="2"/>
    </row>
    <row r="23" spans="1:12" x14ac:dyDescent="0.35">
      <c r="A23" t="s">
        <v>59</v>
      </c>
      <c r="D23" s="3">
        <v>15600</v>
      </c>
      <c r="E23" s="3"/>
      <c r="F23" s="3">
        <v>28080</v>
      </c>
      <c r="G23" s="3"/>
      <c r="H23" s="3">
        <f t="shared" si="1"/>
        <v>43680</v>
      </c>
      <c r="I23" s="2"/>
    </row>
    <row r="24" spans="1:12" x14ac:dyDescent="0.35">
      <c r="A24" t="s">
        <v>31</v>
      </c>
      <c r="D24" s="2">
        <f>SUM(D21:D23)</f>
        <v>92265</v>
      </c>
      <c r="E24" s="2">
        <f t="shared" ref="E24:H24" si="2">SUM(E21:E23)</f>
        <v>9284.18</v>
      </c>
      <c r="F24" s="2">
        <f t="shared" si="2"/>
        <v>166077</v>
      </c>
      <c r="G24" s="2"/>
      <c r="H24" s="2">
        <f t="shared" si="2"/>
        <v>267626.18</v>
      </c>
      <c r="I24" s="2"/>
      <c r="J24" s="2"/>
    </row>
    <row r="25" spans="1:12" x14ac:dyDescent="0.35">
      <c r="D25" s="2"/>
      <c r="E25" s="2"/>
      <c r="F25" s="2"/>
      <c r="G25" s="2"/>
      <c r="H25" s="2"/>
      <c r="I25" s="2"/>
    </row>
    <row r="26" spans="1:12" x14ac:dyDescent="0.35">
      <c r="A26" t="s">
        <v>32</v>
      </c>
      <c r="D26" s="2">
        <f>5*1560*12</f>
        <v>93600</v>
      </c>
      <c r="E26" s="2">
        <f>+E24</f>
        <v>9284.18</v>
      </c>
      <c r="F26" s="2">
        <f>9*1560*12</f>
        <v>168480</v>
      </c>
      <c r="G26" s="2"/>
      <c r="H26" s="2">
        <f>SUM(D26:F26)</f>
        <v>271364.18</v>
      </c>
      <c r="I26" s="2"/>
    </row>
    <row r="27" spans="1:12" x14ac:dyDescent="0.35">
      <c r="D27" s="2"/>
      <c r="E27" s="2"/>
      <c r="F27" s="2"/>
      <c r="G27" s="2"/>
      <c r="H27" s="2"/>
      <c r="I27" s="2"/>
    </row>
    <row r="28" spans="1:12" x14ac:dyDescent="0.35">
      <c r="A28" t="s">
        <v>33</v>
      </c>
      <c r="D28" s="2">
        <v>1560</v>
      </c>
      <c r="E28" s="2"/>
      <c r="F28" s="2"/>
      <c r="G28" s="2"/>
      <c r="H28" s="2"/>
      <c r="I28" s="2"/>
    </row>
    <row r="29" spans="1:12" x14ac:dyDescent="0.35">
      <c r="A29" t="s">
        <v>34</v>
      </c>
      <c r="D29" s="2">
        <v>1643</v>
      </c>
      <c r="E29" s="2"/>
      <c r="F29" s="2"/>
      <c r="G29" s="2"/>
      <c r="H29" s="2"/>
      <c r="I29" s="2"/>
    </row>
    <row r="30" spans="1:12" x14ac:dyDescent="0.35">
      <c r="A30" t="s">
        <v>35</v>
      </c>
      <c r="D30" s="4">
        <f>+D29/D28-1</f>
        <v>5.3205128205128238E-2</v>
      </c>
    </row>
    <row r="32" spans="1:12" x14ac:dyDescent="0.35">
      <c r="A32" t="s">
        <v>36</v>
      </c>
      <c r="H32" s="2">
        <f>+H26*D30</f>
        <v>14437.965987179496</v>
      </c>
    </row>
  </sheetData>
  <pageMargins left="0.7" right="0.7" top="0.75" bottom="0.75" header="0.3" footer="0.3"/>
  <pageSetup orientation="portrait" horizontalDpi="4294967293" r:id="rId1"/>
  <headerFooter>
    <oddFooter>&amp;L&amp;D&amp;C&amp;F    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E3D1-94A7-49B7-BE87-BFDB1D929AC1}">
  <dimension ref="A1:I30"/>
  <sheetViews>
    <sheetView topLeftCell="A7" workbookViewId="0">
      <selection activeCell="C21" sqref="C21"/>
    </sheetView>
  </sheetViews>
  <sheetFormatPr defaultRowHeight="14.5" x14ac:dyDescent="0.35"/>
  <cols>
    <col min="4" max="4" width="11.54296875" bestFit="1" customWidth="1"/>
    <col min="6" max="6" width="11.54296875" bestFit="1" customWidth="1"/>
    <col min="8" max="8" width="9.81640625" bestFit="1" customWidth="1"/>
  </cols>
  <sheetData>
    <row r="1" spans="1:9" x14ac:dyDescent="0.35">
      <c r="A1" s="5" t="s">
        <v>37</v>
      </c>
      <c r="B1" s="5"/>
      <c r="C1" s="5"/>
      <c r="D1" s="5"/>
      <c r="E1" s="5"/>
      <c r="F1" s="5"/>
      <c r="G1" s="5"/>
      <c r="H1" s="5"/>
      <c r="I1" s="5"/>
    </row>
    <row r="2" spans="1:9" x14ac:dyDescent="0.35">
      <c r="A2" s="5" t="s">
        <v>40</v>
      </c>
      <c r="B2" s="5"/>
      <c r="C2" s="5"/>
      <c r="D2" s="5"/>
      <c r="E2" s="5"/>
      <c r="F2" s="5"/>
      <c r="G2" s="5"/>
      <c r="H2" s="5"/>
      <c r="I2" s="5"/>
    </row>
    <row r="3" spans="1:9" x14ac:dyDescent="0.35">
      <c r="A3" s="5" t="s">
        <v>38</v>
      </c>
      <c r="B3" s="5"/>
      <c r="C3" s="5"/>
      <c r="D3" s="5"/>
      <c r="E3" s="5"/>
      <c r="F3" s="5"/>
      <c r="G3" s="5"/>
      <c r="H3" s="5"/>
      <c r="I3" s="5"/>
    </row>
    <row r="7" spans="1:9" x14ac:dyDescent="0.35">
      <c r="D7" t="s">
        <v>18</v>
      </c>
      <c r="F7" t="s">
        <v>19</v>
      </c>
    </row>
    <row r="8" spans="1:9" ht="29" x14ac:dyDescent="0.35">
      <c r="D8" s="1" t="s">
        <v>12</v>
      </c>
      <c r="E8" t="s">
        <v>13</v>
      </c>
      <c r="F8" s="1" t="s">
        <v>14</v>
      </c>
      <c r="H8" s="1" t="s">
        <v>15</v>
      </c>
    </row>
    <row r="9" spans="1:9" x14ac:dyDescent="0.35">
      <c r="A9" t="s">
        <v>0</v>
      </c>
      <c r="B9">
        <v>2018</v>
      </c>
      <c r="D9" s="2">
        <f>20167.09-12252.75</f>
        <v>7914.34</v>
      </c>
      <c r="E9" s="2"/>
      <c r="F9" s="2">
        <v>12252.75</v>
      </c>
      <c r="G9" s="2"/>
      <c r="H9" s="2">
        <f>SUM(D9:F9)</f>
        <v>20167.09</v>
      </c>
    </row>
    <row r="10" spans="1:9" x14ac:dyDescent="0.35">
      <c r="A10" t="s">
        <v>1</v>
      </c>
      <c r="B10">
        <v>2018</v>
      </c>
      <c r="D10" s="2"/>
      <c r="E10" s="2"/>
      <c r="F10" s="2"/>
      <c r="G10" s="2"/>
      <c r="H10" s="2"/>
    </row>
    <row r="11" spans="1:9" x14ac:dyDescent="0.35">
      <c r="A11" t="s">
        <v>2</v>
      </c>
      <c r="B11">
        <v>2018</v>
      </c>
      <c r="D11" s="2">
        <v>8394.51</v>
      </c>
      <c r="E11" s="2"/>
      <c r="F11" s="2">
        <v>12732.92</v>
      </c>
      <c r="G11" s="2"/>
      <c r="H11" s="2">
        <f t="shared" ref="H11:H23" si="0">SUM(D11:F11)</f>
        <v>21127.43</v>
      </c>
    </row>
    <row r="12" spans="1:9" x14ac:dyDescent="0.35">
      <c r="A12" t="s">
        <v>3</v>
      </c>
      <c r="B12">
        <v>2018</v>
      </c>
      <c r="D12" s="2"/>
      <c r="E12" s="2"/>
      <c r="F12" s="2"/>
      <c r="G12" s="2"/>
      <c r="H12" s="2">
        <f t="shared" si="0"/>
        <v>0</v>
      </c>
    </row>
    <row r="13" spans="1:9" x14ac:dyDescent="0.35">
      <c r="A13" t="s">
        <v>4</v>
      </c>
      <c r="B13">
        <v>2018</v>
      </c>
      <c r="D13" s="2">
        <v>8394.51</v>
      </c>
      <c r="E13" s="2"/>
      <c r="F13" s="2">
        <v>12732.92</v>
      </c>
      <c r="G13" s="2"/>
      <c r="H13" s="2">
        <f t="shared" si="0"/>
        <v>21127.43</v>
      </c>
    </row>
    <row r="14" spans="1:9" x14ac:dyDescent="0.35">
      <c r="A14" t="s">
        <v>5</v>
      </c>
      <c r="B14">
        <v>2018</v>
      </c>
      <c r="D14" s="2"/>
      <c r="E14" s="2"/>
      <c r="F14" s="2"/>
      <c r="G14" s="2"/>
      <c r="H14" s="2">
        <f t="shared" si="0"/>
        <v>0</v>
      </c>
    </row>
    <row r="15" spans="1:9" x14ac:dyDescent="0.35">
      <c r="A15" t="s">
        <v>6</v>
      </c>
      <c r="B15">
        <v>2019</v>
      </c>
      <c r="D15" s="2">
        <v>8394.51</v>
      </c>
      <c r="E15" s="2"/>
      <c r="F15" s="2">
        <v>12732.92</v>
      </c>
      <c r="G15" s="2"/>
      <c r="H15" s="2">
        <f t="shared" si="0"/>
        <v>21127.43</v>
      </c>
    </row>
    <row r="16" spans="1:9" x14ac:dyDescent="0.35">
      <c r="A16" t="s">
        <v>7</v>
      </c>
      <c r="B16">
        <v>2019</v>
      </c>
      <c r="D16" s="2"/>
      <c r="E16" s="2"/>
      <c r="F16" s="2"/>
      <c r="G16" s="2"/>
      <c r="H16" s="2">
        <f t="shared" si="0"/>
        <v>0</v>
      </c>
    </row>
    <row r="17" spans="1:8" x14ac:dyDescent="0.35">
      <c r="A17" t="s">
        <v>8</v>
      </c>
      <c r="B17">
        <v>2019</v>
      </c>
      <c r="D17" s="2">
        <v>8394.51</v>
      </c>
      <c r="E17" s="2"/>
      <c r="F17" s="2">
        <v>12732.91</v>
      </c>
      <c r="G17" s="2"/>
      <c r="H17" s="2">
        <f t="shared" si="0"/>
        <v>21127.42</v>
      </c>
    </row>
    <row r="18" spans="1:8" x14ac:dyDescent="0.35">
      <c r="A18" t="s">
        <v>9</v>
      </c>
      <c r="B18">
        <v>2019</v>
      </c>
      <c r="D18" s="2"/>
      <c r="E18" s="2"/>
      <c r="F18" s="2"/>
      <c r="G18" s="2"/>
      <c r="H18" s="2">
        <f t="shared" si="0"/>
        <v>0</v>
      </c>
    </row>
    <row r="19" spans="1:8" x14ac:dyDescent="0.35">
      <c r="A19" t="s">
        <v>10</v>
      </c>
      <c r="B19">
        <v>2019</v>
      </c>
      <c r="D19" s="2">
        <v>7900.34</v>
      </c>
      <c r="E19" s="2"/>
      <c r="F19" s="2">
        <v>12238.73</v>
      </c>
      <c r="G19" s="2"/>
      <c r="H19" s="2">
        <f t="shared" si="0"/>
        <v>20139.07</v>
      </c>
    </row>
    <row r="20" spans="1:8" x14ac:dyDescent="0.35">
      <c r="A20" t="s">
        <v>11</v>
      </c>
      <c r="B20">
        <v>2019</v>
      </c>
      <c r="D20" s="3"/>
      <c r="E20" s="3"/>
      <c r="F20" s="3"/>
      <c r="G20" s="3"/>
      <c r="H20" s="3">
        <f t="shared" si="0"/>
        <v>0</v>
      </c>
    </row>
    <row r="21" spans="1:8" x14ac:dyDescent="0.35">
      <c r="A21" t="s">
        <v>26</v>
      </c>
      <c r="D21" s="2">
        <f>SUM(D9:D20)</f>
        <v>49392.72</v>
      </c>
      <c r="E21" s="2"/>
      <c r="F21" s="2">
        <f t="shared" ref="F21:H21" si="1">SUM(F9:F20)</f>
        <v>75423.149999999994</v>
      </c>
      <c r="G21" s="2"/>
      <c r="H21" s="2">
        <f t="shared" si="1"/>
        <v>124815.87</v>
      </c>
    </row>
    <row r="22" spans="1:8" x14ac:dyDescent="0.35">
      <c r="A22" t="s">
        <v>24</v>
      </c>
      <c r="D22" s="2">
        <f>-D9</f>
        <v>-7914.34</v>
      </c>
      <c r="E22" s="2"/>
      <c r="F22" s="2">
        <f>-F9</f>
        <v>-12252.75</v>
      </c>
      <c r="G22" s="2"/>
      <c r="H22" s="2">
        <f t="shared" si="0"/>
        <v>-20167.09</v>
      </c>
    </row>
    <row r="23" spans="1:8" x14ac:dyDescent="0.35">
      <c r="A23" t="s">
        <v>25</v>
      </c>
      <c r="D23" s="3">
        <v>7900.34</v>
      </c>
      <c r="E23" s="3"/>
      <c r="F23" s="3">
        <v>12238.73</v>
      </c>
      <c r="G23" s="3"/>
      <c r="H23" s="3">
        <f t="shared" si="0"/>
        <v>20139.07</v>
      </c>
    </row>
    <row r="24" spans="1:8" x14ac:dyDescent="0.35">
      <c r="D24" s="2">
        <f>SUM(D21:D23)</f>
        <v>49378.720000000001</v>
      </c>
      <c r="E24" s="2"/>
      <c r="F24" s="2">
        <f t="shared" ref="F24:H24" si="2">SUM(F21:F23)</f>
        <v>75409.12999999999</v>
      </c>
      <c r="G24" s="2"/>
      <c r="H24" s="2">
        <f t="shared" si="2"/>
        <v>124787.85</v>
      </c>
    </row>
    <row r="25" spans="1:8" x14ac:dyDescent="0.35">
      <c r="D25" s="2"/>
      <c r="E25" s="2"/>
      <c r="F25" s="2"/>
      <c r="G25" s="2"/>
      <c r="H25" s="2"/>
    </row>
    <row r="26" spans="1:8" x14ac:dyDescent="0.35">
      <c r="D26" s="2"/>
      <c r="E26" s="2"/>
      <c r="F26" s="2"/>
      <c r="G26" s="2"/>
      <c r="H26" s="2"/>
    </row>
    <row r="27" spans="1:8" x14ac:dyDescent="0.35">
      <c r="D27" s="2"/>
      <c r="E27" s="2"/>
      <c r="F27" s="2"/>
      <c r="G27" s="2"/>
      <c r="H27" s="2"/>
    </row>
    <row r="28" spans="1:8" x14ac:dyDescent="0.35">
      <c r="D28" s="2"/>
      <c r="E28" s="2"/>
      <c r="F28" s="2"/>
      <c r="G28" s="2"/>
      <c r="H28" s="2"/>
    </row>
    <row r="29" spans="1:8" x14ac:dyDescent="0.35">
      <c r="D29" s="2"/>
      <c r="E29" s="2"/>
      <c r="F29" s="2"/>
      <c r="G29" s="2"/>
      <c r="H29" s="2"/>
    </row>
    <row r="30" spans="1:8" x14ac:dyDescent="0.35">
      <c r="D30" s="2"/>
      <c r="E30" s="2"/>
      <c r="F30" s="2"/>
      <c r="G30" s="2"/>
      <c r="H30" s="2"/>
    </row>
  </sheetData>
  <pageMargins left="0.7" right="0.7" top="0.75" bottom="0.75" header="0.3" footer="0.3"/>
  <pageSetup orientation="portrait" horizontalDpi="4294967293" r:id="rId1"/>
  <headerFooter>
    <oddFooter>&amp;L&amp;D&amp;C&amp;F     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4879-8D4D-4754-8F75-A68CCCC46421}">
  <dimension ref="A1:J45"/>
  <sheetViews>
    <sheetView topLeftCell="A25" workbookViewId="0">
      <selection activeCell="G31" sqref="G31"/>
    </sheetView>
  </sheetViews>
  <sheetFormatPr defaultRowHeight="14.5" x14ac:dyDescent="0.35"/>
  <cols>
    <col min="6" max="6" width="12.54296875" bestFit="1" customWidth="1"/>
    <col min="7" max="7" width="11.453125" customWidth="1"/>
    <col min="8" max="8" width="12.453125" customWidth="1"/>
  </cols>
  <sheetData>
    <row r="1" spans="1:10" x14ac:dyDescent="0.35">
      <c r="A1" s="5" t="s">
        <v>37</v>
      </c>
      <c r="B1" s="5"/>
      <c r="C1" s="5"/>
      <c r="D1" s="5"/>
      <c r="E1" s="5"/>
      <c r="F1" s="5"/>
      <c r="G1" s="5"/>
      <c r="H1" s="5"/>
    </row>
    <row r="2" spans="1:10" x14ac:dyDescent="0.35">
      <c r="A2" s="5" t="s">
        <v>41</v>
      </c>
      <c r="B2" s="5"/>
      <c r="C2" s="5"/>
      <c r="D2" s="5"/>
      <c r="E2" s="5"/>
      <c r="F2" s="5"/>
      <c r="G2" s="5"/>
      <c r="H2" s="5"/>
    </row>
    <row r="3" spans="1:10" x14ac:dyDescent="0.35">
      <c r="A3" s="5" t="s">
        <v>38</v>
      </c>
      <c r="B3" s="5"/>
      <c r="C3" s="5"/>
      <c r="D3" s="5"/>
      <c r="E3" s="5"/>
      <c r="F3" s="5"/>
      <c r="G3" s="5"/>
      <c r="H3" s="5"/>
    </row>
    <row r="7" spans="1:10" x14ac:dyDescent="0.35">
      <c r="F7" t="s">
        <v>22</v>
      </c>
    </row>
    <row r="8" spans="1:10" ht="29" x14ac:dyDescent="0.35">
      <c r="F8" s="8" t="s">
        <v>23</v>
      </c>
      <c r="G8" s="8" t="s">
        <v>52</v>
      </c>
      <c r="H8" s="8" t="s">
        <v>51</v>
      </c>
    </row>
    <row r="9" spans="1:10" x14ac:dyDescent="0.35">
      <c r="A9" t="s">
        <v>0</v>
      </c>
      <c r="B9">
        <v>2018</v>
      </c>
      <c r="F9" s="2">
        <v>129403</v>
      </c>
      <c r="G9" s="2">
        <f>+F9*H12</f>
        <v>1094.99999999999</v>
      </c>
      <c r="H9" s="2"/>
    </row>
    <row r="10" spans="1:10" x14ac:dyDescent="0.35">
      <c r="A10" t="s">
        <v>1</v>
      </c>
      <c r="B10">
        <v>2018</v>
      </c>
      <c r="F10" s="2">
        <v>129403</v>
      </c>
      <c r="G10" s="2">
        <f>+F10*H12</f>
        <v>1094.99999999999</v>
      </c>
      <c r="H10" s="2"/>
    </row>
    <row r="11" spans="1:10" x14ac:dyDescent="0.35">
      <c r="A11" t="s">
        <v>2</v>
      </c>
      <c r="B11">
        <v>2018</v>
      </c>
      <c r="F11" s="2">
        <v>129403</v>
      </c>
      <c r="G11" s="2">
        <f>+F11*H12</f>
        <v>1094.99999999999</v>
      </c>
      <c r="H11" s="2"/>
      <c r="J11" s="4"/>
    </row>
    <row r="12" spans="1:10" x14ac:dyDescent="0.35">
      <c r="A12" t="s">
        <v>3</v>
      </c>
      <c r="B12">
        <v>2018</v>
      </c>
      <c r="F12" s="2">
        <v>130498</v>
      </c>
      <c r="G12" s="2"/>
      <c r="H12" s="4">
        <f>+F12/F11-1</f>
        <v>8.4619367402609669E-3</v>
      </c>
    </row>
    <row r="13" spans="1:10" x14ac:dyDescent="0.35">
      <c r="A13" t="s">
        <v>4</v>
      </c>
      <c r="B13">
        <v>2018</v>
      </c>
      <c r="F13" s="2">
        <v>130498</v>
      </c>
      <c r="G13" s="2"/>
      <c r="H13" s="2"/>
    </row>
    <row r="14" spans="1:10" x14ac:dyDescent="0.35">
      <c r="A14" t="s">
        <v>5</v>
      </c>
      <c r="B14">
        <v>2018</v>
      </c>
      <c r="F14" s="2">
        <v>130498</v>
      </c>
      <c r="G14" s="2"/>
      <c r="H14" s="2"/>
    </row>
    <row r="15" spans="1:10" x14ac:dyDescent="0.35">
      <c r="A15" t="s">
        <v>6</v>
      </c>
      <c r="B15">
        <v>2019</v>
      </c>
      <c r="F15" s="2">
        <v>130498</v>
      </c>
      <c r="G15" s="2"/>
      <c r="H15" s="2"/>
    </row>
    <row r="16" spans="1:10" x14ac:dyDescent="0.35">
      <c r="A16" t="s">
        <v>7</v>
      </c>
      <c r="B16">
        <v>2019</v>
      </c>
      <c r="F16" s="2">
        <v>127829</v>
      </c>
      <c r="G16" s="2"/>
      <c r="H16" s="2"/>
    </row>
    <row r="17" spans="1:8" x14ac:dyDescent="0.35">
      <c r="A17" t="s">
        <v>8</v>
      </c>
      <c r="B17">
        <v>2019</v>
      </c>
      <c r="F17" s="2">
        <v>125160</v>
      </c>
      <c r="G17" s="2"/>
      <c r="H17" s="2"/>
    </row>
    <row r="18" spans="1:8" x14ac:dyDescent="0.35">
      <c r="A18" t="s">
        <v>9</v>
      </c>
      <c r="B18">
        <v>2019</v>
      </c>
      <c r="F18" s="2">
        <f>123684-20</f>
        <v>123664</v>
      </c>
      <c r="G18" s="2"/>
      <c r="H18" s="2"/>
    </row>
    <row r="19" spans="1:8" x14ac:dyDescent="0.35">
      <c r="A19" t="s">
        <v>10</v>
      </c>
      <c r="B19">
        <v>2019</v>
      </c>
      <c r="F19" s="2">
        <f>126353+2386+2669</f>
        <v>131408</v>
      </c>
      <c r="G19" s="2"/>
      <c r="H19" s="2"/>
    </row>
    <row r="20" spans="1:8" x14ac:dyDescent="0.35">
      <c r="A20" t="s">
        <v>11</v>
      </c>
      <c r="B20">
        <v>2019</v>
      </c>
      <c r="F20" s="3">
        <v>126353</v>
      </c>
      <c r="G20" s="2"/>
      <c r="H20" s="2"/>
    </row>
    <row r="21" spans="1:8" x14ac:dyDescent="0.35">
      <c r="F21" s="2">
        <f>SUM(F9:F20)</f>
        <v>1544615</v>
      </c>
      <c r="G21" s="2"/>
      <c r="H21" s="2"/>
    </row>
    <row r="22" spans="1:8" x14ac:dyDescent="0.35">
      <c r="A22" t="s">
        <v>43</v>
      </c>
      <c r="F22" s="2"/>
      <c r="G22" s="2"/>
      <c r="H22" s="2"/>
    </row>
    <row r="23" spans="1:8" x14ac:dyDescent="0.35">
      <c r="A23" t="s">
        <v>44</v>
      </c>
      <c r="F23" s="3">
        <v>18881</v>
      </c>
      <c r="G23" s="2"/>
      <c r="H23" s="2"/>
    </row>
    <row r="24" spans="1:8" x14ac:dyDescent="0.35">
      <c r="A24" t="s">
        <v>45</v>
      </c>
      <c r="F24" s="2">
        <f>+F21+F23</f>
        <v>1563496</v>
      </c>
      <c r="G24" s="2"/>
      <c r="H24" s="2"/>
    </row>
    <row r="26" spans="1:8" x14ac:dyDescent="0.35">
      <c r="A26" t="s">
        <v>46</v>
      </c>
    </row>
    <row r="27" spans="1:8" x14ac:dyDescent="0.35">
      <c r="A27" t="s">
        <v>47</v>
      </c>
      <c r="F27" s="7">
        <f>+(11*2707)+(10*2707)+(18*2707)+(3*2707)+(2707*2)</f>
        <v>119108</v>
      </c>
    </row>
    <row r="28" spans="1:8" x14ac:dyDescent="0.35">
      <c r="F28" s="6">
        <f>+F24+F27</f>
        <v>1682604</v>
      </c>
    </row>
    <row r="30" spans="1:8" x14ac:dyDescent="0.35">
      <c r="A30" t="s">
        <v>53</v>
      </c>
      <c r="F30" s="6">
        <f>SUM(G9:G11)</f>
        <v>3284.99999999997</v>
      </c>
    </row>
    <row r="31" spans="1:8" x14ac:dyDescent="0.35">
      <c r="F31" s="6"/>
    </row>
    <row r="32" spans="1:8" x14ac:dyDescent="0.35">
      <c r="A32" t="s">
        <v>54</v>
      </c>
      <c r="F32" s="6">
        <f>+F28*0.015</f>
        <v>25239.059999999998</v>
      </c>
    </row>
    <row r="34" spans="1:6" x14ac:dyDescent="0.35">
      <c r="A34" t="s">
        <v>55</v>
      </c>
    </row>
    <row r="35" spans="1:6" x14ac:dyDescent="0.35">
      <c r="A35" t="s">
        <v>56</v>
      </c>
      <c r="B35" t="s">
        <v>57</v>
      </c>
      <c r="C35" t="s">
        <v>58</v>
      </c>
    </row>
    <row r="36" spans="1:6" x14ac:dyDescent="0.35">
      <c r="A36" s="9">
        <v>43862</v>
      </c>
      <c r="B36">
        <v>1</v>
      </c>
      <c r="C36" s="6">
        <v>2707</v>
      </c>
      <c r="F36" s="6">
        <f>+C36*11</f>
        <v>29777</v>
      </c>
    </row>
    <row r="37" spans="1:6" x14ac:dyDescent="0.35">
      <c r="A37" s="9">
        <v>43891</v>
      </c>
      <c r="B37">
        <v>1</v>
      </c>
      <c r="C37" s="6">
        <v>2707</v>
      </c>
      <c r="F37" s="6">
        <f>+C37*10</f>
        <v>27070</v>
      </c>
    </row>
    <row r="38" spans="1:6" x14ac:dyDescent="0.35">
      <c r="A38" s="9">
        <v>43922</v>
      </c>
      <c r="B38">
        <v>2</v>
      </c>
      <c r="C38" s="6">
        <v>2707</v>
      </c>
      <c r="F38" s="6">
        <f>+C38*B38*9</f>
        <v>48726</v>
      </c>
    </row>
    <row r="39" spans="1:6" x14ac:dyDescent="0.35">
      <c r="A39" s="9">
        <v>44105</v>
      </c>
      <c r="B39">
        <v>1</v>
      </c>
      <c r="C39" s="6">
        <v>2707</v>
      </c>
      <c r="F39" s="6">
        <f>+C39*3</f>
        <v>8121</v>
      </c>
    </row>
    <row r="40" spans="1:6" x14ac:dyDescent="0.35">
      <c r="A40" s="9">
        <v>44136</v>
      </c>
      <c r="B40">
        <v>1</v>
      </c>
      <c r="C40" s="6">
        <v>2707</v>
      </c>
      <c r="F40" s="7">
        <f>+C40*2</f>
        <v>5414</v>
      </c>
    </row>
    <row r="41" spans="1:6" x14ac:dyDescent="0.35">
      <c r="A41" s="9"/>
      <c r="F41" s="6">
        <f>SUM(F36:F40)</f>
        <v>119108</v>
      </c>
    </row>
    <row r="42" spans="1:6" x14ac:dyDescent="0.35">
      <c r="A42" s="9"/>
    </row>
    <row r="43" spans="1:6" x14ac:dyDescent="0.35">
      <c r="A43" s="9"/>
    </row>
    <row r="44" spans="1:6" x14ac:dyDescent="0.35">
      <c r="A44" s="10"/>
    </row>
    <row r="45" spans="1:6" x14ac:dyDescent="0.35">
      <c r="A45" s="10"/>
    </row>
  </sheetData>
  <pageMargins left="0.7" right="0.7" top="0.75" bottom="0.75" header="0.3" footer="0.3"/>
  <pageSetup orientation="portrait" horizontalDpi="4294967293" r:id="rId1"/>
  <headerFooter>
    <oddFooter>&amp;L&amp;D&amp;C&amp;F      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6EFB-86C8-40AA-9613-2C0586261564}">
  <dimension ref="A1:I36"/>
  <sheetViews>
    <sheetView tabSelected="1" topLeftCell="A7" workbookViewId="0">
      <selection activeCell="G26" sqref="G26"/>
    </sheetView>
  </sheetViews>
  <sheetFormatPr defaultRowHeight="14.5" x14ac:dyDescent="0.35"/>
  <cols>
    <col min="7" max="7" width="12.54296875" bestFit="1" customWidth="1"/>
  </cols>
  <sheetData>
    <row r="1" spans="1:9" x14ac:dyDescent="0.35">
      <c r="A1" s="5" t="s">
        <v>37</v>
      </c>
      <c r="B1" s="5"/>
      <c r="C1" s="5"/>
      <c r="D1" s="5"/>
      <c r="E1" s="5"/>
      <c r="F1" s="5"/>
      <c r="G1" s="5"/>
      <c r="H1" s="5"/>
    </row>
    <row r="2" spans="1:9" x14ac:dyDescent="0.35">
      <c r="A2" s="5" t="s">
        <v>42</v>
      </c>
      <c r="B2" s="5"/>
      <c r="C2" s="5"/>
      <c r="D2" s="5"/>
      <c r="E2" s="5"/>
      <c r="F2" s="5"/>
      <c r="G2" s="5"/>
      <c r="H2" s="5"/>
    </row>
    <row r="3" spans="1:9" x14ac:dyDescent="0.35">
      <c r="A3" s="5" t="s">
        <v>38</v>
      </c>
      <c r="B3" s="5"/>
      <c r="C3" s="5"/>
      <c r="D3" s="5"/>
      <c r="E3" s="5"/>
      <c r="F3" s="5"/>
      <c r="G3" s="5"/>
      <c r="H3" s="5"/>
    </row>
    <row r="7" spans="1:9" x14ac:dyDescent="0.35">
      <c r="G7" t="s">
        <v>20</v>
      </c>
    </row>
    <row r="8" spans="1:9" ht="29" x14ac:dyDescent="0.35">
      <c r="G8" s="1" t="s">
        <v>21</v>
      </c>
    </row>
    <row r="9" spans="1:9" x14ac:dyDescent="0.35">
      <c r="A9" t="s">
        <v>0</v>
      </c>
      <c r="B9">
        <v>2018</v>
      </c>
      <c r="G9" s="2">
        <v>387885.3</v>
      </c>
      <c r="H9" s="2"/>
      <c r="I9" s="2"/>
    </row>
    <row r="10" spans="1:9" x14ac:dyDescent="0.35">
      <c r="A10" t="s">
        <v>1</v>
      </c>
      <c r="B10">
        <v>2018</v>
      </c>
      <c r="G10" s="2">
        <v>387885.3</v>
      </c>
      <c r="H10" s="2"/>
      <c r="I10" s="2"/>
    </row>
    <row r="11" spans="1:9" x14ac:dyDescent="0.35">
      <c r="A11" t="s">
        <v>2</v>
      </c>
      <c r="B11">
        <v>2018</v>
      </c>
      <c r="G11" s="2">
        <v>387885.3</v>
      </c>
      <c r="H11" s="2"/>
      <c r="I11" s="2"/>
    </row>
    <row r="12" spans="1:9" x14ac:dyDescent="0.35">
      <c r="A12" t="s">
        <v>3</v>
      </c>
      <c r="B12">
        <v>2018</v>
      </c>
      <c r="G12" s="2">
        <v>392999.17</v>
      </c>
      <c r="H12" s="2"/>
      <c r="I12" s="2"/>
    </row>
    <row r="13" spans="1:9" x14ac:dyDescent="0.35">
      <c r="A13" t="s">
        <v>4</v>
      </c>
      <c r="B13">
        <v>2018</v>
      </c>
      <c r="G13" s="2">
        <v>392999.17</v>
      </c>
      <c r="H13" s="2"/>
      <c r="I13" s="2"/>
    </row>
    <row r="14" spans="1:9" x14ac:dyDescent="0.35">
      <c r="A14" t="s">
        <v>5</v>
      </c>
      <c r="B14">
        <v>2018</v>
      </c>
      <c r="G14" s="2">
        <v>392999.17</v>
      </c>
      <c r="H14" s="2"/>
      <c r="I14" s="2"/>
    </row>
    <row r="15" spans="1:9" x14ac:dyDescent="0.35">
      <c r="A15" t="s">
        <v>6</v>
      </c>
      <c r="B15">
        <v>2019</v>
      </c>
      <c r="G15" s="2">
        <v>399975.28</v>
      </c>
      <c r="H15" s="2"/>
      <c r="I15" s="2"/>
    </row>
    <row r="16" spans="1:9" x14ac:dyDescent="0.35">
      <c r="A16" t="s">
        <v>7</v>
      </c>
      <c r="B16">
        <v>2019</v>
      </c>
      <c r="G16" s="2">
        <v>399975.28</v>
      </c>
      <c r="H16" s="2"/>
      <c r="I16" s="2"/>
    </row>
    <row r="17" spans="1:9" x14ac:dyDescent="0.35">
      <c r="A17" t="s">
        <v>8</v>
      </c>
      <c r="B17">
        <v>2019</v>
      </c>
      <c r="G17" s="2">
        <v>404938.85</v>
      </c>
      <c r="H17" s="2"/>
      <c r="I17" s="2"/>
    </row>
    <row r="18" spans="1:9" x14ac:dyDescent="0.35">
      <c r="A18" t="s">
        <v>9</v>
      </c>
      <c r="B18">
        <v>2019</v>
      </c>
      <c r="G18" s="2">
        <v>420584.9</v>
      </c>
      <c r="H18" s="2"/>
      <c r="I18" s="2"/>
    </row>
    <row r="19" spans="1:9" x14ac:dyDescent="0.35">
      <c r="A19" t="s">
        <v>10</v>
      </c>
      <c r="B19">
        <v>2019</v>
      </c>
      <c r="G19" s="2">
        <v>413102.97</v>
      </c>
      <c r="H19" s="2"/>
      <c r="I19" s="2"/>
    </row>
    <row r="20" spans="1:9" x14ac:dyDescent="0.35">
      <c r="A20" t="s">
        <v>11</v>
      </c>
      <c r="B20">
        <v>2019</v>
      </c>
      <c r="G20" s="3">
        <v>412046.11</v>
      </c>
      <c r="H20" s="2"/>
      <c r="I20" s="2"/>
    </row>
    <row r="21" spans="1:9" x14ac:dyDescent="0.35">
      <c r="G21" s="2">
        <f>SUM(G9:G20)</f>
        <v>4793276.8</v>
      </c>
      <c r="H21" s="2"/>
      <c r="I21" s="2"/>
    </row>
    <row r="22" spans="1:9" x14ac:dyDescent="0.35">
      <c r="A22" t="s">
        <v>48</v>
      </c>
      <c r="G22" s="3">
        <v>167499</v>
      </c>
      <c r="H22" s="2"/>
      <c r="I22" s="2"/>
    </row>
    <row r="23" spans="1:9" x14ac:dyDescent="0.35">
      <c r="A23" t="s">
        <v>45</v>
      </c>
      <c r="G23" s="2">
        <f>+G21+G22</f>
        <v>4960775.8</v>
      </c>
      <c r="H23" s="2"/>
      <c r="I23" s="2"/>
    </row>
    <row r="24" spans="1:9" x14ac:dyDescent="0.35">
      <c r="G24" s="2"/>
      <c r="H24" s="2"/>
      <c r="I24" s="2"/>
    </row>
    <row r="25" spans="1:9" x14ac:dyDescent="0.35">
      <c r="G25" s="2"/>
      <c r="H25" s="2"/>
      <c r="I25" s="2"/>
    </row>
    <row r="26" spans="1:9" x14ac:dyDescent="0.35">
      <c r="A26" t="s">
        <v>49</v>
      </c>
      <c r="G26" s="3">
        <v>314467</v>
      </c>
      <c r="H26" s="2"/>
      <c r="I26" s="2"/>
    </row>
    <row r="27" spans="1:9" x14ac:dyDescent="0.35">
      <c r="A27" t="s">
        <v>50</v>
      </c>
      <c r="G27" s="2">
        <f>+G23+G26</f>
        <v>5275242.8</v>
      </c>
      <c r="H27" s="2"/>
      <c r="I27" s="2"/>
    </row>
    <row r="28" spans="1:9" x14ac:dyDescent="0.35">
      <c r="G28" s="2"/>
      <c r="H28" s="2"/>
      <c r="I28" s="2"/>
    </row>
    <row r="29" spans="1:9" x14ac:dyDescent="0.35">
      <c r="G29" s="2"/>
      <c r="H29" s="2"/>
      <c r="I29" s="2"/>
    </row>
    <row r="30" spans="1:9" x14ac:dyDescent="0.35">
      <c r="G30" s="2"/>
      <c r="H30" s="2"/>
      <c r="I30" s="2"/>
    </row>
    <row r="31" spans="1:9" x14ac:dyDescent="0.35">
      <c r="G31" s="2"/>
      <c r="H31" s="2"/>
      <c r="I31" s="2"/>
    </row>
    <row r="32" spans="1:9" x14ac:dyDescent="0.35">
      <c r="G32" s="2"/>
      <c r="H32" s="2"/>
      <c r="I32" s="2"/>
    </row>
    <row r="33" spans="7:9" x14ac:dyDescent="0.35">
      <c r="G33" s="2"/>
      <c r="H33" s="2"/>
      <c r="I33" s="2"/>
    </row>
    <row r="34" spans="7:9" x14ac:dyDescent="0.35">
      <c r="G34" s="2"/>
      <c r="H34" s="2"/>
      <c r="I34" s="2"/>
    </row>
    <row r="35" spans="7:9" x14ac:dyDescent="0.35">
      <c r="G35" s="2"/>
      <c r="H35" s="2"/>
      <c r="I35" s="2"/>
    </row>
    <row r="36" spans="7:9" x14ac:dyDescent="0.35">
      <c r="G36" s="2"/>
      <c r="H36" s="2"/>
      <c r="I36" s="2"/>
    </row>
  </sheetData>
  <pageMargins left="0.7" right="0.7" top="0.75" bottom="0.75" header="0.3" footer="0.3"/>
  <pageSetup orientation="portrait" horizontalDpi="4294967293" r:id="rId1"/>
  <headerFooter>
    <oddFooter>&amp;L&amp;D&amp;C&amp;F       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74FFBF-C9AF-44EF-93F0-D6A7C93A09E7}"/>
</file>

<file path=customXml/itemProps2.xml><?xml version="1.0" encoding="utf-8"?>
<ds:datastoreItem xmlns:ds="http://schemas.openxmlformats.org/officeDocument/2006/customXml" ds:itemID="{3843FF6E-15C1-48DA-9DC0-69A65E2068B6}"/>
</file>

<file path=customXml/itemProps3.xml><?xml version="1.0" encoding="utf-8"?>
<ds:datastoreItem xmlns:ds="http://schemas.openxmlformats.org/officeDocument/2006/customXml" ds:itemID="{4A2897E7-7DDE-4335-B808-3AE20126B668}"/>
</file>

<file path=customXml/itemProps4.xml><?xml version="1.0" encoding="utf-8"?>
<ds:datastoreItem xmlns:ds="http://schemas.openxmlformats.org/officeDocument/2006/customXml" ds:itemID="{DABABD3E-948C-4071-8E41-771EB15E7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IBU Medical</vt:lpstr>
      <vt:lpstr>IBU Pension</vt:lpstr>
      <vt:lpstr>Pilots Medical</vt:lpstr>
      <vt:lpstr>Pilots Pension</vt:lpstr>
      <vt:lpstr>'IBU Medical'!Print_Area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Weldon Burton</cp:lastModifiedBy>
  <cp:lastPrinted>2019-11-19T02:51:36Z</cp:lastPrinted>
  <dcterms:created xsi:type="dcterms:W3CDTF">2019-11-06T17:41:15Z</dcterms:created>
  <dcterms:modified xsi:type="dcterms:W3CDTF">2019-11-19T02:55:04Z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