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5" yWindow="0" windowWidth="15630" windowHeight="9930"/>
  </bookViews>
  <sheets>
    <sheet name="Sumcost Exhibits" sheetId="1" r:id="rId1"/>
  </sheets>
  <calcPr calcId="125725"/>
</workbook>
</file>

<file path=xl/calcChain.xml><?xml version="1.0" encoding="utf-8"?>
<calcChain xmlns="http://schemas.openxmlformats.org/spreadsheetml/2006/main">
  <c r="H276" i="1"/>
  <c r="I276"/>
  <c r="J276"/>
  <c r="K276"/>
  <c r="K277" s="1"/>
  <c r="I277"/>
  <c r="G276"/>
  <c r="G277" s="1"/>
  <c r="K238"/>
  <c r="K237"/>
  <c r="K236"/>
  <c r="K235"/>
  <c r="J235"/>
  <c r="J236"/>
  <c r="J237"/>
  <c r="J238"/>
  <c r="I238"/>
  <c r="I237"/>
  <c r="I236"/>
  <c r="I235"/>
  <c r="H238"/>
  <c r="H237"/>
  <c r="H236"/>
  <c r="H235"/>
  <c r="G238"/>
  <c r="G237"/>
  <c r="G236"/>
  <c r="F238"/>
  <c r="F237"/>
  <c r="F236"/>
  <c r="B238"/>
  <c r="G235"/>
  <c r="F235"/>
  <c r="E235"/>
  <c r="D235"/>
  <c r="C235"/>
  <c r="B235"/>
  <c r="C233"/>
  <c r="B233"/>
  <c r="K232"/>
  <c r="I232"/>
  <c r="B232"/>
  <c r="I231"/>
  <c r="C231"/>
  <c r="B231"/>
  <c r="I64"/>
  <c r="I65"/>
  <c r="K65"/>
  <c r="K68"/>
  <c r="J68"/>
  <c r="I68"/>
  <c r="H68"/>
  <c r="G68"/>
  <c r="F68"/>
  <c r="E68"/>
  <c r="D68"/>
  <c r="C68"/>
  <c r="B71"/>
  <c r="B68"/>
  <c r="B66"/>
  <c r="B65"/>
  <c r="B64"/>
  <c r="C66"/>
  <c r="C64"/>
  <c r="J277"/>
  <c r="H277"/>
  <c r="F270"/>
  <c r="K264"/>
  <c r="K266" s="1"/>
  <c r="J264"/>
  <c r="J266" s="1"/>
  <c r="I264"/>
  <c r="I266" s="1"/>
  <c r="H264"/>
  <c r="H266" s="1"/>
  <c r="G264"/>
  <c r="G266" s="1"/>
  <c r="F262"/>
  <c r="F261"/>
  <c r="F260"/>
  <c r="F259"/>
  <c r="F258"/>
  <c r="F257"/>
  <c r="K248"/>
  <c r="J248"/>
  <c r="I248"/>
  <c r="H248"/>
  <c r="G248"/>
  <c r="F247"/>
  <c r="F246"/>
  <c r="K244"/>
  <c r="J244"/>
  <c r="I244"/>
  <c r="H244"/>
  <c r="G244"/>
  <c r="F243"/>
  <c r="F242"/>
  <c r="F264" l="1"/>
  <c r="G250"/>
  <c r="I250"/>
  <c r="I252" s="1"/>
  <c r="I254" s="1"/>
  <c r="I268" s="1"/>
  <c r="I272" s="1"/>
  <c r="K250"/>
  <c r="K252" s="1"/>
  <c r="K254" s="1"/>
  <c r="K268" s="1"/>
  <c r="K272" s="1"/>
  <c r="F276"/>
  <c r="F277"/>
  <c r="H250"/>
  <c r="H252" s="1"/>
  <c r="H254" s="1"/>
  <c r="H268" s="1"/>
  <c r="H272" s="1"/>
  <c r="J250"/>
  <c r="J252" s="1"/>
  <c r="J254" s="1"/>
  <c r="J268" s="1"/>
  <c r="J272" s="1"/>
  <c r="F248"/>
  <c r="F244"/>
  <c r="G252"/>
  <c r="F266"/>
  <c r="F250" l="1"/>
  <c r="G254"/>
  <c r="F252"/>
  <c r="G268" l="1"/>
  <c r="F254"/>
  <c r="G272" l="1"/>
  <c r="F268"/>
  <c r="F272" s="1"/>
  <c r="G158"/>
  <c r="G212"/>
  <c r="G227" s="1"/>
  <c r="H158"/>
  <c r="H212"/>
  <c r="H227" s="1"/>
  <c r="I158"/>
  <c r="I212"/>
  <c r="I227" s="1"/>
  <c r="J158"/>
  <c r="J212"/>
  <c r="K158"/>
  <c r="K212"/>
  <c r="F155"/>
  <c r="F158" s="1"/>
  <c r="F156"/>
  <c r="F157"/>
  <c r="F209"/>
  <c r="F210"/>
  <c r="F211"/>
  <c r="G78"/>
  <c r="G80" s="1"/>
  <c r="G129"/>
  <c r="G131" s="1"/>
  <c r="G279" s="1"/>
  <c r="H78"/>
  <c r="H80"/>
  <c r="H129"/>
  <c r="H131" s="1"/>
  <c r="H279" s="1"/>
  <c r="H280" s="1"/>
  <c r="H282" s="1"/>
  <c r="I78"/>
  <c r="I80" s="1"/>
  <c r="I129"/>
  <c r="I131" s="1"/>
  <c r="I279" s="1"/>
  <c r="I280" s="1"/>
  <c r="I282" s="1"/>
  <c r="J78"/>
  <c r="J80" s="1"/>
  <c r="J129"/>
  <c r="J131" s="1"/>
  <c r="J279" s="1"/>
  <c r="J280" s="1"/>
  <c r="J282" s="1"/>
  <c r="K78"/>
  <c r="K80" s="1"/>
  <c r="K129"/>
  <c r="K131" s="1"/>
  <c r="K279" s="1"/>
  <c r="K280" s="1"/>
  <c r="K282" s="1"/>
  <c r="F74"/>
  <c r="F75"/>
  <c r="F76"/>
  <c r="F77"/>
  <c r="F79"/>
  <c r="F125"/>
  <c r="F126"/>
  <c r="F127"/>
  <c r="F128"/>
  <c r="F130"/>
  <c r="F13"/>
  <c r="F14"/>
  <c r="F17" s="1"/>
  <c r="F15"/>
  <c r="F16"/>
  <c r="G17"/>
  <c r="H17"/>
  <c r="I17"/>
  <c r="J17"/>
  <c r="K17"/>
  <c r="F21"/>
  <c r="F22"/>
  <c r="F25" s="1"/>
  <c r="F23"/>
  <c r="F24"/>
  <c r="G25"/>
  <c r="H25"/>
  <c r="I25"/>
  <c r="J25"/>
  <c r="K25"/>
  <c r="G27"/>
  <c r="G30" s="1"/>
  <c r="H27"/>
  <c r="I27"/>
  <c r="I30" s="1"/>
  <c r="J27"/>
  <c r="K27"/>
  <c r="K30" s="1"/>
  <c r="F28"/>
  <c r="F29"/>
  <c r="H30"/>
  <c r="J30"/>
  <c r="F32"/>
  <c r="F33"/>
  <c r="G34"/>
  <c r="H34"/>
  <c r="I34"/>
  <c r="J34"/>
  <c r="K34"/>
  <c r="K56" s="1"/>
  <c r="F37"/>
  <c r="F38"/>
  <c r="F39"/>
  <c r="F40"/>
  <c r="F41"/>
  <c r="F42"/>
  <c r="F43"/>
  <c r="G44"/>
  <c r="H44"/>
  <c r="I44"/>
  <c r="I54" s="1"/>
  <c r="J44"/>
  <c r="K44"/>
  <c r="F46"/>
  <c r="F48"/>
  <c r="F49"/>
  <c r="F50"/>
  <c r="F51"/>
  <c r="G52"/>
  <c r="H52"/>
  <c r="I52"/>
  <c r="J52"/>
  <c r="K52"/>
  <c r="F53"/>
  <c r="G54"/>
  <c r="G56" s="1"/>
  <c r="K54"/>
  <c r="F61"/>
  <c r="F69"/>
  <c r="G69"/>
  <c r="H69"/>
  <c r="I69"/>
  <c r="J69"/>
  <c r="K69"/>
  <c r="F70"/>
  <c r="G70"/>
  <c r="H70"/>
  <c r="I70"/>
  <c r="J70"/>
  <c r="K70"/>
  <c r="F71"/>
  <c r="G71"/>
  <c r="H71"/>
  <c r="I71"/>
  <c r="J71"/>
  <c r="K71"/>
  <c r="F87"/>
  <c r="G87"/>
  <c r="H87"/>
  <c r="I87"/>
  <c r="J87"/>
  <c r="K87"/>
  <c r="F90"/>
  <c r="F91"/>
  <c r="F92"/>
  <c r="F93"/>
  <c r="G94"/>
  <c r="G96" s="1"/>
  <c r="H94"/>
  <c r="H96" s="1"/>
  <c r="H105" s="1"/>
  <c r="I94"/>
  <c r="I96" s="1"/>
  <c r="J94"/>
  <c r="K94"/>
  <c r="K96" s="1"/>
  <c r="F95"/>
  <c r="J96"/>
  <c r="F103"/>
  <c r="G103"/>
  <c r="H103"/>
  <c r="I103"/>
  <c r="J103"/>
  <c r="K103"/>
  <c r="F109"/>
  <c r="F110"/>
  <c r="F111"/>
  <c r="F112"/>
  <c r="F113"/>
  <c r="G113"/>
  <c r="H113"/>
  <c r="H115" s="1"/>
  <c r="I113"/>
  <c r="J113"/>
  <c r="J115" s="1"/>
  <c r="K113"/>
  <c r="F114"/>
  <c r="G115"/>
  <c r="I115"/>
  <c r="K115"/>
  <c r="F122"/>
  <c r="G122"/>
  <c r="H122"/>
  <c r="I122"/>
  <c r="J122"/>
  <c r="K122"/>
  <c r="F138"/>
  <c r="G138"/>
  <c r="H138"/>
  <c r="I138"/>
  <c r="J138"/>
  <c r="K138"/>
  <c r="A144"/>
  <c r="B145"/>
  <c r="C145"/>
  <c r="I145"/>
  <c r="B146"/>
  <c r="I146"/>
  <c r="K146"/>
  <c r="B147"/>
  <c r="C147"/>
  <c r="K147"/>
  <c r="B149"/>
  <c r="C149"/>
  <c r="D149"/>
  <c r="E149"/>
  <c r="F149"/>
  <c r="G149"/>
  <c r="H149"/>
  <c r="I149"/>
  <c r="J149"/>
  <c r="K149"/>
  <c r="F150"/>
  <c r="G150"/>
  <c r="H150"/>
  <c r="I150"/>
  <c r="J150"/>
  <c r="K150"/>
  <c r="F151"/>
  <c r="G151"/>
  <c r="H151"/>
  <c r="I151"/>
  <c r="J151"/>
  <c r="K151"/>
  <c r="B152"/>
  <c r="F152"/>
  <c r="G152"/>
  <c r="H152"/>
  <c r="I152"/>
  <c r="J152"/>
  <c r="K152"/>
  <c r="F164"/>
  <c r="G164"/>
  <c r="H164"/>
  <c r="I164"/>
  <c r="J164"/>
  <c r="K164"/>
  <c r="F172"/>
  <c r="F173"/>
  <c r="F174"/>
  <c r="G175"/>
  <c r="G188" s="1"/>
  <c r="H175"/>
  <c r="H188" s="1"/>
  <c r="I175"/>
  <c r="J175"/>
  <c r="J188" s="1"/>
  <c r="K175"/>
  <c r="K188" s="1"/>
  <c r="F181"/>
  <c r="G181"/>
  <c r="H181"/>
  <c r="I181"/>
  <c r="J181"/>
  <c r="K181"/>
  <c r="I188"/>
  <c r="F192"/>
  <c r="F195" s="1"/>
  <c r="F193"/>
  <c r="F194"/>
  <c r="G195"/>
  <c r="G225" s="1"/>
  <c r="H195"/>
  <c r="I195"/>
  <c r="I225" s="1"/>
  <c r="J195"/>
  <c r="K195"/>
  <c r="K225" s="1"/>
  <c r="F201"/>
  <c r="G201"/>
  <c r="H201"/>
  <c r="I201"/>
  <c r="J201"/>
  <c r="K201"/>
  <c r="F218"/>
  <c r="G218"/>
  <c r="H218"/>
  <c r="I218"/>
  <c r="J218"/>
  <c r="K218"/>
  <c r="H225"/>
  <c r="J225"/>
  <c r="A229"/>
  <c r="A287" s="1"/>
  <c r="K58" l="1"/>
  <c r="F27"/>
  <c r="F30" s="1"/>
  <c r="F52"/>
  <c r="F44"/>
  <c r="F34"/>
  <c r="F129"/>
  <c r="F131" s="1"/>
  <c r="K227"/>
  <c r="G280"/>
  <c r="G282" s="1"/>
  <c r="F279"/>
  <c r="F280" s="1"/>
  <c r="F282" s="1"/>
  <c r="G58"/>
  <c r="F212"/>
  <c r="F225" s="1"/>
  <c r="F227"/>
  <c r="F175"/>
  <c r="F188" s="1"/>
  <c r="J227"/>
  <c r="J142"/>
  <c r="H142"/>
  <c r="J140"/>
  <c r="H140"/>
  <c r="F115"/>
  <c r="K140"/>
  <c r="I140"/>
  <c r="G140"/>
  <c r="F94"/>
  <c r="F96" s="1"/>
  <c r="F78"/>
  <c r="F80" s="1"/>
  <c r="F142" s="1"/>
  <c r="J105"/>
  <c r="F54"/>
  <c r="F56" s="1"/>
  <c r="F58" s="1"/>
  <c r="J54"/>
  <c r="J56" s="1"/>
  <c r="J58" s="1"/>
  <c r="H54"/>
  <c r="I56"/>
  <c r="I58" s="1"/>
  <c r="H56"/>
  <c r="H58" s="1"/>
  <c r="K105"/>
  <c r="K142"/>
  <c r="I105"/>
  <c r="I142"/>
  <c r="G105"/>
  <c r="G142"/>
  <c r="F105"/>
  <c r="F140" l="1"/>
  <c r="H59"/>
  <c r="F59"/>
  <c r="G59"/>
  <c r="I59"/>
  <c r="K59"/>
  <c r="J59"/>
</calcChain>
</file>

<file path=xl/sharedStrings.xml><?xml version="1.0" encoding="utf-8"?>
<sst xmlns="http://schemas.openxmlformats.org/spreadsheetml/2006/main" count="244" uniqueCount="164">
  <si>
    <t>AVISTA UTILITIES</t>
  </si>
  <si>
    <t>Cost of Service General Summary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</si>
  <si>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</si>
  <si>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</si>
  <si>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</si>
  <si>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</si>
  <si>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</si>
  <si>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</si>
  <si>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</si>
  <si>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</si>
  <si>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</si>
  <si>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</si>
  <si>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 xml:space="preserve"> </t>
  </si>
  <si>
    <t>System</t>
  </si>
  <si>
    <t>Description</t>
  </si>
  <si>
    <t>Total</t>
  </si>
  <si>
    <t>Plant In Service</t>
  </si>
  <si>
    <t xml:space="preserve"> Production Plant</t>
  </si>
  <si>
    <t xml:space="preserve"> Underground Storage Plant</t>
  </si>
  <si>
    <t xml:space="preserve"> Distribution Plant</t>
  </si>
  <si>
    <t xml:space="preserve"> Intangible Plant</t>
  </si>
  <si>
    <t xml:space="preserve"> General Plant</t>
  </si>
  <si>
    <t xml:space="preserve">   Total Plant In Service</t>
  </si>
  <si>
    <t>Accum Depreciation</t>
  </si>
  <si>
    <t xml:space="preserve">   Total Accumulated Depreciation</t>
  </si>
  <si>
    <t>Net Plant</t>
  </si>
  <si>
    <t>Accumlulated Deferred FIT</t>
  </si>
  <si>
    <t>Miscellaneous Rate Base</t>
  </si>
  <si>
    <t xml:space="preserve">   Total Rate Base</t>
  </si>
  <si>
    <t>Revenue From Retail Rates</t>
  </si>
  <si>
    <t>Other Operating Revenues</t>
  </si>
  <si>
    <t xml:space="preserve">   Total Revenues</t>
  </si>
  <si>
    <t>Operating Expenses</t>
  </si>
  <si>
    <t xml:space="preserve"> Purchased Gas Costs</t>
  </si>
  <si>
    <t xml:space="preserve"> Underground Storage Expenses</t>
  </si>
  <si>
    <t xml:space="preserve"> Distribution Expenses</t>
  </si>
  <si>
    <t xml:space="preserve"> Customer Accounting Expenses</t>
  </si>
  <si>
    <t xml:space="preserve"> Customer Information Expenses</t>
  </si>
  <si>
    <t xml:space="preserve"> Sales Expenses</t>
  </si>
  <si>
    <t xml:space="preserve"> Admin &amp; General Expenses</t>
  </si>
  <si>
    <t xml:space="preserve">   Total O&amp;M Expenses</t>
  </si>
  <si>
    <t>Taxes Other Than Income Taxes</t>
  </si>
  <si>
    <t>Depreciation Expense</t>
  </si>
  <si>
    <t xml:space="preserve"> Underground Storage Plant Depr</t>
  </si>
  <si>
    <t xml:space="preserve"> Distribution Plant Depreciation</t>
  </si>
  <si>
    <t xml:space="preserve"> General Plant Depreciation</t>
  </si>
  <si>
    <t xml:space="preserve"> Amortization of Intangible Plant</t>
  </si>
  <si>
    <t xml:space="preserve">   Total Depr &amp; Amort Expense</t>
  </si>
  <si>
    <t>Income Tax</t>
  </si>
  <si>
    <t xml:space="preserve">   Total Operating Expenses</t>
  </si>
  <si>
    <t>Net Income</t>
  </si>
  <si>
    <t>Rate of Return</t>
  </si>
  <si>
    <t>Return Ratio</t>
  </si>
  <si>
    <t>Interest Expense</t>
  </si>
  <si>
    <t>Summary by Function with Margin Analysis</t>
  </si>
  <si>
    <t>Functional Cost Components at Current Rates</t>
  </si>
  <si>
    <t>Production</t>
  </si>
  <si>
    <t>Underground Storage</t>
  </si>
  <si>
    <t>Distribution</t>
  </si>
  <si>
    <t>Common</t>
  </si>
  <si>
    <t xml:space="preserve">     Total Current Rate Revenue</t>
  </si>
  <si>
    <t>Exclude Cost of Gas w / Revenue Exp.</t>
  </si>
  <si>
    <t xml:space="preserve">     Total Margin Revenue at Current Rates</t>
  </si>
  <si>
    <t>Margin per Therm at Current Rates</t>
  </si>
  <si>
    <t xml:space="preserve">     Total Current Margin Melded Rate per Therm</t>
  </si>
  <si>
    <t>Functional Cost Components at Uniform Current Return</t>
  </si>
  <si>
    <t xml:space="preserve">     Total Uniform Current Cost</t>
  </si>
  <si>
    <t xml:space="preserve">     Total Uniform Current Margin</t>
  </si>
  <si>
    <t>Margin per Therm at Uniform Current Return</t>
  </si>
  <si>
    <t xml:space="preserve">     Total Current Uniform Margin Melded Rate per Therm</t>
  </si>
  <si>
    <t>Margin to Cost Ratio at Current Rates</t>
  </si>
  <si>
    <t>Functional Cost Components at Proposed Rates</t>
  </si>
  <si>
    <t xml:space="preserve">     Total Proposed Rate Revenue</t>
  </si>
  <si>
    <t xml:space="preserve">     Total Margin Revenue at Proposed Rates</t>
  </si>
  <si>
    <t>Margin per Therm at Proposed Rates</t>
  </si>
  <si>
    <t xml:space="preserve">     Total Proposed Margin Melded Rate per Therm</t>
  </si>
  <si>
    <t>Functional Cost Components at Uniform Proposed Return</t>
  </si>
  <si>
    <t xml:space="preserve">     Total Uniform Proposed Cost</t>
  </si>
  <si>
    <t xml:space="preserve">     Total Uniform Proposed Margin</t>
  </si>
  <si>
    <t>Margin per Therm at Uniform Proposed Return</t>
  </si>
  <si>
    <t xml:space="preserve">     Total Proposed Uniform Margin Melded Rate per Therm</t>
  </si>
  <si>
    <t>Margin to Cost Ratio at Proposed Rates</t>
  </si>
  <si>
    <t>Summary by Classification with Unit Cost Analysis</t>
  </si>
  <si>
    <t xml:space="preserve">Cost by Classification at Current Return by Schedule </t>
  </si>
  <si>
    <t>Commodity</t>
  </si>
  <si>
    <t>Demand</t>
  </si>
  <si>
    <t>Customer</t>
  </si>
  <si>
    <t>Revenue per Therm at Current Rates</t>
  </si>
  <si>
    <t xml:space="preserve">Commodity </t>
  </si>
  <si>
    <t xml:space="preserve">Demand </t>
  </si>
  <si>
    <t xml:space="preserve">     Total Revenue per Therm at Current Rates</t>
  </si>
  <si>
    <t>Cost per Unit at Current Rates</t>
  </si>
  <si>
    <t>Commodity Cost per Therm</t>
  </si>
  <si>
    <t>Demand Cost per Peak Day Therms</t>
  </si>
  <si>
    <t>Customer Cost per Customer per Month</t>
  </si>
  <si>
    <t xml:space="preserve">Cost by Classification at Uniform Current Return </t>
  </si>
  <si>
    <t>Cost per Therm at Current Return</t>
  </si>
  <si>
    <t xml:space="preserve">     Total Cost per Therm at Current Return</t>
  </si>
  <si>
    <t>Cost per Unit at Uniform Current Return</t>
  </si>
  <si>
    <t>Revenue to Cost Ratio at Current Rates</t>
  </si>
  <si>
    <t xml:space="preserve">Cost by Classification at Proposed Return by Schedule </t>
  </si>
  <si>
    <t>Revenue per Therm at Proposed Rates</t>
  </si>
  <si>
    <t xml:space="preserve">     Total Revenue per Therm at Proposed Rates</t>
  </si>
  <si>
    <t>Cost per Unit at Proposed Rates</t>
  </si>
  <si>
    <t xml:space="preserve">Cost by Classification at Uniform Proposed Return </t>
  </si>
  <si>
    <t>Cost per Therm at Proposed Return</t>
  </si>
  <si>
    <t xml:space="preserve">     Total Cost per Therm at Proposed Return</t>
  </si>
  <si>
    <t>Cost per Unit at Uniform Proposed Return</t>
  </si>
  <si>
    <t>Revenue to Cost Ratio at Proposed Rates</t>
  </si>
  <si>
    <t>Sumcost</t>
  </si>
  <si>
    <t>Natural Gas Utility</t>
  </si>
  <si>
    <t>Company Base Case</t>
  </si>
  <si>
    <t>Washington Jurisdiction</t>
  </si>
  <si>
    <t>UG Storage 80% Sales / 20% Throughput</t>
  </si>
  <si>
    <t>Residential</t>
  </si>
  <si>
    <t>Small Firm</t>
  </si>
  <si>
    <t>Large Firm</t>
  </si>
  <si>
    <t>Interrupt</t>
  </si>
  <si>
    <t>Transport</t>
  </si>
  <si>
    <t>Service</t>
  </si>
  <si>
    <t>Sch 101</t>
  </si>
  <si>
    <t>Sch 111</t>
  </si>
  <si>
    <t>Sch 121</t>
  </si>
  <si>
    <t>Sch 131</t>
  </si>
  <si>
    <t>Sch 146</t>
  </si>
  <si>
    <t>Current Margin to Proposed Cost Ratio</t>
  </si>
  <si>
    <t>Current Revenue to Proposed Cost Ratio</t>
  </si>
  <si>
    <t>For the Twelve Months Ended December 31, 2009</t>
  </si>
  <si>
    <t>File:  WA 2010 Gas Case / Gas COS Base Case / Summary Exhibits</t>
  </si>
  <si>
    <t>Page 3 of 4</t>
  </si>
  <si>
    <t>Page 2 of 4</t>
  </si>
  <si>
    <t>Page 1 of 4</t>
  </si>
  <si>
    <t>Meter, Services, Meter Reading &amp; Billing Costs by Schedule at Requested Rate of Return</t>
  </si>
  <si>
    <t>Rate Base</t>
  </si>
  <si>
    <t>Services</t>
  </si>
  <si>
    <t>Services Accum. Depr.</t>
  </si>
  <si>
    <t>Total Services</t>
  </si>
  <si>
    <t>Meters</t>
  </si>
  <si>
    <t>Meters Accum. Depr.</t>
  </si>
  <si>
    <t>Total Meters</t>
  </si>
  <si>
    <t>Total Rate Base</t>
  </si>
  <si>
    <t>Return on Rate Base @ 8.33%</t>
  </si>
  <si>
    <t>Revenue Conversion Factor</t>
  </si>
  <si>
    <t>Rate Base Revenue Requirement</t>
  </si>
  <si>
    <t>Expenses</t>
  </si>
  <si>
    <t>Services Depr Exp</t>
  </si>
  <si>
    <t>Meters Depr Exp</t>
  </si>
  <si>
    <t>Meters Maintenance Exp</t>
  </si>
  <si>
    <t>Meter Reading</t>
  </si>
  <si>
    <t>Billing</t>
  </si>
  <si>
    <t>Total Expenses</t>
  </si>
  <si>
    <t>Expense Revenue Requirement</t>
  </si>
  <si>
    <t>Total Meter, Service, Meter Reading, and Billing Cost</t>
  </si>
  <si>
    <t>Total Customer Bills</t>
  </si>
  <si>
    <t>Average Unit Cost per Month</t>
  </si>
  <si>
    <t>Total Customer Related Cost</t>
  </si>
  <si>
    <t>Customer Related Unit Cost per Month</t>
  </si>
  <si>
    <t>Page 4 of 4</t>
  </si>
  <si>
    <t>Other Non-Gas Costs</t>
  </si>
  <si>
    <t>Other Non-Gas Unit Cost per Month</t>
  </si>
  <si>
    <t>Total Fixed Unit Cost per Month</t>
  </si>
  <si>
    <t xml:space="preserve"> Fixed Costs per Customer</t>
  </si>
  <si>
    <t>Services Maintenance Exp</t>
  </si>
  <si>
    <t>Customer Cost Analysis</t>
  </si>
</sst>
</file>

<file path=xl/styles.xml><?xml version="1.0" encoding="utf-8"?>
<styleSheet xmlns="http://schemas.openxmlformats.org/spreadsheetml/2006/main">
  <numFmts count="5">
    <numFmt numFmtId="8" formatCode="&quot;$&quot;#,##0.00_);[Red]\(&quot;$&quot;#,##0.00\)"/>
    <numFmt numFmtId="164" formatCode="&quot;$&quot;#,##0.00000_);[Red]\(&quot;$&quot;#,##0.00000\)"/>
    <numFmt numFmtId="165" formatCode="m/d/yy"/>
    <numFmt numFmtId="166" formatCode="mm/dd/yy"/>
    <numFmt numFmtId="167" formatCode="0.00000"/>
  </numFmts>
  <fonts count="11">
    <font>
      <sz val="10"/>
      <name val="Geneva"/>
    </font>
    <font>
      <sz val="10"/>
      <name val="Geneva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b/>
      <sz val="10"/>
      <name val="Geneva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8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15" fontId="2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18" fontId="2" fillId="0" borderId="0" xfId="0" applyNumberFormat="1" applyFont="1" applyProtection="1">
      <protection locked="0"/>
    </xf>
    <xf numFmtId="37" fontId="2" fillId="0" borderId="0" xfId="0" applyNumberFormat="1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37" fontId="2" fillId="0" borderId="1" xfId="0" applyNumberFormat="1" applyFont="1" applyBorder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37" fontId="2" fillId="0" borderId="0" xfId="0" applyNumberFormat="1" applyFont="1"/>
    <xf numFmtId="37" fontId="2" fillId="0" borderId="2" xfId="0" applyNumberFormat="1" applyFont="1" applyBorder="1"/>
    <xf numFmtId="10" fontId="2" fillId="0" borderId="0" xfId="0" applyNumberFormat="1" applyFont="1"/>
    <xf numFmtId="2" fontId="2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right"/>
    </xf>
    <xf numFmtId="0" fontId="3" fillId="0" borderId="0" xfId="0" applyFont="1"/>
    <xf numFmtId="165" fontId="3" fillId="0" borderId="0" xfId="0" applyNumberFormat="1" applyFont="1" applyProtection="1">
      <protection locked="0"/>
    </xf>
    <xf numFmtId="15" fontId="3" fillId="0" borderId="0" xfId="0" applyNumberFormat="1" applyFont="1" applyProtection="1">
      <protection locked="0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5" fillId="0" borderId="0" xfId="0" applyFont="1"/>
    <xf numFmtId="37" fontId="3" fillId="0" borderId="0" xfId="0" applyNumberFormat="1" applyFont="1"/>
    <xf numFmtId="38" fontId="3" fillId="0" borderId="0" xfId="0" applyNumberFormat="1" applyFont="1"/>
    <xf numFmtId="37" fontId="5" fillId="0" borderId="2" xfId="0" applyNumberFormat="1" applyFont="1" applyBorder="1"/>
    <xf numFmtId="2" fontId="5" fillId="0" borderId="0" xfId="0" applyNumberFormat="1" applyFont="1"/>
    <xf numFmtId="0" fontId="3" fillId="0" borderId="3" xfId="0" applyFont="1" applyBorder="1"/>
    <xf numFmtId="0" fontId="3" fillId="0" borderId="0" xfId="0" applyFont="1" applyAlignment="1">
      <alignment horizontal="right"/>
    </xf>
    <xf numFmtId="18" fontId="3" fillId="0" borderId="0" xfId="0" applyNumberFormat="1" applyFont="1" applyProtection="1">
      <protection locked="0"/>
    </xf>
    <xf numFmtId="37" fontId="3" fillId="0" borderId="2" xfId="0" applyNumberFormat="1" applyFont="1" applyBorder="1"/>
    <xf numFmtId="8" fontId="3" fillId="0" borderId="0" xfId="1" applyFont="1"/>
    <xf numFmtId="164" fontId="3" fillId="0" borderId="0" xfId="1" applyNumberFormat="1" applyFont="1"/>
    <xf numFmtId="164" fontId="5" fillId="0" borderId="2" xfId="1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166" fontId="6" fillId="0" borderId="0" xfId="0" applyNumberFormat="1" applyFont="1"/>
    <xf numFmtId="18" fontId="6" fillId="0" borderId="0" xfId="0" applyNumberFormat="1" applyFont="1"/>
    <xf numFmtId="37" fontId="6" fillId="0" borderId="0" xfId="0" applyNumberFormat="1" applyFont="1"/>
    <xf numFmtId="37" fontId="8" fillId="0" borderId="0" xfId="0" applyNumberFormat="1" applyFont="1"/>
    <xf numFmtId="37" fontId="9" fillId="0" borderId="0" xfId="0" applyNumberFormat="1" applyFont="1"/>
    <xf numFmtId="8" fontId="8" fillId="0" borderId="0" xfId="1" applyFont="1"/>
    <xf numFmtId="8" fontId="6" fillId="0" borderId="0" xfId="1" applyFont="1"/>
    <xf numFmtId="8" fontId="9" fillId="0" borderId="0" xfId="0" applyNumberFormat="1" applyFont="1"/>
    <xf numFmtId="0" fontId="0" fillId="0" borderId="0" xfId="0" applyAlignment="1">
      <alignment horizontal="right"/>
    </xf>
    <xf numFmtId="0" fontId="7" fillId="0" borderId="0" xfId="0" applyFont="1" applyAlignment="1"/>
    <xf numFmtId="37" fontId="3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  <xf numFmtId="37" fontId="6" fillId="0" borderId="0" xfId="0" applyNumberFormat="1" applyFont="1" applyBorder="1"/>
    <xf numFmtId="0" fontId="3" fillId="0" borderId="0" xfId="0" applyFont="1" applyAlignment="1">
      <alignment horizontal="left" indent="1"/>
    </xf>
    <xf numFmtId="167" fontId="3" fillId="0" borderId="0" xfId="0" applyNumberFormat="1" applyFont="1"/>
    <xf numFmtId="0" fontId="5" fillId="0" borderId="0" xfId="0" applyFont="1" applyAlignment="1">
      <alignment horizontal="left" indent="1"/>
    </xf>
    <xf numFmtId="37" fontId="5" fillId="0" borderId="0" xfId="0" applyNumberFormat="1" applyFont="1"/>
    <xf numFmtId="0" fontId="3" fillId="0" borderId="0" xfId="0" applyFont="1" applyAlignment="1">
      <alignment horizontal="center" vertical="center"/>
    </xf>
    <xf numFmtId="8" fontId="5" fillId="0" borderId="0" xfId="1" applyFont="1"/>
    <xf numFmtId="8" fontId="5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7"/>
  <sheetViews>
    <sheetView tabSelected="1" topLeftCell="A64" zoomScaleNormal="100" workbookViewId="0">
      <pane ySplit="3675" topLeftCell="A229" activePane="bottomLeft"/>
      <selection activeCell="A75" sqref="A75"/>
      <selection pane="bottomLeft" activeCell="K232" sqref="K232"/>
    </sheetView>
  </sheetViews>
  <sheetFormatPr defaultRowHeight="14.25"/>
  <cols>
    <col min="1" max="1" width="3.85546875" style="1" customWidth="1"/>
    <col min="2" max="2" width="39.7109375" style="1" customWidth="1"/>
    <col min="3" max="4" width="3" style="1" customWidth="1"/>
    <col min="5" max="5" width="3.42578125" style="1" customWidth="1"/>
    <col min="6" max="6" width="14" style="1" customWidth="1"/>
    <col min="7" max="7" width="13.85546875" style="1" customWidth="1"/>
    <col min="8" max="8" width="12.7109375" style="1" customWidth="1"/>
    <col min="9" max="9" width="12.140625" style="1" customWidth="1"/>
    <col min="10" max="10" width="11.85546875" style="1" customWidth="1"/>
    <col min="11" max="11" width="12.28515625" style="1" customWidth="1"/>
    <col min="12" max="16384" width="9.140625" style="1"/>
  </cols>
  <sheetData>
    <row r="1" spans="1:11">
      <c r="K1" s="2"/>
    </row>
    <row r="2" spans="1:11" ht="37.5" customHeight="1"/>
    <row r="3" spans="1:11">
      <c r="A3" s="3"/>
      <c r="B3" s="4" t="s">
        <v>109</v>
      </c>
      <c r="C3" s="4" t="s">
        <v>0</v>
      </c>
      <c r="D3" s="4"/>
      <c r="F3" s="4"/>
      <c r="G3" s="4"/>
      <c r="H3" s="4"/>
      <c r="I3" s="4" t="s">
        <v>110</v>
      </c>
      <c r="K3" s="5"/>
    </row>
    <row r="4" spans="1:11">
      <c r="A4" s="3"/>
      <c r="B4" s="4" t="s">
        <v>111</v>
      </c>
      <c r="C4" s="4" t="s">
        <v>1</v>
      </c>
      <c r="D4" s="4"/>
      <c r="F4" s="4"/>
      <c r="G4" s="4"/>
      <c r="H4" s="4"/>
      <c r="I4" s="4" t="s">
        <v>112</v>
      </c>
      <c r="K4" s="6">
        <v>40241</v>
      </c>
    </row>
    <row r="5" spans="1:11">
      <c r="A5" s="3"/>
      <c r="B5" s="7" t="s">
        <v>113</v>
      </c>
      <c r="C5" s="4" t="s">
        <v>127</v>
      </c>
      <c r="D5" s="4"/>
      <c r="F5" s="4"/>
      <c r="G5" s="4"/>
      <c r="H5" s="4"/>
      <c r="I5" s="4"/>
      <c r="J5" s="4"/>
      <c r="K5" s="8" t="s">
        <v>12</v>
      </c>
    </row>
    <row r="6" spans="1:11">
      <c r="A6" s="3"/>
      <c r="B6" s="4" t="s">
        <v>12</v>
      </c>
      <c r="C6" s="4"/>
      <c r="D6" s="4"/>
      <c r="E6" s="4"/>
      <c r="F6" s="4"/>
      <c r="G6" s="4"/>
      <c r="H6" s="4"/>
      <c r="I6" s="4"/>
      <c r="J6" s="4"/>
      <c r="K6" s="4"/>
    </row>
    <row r="7" spans="1:11">
      <c r="A7" s="3"/>
      <c r="B7" s="3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  <c r="K7" s="3" t="s">
        <v>11</v>
      </c>
    </row>
    <row r="8" spans="1:11">
      <c r="A8" s="3"/>
      <c r="B8" s="1" t="s">
        <v>12</v>
      </c>
      <c r="C8" s="1" t="s">
        <v>12</v>
      </c>
      <c r="D8" s="3" t="s">
        <v>12</v>
      </c>
      <c r="E8" s="3" t="s">
        <v>12</v>
      </c>
      <c r="F8" s="3" t="s">
        <v>12</v>
      </c>
      <c r="G8" s="9" t="s">
        <v>114</v>
      </c>
      <c r="H8" s="9" t="s">
        <v>115</v>
      </c>
      <c r="I8" s="9" t="s">
        <v>116</v>
      </c>
      <c r="J8" s="9" t="s">
        <v>117</v>
      </c>
      <c r="K8" s="9" t="s">
        <v>118</v>
      </c>
    </row>
    <row r="9" spans="1:11">
      <c r="A9" s="3"/>
      <c r="B9" s="1" t="s">
        <v>12</v>
      </c>
      <c r="D9" s="3"/>
      <c r="E9" s="3"/>
      <c r="F9" s="3" t="s">
        <v>13</v>
      </c>
      <c r="G9" s="9" t="s">
        <v>119</v>
      </c>
      <c r="H9" s="9" t="s">
        <v>119</v>
      </c>
      <c r="I9" s="9" t="s">
        <v>119</v>
      </c>
      <c r="J9" s="9" t="s">
        <v>119</v>
      </c>
      <c r="K9" s="9" t="s">
        <v>119</v>
      </c>
    </row>
    <row r="10" spans="1:11">
      <c r="A10" s="3"/>
      <c r="B10" s="10" t="s">
        <v>14</v>
      </c>
      <c r="C10" s="11"/>
      <c r="D10" s="11"/>
      <c r="E10" s="11"/>
      <c r="F10" s="11" t="s">
        <v>15</v>
      </c>
      <c r="G10" s="12" t="s">
        <v>120</v>
      </c>
      <c r="H10" s="12" t="s">
        <v>121</v>
      </c>
      <c r="I10" s="12" t="s">
        <v>122</v>
      </c>
      <c r="J10" s="12" t="s">
        <v>123</v>
      </c>
      <c r="K10" s="12" t="s">
        <v>124</v>
      </c>
    </row>
    <row r="11" spans="1:11">
      <c r="A11" s="3"/>
      <c r="B11" s="1" t="s">
        <v>16</v>
      </c>
    </row>
    <row r="12" spans="1:11">
      <c r="A12" s="3">
        <v>1</v>
      </c>
      <c r="B12" s="1" t="s">
        <v>17</v>
      </c>
      <c r="E12" s="4"/>
    </row>
    <row r="13" spans="1:11">
      <c r="A13" s="3">
        <v>2</v>
      </c>
      <c r="B13" s="1" t="s">
        <v>18</v>
      </c>
      <c r="D13" s="2"/>
      <c r="E13" s="13"/>
      <c r="F13" s="14">
        <f>SUM(G13:K13)</f>
        <v>21938000</v>
      </c>
      <c r="G13" s="14">
        <v>14611840.152075041</v>
      </c>
      <c r="H13" s="14">
        <v>5981038.6500292281</v>
      </c>
      <c r="I13" s="14">
        <v>733045.84905556054</v>
      </c>
      <c r="J13" s="14">
        <v>80595.341650149494</v>
      </c>
      <c r="K13" s="14">
        <v>531480.00719002075</v>
      </c>
    </row>
    <row r="14" spans="1:11">
      <c r="A14" s="3">
        <v>3</v>
      </c>
      <c r="B14" s="1" t="s">
        <v>19</v>
      </c>
      <c r="D14" s="2"/>
      <c r="E14" s="13"/>
      <c r="F14" s="14">
        <f>SUM(G14:K14)</f>
        <v>255976000.00000003</v>
      </c>
      <c r="G14" s="14">
        <v>203549963.97479549</v>
      </c>
      <c r="H14" s="14">
        <v>41828179.650557429</v>
      </c>
      <c r="I14" s="14">
        <v>3757355.8923115698</v>
      </c>
      <c r="J14" s="14">
        <v>218515.91506626169</v>
      </c>
      <c r="K14" s="14">
        <v>6621984.5672692526</v>
      </c>
    </row>
    <row r="15" spans="1:11">
      <c r="A15" s="3">
        <v>4</v>
      </c>
      <c r="B15" s="1" t="s">
        <v>20</v>
      </c>
      <c r="D15" s="2"/>
      <c r="E15" s="13"/>
      <c r="F15" s="14">
        <f>SUM(G15:K15)</f>
        <v>4279000</v>
      </c>
      <c r="G15" s="14">
        <v>3361828.195421028</v>
      </c>
      <c r="H15" s="14">
        <v>733722.99041410815</v>
      </c>
      <c r="I15" s="14">
        <v>68728.363200940177</v>
      </c>
      <c r="J15" s="14">
        <v>4543.7066427394193</v>
      </c>
      <c r="K15" s="14">
        <v>110176.7443211841</v>
      </c>
    </row>
    <row r="16" spans="1:11">
      <c r="A16" s="3">
        <v>5</v>
      </c>
      <c r="B16" s="1" t="s">
        <v>21</v>
      </c>
      <c r="D16" s="2"/>
      <c r="E16" s="13"/>
      <c r="F16" s="14">
        <f>SUM(G16:K16)</f>
        <v>25207000</v>
      </c>
      <c r="G16" s="14">
        <v>19787432.790813077</v>
      </c>
      <c r="H16" s="14">
        <v>4336330.540033564</v>
      </c>
      <c r="I16" s="14">
        <v>407282.67267802707</v>
      </c>
      <c r="J16" s="14">
        <v>27129.606453977049</v>
      </c>
      <c r="K16" s="14">
        <v>648824.39002135501</v>
      </c>
    </row>
    <row r="17" spans="1:11">
      <c r="A17" s="3">
        <v>6</v>
      </c>
      <c r="B17" s="1" t="s">
        <v>22</v>
      </c>
      <c r="E17" s="3"/>
      <c r="F17" s="15">
        <f t="shared" ref="F17:K17" si="0">SUM(F13:F16)</f>
        <v>307400000</v>
      </c>
      <c r="G17" s="15">
        <f t="shared" si="0"/>
        <v>241311065.11310467</v>
      </c>
      <c r="H17" s="15">
        <f t="shared" si="0"/>
        <v>52879271.831034325</v>
      </c>
      <c r="I17" s="15">
        <f t="shared" si="0"/>
        <v>4966412.777246098</v>
      </c>
      <c r="J17" s="15">
        <f t="shared" si="0"/>
        <v>330784.56981312769</v>
      </c>
      <c r="K17" s="15">
        <f t="shared" si="0"/>
        <v>7912465.7088018125</v>
      </c>
    </row>
    <row r="18" spans="1:11">
      <c r="A18" s="3"/>
      <c r="E18" s="3"/>
    </row>
    <row r="19" spans="1:11">
      <c r="A19" s="3"/>
      <c r="B19" s="1" t="s">
        <v>23</v>
      </c>
      <c r="E19" s="3"/>
    </row>
    <row r="20" spans="1:11">
      <c r="A20" s="3">
        <v>7</v>
      </c>
      <c r="B20" s="1" t="s">
        <v>17</v>
      </c>
      <c r="E20" s="13"/>
    </row>
    <row r="21" spans="1:11">
      <c r="A21" s="3">
        <v>8</v>
      </c>
      <c r="B21" s="1" t="s">
        <v>18</v>
      </c>
      <c r="D21" s="2"/>
      <c r="E21" s="13"/>
      <c r="F21" s="14">
        <f>SUM(G21:K21)</f>
        <v>-7818000.0000000009</v>
      </c>
      <c r="G21" s="14">
        <v>-5207191.4627095768</v>
      </c>
      <c r="H21" s="14">
        <v>-2131450.4588352861</v>
      </c>
      <c r="I21" s="14">
        <v>-261234.04357354235</v>
      </c>
      <c r="J21" s="14">
        <v>-28721.596363427328</v>
      </c>
      <c r="K21" s="14">
        <v>-189402.43851816855</v>
      </c>
    </row>
    <row r="22" spans="1:11">
      <c r="A22" s="3">
        <v>9</v>
      </c>
      <c r="B22" s="1" t="s">
        <v>19</v>
      </c>
      <c r="D22" s="2"/>
      <c r="E22" s="13"/>
      <c r="F22" s="14">
        <f>SUM(G22:K22)</f>
        <v>-84020999.999999985</v>
      </c>
      <c r="G22" s="14">
        <v>-67752756.211358756</v>
      </c>
      <c r="H22" s="14">
        <v>-12976344.375101412</v>
      </c>
      <c r="I22" s="14">
        <v>-1194992.510471537</v>
      </c>
      <c r="J22" s="14">
        <v>-64956.714251628568</v>
      </c>
      <c r="K22" s="14">
        <v>-2031950.1888166582</v>
      </c>
    </row>
    <row r="23" spans="1:11">
      <c r="A23" s="3">
        <v>10</v>
      </c>
      <c r="B23" s="1" t="s">
        <v>20</v>
      </c>
      <c r="D23" s="2"/>
      <c r="E23" s="13"/>
      <c r="F23" s="14">
        <f>SUM(G23:K23)</f>
        <v>-1992999.9999999998</v>
      </c>
      <c r="G23" s="14">
        <v>-1564856.8736468053</v>
      </c>
      <c r="H23" s="14">
        <v>-342551.66794554621</v>
      </c>
      <c r="I23" s="14">
        <v>-32150.178454511166</v>
      </c>
      <c r="J23" s="14">
        <v>-2137.2200096604865</v>
      </c>
      <c r="K23" s="14">
        <v>-51304.059943476539</v>
      </c>
    </row>
    <row r="24" spans="1:11">
      <c r="A24" s="3">
        <v>11</v>
      </c>
      <c r="B24" s="1" t="s">
        <v>21</v>
      </c>
      <c r="D24" s="2"/>
      <c r="E24" s="13"/>
      <c r="F24" s="14">
        <f>SUM(G24:K24)</f>
        <v>-6933999.9999999991</v>
      </c>
      <c r="G24" s="14">
        <v>-5443172.8873526342</v>
      </c>
      <c r="H24" s="14">
        <v>-1192847.8583168457</v>
      </c>
      <c r="I24" s="14">
        <v>-112036.26184589359</v>
      </c>
      <c r="J24" s="14">
        <v>-7462.8750407377638</v>
      </c>
      <c r="K24" s="14">
        <v>-178480.11744388763</v>
      </c>
    </row>
    <row r="25" spans="1:11">
      <c r="A25" s="3">
        <v>12</v>
      </c>
      <c r="B25" s="1" t="s">
        <v>24</v>
      </c>
      <c r="E25" s="3"/>
      <c r="F25" s="15">
        <f t="shared" ref="F25:K25" si="1">SUM(F21:F24)</f>
        <v>-100765999.99999999</v>
      </c>
      <c r="G25" s="15">
        <f t="shared" si="1"/>
        <v>-79967977.435067773</v>
      </c>
      <c r="H25" s="15">
        <f t="shared" si="1"/>
        <v>-16643194.360199092</v>
      </c>
      <c r="I25" s="15">
        <f t="shared" si="1"/>
        <v>-1600412.9943454841</v>
      </c>
      <c r="J25" s="15">
        <f t="shared" si="1"/>
        <v>-103278.40566545416</v>
      </c>
      <c r="K25" s="15">
        <f t="shared" si="1"/>
        <v>-2451136.8047221908</v>
      </c>
    </row>
    <row r="26" spans="1:11">
      <c r="A26" s="3"/>
      <c r="E26" s="3"/>
    </row>
    <row r="27" spans="1:11">
      <c r="A27" s="3">
        <v>13</v>
      </c>
      <c r="B27" s="1" t="s">
        <v>25</v>
      </c>
      <c r="E27" s="3"/>
      <c r="F27" s="14">
        <f t="shared" ref="F27:K27" si="2">F17+F25</f>
        <v>206634000</v>
      </c>
      <c r="G27" s="14">
        <f t="shared" si="2"/>
        <v>161343087.6780369</v>
      </c>
      <c r="H27" s="14">
        <f t="shared" si="2"/>
        <v>36236077.470835231</v>
      </c>
      <c r="I27" s="14">
        <f t="shared" si="2"/>
        <v>3365999.7829006137</v>
      </c>
      <c r="J27" s="14">
        <f t="shared" si="2"/>
        <v>227506.16414767352</v>
      </c>
      <c r="K27" s="14">
        <f t="shared" si="2"/>
        <v>5461328.9040796217</v>
      </c>
    </row>
    <row r="28" spans="1:11">
      <c r="A28" s="3">
        <v>14</v>
      </c>
      <c r="B28" s="1" t="s">
        <v>26</v>
      </c>
      <c r="D28" s="2"/>
      <c r="E28" s="13"/>
      <c r="F28" s="14">
        <f>SUM(G28:K28)</f>
        <v>-31244000.000000004</v>
      </c>
      <c r="G28" s="14">
        <v>-24526749.897182308</v>
      </c>
      <c r="H28" s="14">
        <v>-5374625.7940430595</v>
      </c>
      <c r="I28" s="14">
        <v>-504783.99743746599</v>
      </c>
      <c r="J28" s="14">
        <v>-33620.79732999792</v>
      </c>
      <c r="K28" s="14">
        <v>-804219.51400716917</v>
      </c>
    </row>
    <row r="29" spans="1:11">
      <c r="A29" s="3">
        <v>15</v>
      </c>
      <c r="B29" s="1" t="s">
        <v>27</v>
      </c>
      <c r="D29" s="2"/>
      <c r="E29" s="13"/>
      <c r="F29" s="14">
        <f>SUM(G29:K29)</f>
        <v>23843000</v>
      </c>
      <c r="G29" s="14">
        <v>15893650.812995441</v>
      </c>
      <c r="H29" s="14">
        <v>6475705.360338646</v>
      </c>
      <c r="I29" s="14">
        <v>773812.29899694142</v>
      </c>
      <c r="J29" s="14">
        <v>82254.799796101724</v>
      </c>
      <c r="K29" s="14">
        <v>617576.72787287214</v>
      </c>
    </row>
    <row r="30" spans="1:11">
      <c r="A30" s="3">
        <v>16</v>
      </c>
      <c r="B30" s="1" t="s">
        <v>28</v>
      </c>
      <c r="E30" s="3"/>
      <c r="F30" s="15">
        <f t="shared" ref="F30:K30" si="3">SUM(F27:F29)</f>
        <v>199233000</v>
      </c>
      <c r="G30" s="15">
        <f t="shared" si="3"/>
        <v>152709988.59385002</v>
      </c>
      <c r="H30" s="15">
        <f t="shared" si="3"/>
        <v>37337157.037130818</v>
      </c>
      <c r="I30" s="15">
        <f t="shared" si="3"/>
        <v>3635028.084460089</v>
      </c>
      <c r="J30" s="15">
        <f t="shared" si="3"/>
        <v>276140.16661377728</v>
      </c>
      <c r="K30" s="15">
        <f t="shared" si="3"/>
        <v>5274686.1179453246</v>
      </c>
    </row>
    <row r="31" spans="1:11">
      <c r="A31" s="3"/>
      <c r="E31" s="3"/>
    </row>
    <row r="32" spans="1:11">
      <c r="A32" s="3">
        <v>17</v>
      </c>
      <c r="B32" s="1" t="s">
        <v>29</v>
      </c>
      <c r="D32" s="2"/>
      <c r="E32" s="13"/>
      <c r="F32" s="14">
        <f>SUM(G32:K32)</f>
        <v>157894000</v>
      </c>
      <c r="G32" s="14">
        <v>112965440.95349833</v>
      </c>
      <c r="H32" s="14">
        <v>38484112.659496583</v>
      </c>
      <c r="I32" s="14">
        <v>4341623.755826137</v>
      </c>
      <c r="J32" s="14">
        <v>441273.6013893726</v>
      </c>
      <c r="K32" s="14">
        <v>1661549.0297895682</v>
      </c>
    </row>
    <row r="33" spans="1:11">
      <c r="A33" s="3">
        <v>18</v>
      </c>
      <c r="B33" s="1" t="s">
        <v>30</v>
      </c>
      <c r="D33" s="2"/>
      <c r="E33" s="13"/>
      <c r="F33" s="14">
        <f>SUM(G33:K33)</f>
        <v>1588999.9999999972</v>
      </c>
      <c r="G33" s="14">
        <v>1218525.7474847138</v>
      </c>
      <c r="H33" s="14">
        <v>297305.76419488341</v>
      </c>
      <c r="I33" s="14">
        <v>28920.149201542139</v>
      </c>
      <c r="J33" s="14">
        <v>2191.7325824567233</v>
      </c>
      <c r="K33" s="14">
        <v>42056.606536401203</v>
      </c>
    </row>
    <row r="34" spans="1:11">
      <c r="A34" s="3">
        <v>19</v>
      </c>
      <c r="B34" s="1" t="s">
        <v>31</v>
      </c>
      <c r="E34" s="3"/>
      <c r="F34" s="15">
        <f t="shared" ref="F34:K34" si="4">SUM(F32:F33)</f>
        <v>159483000</v>
      </c>
      <c r="G34" s="15">
        <f t="shared" si="4"/>
        <v>114183966.70098305</v>
      </c>
      <c r="H34" s="15">
        <f t="shared" si="4"/>
        <v>38781418.423691466</v>
      </c>
      <c r="I34" s="15">
        <f t="shared" si="4"/>
        <v>4370543.9050276792</v>
      </c>
      <c r="J34" s="15">
        <f t="shared" si="4"/>
        <v>443465.33397182933</v>
      </c>
      <c r="K34" s="15">
        <f t="shared" si="4"/>
        <v>1703605.6363259694</v>
      </c>
    </row>
    <row r="35" spans="1:11">
      <c r="A35" s="3"/>
      <c r="E35" s="3"/>
    </row>
    <row r="36" spans="1:11">
      <c r="A36" s="3"/>
      <c r="B36" s="1" t="s">
        <v>32</v>
      </c>
      <c r="E36" s="3"/>
    </row>
    <row r="37" spans="1:11">
      <c r="A37" s="3">
        <v>20</v>
      </c>
      <c r="B37" s="1" t="s">
        <v>33</v>
      </c>
      <c r="D37" s="2"/>
      <c r="E37" s="13"/>
      <c r="F37" s="14">
        <f t="shared" ref="F37:F43" si="5">SUM(G37:K37)</f>
        <v>102286000.00000001</v>
      </c>
      <c r="G37" s="14">
        <v>69977478.516631067</v>
      </c>
      <c r="H37" s="14">
        <v>28506517.558930613</v>
      </c>
      <c r="I37" s="14">
        <v>3401621.332155027</v>
      </c>
      <c r="J37" s="14">
        <v>362143.1233727262</v>
      </c>
      <c r="K37" s="14">
        <v>38239.468910570293</v>
      </c>
    </row>
    <row r="38" spans="1:11">
      <c r="A38" s="3">
        <v>21</v>
      </c>
      <c r="B38" s="1" t="s">
        <v>34</v>
      </c>
      <c r="D38" s="2"/>
      <c r="E38" s="13"/>
      <c r="F38" s="14">
        <f t="shared" si="5"/>
        <v>555000.00000000012</v>
      </c>
      <c r="G38" s="14">
        <v>369658.6418270421</v>
      </c>
      <c r="H38" s="14">
        <v>151311.71714678738</v>
      </c>
      <c r="I38" s="14">
        <v>18545.010767883858</v>
      </c>
      <c r="J38" s="14">
        <v>2038.9467871197453</v>
      </c>
      <c r="K38" s="14">
        <v>13445.683471166994</v>
      </c>
    </row>
    <row r="39" spans="1:11">
      <c r="A39" s="3">
        <v>22</v>
      </c>
      <c r="B39" s="1" t="s">
        <v>35</v>
      </c>
      <c r="D39" s="2"/>
      <c r="E39" s="13"/>
      <c r="F39" s="14">
        <f t="shared" si="5"/>
        <v>7819000</v>
      </c>
      <c r="G39" s="14">
        <v>6249817.1514389459</v>
      </c>
      <c r="H39" s="14">
        <v>1252952.975543594</v>
      </c>
      <c r="I39" s="14">
        <v>97716.568822675545</v>
      </c>
      <c r="J39" s="14">
        <v>8010.9771170910881</v>
      </c>
      <c r="K39" s="14">
        <v>210502.32707769345</v>
      </c>
    </row>
    <row r="40" spans="1:11">
      <c r="A40" s="3">
        <v>23</v>
      </c>
      <c r="B40" s="1" t="s">
        <v>36</v>
      </c>
      <c r="D40" s="2"/>
      <c r="E40" s="13"/>
      <c r="F40" s="14">
        <f t="shared" si="5"/>
        <v>5526000</v>
      </c>
      <c r="G40" s="14">
        <v>5266627.8191385157</v>
      </c>
      <c r="H40" s="14">
        <v>231448.77212655736</v>
      </c>
      <c r="I40" s="14">
        <v>18412.860832315222</v>
      </c>
      <c r="J40" s="14">
        <v>1797.0279201489477</v>
      </c>
      <c r="K40" s="14">
        <v>7713.5199824625315</v>
      </c>
    </row>
    <row r="41" spans="1:11">
      <c r="A41" s="3">
        <v>24</v>
      </c>
      <c r="B41" s="1" t="s">
        <v>37</v>
      </c>
      <c r="D41" s="2"/>
      <c r="E41" s="13"/>
      <c r="F41" s="14">
        <f t="shared" si="5"/>
        <v>526000.00000000012</v>
      </c>
      <c r="G41" s="14">
        <v>517422.61687900091</v>
      </c>
      <c r="H41" s="14">
        <v>8344.2955281326213</v>
      </c>
      <c r="I41" s="14">
        <v>114.14083155832958</v>
      </c>
      <c r="J41" s="14">
        <v>3.6044473123683023</v>
      </c>
      <c r="K41" s="14">
        <v>115.34231399578567</v>
      </c>
    </row>
    <row r="42" spans="1:11">
      <c r="A42" s="3">
        <v>25</v>
      </c>
      <c r="B42" s="1" t="s">
        <v>38</v>
      </c>
      <c r="D42" s="2"/>
      <c r="E42" s="13"/>
      <c r="F42" s="14">
        <f t="shared" si="5"/>
        <v>500000</v>
      </c>
      <c r="G42" s="14">
        <v>491846.59399144573</v>
      </c>
      <c r="H42" s="14">
        <v>7931.8398556393731</v>
      </c>
      <c r="I42" s="14">
        <v>108.4988893140015</v>
      </c>
      <c r="J42" s="14">
        <v>3.4262807151789945</v>
      </c>
      <c r="K42" s="14">
        <v>109.64098288572782</v>
      </c>
    </row>
    <row r="43" spans="1:11">
      <c r="A43" s="3">
        <v>26</v>
      </c>
      <c r="B43" s="1" t="s">
        <v>39</v>
      </c>
      <c r="D43" s="2"/>
      <c r="E43" s="13"/>
      <c r="F43" s="14">
        <f t="shared" si="5"/>
        <v>10691000.01565237</v>
      </c>
      <c r="G43" s="14">
        <v>7893379.4036064874</v>
      </c>
      <c r="H43" s="14">
        <v>1922424.1778304486</v>
      </c>
      <c r="I43" s="14">
        <v>207875.28324833803</v>
      </c>
      <c r="J43" s="14">
        <v>20890.562279178772</v>
      </c>
      <c r="K43" s="14">
        <v>646430.58868791582</v>
      </c>
    </row>
    <row r="44" spans="1:11">
      <c r="A44" s="3">
        <v>27</v>
      </c>
      <c r="B44" s="1" t="s">
        <v>40</v>
      </c>
      <c r="E44" s="3"/>
      <c r="F44" s="15">
        <f t="shared" ref="F44:K44" si="6">SUM(F37:F43)</f>
        <v>127903000.01565239</v>
      </c>
      <c r="G44" s="15">
        <f t="shared" si="6"/>
        <v>90766230.743512511</v>
      </c>
      <c r="H44" s="15">
        <f t="shared" si="6"/>
        <v>32080931.336961776</v>
      </c>
      <c r="I44" s="15">
        <f t="shared" si="6"/>
        <v>3744393.6955471123</v>
      </c>
      <c r="J44" s="15">
        <f t="shared" si="6"/>
        <v>394887.66820429225</v>
      </c>
      <c r="K44" s="15">
        <f t="shared" si="6"/>
        <v>916556.57142669056</v>
      </c>
    </row>
    <row r="45" spans="1:11">
      <c r="A45" s="3"/>
      <c r="E45" s="3"/>
    </row>
    <row r="46" spans="1:11">
      <c r="A46" s="3">
        <v>28</v>
      </c>
      <c r="B46" s="1" t="s">
        <v>41</v>
      </c>
      <c r="D46" s="2"/>
      <c r="E46" s="13"/>
      <c r="F46" s="14">
        <f>SUM(G46:K46)</f>
        <v>8285000</v>
      </c>
      <c r="G46" s="14">
        <v>6050923.6875380855</v>
      </c>
      <c r="H46" s="14">
        <v>1891661.9965552837</v>
      </c>
      <c r="I46" s="14">
        <v>207649.25125299723</v>
      </c>
      <c r="J46" s="14">
        <v>20098.326220822884</v>
      </c>
      <c r="K46" s="14">
        <v>114666.73843281109</v>
      </c>
    </row>
    <row r="47" spans="1:11">
      <c r="A47" s="3">
        <v>29</v>
      </c>
      <c r="B47" s="1" t="s">
        <v>42</v>
      </c>
      <c r="E47" s="3"/>
    </row>
    <row r="48" spans="1:11">
      <c r="A48" s="3">
        <v>30</v>
      </c>
      <c r="B48" s="1" t="s">
        <v>43</v>
      </c>
      <c r="D48" s="2"/>
      <c r="E48" s="13"/>
      <c r="F48" s="14">
        <f>SUM(G48:K48)</f>
        <v>394000.00000000006</v>
      </c>
      <c r="G48" s="14">
        <v>262424.33311685512</v>
      </c>
      <c r="H48" s="14">
        <v>107417.68748798959</v>
      </c>
      <c r="I48" s="14">
        <v>13165.286923506739</v>
      </c>
      <c r="J48" s="14">
        <v>1447.4685299552787</v>
      </c>
      <c r="K48" s="14">
        <v>9545.2239416933244</v>
      </c>
    </row>
    <row r="49" spans="1:11">
      <c r="A49" s="3">
        <v>31</v>
      </c>
      <c r="B49" s="1" t="s">
        <v>44</v>
      </c>
      <c r="D49" s="2"/>
      <c r="E49" s="13"/>
      <c r="F49" s="14">
        <f>SUM(G49:K49)</f>
        <v>6068000</v>
      </c>
      <c r="G49" s="14">
        <v>4963208.3189810999</v>
      </c>
      <c r="H49" s="14">
        <v>880722.44504310458</v>
      </c>
      <c r="I49" s="14">
        <v>75533.439330675406</v>
      </c>
      <c r="J49" s="14">
        <v>4904.3160323867087</v>
      </c>
      <c r="K49" s="14">
        <v>143631.48061273334</v>
      </c>
    </row>
    <row r="50" spans="1:11">
      <c r="A50" s="3">
        <v>32</v>
      </c>
      <c r="B50" s="1" t="s">
        <v>45</v>
      </c>
      <c r="D50" s="2"/>
      <c r="E50" s="13"/>
      <c r="F50" s="14">
        <f>SUM(G50:K50)</f>
        <v>1249999.9999999998</v>
      </c>
      <c r="G50" s="14">
        <v>981246.91508376005</v>
      </c>
      <c r="H50" s="14">
        <v>215036.02868417322</v>
      </c>
      <c r="I50" s="14">
        <v>20196.903274786124</v>
      </c>
      <c r="J50" s="14">
        <v>1345.3409000464674</v>
      </c>
      <c r="K50" s="14">
        <v>32174.812057233848</v>
      </c>
    </row>
    <row r="51" spans="1:11">
      <c r="A51" s="3">
        <v>33</v>
      </c>
      <c r="B51" s="1" t="s">
        <v>46</v>
      </c>
      <c r="D51" s="2"/>
      <c r="E51" s="13"/>
      <c r="F51" s="14">
        <f>SUM(G51:K51)</f>
        <v>774000.00000000012</v>
      </c>
      <c r="G51" s="14">
        <v>607639.06013947271</v>
      </c>
      <c r="H51" s="14">
        <v>133107.19807716869</v>
      </c>
      <c r="I51" s="14">
        <v>12498.527632489308</v>
      </c>
      <c r="J51" s="14">
        <v>831.92201082682959</v>
      </c>
      <c r="K51" s="14">
        <v>19923.292140042475</v>
      </c>
    </row>
    <row r="52" spans="1:11">
      <c r="A52" s="3">
        <v>34</v>
      </c>
      <c r="B52" s="1" t="s">
        <v>47</v>
      </c>
      <c r="E52" s="3"/>
      <c r="F52" s="15">
        <f t="shared" ref="F52:K52" si="7">SUM(F48:F51)</f>
        <v>8486000</v>
      </c>
      <c r="G52" s="15">
        <f t="shared" si="7"/>
        <v>6814518.6273211883</v>
      </c>
      <c r="H52" s="15">
        <f t="shared" si="7"/>
        <v>1336283.3592924362</v>
      </c>
      <c r="I52" s="15">
        <f t="shared" si="7"/>
        <v>121394.15716145757</v>
      </c>
      <c r="J52" s="15">
        <f t="shared" si="7"/>
        <v>8529.0474732152834</v>
      </c>
      <c r="K52" s="15">
        <f t="shared" si="7"/>
        <v>205274.80875170298</v>
      </c>
    </row>
    <row r="53" spans="1:11">
      <c r="A53" s="3">
        <v>35</v>
      </c>
      <c r="B53" s="1" t="s">
        <v>48</v>
      </c>
      <c r="D53" s="2"/>
      <c r="E53" s="13"/>
      <c r="F53" s="14">
        <f>SUM(G53:K53)</f>
        <v>3487999.9999999814</v>
      </c>
      <c r="G53" s="14">
        <v>2353762.4566826168</v>
      </c>
      <c r="H53" s="14">
        <v>932830.45093659835</v>
      </c>
      <c r="I53" s="14">
        <v>74414.815605317897</v>
      </c>
      <c r="J53" s="14">
        <v>4604.1244755277412</v>
      </c>
      <c r="K53" s="14">
        <v>122388.15229992114</v>
      </c>
    </row>
    <row r="54" spans="1:11">
      <c r="A54" s="3">
        <v>36</v>
      </c>
      <c r="B54" s="1" t="s">
        <v>49</v>
      </c>
      <c r="E54" s="3"/>
      <c r="F54" s="14">
        <f t="shared" ref="F54:K54" si="8">F44+F46+F52+F53</f>
        <v>148162000.01565236</v>
      </c>
      <c r="G54" s="14">
        <f t="shared" si="8"/>
        <v>105985435.5150544</v>
      </c>
      <c r="H54" s="14">
        <f t="shared" si="8"/>
        <v>36241707.143746093</v>
      </c>
      <c r="I54" s="14">
        <f t="shared" si="8"/>
        <v>4147851.9195668846</v>
      </c>
      <c r="J54" s="14">
        <f t="shared" si="8"/>
        <v>428119.16637385811</v>
      </c>
      <c r="K54" s="14">
        <f t="shared" si="8"/>
        <v>1358886.2709111259</v>
      </c>
    </row>
    <row r="55" spans="1:11">
      <c r="A55" s="3"/>
      <c r="E55" s="3"/>
    </row>
    <row r="56" spans="1:11">
      <c r="A56" s="3">
        <v>37</v>
      </c>
      <c r="B56" s="1" t="s">
        <v>50</v>
      </c>
      <c r="E56" s="3"/>
      <c r="F56" s="14">
        <f t="shared" ref="F56:K56" si="9">F34-F54</f>
        <v>11320999.984347641</v>
      </c>
      <c r="G56" s="14">
        <f t="shared" si="9"/>
        <v>8198531.1859286427</v>
      </c>
      <c r="H56" s="14">
        <f t="shared" si="9"/>
        <v>2539711.2799453735</v>
      </c>
      <c r="I56" s="14">
        <f t="shared" si="9"/>
        <v>222691.98546079453</v>
      </c>
      <c r="J56" s="14">
        <f t="shared" si="9"/>
        <v>15346.167597971216</v>
      </c>
      <c r="K56" s="14">
        <f t="shared" si="9"/>
        <v>344719.36541484343</v>
      </c>
    </row>
    <row r="57" spans="1:11">
      <c r="A57" s="3"/>
      <c r="E57" s="3"/>
    </row>
    <row r="58" spans="1:11">
      <c r="A58" s="3">
        <v>38</v>
      </c>
      <c r="B58" s="1" t="s">
        <v>51</v>
      </c>
      <c r="E58" s="3"/>
      <c r="F58" s="16">
        <f t="shared" ref="F58:K58" si="10">F56/F30</f>
        <v>5.6822915803845957E-2</v>
      </c>
      <c r="G58" s="16">
        <f t="shared" si="10"/>
        <v>5.3686934701655899E-2</v>
      </c>
      <c r="H58" s="16">
        <f t="shared" si="10"/>
        <v>6.8021013957214188E-2</v>
      </c>
      <c r="I58" s="16">
        <f t="shared" si="10"/>
        <v>6.1262796403915812E-2</v>
      </c>
      <c r="J58" s="16">
        <f t="shared" si="10"/>
        <v>5.5573833340352451E-2</v>
      </c>
      <c r="K58" s="16">
        <f t="shared" si="10"/>
        <v>6.5353531510065233E-2</v>
      </c>
    </row>
    <row r="59" spans="1:11">
      <c r="A59" s="3">
        <v>39</v>
      </c>
      <c r="B59" s="1" t="s">
        <v>52</v>
      </c>
      <c r="E59" s="3"/>
      <c r="F59" s="17">
        <f t="shared" ref="F59:K59" si="11">F58/$F58</f>
        <v>1</v>
      </c>
      <c r="G59" s="17">
        <f t="shared" si="11"/>
        <v>0.94481133081914459</v>
      </c>
      <c r="H59" s="17">
        <f t="shared" si="11"/>
        <v>1.1970701079829189</v>
      </c>
      <c r="I59" s="17">
        <f t="shared" si="11"/>
        <v>1.0781353884653935</v>
      </c>
      <c r="J59" s="17">
        <f t="shared" si="11"/>
        <v>0.97801798014369123</v>
      </c>
      <c r="K59" s="17">
        <f t="shared" si="11"/>
        <v>1.1501263281818759</v>
      </c>
    </row>
    <row r="60" spans="1:11">
      <c r="A60" s="3"/>
      <c r="E60" s="3"/>
    </row>
    <row r="61" spans="1:11">
      <c r="A61" s="3">
        <v>40</v>
      </c>
      <c r="B61" s="1" t="s">
        <v>53</v>
      </c>
      <c r="D61" s="2"/>
      <c r="E61" s="13"/>
      <c r="F61" s="14">
        <f>SUM(G61:K61)</f>
        <v>6097000</v>
      </c>
      <c r="G61" s="14">
        <v>4673286.0543017639</v>
      </c>
      <c r="H61" s="14">
        <v>1142605.1229233446</v>
      </c>
      <c r="I61" s="14">
        <v>111240.43823539859</v>
      </c>
      <c r="J61" s="14">
        <v>8450.5408032012765</v>
      </c>
      <c r="K61" s="14">
        <v>161417.84373629189</v>
      </c>
    </row>
    <row r="62" spans="1:11" ht="132" customHeight="1">
      <c r="A62" s="3"/>
    </row>
    <row r="63" spans="1:11">
      <c r="A63" s="1" t="s">
        <v>128</v>
      </c>
      <c r="K63" s="2" t="s">
        <v>131</v>
      </c>
    </row>
    <row r="64" spans="1:11" s="20" customFormat="1" ht="12.75" customHeight="1">
      <c r="B64" s="20" t="str">
        <f>$B$3</f>
        <v>Sumcost</v>
      </c>
      <c r="C64" s="20" t="str">
        <f>$C$3</f>
        <v>AVISTA UTILITIES</v>
      </c>
      <c r="I64" s="20" t="str">
        <f>$I$3</f>
        <v>Natural Gas Utility</v>
      </c>
      <c r="K64" s="21"/>
    </row>
    <row r="65" spans="1:11" s="20" customFormat="1" ht="12.75" customHeight="1">
      <c r="B65" s="20" t="str">
        <f>$B$4</f>
        <v>Company Base Case</v>
      </c>
      <c r="C65" s="20" t="s">
        <v>54</v>
      </c>
      <c r="I65" s="20" t="str">
        <f>$I$4</f>
        <v>Washington Jurisdiction</v>
      </c>
      <c r="K65" s="22">
        <f>$K$4</f>
        <v>40241</v>
      </c>
    </row>
    <row r="66" spans="1:11" s="20" customFormat="1" ht="12.75" customHeight="1">
      <c r="B66" s="20" t="str">
        <f>$B$5</f>
        <v>UG Storage 80% Sales / 20% Throughput</v>
      </c>
      <c r="C66" s="20" t="str">
        <f>$C$5</f>
        <v>For the Twelve Months Ended December 31, 2009</v>
      </c>
    </row>
    <row r="67" spans="1:11" s="20" customFormat="1" ht="12.75" customHeight="1"/>
    <row r="68" spans="1:11" s="20" customFormat="1" ht="12.75" customHeight="1">
      <c r="B68" s="23" t="str">
        <f>$B$7</f>
        <v>(b)</v>
      </c>
      <c r="C68" s="23" t="str">
        <f>$C$7</f>
        <v>(c)</v>
      </c>
      <c r="D68" s="23" t="str">
        <f>$D$7</f>
        <v>(d)</v>
      </c>
      <c r="E68" s="23" t="str">
        <f>$E$7</f>
        <v>(e)</v>
      </c>
      <c r="F68" s="23" t="str">
        <f>$F$7</f>
        <v>(f)</v>
      </c>
      <c r="G68" s="23" t="str">
        <f>$G$7</f>
        <v>(g)</v>
      </c>
      <c r="H68" s="23" t="str">
        <f>$H$7</f>
        <v>(h)</v>
      </c>
      <c r="I68" s="23" t="str">
        <f>$I$7</f>
        <v>(i)</v>
      </c>
      <c r="J68" s="23" t="str">
        <f>$J$7</f>
        <v>(j)</v>
      </c>
      <c r="K68" s="23" t="str">
        <f>$K$7</f>
        <v>(k)</v>
      </c>
    </row>
    <row r="69" spans="1:11" s="20" customFormat="1" ht="12.75" customHeight="1">
      <c r="F69" s="23" t="str">
        <f t="shared" ref="F69:K71" si="12">F8</f>
        <v xml:space="preserve"> </v>
      </c>
      <c r="G69" s="23" t="str">
        <f t="shared" si="12"/>
        <v>Residential</v>
      </c>
      <c r="H69" s="23" t="str">
        <f t="shared" si="12"/>
        <v>Small Firm</v>
      </c>
      <c r="I69" s="23" t="str">
        <f t="shared" si="12"/>
        <v>Large Firm</v>
      </c>
      <c r="J69" s="23" t="str">
        <f t="shared" si="12"/>
        <v>Interrupt</v>
      </c>
      <c r="K69" s="23" t="str">
        <f t="shared" si="12"/>
        <v>Transport</v>
      </c>
    </row>
    <row r="70" spans="1:11" s="20" customFormat="1" ht="12.75" customHeight="1">
      <c r="F70" s="23" t="str">
        <f t="shared" si="12"/>
        <v>System</v>
      </c>
      <c r="G70" s="23" t="str">
        <f t="shared" si="12"/>
        <v>Service</v>
      </c>
      <c r="H70" s="23" t="str">
        <f t="shared" si="12"/>
        <v>Service</v>
      </c>
      <c r="I70" s="23" t="str">
        <f t="shared" si="12"/>
        <v>Service</v>
      </c>
      <c r="J70" s="23" t="str">
        <f t="shared" si="12"/>
        <v>Service</v>
      </c>
      <c r="K70" s="23" t="str">
        <f t="shared" si="12"/>
        <v>Service</v>
      </c>
    </row>
    <row r="71" spans="1:11" s="20" customFormat="1" ht="12.75" customHeight="1">
      <c r="B71" s="24" t="str">
        <f>$B$10</f>
        <v>Description</v>
      </c>
      <c r="C71" s="25"/>
      <c r="D71" s="25"/>
      <c r="E71" s="25"/>
      <c r="F71" s="24" t="str">
        <f t="shared" si="12"/>
        <v>Total</v>
      </c>
      <c r="G71" s="24" t="str">
        <f t="shared" si="12"/>
        <v>Sch 101</v>
      </c>
      <c r="H71" s="24" t="str">
        <f t="shared" si="12"/>
        <v>Sch 111</v>
      </c>
      <c r="I71" s="24" t="str">
        <f t="shared" si="12"/>
        <v>Sch 121</v>
      </c>
      <c r="J71" s="24" t="str">
        <f t="shared" si="12"/>
        <v>Sch 131</v>
      </c>
      <c r="K71" s="24" t="str">
        <f t="shared" si="12"/>
        <v>Sch 146</v>
      </c>
    </row>
    <row r="72" spans="1:11" s="20" customFormat="1" ht="12.75" customHeight="1">
      <c r="B72" s="26"/>
      <c r="C72" s="27"/>
      <c r="D72" s="27"/>
      <c r="E72" s="27"/>
      <c r="F72" s="26"/>
      <c r="G72" s="26"/>
      <c r="H72" s="26"/>
      <c r="I72" s="26"/>
      <c r="J72" s="26"/>
      <c r="K72" s="26"/>
    </row>
    <row r="73" spans="1:11" s="20" customFormat="1" ht="12.75" customHeight="1">
      <c r="B73" s="28" t="s">
        <v>55</v>
      </c>
    </row>
    <row r="74" spans="1:11" s="20" customFormat="1" ht="12.75" customHeight="1">
      <c r="A74" s="20">
        <v>1</v>
      </c>
      <c r="B74" s="20" t="s">
        <v>56</v>
      </c>
      <c r="F74" s="29">
        <f>SUM(G74:K74)</f>
        <v>107345503.44295855</v>
      </c>
      <c r="G74" s="30">
        <v>73438864.175318018</v>
      </c>
      <c r="H74" s="30">
        <v>29916571.952847354</v>
      </c>
      <c r="I74" s="30">
        <v>3569880.0854710201</v>
      </c>
      <c r="J74" s="30">
        <v>380056.27257738833</v>
      </c>
      <c r="K74" s="30">
        <v>40130.956744779636</v>
      </c>
    </row>
    <row r="75" spans="1:11" s="20" customFormat="1" ht="12.75" customHeight="1">
      <c r="A75" s="20">
        <v>2</v>
      </c>
      <c r="B75" s="20" t="s">
        <v>57</v>
      </c>
      <c r="F75" s="29">
        <f>SUM(G75:K75)</f>
        <v>3547539.8076644586</v>
      </c>
      <c r="G75" s="29">
        <v>2191119.6251998642</v>
      </c>
      <c r="H75" s="29">
        <v>1123273.1571518462</v>
      </c>
      <c r="I75" s="29">
        <v>124588.41859863802</v>
      </c>
      <c r="J75" s="29">
        <v>12487.251161273449</v>
      </c>
      <c r="K75" s="29">
        <v>96071.355552836612</v>
      </c>
    </row>
    <row r="76" spans="1:11" s="20" customFormat="1" ht="12.75" customHeight="1">
      <c r="A76" s="20">
        <v>3</v>
      </c>
      <c r="B76" s="20" t="s">
        <v>58</v>
      </c>
      <c r="F76" s="29">
        <f>SUM(G76:K76)</f>
        <v>32481048.536200888</v>
      </c>
      <c r="G76" s="29">
        <v>26521509.530430872</v>
      </c>
      <c r="H76" s="29">
        <v>4810599.2967214137</v>
      </c>
      <c r="I76" s="29">
        <v>376820.24718219403</v>
      </c>
      <c r="J76" s="29">
        <v>23896.857925614142</v>
      </c>
      <c r="K76" s="29">
        <v>748222.60394079471</v>
      </c>
    </row>
    <row r="77" spans="1:11" s="20" customFormat="1" ht="12.75" customHeight="1">
      <c r="A77" s="20">
        <v>4</v>
      </c>
      <c r="B77" s="20" t="s">
        <v>59</v>
      </c>
      <c r="F77" s="29">
        <f>SUM(G77:K77)</f>
        <v>14519908.213176064</v>
      </c>
      <c r="G77" s="29">
        <v>10813947.622549558</v>
      </c>
      <c r="H77" s="29">
        <v>2633668.2527759667</v>
      </c>
      <c r="I77" s="29">
        <v>270335.0045742853</v>
      </c>
      <c r="J77" s="29">
        <v>24833.219725096798</v>
      </c>
      <c r="K77" s="29">
        <v>777124.1135511566</v>
      </c>
    </row>
    <row r="78" spans="1:11" s="20" customFormat="1" ht="12.75" customHeight="1">
      <c r="A78" s="20">
        <v>5</v>
      </c>
      <c r="B78" s="28" t="s">
        <v>60</v>
      </c>
      <c r="F78" s="31">
        <f t="shared" ref="F78:K78" si="13">SUM(F74:F77)</f>
        <v>157893999.99999997</v>
      </c>
      <c r="G78" s="31">
        <f t="shared" si="13"/>
        <v>112965440.95349832</v>
      </c>
      <c r="H78" s="31">
        <f t="shared" si="13"/>
        <v>38484112.659496583</v>
      </c>
      <c r="I78" s="31">
        <f t="shared" si="13"/>
        <v>4341623.755826137</v>
      </c>
      <c r="J78" s="31">
        <f t="shared" si="13"/>
        <v>441273.60138937272</v>
      </c>
      <c r="K78" s="31">
        <f t="shared" si="13"/>
        <v>1661549.0297895675</v>
      </c>
    </row>
    <row r="79" spans="1:11" s="20" customFormat="1" ht="12.75" customHeight="1">
      <c r="A79" s="20">
        <v>6</v>
      </c>
      <c r="B79" s="20" t="s">
        <v>61</v>
      </c>
      <c r="F79" s="29">
        <f>SUM(G79:K79)</f>
        <v>106407282.37577434</v>
      </c>
      <c r="G79" s="29">
        <v>72812849.138232037</v>
      </c>
      <c r="H79" s="29">
        <v>29664657.901085515</v>
      </c>
      <c r="I79" s="29">
        <v>3539417.9989772704</v>
      </c>
      <c r="J79" s="29">
        <v>376726.54908247548</v>
      </c>
      <c r="K79" s="29">
        <v>13630.788397039185</v>
      </c>
    </row>
    <row r="80" spans="1:11" s="20" customFormat="1" ht="12.75" customHeight="1">
      <c r="A80" s="20">
        <v>7</v>
      </c>
      <c r="B80" s="28" t="s">
        <v>62</v>
      </c>
      <c r="F80" s="31">
        <f t="shared" ref="F80:K80" si="14">F78-F79</f>
        <v>51486717.624225631</v>
      </c>
      <c r="G80" s="31">
        <f t="shared" si="14"/>
        <v>40152591.815266281</v>
      </c>
      <c r="H80" s="31">
        <f t="shared" si="14"/>
        <v>8819454.7584110685</v>
      </c>
      <c r="I80" s="31">
        <f t="shared" si="14"/>
        <v>802205.75684886659</v>
      </c>
      <c r="J80" s="31">
        <f t="shared" si="14"/>
        <v>64547.05230689724</v>
      </c>
      <c r="K80" s="31">
        <f t="shared" si="14"/>
        <v>1647918.2413925282</v>
      </c>
    </row>
    <row r="81" spans="1:11" s="20" customFormat="1" ht="12.75" customHeight="1"/>
    <row r="82" spans="1:11" s="20" customFormat="1" ht="12.75" customHeight="1">
      <c r="B82" s="20" t="s">
        <v>63</v>
      </c>
    </row>
    <row r="83" spans="1:11" s="20" customFormat="1" ht="12.75" customHeight="1">
      <c r="A83" s="20">
        <v>8</v>
      </c>
      <c r="B83" s="20" t="s">
        <v>56</v>
      </c>
      <c r="F83" s="38">
        <v>4.7251610601069744E-3</v>
      </c>
      <c r="G83" s="38">
        <v>5.2554976649190977E-3</v>
      </c>
      <c r="H83" s="38">
        <v>5.166658762164265E-3</v>
      </c>
      <c r="I83" s="38">
        <v>5.0975618377994691E-3</v>
      </c>
      <c r="J83" s="38">
        <v>5.0679488702144952E-3</v>
      </c>
      <c r="K83" s="38">
        <v>1.1017933942517456E-3</v>
      </c>
    </row>
    <row r="84" spans="1:11" s="20" customFormat="1" ht="12.75" customHeight="1">
      <c r="A84" s="20">
        <v>9</v>
      </c>
      <c r="B84" s="20" t="s">
        <v>57</v>
      </c>
      <c r="F84" s="38">
        <v>1.786646830332185E-2</v>
      </c>
      <c r="G84" s="38">
        <v>1.8394804264445657E-2</v>
      </c>
      <c r="H84" s="38">
        <v>2.3037893516115644E-2</v>
      </c>
      <c r="I84" s="38">
        <v>2.0848774367787159E-2</v>
      </c>
      <c r="J84" s="38">
        <v>1.9006007709513086E-2</v>
      </c>
      <c r="K84" s="38">
        <v>3.9943438674023193E-3</v>
      </c>
    </row>
    <row r="85" spans="1:11" s="20" customFormat="1" ht="12.75" customHeight="1">
      <c r="A85" s="20">
        <v>10</v>
      </c>
      <c r="B85" s="20" t="s">
        <v>58</v>
      </c>
      <c r="F85" s="38">
        <v>0.16358424587002718</v>
      </c>
      <c r="G85" s="38">
        <v>0.22265236959182716</v>
      </c>
      <c r="H85" s="38">
        <v>9.8663511756639496E-2</v>
      </c>
      <c r="I85" s="38">
        <v>6.3057549000796381E-2</v>
      </c>
      <c r="J85" s="38">
        <v>3.637180513962239E-2</v>
      </c>
      <c r="K85" s="38">
        <v>3.1108735296849516E-2</v>
      </c>
    </row>
    <row r="86" spans="1:11" s="20" customFormat="1" ht="12.75" customHeight="1">
      <c r="A86" s="20">
        <v>11</v>
      </c>
      <c r="B86" s="20" t="s">
        <v>59</v>
      </c>
      <c r="F86" s="38">
        <v>7.3126587416264377E-2</v>
      </c>
      <c r="G86" s="38">
        <v>9.0784842395185042E-2</v>
      </c>
      <c r="H86" s="38">
        <v>5.4015506716168248E-2</v>
      </c>
      <c r="I86" s="38">
        <v>4.5238181666314187E-2</v>
      </c>
      <c r="J86" s="38">
        <v>3.7796978650591152E-2</v>
      </c>
      <c r="K86" s="38">
        <v>3.231036888478539E-2</v>
      </c>
    </row>
    <row r="87" spans="1:11" s="20" customFormat="1" ht="12.75" customHeight="1">
      <c r="A87" s="20">
        <v>12</v>
      </c>
      <c r="B87" s="20" t="s">
        <v>64</v>
      </c>
      <c r="F87" s="39">
        <f t="shared" ref="F87:K87" si="15">SUM(F83:F86)</f>
        <v>0.25930246264972034</v>
      </c>
      <c r="G87" s="39">
        <f t="shared" si="15"/>
        <v>0.33708751391637698</v>
      </c>
      <c r="H87" s="39">
        <f t="shared" si="15"/>
        <v>0.18088357075108766</v>
      </c>
      <c r="I87" s="39">
        <f t="shared" si="15"/>
        <v>0.13424206687269719</v>
      </c>
      <c r="J87" s="39">
        <f t="shared" si="15"/>
        <v>9.8242740369941128E-2</v>
      </c>
      <c r="K87" s="39">
        <f t="shared" si="15"/>
        <v>6.8515241443288966E-2</v>
      </c>
    </row>
    <row r="88" spans="1:11" s="20" customFormat="1" ht="12.75" customHeight="1"/>
    <row r="89" spans="1:11" s="20" customFormat="1" ht="12.75" customHeight="1">
      <c r="B89" s="28" t="s">
        <v>65</v>
      </c>
    </row>
    <row r="90" spans="1:11" s="20" customFormat="1" ht="12.75" customHeight="1">
      <c r="A90" s="20">
        <v>13</v>
      </c>
      <c r="B90" s="20" t="s">
        <v>56</v>
      </c>
      <c r="F90" s="29">
        <f>SUM(G90:K90)</f>
        <v>107345503.44295855</v>
      </c>
      <c r="G90" s="30">
        <v>73438864.175318018</v>
      </c>
      <c r="H90" s="30">
        <v>29916571.952847354</v>
      </c>
      <c r="I90" s="30">
        <v>3569880.0854710201</v>
      </c>
      <c r="J90" s="30">
        <v>380056.27257738833</v>
      </c>
      <c r="K90" s="30">
        <v>40130.956744779636</v>
      </c>
    </row>
    <row r="91" spans="1:11" s="20" customFormat="1" ht="12.75" customHeight="1">
      <c r="A91" s="20">
        <v>14</v>
      </c>
      <c r="B91" s="20" t="s">
        <v>57</v>
      </c>
      <c r="F91" s="29">
        <f>SUM(G91:K91)</f>
        <v>3471380.5156616876</v>
      </c>
      <c r="G91" s="29">
        <v>2312118.5706024435</v>
      </c>
      <c r="H91" s="29">
        <v>946415.3994498559</v>
      </c>
      <c r="I91" s="29">
        <v>115994.21449075351</v>
      </c>
      <c r="J91" s="29">
        <v>12753.081350051316</v>
      </c>
      <c r="K91" s="29">
        <v>84099.249768582871</v>
      </c>
    </row>
    <row r="92" spans="1:11" s="20" customFormat="1" ht="12.75" customHeight="1">
      <c r="A92" s="20">
        <v>15</v>
      </c>
      <c r="B92" s="20" t="s">
        <v>58</v>
      </c>
      <c r="F92" s="29">
        <f>SUM(G92:K92)</f>
        <v>32548044.465302534</v>
      </c>
      <c r="G92" s="29">
        <v>27146674.234727781</v>
      </c>
      <c r="H92" s="29">
        <v>4327688.3888418917</v>
      </c>
      <c r="I92" s="29">
        <v>359849.13987050526</v>
      </c>
      <c r="J92" s="29">
        <v>24184.454623380312</v>
      </c>
      <c r="K92" s="29">
        <v>689648.2472389735</v>
      </c>
    </row>
    <row r="93" spans="1:11" s="20" customFormat="1" ht="12.75" customHeight="1">
      <c r="A93" s="20">
        <v>16</v>
      </c>
      <c r="B93" s="20" t="s">
        <v>59</v>
      </c>
      <c r="F93" s="29">
        <f>SUM(G93:K93)</f>
        <v>14529071.576077217</v>
      </c>
      <c r="G93" s="29">
        <v>10905936.850681022</v>
      </c>
      <c r="H93" s="29">
        <v>2561678.250867811</v>
      </c>
      <c r="I93" s="29">
        <v>267654.02566369076</v>
      </c>
      <c r="J93" s="29">
        <v>24883.467663480202</v>
      </c>
      <c r="K93" s="29">
        <v>768918.98120121472</v>
      </c>
    </row>
    <row r="94" spans="1:11" s="20" customFormat="1" ht="12.75" customHeight="1">
      <c r="A94" s="20">
        <v>17</v>
      </c>
      <c r="B94" s="20" t="s">
        <v>66</v>
      </c>
      <c r="F94" s="31">
        <f t="shared" ref="F94:K94" si="16">SUM(F90:F93)</f>
        <v>157894000</v>
      </c>
      <c r="G94" s="31">
        <f t="shared" si="16"/>
        <v>113803593.83132927</v>
      </c>
      <c r="H94" s="31">
        <f t="shared" si="16"/>
        <v>37752353.992006913</v>
      </c>
      <c r="I94" s="31">
        <f t="shared" si="16"/>
        <v>4313377.4654959701</v>
      </c>
      <c r="J94" s="31">
        <f t="shared" si="16"/>
        <v>441877.27621430019</v>
      </c>
      <c r="K94" s="31">
        <f t="shared" si="16"/>
        <v>1582797.4349535508</v>
      </c>
    </row>
    <row r="95" spans="1:11" s="20" customFormat="1" ht="12.75" customHeight="1">
      <c r="A95" s="20">
        <v>18</v>
      </c>
      <c r="B95" s="20" t="s">
        <v>61</v>
      </c>
      <c r="F95" s="29">
        <f>SUM(G95:K95)</f>
        <v>106407282.37577434</v>
      </c>
      <c r="G95" s="29">
        <v>72812849.138232037</v>
      </c>
      <c r="H95" s="29">
        <v>29664657.901085515</v>
      </c>
      <c r="I95" s="29">
        <v>3539417.9989772704</v>
      </c>
      <c r="J95" s="29">
        <v>376726.54908247548</v>
      </c>
      <c r="K95" s="29">
        <v>13630.788397039185</v>
      </c>
    </row>
    <row r="96" spans="1:11" s="20" customFormat="1" ht="12.75" customHeight="1">
      <c r="A96" s="20">
        <v>19</v>
      </c>
      <c r="B96" s="20" t="s">
        <v>67</v>
      </c>
      <c r="F96" s="31">
        <f t="shared" ref="F96:K96" si="17">F94-F95</f>
        <v>51486717.624225661</v>
      </c>
      <c r="G96" s="31">
        <f t="shared" si="17"/>
        <v>40990744.693097234</v>
      </c>
      <c r="H96" s="31">
        <f t="shared" si="17"/>
        <v>8087696.0909213983</v>
      </c>
      <c r="I96" s="31">
        <f t="shared" si="17"/>
        <v>773959.46651869966</v>
      </c>
      <c r="J96" s="31">
        <f t="shared" si="17"/>
        <v>65150.727131824708</v>
      </c>
      <c r="K96" s="31">
        <f t="shared" si="17"/>
        <v>1569166.6465565115</v>
      </c>
    </row>
    <row r="97" spans="1:11" s="20" customFormat="1" ht="12.75" customHeight="1"/>
    <row r="98" spans="1:11" s="20" customFormat="1" ht="12.75" customHeight="1">
      <c r="B98" s="20" t="s">
        <v>68</v>
      </c>
    </row>
    <row r="99" spans="1:11" s="20" customFormat="1" ht="12.75" customHeight="1">
      <c r="A99" s="20">
        <v>20</v>
      </c>
      <c r="B99" s="20" t="s">
        <v>56</v>
      </c>
      <c r="F99" s="38">
        <v>4.7251610601069744E-3</v>
      </c>
      <c r="G99" s="38">
        <v>5.2554976649190977E-3</v>
      </c>
      <c r="H99" s="38">
        <v>5.166658762164265E-3</v>
      </c>
      <c r="I99" s="38">
        <v>5.0975618377994691E-3</v>
      </c>
      <c r="J99" s="38">
        <v>5.0679488702144952E-3</v>
      </c>
      <c r="K99" s="38">
        <v>1.1017933942517456E-3</v>
      </c>
    </row>
    <row r="100" spans="1:11" s="20" customFormat="1" ht="12.75" customHeight="1">
      <c r="A100" s="20">
        <v>21</v>
      </c>
      <c r="B100" s="20" t="s">
        <v>57</v>
      </c>
      <c r="F100" s="38">
        <v>1.7482907399049216E-2</v>
      </c>
      <c r="G100" s="38">
        <v>1.9410610015663722E-2</v>
      </c>
      <c r="H100" s="38">
        <v>1.9410610015663719E-2</v>
      </c>
      <c r="I100" s="38">
        <v>1.9410610015663722E-2</v>
      </c>
      <c r="J100" s="38">
        <v>1.9410610015663722E-2</v>
      </c>
      <c r="K100" s="38">
        <v>3.4965814798098419E-3</v>
      </c>
    </row>
    <row r="101" spans="1:11" s="20" customFormat="1" ht="12.75" customHeight="1">
      <c r="A101" s="20">
        <v>22</v>
      </c>
      <c r="B101" s="20" t="s">
        <v>58</v>
      </c>
      <c r="F101" s="38">
        <v>0.16392165734632974</v>
      </c>
      <c r="G101" s="38">
        <v>0.22790072857520888</v>
      </c>
      <c r="H101" s="38">
        <v>8.8759197741241691E-2</v>
      </c>
      <c r="I101" s="38">
        <v>6.0217583688669286E-2</v>
      </c>
      <c r="J101" s="38">
        <v>3.6809536789637255E-2</v>
      </c>
      <c r="K101" s="38">
        <v>2.86733983420141E-2</v>
      </c>
    </row>
    <row r="102" spans="1:11" s="20" customFormat="1" ht="12.75" customHeight="1">
      <c r="A102" s="20">
        <v>23</v>
      </c>
      <c r="B102" s="20" t="s">
        <v>59</v>
      </c>
      <c r="F102" s="38">
        <v>7.3172736844234587E-2</v>
      </c>
      <c r="G102" s="38">
        <v>9.1557106869682353E-2</v>
      </c>
      <c r="H102" s="38">
        <v>5.2539019908284128E-2</v>
      </c>
      <c r="I102" s="38">
        <v>4.4789543462053417E-2</v>
      </c>
      <c r="J102" s="38">
        <v>3.7873457668428472E-2</v>
      </c>
      <c r="K102" s="38">
        <v>3.1969225368129274E-2</v>
      </c>
    </row>
    <row r="103" spans="1:11" s="20" customFormat="1" ht="12.75" customHeight="1">
      <c r="A103" s="20">
        <v>24</v>
      </c>
      <c r="B103" s="20" t="s">
        <v>69</v>
      </c>
      <c r="F103" s="39">
        <f t="shared" ref="F103:K103" si="18">SUM(F99:F102)</f>
        <v>0.25930246264972051</v>
      </c>
      <c r="G103" s="39">
        <f t="shared" si="18"/>
        <v>0.34412394312547401</v>
      </c>
      <c r="H103" s="39">
        <f t="shared" si="18"/>
        <v>0.16587548642735381</v>
      </c>
      <c r="I103" s="39">
        <f t="shared" si="18"/>
        <v>0.1295152990041859</v>
      </c>
      <c r="J103" s="39">
        <f t="shared" si="18"/>
        <v>9.9161553343943942E-2</v>
      </c>
      <c r="K103" s="39">
        <f t="shared" si="18"/>
        <v>6.5240998584204957E-2</v>
      </c>
    </row>
    <row r="104" spans="1:11" s="20" customFormat="1" ht="12.75" customHeight="1"/>
    <row r="105" spans="1:11" s="20" customFormat="1" ht="12.75" customHeight="1">
      <c r="A105" s="20">
        <v>25</v>
      </c>
      <c r="B105" s="28" t="s">
        <v>70</v>
      </c>
      <c r="F105" s="32">
        <f t="shared" ref="F105:K105" si="19">F80/F96</f>
        <v>0.99999999999999944</v>
      </c>
      <c r="G105" s="32">
        <f t="shared" si="19"/>
        <v>0.97955263110962476</v>
      </c>
      <c r="H105" s="32">
        <f t="shared" si="19"/>
        <v>1.0904780124355915</v>
      </c>
      <c r="I105" s="32">
        <f t="shared" si="19"/>
        <v>1.0364958263993074</v>
      </c>
      <c r="J105" s="32">
        <f t="shared" si="19"/>
        <v>0.99073418131303426</v>
      </c>
      <c r="K105" s="32">
        <f t="shared" si="19"/>
        <v>1.0501868906077214</v>
      </c>
    </row>
    <row r="106" spans="1:11" s="20" customFormat="1" ht="12.75" customHeight="1" thickBot="1">
      <c r="B106" s="33"/>
      <c r="C106" s="33"/>
      <c r="D106" s="33"/>
      <c r="E106" s="33"/>
      <c r="F106" s="33"/>
      <c r="G106" s="33"/>
      <c r="H106" s="33"/>
      <c r="I106" s="33"/>
      <c r="J106" s="33"/>
      <c r="K106" s="33"/>
    </row>
    <row r="107" spans="1:11" s="20" customFormat="1" ht="12.75" customHeight="1"/>
    <row r="108" spans="1:11" s="20" customFormat="1" ht="12.75" customHeight="1">
      <c r="B108" s="28" t="s">
        <v>71</v>
      </c>
    </row>
    <row r="109" spans="1:11" s="20" customFormat="1" ht="12.75" customHeight="1">
      <c r="A109" s="20">
        <v>26</v>
      </c>
      <c r="B109" s="20" t="s">
        <v>56</v>
      </c>
      <c r="F109" s="29">
        <f>SUM(G109:K109)</f>
        <v>107328503.82805897</v>
      </c>
      <c r="G109" s="30">
        <v>73427234.136149153</v>
      </c>
      <c r="H109" s="30">
        <v>29911834.25833755</v>
      </c>
      <c r="I109" s="30">
        <v>3569314.7465910092</v>
      </c>
      <c r="J109" s="30">
        <v>379996.08551722503</v>
      </c>
      <c r="K109" s="30">
        <v>40124.60146404284</v>
      </c>
    </row>
    <row r="110" spans="1:11" s="20" customFormat="1" ht="12.75" customHeight="1">
      <c r="A110" s="20">
        <v>27</v>
      </c>
      <c r="B110" s="20" t="s">
        <v>57</v>
      </c>
      <c r="F110" s="29">
        <f>SUM(G110:K110)</f>
        <v>4926609.1071514888</v>
      </c>
      <c r="G110" s="29">
        <v>3188087.7459095595</v>
      </c>
      <c r="H110" s="29">
        <v>1427593.6274671084</v>
      </c>
      <c r="I110" s="29">
        <v>167887.1693806806</v>
      </c>
      <c r="J110" s="29">
        <v>17947.471921812488</v>
      </c>
      <c r="K110" s="29">
        <v>125093.09247232825</v>
      </c>
    </row>
    <row r="111" spans="1:11" s="20" customFormat="1" ht="12.75" customHeight="1">
      <c r="A111" s="20">
        <v>28</v>
      </c>
      <c r="B111" s="20" t="s">
        <v>58</v>
      </c>
      <c r="F111" s="29">
        <f>SUM(G111:K111)</f>
        <v>38693678.769981362</v>
      </c>
      <c r="G111" s="29">
        <v>31670132.982681539</v>
      </c>
      <c r="H111" s="29">
        <v>5641271.6119492194</v>
      </c>
      <c r="I111" s="29">
        <v>462302.24476694182</v>
      </c>
      <c r="J111" s="29">
        <v>29802.523461064917</v>
      </c>
      <c r="K111" s="29">
        <v>890169.40712259733</v>
      </c>
    </row>
    <row r="112" spans="1:11" s="20" customFormat="1" ht="12.75" customHeight="1">
      <c r="A112" s="20">
        <v>29</v>
      </c>
      <c r="B112" s="20" t="s">
        <v>59</v>
      </c>
      <c r="F112" s="29">
        <f>SUM(G112:K112)</f>
        <v>15434208.294808134</v>
      </c>
      <c r="G112" s="29">
        <v>11570442.088758053</v>
      </c>
      <c r="H112" s="29">
        <v>2757197.3203703319</v>
      </c>
      <c r="I112" s="29">
        <v>283805.47890642827</v>
      </c>
      <c r="J112" s="29">
        <v>25861.76648251597</v>
      </c>
      <c r="K112" s="29">
        <v>796901.64029080537</v>
      </c>
    </row>
    <row r="113" spans="1:11" s="20" customFormat="1" ht="12.75" customHeight="1">
      <c r="A113" s="20">
        <v>30</v>
      </c>
      <c r="B113" s="28" t="s">
        <v>72</v>
      </c>
      <c r="F113" s="31">
        <f t="shared" ref="F113:K113" si="20">SUM(F109:F112)</f>
        <v>166382999.99999994</v>
      </c>
      <c r="G113" s="31">
        <f t="shared" si="20"/>
        <v>119855896.9534983</v>
      </c>
      <c r="H113" s="31">
        <f t="shared" si="20"/>
        <v>39737896.818124205</v>
      </c>
      <c r="I113" s="31">
        <f t="shared" si="20"/>
        <v>4483309.6396450605</v>
      </c>
      <c r="J113" s="31">
        <f t="shared" si="20"/>
        <v>453607.84738261841</v>
      </c>
      <c r="K113" s="31">
        <f t="shared" si="20"/>
        <v>1852288.7413497737</v>
      </c>
    </row>
    <row r="114" spans="1:11" s="20" customFormat="1" ht="12.75" customHeight="1">
      <c r="A114" s="20">
        <v>31</v>
      </c>
      <c r="B114" s="20" t="s">
        <v>61</v>
      </c>
      <c r="F114" s="29">
        <f>SUM(G114:K114)</f>
        <v>106390431.34089276</v>
      </c>
      <c r="G114" s="29">
        <v>72801318.237026215</v>
      </c>
      <c r="H114" s="29">
        <v>29659960.100579005</v>
      </c>
      <c r="I114" s="29">
        <v>3538857.4841813878</v>
      </c>
      <c r="J114" s="29">
        <v>376666.88932914217</v>
      </c>
      <c r="K114" s="29">
        <v>13628.629777012307</v>
      </c>
    </row>
    <row r="115" spans="1:11" s="20" customFormat="1" ht="12.75" customHeight="1">
      <c r="A115" s="20">
        <v>32</v>
      </c>
      <c r="B115" s="28" t="s">
        <v>73</v>
      </c>
      <c r="F115" s="31">
        <f t="shared" ref="F115:K115" si="21">F113-F114</f>
        <v>59992568.659107178</v>
      </c>
      <c r="G115" s="31">
        <f t="shared" si="21"/>
        <v>47054578.716472089</v>
      </c>
      <c r="H115" s="31">
        <f t="shared" si="21"/>
        <v>10077936.7175452</v>
      </c>
      <c r="I115" s="31">
        <f t="shared" si="21"/>
        <v>944452.15546367271</v>
      </c>
      <c r="J115" s="31">
        <f t="shared" si="21"/>
        <v>76940.958053476235</v>
      </c>
      <c r="K115" s="31">
        <f t="shared" si="21"/>
        <v>1838660.1115727613</v>
      </c>
    </row>
    <row r="116" spans="1:11" s="20" customFormat="1" ht="12.75" customHeight="1"/>
    <row r="117" spans="1:11" s="20" customFormat="1" ht="12.75" customHeight="1">
      <c r="B117" s="20" t="s">
        <v>74</v>
      </c>
    </row>
    <row r="118" spans="1:11" s="20" customFormat="1" ht="12.75" customHeight="1">
      <c r="A118" s="20">
        <v>33</v>
      </c>
      <c r="B118" s="20" t="s">
        <v>56</v>
      </c>
      <c r="F118" s="38">
        <v>4.7244127668316319E-3</v>
      </c>
      <c r="G118" s="38">
        <v>5.2546653856567725E-3</v>
      </c>
      <c r="H118" s="38">
        <v>5.1658405517459212E-3</v>
      </c>
      <c r="I118" s="38">
        <v>5.0967545698153947E-3</v>
      </c>
      <c r="J118" s="38">
        <v>5.0671462918450393E-3</v>
      </c>
      <c r="K118" s="38">
        <v>1.1016189103395142E-3</v>
      </c>
    </row>
    <row r="119" spans="1:11" s="20" customFormat="1" ht="12.75" customHeight="1">
      <c r="A119" s="20">
        <v>34</v>
      </c>
      <c r="B119" s="20" t="s">
        <v>57</v>
      </c>
      <c r="F119" s="38">
        <v>2.4811872516725324E-2</v>
      </c>
      <c r="G119" s="38">
        <v>2.6764513169167951E-2</v>
      </c>
      <c r="H119" s="38">
        <v>2.9279387444158915E-2</v>
      </c>
      <c r="I119" s="38">
        <v>2.8094438897569719E-2</v>
      </c>
      <c r="J119" s="38">
        <v>2.7316643615699601E-2</v>
      </c>
      <c r="K119" s="38">
        <v>5.2009761275454642E-3</v>
      </c>
    </row>
    <row r="120" spans="1:11" s="20" customFormat="1" ht="12.75" customHeight="1">
      <c r="A120" s="20">
        <v>35</v>
      </c>
      <c r="B120" s="20" t="s">
        <v>58</v>
      </c>
      <c r="F120" s="38">
        <v>0.19487290425584353</v>
      </c>
      <c r="G120" s="38">
        <v>0.26587589766681607</v>
      </c>
      <c r="H120" s="38">
        <v>0.11570027634338237</v>
      </c>
      <c r="I120" s="38">
        <v>7.7362208295762472E-2</v>
      </c>
      <c r="J120" s="38">
        <v>4.5360422670170771E-2</v>
      </c>
      <c r="K120" s="38">
        <v>3.7010435543753717E-2</v>
      </c>
    </row>
    <row r="121" spans="1:11" s="20" customFormat="1" ht="12.75" customHeight="1">
      <c r="A121" s="20">
        <v>36</v>
      </c>
      <c r="B121" s="20" t="s">
        <v>59</v>
      </c>
      <c r="F121" s="38">
        <v>7.7731275260192592E-2</v>
      </c>
      <c r="G121" s="38">
        <v>9.713573600820366E-2</v>
      </c>
      <c r="H121" s="38">
        <v>5.6549039621556933E-2</v>
      </c>
      <c r="I121" s="38">
        <v>4.7492346885977609E-2</v>
      </c>
      <c r="J121" s="38">
        <v>3.9362460704938644E-2</v>
      </c>
      <c r="K121" s="38">
        <v>3.3132656050302217E-2</v>
      </c>
    </row>
    <row r="122" spans="1:11" s="20" customFormat="1" ht="12.75" customHeight="1">
      <c r="A122" s="20">
        <v>37</v>
      </c>
      <c r="B122" s="20" t="s">
        <v>75</v>
      </c>
      <c r="F122" s="39">
        <f t="shared" ref="F122:K122" si="22">SUM(F118:F121)</f>
        <v>0.30214046479959306</v>
      </c>
      <c r="G122" s="39">
        <f t="shared" si="22"/>
        <v>0.39503081222984449</v>
      </c>
      <c r="H122" s="39">
        <f t="shared" si="22"/>
        <v>0.20669454396084413</v>
      </c>
      <c r="I122" s="39">
        <f t="shared" si="22"/>
        <v>0.15804574864912518</v>
      </c>
      <c r="J122" s="39">
        <f t="shared" si="22"/>
        <v>0.11710667328265406</v>
      </c>
      <c r="K122" s="39">
        <f t="shared" si="22"/>
        <v>7.6445686631940915E-2</v>
      </c>
    </row>
    <row r="123" spans="1:11" s="20" customFormat="1" ht="12.75" customHeight="1"/>
    <row r="124" spans="1:11" s="20" customFormat="1" ht="12.75" customHeight="1">
      <c r="B124" s="28" t="s">
        <v>76</v>
      </c>
    </row>
    <row r="125" spans="1:11" s="20" customFormat="1" ht="12.75" customHeight="1">
      <c r="A125" s="20">
        <v>38</v>
      </c>
      <c r="B125" s="20" t="s">
        <v>56</v>
      </c>
      <c r="F125" s="29">
        <f>SUM(G125:K125)</f>
        <v>107328503.82805897</v>
      </c>
      <c r="G125" s="30">
        <v>73427234.136149153</v>
      </c>
      <c r="H125" s="30">
        <v>29911834.25833755</v>
      </c>
      <c r="I125" s="30">
        <v>3569314.7465910092</v>
      </c>
      <c r="J125" s="30">
        <v>379996.08551722503</v>
      </c>
      <c r="K125" s="30">
        <v>40124.60146404284</v>
      </c>
    </row>
    <row r="126" spans="1:11" s="20" customFormat="1" ht="12.75" customHeight="1">
      <c r="A126" s="20">
        <v>39</v>
      </c>
      <c r="B126" s="20" t="s">
        <v>57</v>
      </c>
      <c r="F126" s="29">
        <f>SUM(G126:K126)</f>
        <v>4885290.2807925865</v>
      </c>
      <c r="G126" s="29">
        <v>3253855.4416732192</v>
      </c>
      <c r="H126" s="29">
        <v>1331894.884949977</v>
      </c>
      <c r="I126" s="29">
        <v>163239.20875952588</v>
      </c>
      <c r="J126" s="29">
        <v>17947.471931836688</v>
      </c>
      <c r="K126" s="29">
        <v>118353.27347802818</v>
      </c>
    </row>
    <row r="127" spans="1:11" s="20" customFormat="1" ht="12.75" customHeight="1">
      <c r="A127" s="20">
        <v>40</v>
      </c>
      <c r="B127" s="20" t="s">
        <v>58</v>
      </c>
      <c r="F127" s="29">
        <f>SUM(G127:K127)</f>
        <v>38730021.146154888</v>
      </c>
      <c r="G127" s="29">
        <v>32009934.639114007</v>
      </c>
      <c r="H127" s="29">
        <v>5379965.7623650124</v>
      </c>
      <c r="I127" s="29">
        <v>453123.84529074689</v>
      </c>
      <c r="J127" s="29">
        <v>29802.523471909906</v>
      </c>
      <c r="K127" s="29">
        <v>857194.37591321068</v>
      </c>
    </row>
    <row r="128" spans="1:11" s="20" customFormat="1" ht="12.75" customHeight="1">
      <c r="A128" s="20">
        <v>41</v>
      </c>
      <c r="B128" s="20" t="s">
        <v>59</v>
      </c>
      <c r="F128" s="29">
        <f>SUM(G128:K128)</f>
        <v>15439184.761417542</v>
      </c>
      <c r="G128" s="29">
        <v>11620441.859823452</v>
      </c>
      <c r="H128" s="29">
        <v>2718243.1192884366</v>
      </c>
      <c r="I128" s="29">
        <v>282355.53842954832</v>
      </c>
      <c r="J128" s="29">
        <v>25861.766484410775</v>
      </c>
      <c r="K128" s="29">
        <v>792282.47739169199</v>
      </c>
    </row>
    <row r="129" spans="1:11" s="20" customFormat="1" ht="12.75" customHeight="1">
      <c r="A129" s="20">
        <v>42</v>
      </c>
      <c r="B129" s="20" t="s">
        <v>77</v>
      </c>
      <c r="F129" s="31">
        <f t="shared" ref="F129:K129" si="23">SUM(F125:F128)</f>
        <v>166383000.01642397</v>
      </c>
      <c r="G129" s="31">
        <f t="shared" si="23"/>
        <v>120311466.07675983</v>
      </c>
      <c r="H129" s="31">
        <f t="shared" si="23"/>
        <v>39341938.024940975</v>
      </c>
      <c r="I129" s="31">
        <f t="shared" si="23"/>
        <v>4468033.3390708305</v>
      </c>
      <c r="J129" s="31">
        <f t="shared" si="23"/>
        <v>453607.84740538243</v>
      </c>
      <c r="K129" s="31">
        <f t="shared" si="23"/>
        <v>1807954.7282469738</v>
      </c>
    </row>
    <row r="130" spans="1:11" s="20" customFormat="1" ht="12.75" customHeight="1">
      <c r="A130" s="20">
        <v>43</v>
      </c>
      <c r="B130" s="20" t="s">
        <v>61</v>
      </c>
      <c r="F130" s="29">
        <f>SUM(G130:K130)</f>
        <v>106390431.34089276</v>
      </c>
      <c r="G130" s="29">
        <v>72801318.237026215</v>
      </c>
      <c r="H130" s="29">
        <v>29659960.100579005</v>
      </c>
      <c r="I130" s="29">
        <v>3538857.4841813878</v>
      </c>
      <c r="J130" s="29">
        <v>376666.88932914217</v>
      </c>
      <c r="K130" s="29">
        <v>13628.629777012307</v>
      </c>
    </row>
    <row r="131" spans="1:11" s="20" customFormat="1" ht="12.75" customHeight="1">
      <c r="A131" s="20">
        <v>44</v>
      </c>
      <c r="B131" s="20" t="s">
        <v>78</v>
      </c>
      <c r="F131" s="31">
        <f t="shared" ref="F131:K131" si="24">F129-F130</f>
        <v>59992568.675531209</v>
      </c>
      <c r="G131" s="31">
        <f t="shared" si="24"/>
        <v>47510147.839733616</v>
      </c>
      <c r="H131" s="31">
        <f t="shared" si="24"/>
        <v>9681977.9243619703</v>
      </c>
      <c r="I131" s="31">
        <f t="shared" si="24"/>
        <v>929175.85488944268</v>
      </c>
      <c r="J131" s="31">
        <f t="shared" si="24"/>
        <v>76940.958076240262</v>
      </c>
      <c r="K131" s="31">
        <f t="shared" si="24"/>
        <v>1794326.0984699614</v>
      </c>
    </row>
    <row r="132" spans="1:11" s="20" customFormat="1" ht="12.75" customHeight="1"/>
    <row r="133" spans="1:11" s="20" customFormat="1" ht="12.75" customHeight="1">
      <c r="B133" s="20" t="s">
        <v>79</v>
      </c>
    </row>
    <row r="134" spans="1:11" s="20" customFormat="1" ht="12.75" customHeight="1">
      <c r="A134" s="20">
        <v>45</v>
      </c>
      <c r="B134" s="20" t="s">
        <v>56</v>
      </c>
      <c r="F134" s="38">
        <v>4.7244127668316319E-3</v>
      </c>
      <c r="G134" s="38">
        <v>5.2546653856567725E-3</v>
      </c>
      <c r="H134" s="38">
        <v>5.1658405517459212E-3</v>
      </c>
      <c r="I134" s="38">
        <v>5.0967545698153947E-3</v>
      </c>
      <c r="J134" s="38">
        <v>5.0671462918450393E-3</v>
      </c>
      <c r="K134" s="38">
        <v>1.1016189103395142E-3</v>
      </c>
    </row>
    <row r="135" spans="1:11" s="20" customFormat="1" ht="12.75" customHeight="1">
      <c r="A135" s="20">
        <v>46</v>
      </c>
      <c r="B135" s="20" t="s">
        <v>57</v>
      </c>
      <c r="F135" s="38">
        <v>2.4603778586425557E-2</v>
      </c>
      <c r="G135" s="38">
        <v>2.7316643630956764E-2</v>
      </c>
      <c r="H135" s="38">
        <v>2.7316643630956757E-2</v>
      </c>
      <c r="I135" s="38">
        <v>2.7316643630956761E-2</v>
      </c>
      <c r="J135" s="38">
        <v>2.7316643630956761E-2</v>
      </c>
      <c r="K135" s="38">
        <v>4.9207557172851104E-3</v>
      </c>
    </row>
    <row r="136" spans="1:11" s="20" customFormat="1" ht="12.75" customHeight="1">
      <c r="A136" s="20">
        <v>47</v>
      </c>
      <c r="B136" s="20" t="s">
        <v>58</v>
      </c>
      <c r="F136" s="38">
        <v>0.19505593529909462</v>
      </c>
      <c r="G136" s="38">
        <v>0.26872858762811358</v>
      </c>
      <c r="H136" s="38">
        <v>0.11034099547787754</v>
      </c>
      <c r="I136" s="38">
        <v>7.5826283994860438E-2</v>
      </c>
      <c r="J136" s="38">
        <v>4.5360422686677199E-2</v>
      </c>
      <c r="K136" s="38">
        <v>3.5639437779324601E-2</v>
      </c>
    </row>
    <row r="137" spans="1:11" s="20" customFormat="1" ht="12.75" customHeight="1">
      <c r="A137" s="20">
        <v>48</v>
      </c>
      <c r="B137" s="20" t="s">
        <v>59</v>
      </c>
      <c r="F137" s="38">
        <v>7.7756338229957561E-2</v>
      </c>
      <c r="G137" s="38">
        <v>9.7555492187390458E-2</v>
      </c>
      <c r="H137" s="38">
        <v>5.5750104179348427E-2</v>
      </c>
      <c r="I137" s="38">
        <v>4.7249712119526513E-2</v>
      </c>
      <c r="J137" s="38">
        <v>3.9362460707822601E-2</v>
      </c>
      <c r="K137" s="38">
        <v>3.2940605830000511E-2</v>
      </c>
    </row>
    <row r="138" spans="1:11" s="20" customFormat="1" ht="12.75" customHeight="1">
      <c r="A138" s="20">
        <v>49</v>
      </c>
      <c r="B138" s="20" t="s">
        <v>80</v>
      </c>
      <c r="F138" s="39">
        <f t="shared" ref="F138:K138" si="25">SUM(F134:F137)</f>
        <v>0.30214046488230939</v>
      </c>
      <c r="G138" s="39">
        <f t="shared" si="25"/>
        <v>0.39885538883211757</v>
      </c>
      <c r="H138" s="39">
        <f t="shared" si="25"/>
        <v>0.19857358383992865</v>
      </c>
      <c r="I138" s="39">
        <f t="shared" si="25"/>
        <v>0.15548939431515912</v>
      </c>
      <c r="J138" s="39">
        <f t="shared" si="25"/>
        <v>0.1171066733173016</v>
      </c>
      <c r="K138" s="39">
        <f t="shared" si="25"/>
        <v>7.4602418236949741E-2</v>
      </c>
    </row>
    <row r="139" spans="1:11" s="20" customFormat="1" ht="12.75" customHeight="1"/>
    <row r="140" spans="1:11" s="20" customFormat="1" ht="12.75" customHeight="1">
      <c r="A140" s="20">
        <v>50</v>
      </c>
      <c r="B140" s="28" t="s">
        <v>81</v>
      </c>
      <c r="F140" s="32">
        <f t="shared" ref="F140:K140" si="26">F115/F131</f>
        <v>0.99999999972623221</v>
      </c>
      <c r="G140" s="32">
        <f t="shared" si="26"/>
        <v>0.99041111964546391</v>
      </c>
      <c r="H140" s="32">
        <f t="shared" si="26"/>
        <v>1.040896477587179</v>
      </c>
      <c r="I140" s="32">
        <f t="shared" si="26"/>
        <v>1.0164406990279011</v>
      </c>
      <c r="J140" s="32">
        <f t="shared" si="26"/>
        <v>0.99999999970413644</v>
      </c>
      <c r="K140" s="32">
        <f t="shared" si="26"/>
        <v>1.0247078906897715</v>
      </c>
    </row>
    <row r="141" spans="1:11" s="20" customFormat="1" ht="12.75" customHeight="1"/>
    <row r="142" spans="1:11" s="20" customFormat="1" ht="12.75" customHeight="1">
      <c r="A142" s="20">
        <v>51</v>
      </c>
      <c r="B142" s="28" t="s">
        <v>125</v>
      </c>
      <c r="F142" s="32">
        <f t="shared" ref="F142:K142" si="27">F80/F131</f>
        <v>0.85821825537577279</v>
      </c>
      <c r="G142" s="32">
        <f t="shared" si="27"/>
        <v>0.8451371683942841</v>
      </c>
      <c r="H142" s="32">
        <f t="shared" si="27"/>
        <v>0.91091457007141019</v>
      </c>
      <c r="I142" s="32">
        <f t="shared" si="27"/>
        <v>0.86335191839903813</v>
      </c>
      <c r="J142" s="32">
        <f t="shared" si="27"/>
        <v>0.83891666962267375</v>
      </c>
      <c r="K142" s="32">
        <f t="shared" si="27"/>
        <v>0.91840510083296645</v>
      </c>
    </row>
    <row r="143" spans="1:11" s="20" customFormat="1" ht="12" customHeight="1"/>
    <row r="144" spans="1:11" s="20" customFormat="1" ht="12.75" customHeight="1">
      <c r="A144" s="18" t="str">
        <f>$A$63</f>
        <v>File:  WA 2010 Gas Case / Gas COS Base Case / Summary Exhibits</v>
      </c>
      <c r="B144" s="18"/>
      <c r="C144" s="18"/>
      <c r="D144" s="18"/>
      <c r="E144" s="18"/>
      <c r="F144" s="18"/>
      <c r="G144" s="18"/>
      <c r="H144" s="18"/>
      <c r="I144" s="18"/>
      <c r="J144" s="18"/>
      <c r="K144" s="19" t="s">
        <v>130</v>
      </c>
    </row>
    <row r="145" spans="1:11" ht="12.75" customHeight="1">
      <c r="A145" s="20"/>
      <c r="B145" s="20" t="str">
        <f>B3</f>
        <v>Sumcost</v>
      </c>
      <c r="C145" s="20" t="str">
        <f>C3</f>
        <v>AVISTA UTILITIES</v>
      </c>
      <c r="D145" s="20"/>
      <c r="E145" s="20"/>
      <c r="F145" s="20"/>
      <c r="G145" s="20"/>
      <c r="H145" s="20"/>
      <c r="I145" s="20" t="str">
        <f>I3</f>
        <v>Natural Gas Utility</v>
      </c>
      <c r="J145" s="20"/>
      <c r="K145" s="20"/>
    </row>
    <row r="146" spans="1:11" ht="12.75" customHeight="1">
      <c r="A146" s="20"/>
      <c r="B146" s="20" t="str">
        <f>B4</f>
        <v>Company Base Case</v>
      </c>
      <c r="C146" s="20" t="s">
        <v>82</v>
      </c>
      <c r="D146" s="20"/>
      <c r="E146" s="20"/>
      <c r="F146" s="20"/>
      <c r="G146" s="20"/>
      <c r="H146" s="20"/>
      <c r="I146" s="20" t="str">
        <f>I4</f>
        <v>Washington Jurisdiction</v>
      </c>
      <c r="J146" s="20"/>
      <c r="K146" s="22">
        <f>K4</f>
        <v>40241</v>
      </c>
    </row>
    <row r="147" spans="1:11" ht="12.75" customHeight="1">
      <c r="A147" s="20"/>
      <c r="B147" s="20" t="str">
        <f>B5</f>
        <v>UG Storage 80% Sales / 20% Throughput</v>
      </c>
      <c r="C147" s="20" t="str">
        <f>C5</f>
        <v>For the Twelve Months Ended December 31, 2009</v>
      </c>
      <c r="D147" s="20"/>
      <c r="E147" s="20"/>
      <c r="F147" s="20"/>
      <c r="G147" s="20"/>
      <c r="H147" s="20"/>
      <c r="I147" s="20"/>
      <c r="J147" s="20"/>
      <c r="K147" s="35" t="str">
        <f>K5</f>
        <v xml:space="preserve"> </v>
      </c>
    </row>
    <row r="148" spans="1:11" ht="12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</row>
    <row r="149" spans="1:11" ht="12.75" customHeight="1">
      <c r="A149" s="20"/>
      <c r="B149" s="23" t="str">
        <f t="shared" ref="B149:K149" si="28">B7</f>
        <v>(b)</v>
      </c>
      <c r="C149" s="23" t="str">
        <f t="shared" si="28"/>
        <v>(c)</v>
      </c>
      <c r="D149" s="23" t="str">
        <f t="shared" si="28"/>
        <v>(d)</v>
      </c>
      <c r="E149" s="23" t="str">
        <f t="shared" si="28"/>
        <v>(e)</v>
      </c>
      <c r="F149" s="23" t="str">
        <f t="shared" si="28"/>
        <v>(f)</v>
      </c>
      <c r="G149" s="23" t="str">
        <f t="shared" si="28"/>
        <v>(g)</v>
      </c>
      <c r="H149" s="23" t="str">
        <f t="shared" si="28"/>
        <v>(h)</v>
      </c>
      <c r="I149" s="23" t="str">
        <f t="shared" si="28"/>
        <v>(i)</v>
      </c>
      <c r="J149" s="23" t="str">
        <f t="shared" si="28"/>
        <v>(j)</v>
      </c>
      <c r="K149" s="23" t="str">
        <f t="shared" si="28"/>
        <v>(k)</v>
      </c>
    </row>
    <row r="150" spans="1:11" ht="12.75" customHeight="1">
      <c r="A150" s="20"/>
      <c r="B150" s="20"/>
      <c r="C150" s="20"/>
      <c r="D150" s="20"/>
      <c r="E150" s="20"/>
      <c r="F150" s="23" t="str">
        <f t="shared" ref="F150:K152" si="29">F8</f>
        <v xml:space="preserve"> </v>
      </c>
      <c r="G150" s="23" t="str">
        <f t="shared" si="29"/>
        <v>Residential</v>
      </c>
      <c r="H150" s="23" t="str">
        <f t="shared" si="29"/>
        <v>Small Firm</v>
      </c>
      <c r="I150" s="23" t="str">
        <f t="shared" si="29"/>
        <v>Large Firm</v>
      </c>
      <c r="J150" s="23" t="str">
        <f t="shared" si="29"/>
        <v>Interrupt</v>
      </c>
      <c r="K150" s="23" t="str">
        <f t="shared" si="29"/>
        <v>Transport</v>
      </c>
    </row>
    <row r="151" spans="1:11" ht="12.75" customHeight="1">
      <c r="A151" s="20"/>
      <c r="B151" s="20"/>
      <c r="C151" s="20"/>
      <c r="D151" s="20"/>
      <c r="E151" s="20"/>
      <c r="F151" s="23" t="str">
        <f t="shared" si="29"/>
        <v>System</v>
      </c>
      <c r="G151" s="23" t="str">
        <f t="shared" si="29"/>
        <v>Service</v>
      </c>
      <c r="H151" s="23" t="str">
        <f t="shared" si="29"/>
        <v>Service</v>
      </c>
      <c r="I151" s="23" t="str">
        <f t="shared" si="29"/>
        <v>Service</v>
      </c>
      <c r="J151" s="23" t="str">
        <f t="shared" si="29"/>
        <v>Service</v>
      </c>
      <c r="K151" s="23" t="str">
        <f t="shared" si="29"/>
        <v>Service</v>
      </c>
    </row>
    <row r="152" spans="1:11" ht="12.75" customHeight="1">
      <c r="A152" s="20"/>
      <c r="B152" s="24" t="str">
        <f>B10</f>
        <v>Description</v>
      </c>
      <c r="C152" s="25"/>
      <c r="D152" s="25"/>
      <c r="E152" s="25"/>
      <c r="F152" s="24" t="str">
        <f t="shared" si="29"/>
        <v>Total</v>
      </c>
      <c r="G152" s="24" t="str">
        <f t="shared" si="29"/>
        <v>Sch 101</v>
      </c>
      <c r="H152" s="24" t="str">
        <f t="shared" si="29"/>
        <v>Sch 111</v>
      </c>
      <c r="I152" s="24" t="str">
        <f t="shared" si="29"/>
        <v>Sch 121</v>
      </c>
      <c r="J152" s="24" t="str">
        <f t="shared" si="29"/>
        <v>Sch 131</v>
      </c>
      <c r="K152" s="24" t="str">
        <f t="shared" si="29"/>
        <v>Sch 146</v>
      </c>
    </row>
    <row r="153" spans="1:11" ht="9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</row>
    <row r="154" spans="1:11" ht="12.75" customHeight="1">
      <c r="A154" s="20"/>
      <c r="B154" s="28" t="s">
        <v>83</v>
      </c>
      <c r="C154" s="20"/>
      <c r="D154" s="20"/>
      <c r="E154" s="20"/>
      <c r="F154" s="20"/>
      <c r="G154" s="20"/>
      <c r="H154" s="20"/>
      <c r="I154" s="20"/>
      <c r="J154" s="20"/>
      <c r="K154" s="20"/>
    </row>
    <row r="155" spans="1:11" ht="12.75" customHeight="1">
      <c r="A155" s="20">
        <v>1</v>
      </c>
      <c r="B155" s="20" t="s">
        <v>84</v>
      </c>
      <c r="C155" s="20"/>
      <c r="D155" s="20"/>
      <c r="E155" s="20"/>
      <c r="F155" s="29">
        <f>SUM(G155:K155)</f>
        <v>105118357.25022519</v>
      </c>
      <c r="G155" s="30">
        <v>70726019.812256262</v>
      </c>
      <c r="H155" s="30">
        <v>29391972.046393383</v>
      </c>
      <c r="I155" s="30">
        <v>3576134.2978040525</v>
      </c>
      <c r="J155" s="30">
        <v>378024.32557539432</v>
      </c>
      <c r="K155" s="30">
        <v>1046206.7681960945</v>
      </c>
    </row>
    <row r="156" spans="1:11" ht="12.75" customHeight="1">
      <c r="A156" s="20">
        <v>2</v>
      </c>
      <c r="B156" s="20" t="s">
        <v>85</v>
      </c>
      <c r="C156" s="20"/>
      <c r="D156" s="20"/>
      <c r="E156" s="20"/>
      <c r="F156" s="29">
        <f>SUM(G156:K156)</f>
        <v>26619792.960911971</v>
      </c>
      <c r="G156" s="30">
        <v>18099932.110335264</v>
      </c>
      <c r="H156" s="30">
        <v>7368264.3036749223</v>
      </c>
      <c r="I156" s="30">
        <v>700422.18898303213</v>
      </c>
      <c r="J156" s="30">
        <v>52432.664409004887</v>
      </c>
      <c r="K156" s="30">
        <v>398741.69350974989</v>
      </c>
    </row>
    <row r="157" spans="1:11" ht="12.75" customHeight="1">
      <c r="A157" s="20">
        <v>3</v>
      </c>
      <c r="B157" s="20" t="s">
        <v>86</v>
      </c>
      <c r="C157" s="20"/>
      <c r="D157" s="20"/>
      <c r="E157" s="20"/>
      <c r="F157" s="29">
        <f>SUM(G157:K157)</f>
        <v>26155849.77243622</v>
      </c>
      <c r="G157" s="30">
        <v>24139489.014480211</v>
      </c>
      <c r="H157" s="30">
        <v>1723876.3094282644</v>
      </c>
      <c r="I157" s="30">
        <v>65067.269039050574</v>
      </c>
      <c r="J157" s="30">
        <v>10816.61140497343</v>
      </c>
      <c r="K157" s="30">
        <v>216600.56808372276</v>
      </c>
    </row>
    <row r="158" spans="1:11" ht="12.75" customHeight="1">
      <c r="A158" s="20">
        <v>4</v>
      </c>
      <c r="B158" s="20" t="s">
        <v>60</v>
      </c>
      <c r="C158" s="20"/>
      <c r="D158" s="20"/>
      <c r="E158" s="20"/>
      <c r="F158" s="36">
        <f t="shared" ref="F158:K158" si="30">SUM(F155:F157)</f>
        <v>157893999.98357338</v>
      </c>
      <c r="G158" s="36">
        <f t="shared" si="30"/>
        <v>112965440.93707174</v>
      </c>
      <c r="H158" s="36">
        <f t="shared" si="30"/>
        <v>38484112.659496576</v>
      </c>
      <c r="I158" s="36">
        <f t="shared" si="30"/>
        <v>4341623.7558261352</v>
      </c>
      <c r="J158" s="36">
        <f t="shared" si="30"/>
        <v>441273.60138937266</v>
      </c>
      <c r="K158" s="36">
        <f t="shared" si="30"/>
        <v>1661549.0297895672</v>
      </c>
    </row>
    <row r="159" spans="1:11" ht="9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</row>
    <row r="160" spans="1:11" ht="12.75" customHeight="1">
      <c r="A160" s="20"/>
      <c r="B160" s="20" t="s">
        <v>87</v>
      </c>
      <c r="C160" s="20"/>
      <c r="D160" s="20"/>
      <c r="E160" s="20"/>
      <c r="F160" s="20"/>
      <c r="G160" s="20"/>
      <c r="H160" s="20"/>
      <c r="I160" s="20"/>
      <c r="J160" s="20"/>
      <c r="K160" s="20"/>
    </row>
    <row r="161" spans="1:11" ht="12.75" customHeight="1">
      <c r="A161" s="20">
        <v>5</v>
      </c>
      <c r="B161" s="20" t="s">
        <v>88</v>
      </c>
      <c r="C161" s="20"/>
      <c r="D161" s="34"/>
      <c r="E161" s="20"/>
      <c r="F161" s="38">
        <v>0.52940739208924159</v>
      </c>
      <c r="G161" s="38">
        <v>0.59375639553732207</v>
      </c>
      <c r="H161" s="38">
        <v>0.60281786128529624</v>
      </c>
      <c r="I161" s="38">
        <v>0.59843457299197722</v>
      </c>
      <c r="J161" s="38">
        <v>0.57536547903764035</v>
      </c>
      <c r="K161" s="38">
        <v>4.3497976733351956E-2</v>
      </c>
    </row>
    <row r="162" spans="1:11" ht="12.75" customHeight="1">
      <c r="A162" s="20">
        <v>6</v>
      </c>
      <c r="B162" s="20" t="s">
        <v>89</v>
      </c>
      <c r="C162" s="20"/>
      <c r="D162" s="20"/>
      <c r="E162" s="20"/>
      <c r="F162" s="38">
        <v>0.1340652150398951</v>
      </c>
      <c r="G162" s="38">
        <v>0.15195186266427707</v>
      </c>
      <c r="H162" s="38">
        <v>0.15112022160048094</v>
      </c>
      <c r="I162" s="38">
        <v>0.11720948338980242</v>
      </c>
      <c r="J162" s="38">
        <v>7.980424283275428E-2</v>
      </c>
      <c r="K162" s="38">
        <v>1.6578421621961367E-2</v>
      </c>
    </row>
    <row r="163" spans="1:11" ht="12.75" customHeight="1">
      <c r="A163" s="20">
        <v>7</v>
      </c>
      <c r="B163" s="20" t="s">
        <v>86</v>
      </c>
      <c r="C163" s="20"/>
      <c r="D163" s="20"/>
      <c r="E163" s="20"/>
      <c r="F163" s="38">
        <v>0.13172865880068516</v>
      </c>
      <c r="G163" s="38">
        <v>0.20265492141927041</v>
      </c>
      <c r="H163" s="38">
        <v>3.5356029473954657E-2</v>
      </c>
      <c r="I163" s="38">
        <v>1.0888434303781254E-2</v>
      </c>
      <c r="J163" s="38">
        <v>1.6463238954566448E-2</v>
      </c>
      <c r="K163" s="38">
        <v>9.0055682656132903E-3</v>
      </c>
    </row>
    <row r="164" spans="1:11" ht="12.75" customHeight="1">
      <c r="A164" s="20">
        <v>8</v>
      </c>
      <c r="B164" s="20" t="s">
        <v>90</v>
      </c>
      <c r="C164" s="20"/>
      <c r="D164" s="20"/>
      <c r="E164" s="20"/>
      <c r="F164" s="40">
        <f t="shared" ref="F164:K164" si="31">SUM(F161:F163)</f>
        <v>0.79520126592982188</v>
      </c>
      <c r="G164" s="40">
        <f t="shared" si="31"/>
        <v>0.94836317962086958</v>
      </c>
      <c r="H164" s="40">
        <f t="shared" si="31"/>
        <v>0.78929411235973179</v>
      </c>
      <c r="I164" s="40">
        <f t="shared" si="31"/>
        <v>0.72653249068556092</v>
      </c>
      <c r="J164" s="40">
        <f t="shared" si="31"/>
        <v>0.67163296082496116</v>
      </c>
      <c r="K164" s="40">
        <f t="shared" si="31"/>
        <v>6.908196662092661E-2</v>
      </c>
    </row>
    <row r="165" spans="1:11" ht="9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</row>
    <row r="166" spans="1:11" ht="12.75" customHeight="1">
      <c r="A166" s="20"/>
      <c r="B166" s="20" t="s">
        <v>91</v>
      </c>
      <c r="C166" s="20"/>
      <c r="D166" s="20"/>
      <c r="E166" s="20"/>
      <c r="F166" s="20"/>
      <c r="G166" s="20"/>
      <c r="H166" s="20"/>
      <c r="I166" s="20"/>
      <c r="J166" s="20"/>
      <c r="K166" s="20"/>
    </row>
    <row r="167" spans="1:11" ht="12.75" customHeight="1">
      <c r="A167" s="20">
        <v>9</v>
      </c>
      <c r="B167" s="20" t="s">
        <v>92</v>
      </c>
      <c r="C167" s="20"/>
      <c r="D167" s="20"/>
      <c r="E167" s="20"/>
      <c r="F167" s="38">
        <v>0.52940739208924159</v>
      </c>
      <c r="G167" s="38">
        <v>0.59375639553732207</v>
      </c>
      <c r="H167" s="38">
        <v>0.60281786128529624</v>
      </c>
      <c r="I167" s="38">
        <v>0.59843457299197722</v>
      </c>
      <c r="J167" s="38">
        <v>0.57536547903764035</v>
      </c>
      <c r="K167" s="38">
        <v>4.3497976733351956E-2</v>
      </c>
    </row>
    <row r="168" spans="1:11" ht="12.75" customHeight="1">
      <c r="A168" s="20">
        <v>10</v>
      </c>
      <c r="B168" s="20" t="s">
        <v>93</v>
      </c>
      <c r="C168" s="20"/>
      <c r="D168" s="20"/>
      <c r="E168" s="20"/>
      <c r="F168" s="37">
        <v>17.202960949176532</v>
      </c>
      <c r="G168" s="37">
        <v>17.899493581212845</v>
      </c>
      <c r="H168" s="37">
        <v>19.639539691277196</v>
      </c>
      <c r="I168" s="37">
        <v>21.051400245943501</v>
      </c>
      <c r="J168" s="37">
        <v>12.072913748331771</v>
      </c>
      <c r="K168" s="37">
        <v>3.2310846420795238</v>
      </c>
    </row>
    <row r="169" spans="1:11" ht="12.75" customHeight="1">
      <c r="A169" s="20">
        <v>11</v>
      </c>
      <c r="B169" s="20" t="s">
        <v>94</v>
      </c>
      <c r="C169" s="20"/>
      <c r="D169" s="20"/>
      <c r="E169" s="20"/>
      <c r="F169" s="37">
        <v>14.93621394406952</v>
      </c>
      <c r="G169" s="37">
        <v>14.013289694894045</v>
      </c>
      <c r="H169" s="37">
        <v>62.054582772795698</v>
      </c>
      <c r="I169" s="37">
        <v>171.22965536592255</v>
      </c>
      <c r="J169" s="37">
        <v>901.38428374778584</v>
      </c>
      <c r="K169" s="37">
        <v>564.06397938469468</v>
      </c>
    </row>
    <row r="170" spans="1:11" ht="12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</row>
    <row r="171" spans="1:11" ht="12.75" customHeight="1">
      <c r="A171" s="20"/>
      <c r="B171" s="28" t="s">
        <v>95</v>
      </c>
      <c r="C171" s="20"/>
      <c r="D171" s="20"/>
      <c r="E171" s="20"/>
      <c r="F171" s="20"/>
      <c r="G171" s="20"/>
      <c r="H171" s="20"/>
      <c r="I171" s="20"/>
      <c r="J171" s="20"/>
      <c r="K171" s="20"/>
    </row>
    <row r="172" spans="1:11" ht="12.75" customHeight="1">
      <c r="A172" s="20">
        <v>12</v>
      </c>
      <c r="B172" s="20" t="s">
        <v>84</v>
      </c>
      <c r="C172" s="20"/>
      <c r="D172" s="20"/>
      <c r="E172" s="20"/>
      <c r="F172" s="29">
        <f>SUM(G172:K172)</f>
        <v>104953369.40070173</v>
      </c>
      <c r="G172" s="30">
        <v>70964477.032046571</v>
      </c>
      <c r="H172" s="30">
        <v>29043431.742511809</v>
      </c>
      <c r="I172" s="30">
        <v>3559197.3731799731</v>
      </c>
      <c r="J172" s="30">
        <v>378385.46074943477</v>
      </c>
      <c r="K172" s="30">
        <v>1007877.792213951</v>
      </c>
    </row>
    <row r="173" spans="1:11" ht="12.75" customHeight="1">
      <c r="A173" s="20">
        <v>13</v>
      </c>
      <c r="B173" s="20" t="s">
        <v>85</v>
      </c>
      <c r="C173" s="20"/>
      <c r="D173" s="20"/>
      <c r="E173" s="20"/>
      <c r="F173" s="29">
        <f>SUM(G173:K173)</f>
        <v>26515877.278640047</v>
      </c>
      <c r="G173" s="30">
        <v>18302684.939420622</v>
      </c>
      <c r="H173" s="30">
        <v>7099646.0971820159</v>
      </c>
      <c r="I173" s="30">
        <v>690977.06897218234</v>
      </c>
      <c r="J173" s="30">
        <v>52585.052012105771</v>
      </c>
      <c r="K173" s="30">
        <v>369984.1210531207</v>
      </c>
    </row>
    <row r="174" spans="1:11" ht="12.75" customHeight="1">
      <c r="A174" s="20">
        <v>14</v>
      </c>
      <c r="B174" s="20" t="s">
        <v>86</v>
      </c>
      <c r="C174" s="20"/>
      <c r="D174" s="20"/>
      <c r="E174" s="20"/>
      <c r="F174" s="29">
        <f>SUM(G174:K174)</f>
        <v>26424753.304231618</v>
      </c>
      <c r="G174" s="30">
        <v>24536431.843435489</v>
      </c>
      <c r="H174" s="30">
        <v>1609276.1523130778</v>
      </c>
      <c r="I174" s="30">
        <v>63203.023343812245</v>
      </c>
      <c r="J174" s="30">
        <v>10906.763452759526</v>
      </c>
      <c r="K174" s="30">
        <v>204935.52168647846</v>
      </c>
    </row>
    <row r="175" spans="1:11" ht="12.75" customHeight="1">
      <c r="A175" s="20">
        <v>15</v>
      </c>
      <c r="B175" s="20" t="s">
        <v>66</v>
      </c>
      <c r="C175" s="20"/>
      <c r="D175" s="20"/>
      <c r="E175" s="20"/>
      <c r="F175" s="36">
        <f t="shared" ref="F175:K175" si="32">SUM(F172:F174)</f>
        <v>157893999.98357341</v>
      </c>
      <c r="G175" s="36">
        <f t="shared" si="32"/>
        <v>113803593.81490269</v>
      </c>
      <c r="H175" s="36">
        <f t="shared" si="32"/>
        <v>37752353.992006898</v>
      </c>
      <c r="I175" s="36">
        <f t="shared" si="32"/>
        <v>4313377.4654959682</v>
      </c>
      <c r="J175" s="36">
        <f t="shared" si="32"/>
        <v>441877.27621430007</v>
      </c>
      <c r="K175" s="36">
        <f t="shared" si="32"/>
        <v>1582797.4349535503</v>
      </c>
    </row>
    <row r="176" spans="1:11" ht="9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</row>
    <row r="177" spans="1:11" ht="12.75" customHeight="1">
      <c r="A177" s="20"/>
      <c r="B177" s="20" t="s">
        <v>96</v>
      </c>
      <c r="C177" s="20"/>
      <c r="D177" s="20"/>
      <c r="E177" s="20"/>
      <c r="F177" s="20"/>
      <c r="G177" s="20"/>
      <c r="H177" s="20"/>
      <c r="I177" s="20"/>
      <c r="J177" s="20"/>
      <c r="K177" s="20"/>
    </row>
    <row r="178" spans="1:11" ht="12.75" customHeight="1">
      <c r="A178" s="20">
        <v>16</v>
      </c>
      <c r="B178" s="20" t="s">
        <v>88</v>
      </c>
      <c r="C178" s="20"/>
      <c r="D178" s="20"/>
      <c r="E178" s="20"/>
      <c r="F178" s="38">
        <v>0.52857646408173187</v>
      </c>
      <c r="G178" s="38">
        <v>0.59575828253291985</v>
      </c>
      <c r="H178" s="38">
        <v>0.59566943585041976</v>
      </c>
      <c r="I178" s="38">
        <v>0.59560032785151029</v>
      </c>
      <c r="J178" s="38">
        <v>0.57591513867156163</v>
      </c>
      <c r="K178" s="38">
        <v>4.1904378836485755E-2</v>
      </c>
    </row>
    <row r="179" spans="1:11" ht="12.75" customHeight="1">
      <c r="A179" s="20">
        <v>17</v>
      </c>
      <c r="B179" s="20" t="s">
        <v>89</v>
      </c>
      <c r="C179" s="20"/>
      <c r="D179" s="20"/>
      <c r="E179" s="20"/>
      <c r="F179" s="38">
        <v>0.13354186467761922</v>
      </c>
      <c r="G179" s="38">
        <v>0.15365400551498865</v>
      </c>
      <c r="H179" s="38">
        <v>0.14561096715219987</v>
      </c>
      <c r="I179" s="38">
        <v>0.11562892575693563</v>
      </c>
      <c r="J179" s="38">
        <v>8.0036181785688276E-2</v>
      </c>
      <c r="K179" s="38">
        <v>1.5382772486768927E-2</v>
      </c>
    </row>
    <row r="180" spans="1:11" ht="12.75" customHeight="1">
      <c r="A180" s="20">
        <v>18</v>
      </c>
      <c r="B180" s="20" t="s">
        <v>86</v>
      </c>
      <c r="C180" s="20"/>
      <c r="D180" s="20"/>
      <c r="E180" s="20"/>
      <c r="F180" s="38">
        <v>0.13308293717047087</v>
      </c>
      <c r="G180" s="38">
        <v>0.20598732078205811</v>
      </c>
      <c r="H180" s="38">
        <v>3.3005625033378422E-2</v>
      </c>
      <c r="I180" s="38">
        <v>1.0576469208603721E-2</v>
      </c>
      <c r="J180" s="38">
        <v>1.660045334171394E-2</v>
      </c>
      <c r="K180" s="38">
        <v>8.5205724385879218E-3</v>
      </c>
    </row>
    <row r="181" spans="1:11" ht="12.75" customHeight="1">
      <c r="A181" s="20">
        <v>19</v>
      </c>
      <c r="B181" s="20" t="s">
        <v>97</v>
      </c>
      <c r="C181" s="20"/>
      <c r="D181" s="20"/>
      <c r="E181" s="20"/>
      <c r="F181" s="40">
        <f t="shared" ref="F181:K181" si="33">SUM(F178:F180)</f>
        <v>0.79520126592982199</v>
      </c>
      <c r="G181" s="40">
        <f t="shared" si="33"/>
        <v>0.95539960882996655</v>
      </c>
      <c r="H181" s="40">
        <f t="shared" si="33"/>
        <v>0.77428602803599811</v>
      </c>
      <c r="I181" s="40">
        <f t="shared" si="33"/>
        <v>0.72180572281704958</v>
      </c>
      <c r="J181" s="40">
        <f t="shared" si="33"/>
        <v>0.6725517737989638</v>
      </c>
      <c r="K181" s="40">
        <f t="shared" si="33"/>
        <v>6.5807723761842601E-2</v>
      </c>
    </row>
    <row r="182" spans="1:11" ht="9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</row>
    <row r="183" spans="1:11" ht="12.75" customHeight="1">
      <c r="A183" s="20"/>
      <c r="B183" s="20" t="s">
        <v>98</v>
      </c>
      <c r="C183" s="20"/>
      <c r="D183" s="20"/>
      <c r="E183" s="20"/>
      <c r="F183" s="20"/>
      <c r="G183" s="20"/>
      <c r="H183" s="20"/>
      <c r="I183" s="20"/>
      <c r="J183" s="20"/>
      <c r="K183" s="20"/>
    </row>
    <row r="184" spans="1:11" ht="12.75" customHeight="1">
      <c r="A184" s="20">
        <v>20</v>
      </c>
      <c r="B184" s="20" t="s">
        <v>92</v>
      </c>
      <c r="C184" s="20"/>
      <c r="D184" s="20"/>
      <c r="E184" s="20"/>
      <c r="F184" s="38">
        <v>0.52857646408173187</v>
      </c>
      <c r="G184" s="38">
        <v>0.59575828253291985</v>
      </c>
      <c r="H184" s="38">
        <v>0.59566943585041976</v>
      </c>
      <c r="I184" s="38">
        <v>0.59560032785151029</v>
      </c>
      <c r="J184" s="38">
        <v>0.57591513867156163</v>
      </c>
      <c r="K184" s="38">
        <v>4.1904378836485755E-2</v>
      </c>
    </row>
    <row r="185" spans="1:11" ht="12.75" customHeight="1">
      <c r="A185" s="20">
        <v>21</v>
      </c>
      <c r="B185" s="20" t="s">
        <v>93</v>
      </c>
      <c r="C185" s="20"/>
      <c r="D185" s="20"/>
      <c r="E185" s="20"/>
      <c r="F185" s="37">
        <v>17.135805752787295</v>
      </c>
      <c r="G185" s="37">
        <v>18.100001126802685</v>
      </c>
      <c r="H185" s="37">
        <v>18.923558598472756</v>
      </c>
      <c r="I185" s="37">
        <v>20.767524313903053</v>
      </c>
      <c r="J185" s="37">
        <v>12.10800184483209</v>
      </c>
      <c r="K185" s="37">
        <v>2.9980562123453964</v>
      </c>
    </row>
    <row r="186" spans="1:11" ht="12.75" customHeight="1">
      <c r="A186" s="20">
        <v>22</v>
      </c>
      <c r="B186" s="20" t="s">
        <v>94</v>
      </c>
      <c r="C186" s="20"/>
      <c r="D186" s="20"/>
      <c r="E186" s="20"/>
      <c r="F186" s="37">
        <v>15.089770441608534</v>
      </c>
      <c r="G186" s="37">
        <v>14.24372020861057</v>
      </c>
      <c r="H186" s="37">
        <v>57.929307138699706</v>
      </c>
      <c r="I186" s="37">
        <v>166.32374564161117</v>
      </c>
      <c r="J186" s="37">
        <v>908.89695439662717</v>
      </c>
      <c r="K186" s="37">
        <v>533.68625439187099</v>
      </c>
    </row>
    <row r="187" spans="1:11" ht="12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</row>
    <row r="188" spans="1:11" ht="12.75" customHeight="1">
      <c r="A188" s="20">
        <v>23</v>
      </c>
      <c r="B188" s="28" t="s">
        <v>99</v>
      </c>
      <c r="C188" s="20"/>
      <c r="D188" s="20"/>
      <c r="E188" s="20"/>
      <c r="F188" s="32">
        <f t="shared" ref="F188:K188" si="34">F158/F175</f>
        <v>0.99999999999999978</v>
      </c>
      <c r="G188" s="32">
        <f t="shared" si="34"/>
        <v>0.99263509306046893</v>
      </c>
      <c r="H188" s="32">
        <f t="shared" si="34"/>
        <v>1.0193831268811637</v>
      </c>
      <c r="I188" s="32">
        <f t="shared" si="34"/>
        <v>1.0065485319928797</v>
      </c>
      <c r="J188" s="32">
        <f t="shared" si="34"/>
        <v>0.99863384053124593</v>
      </c>
      <c r="K188" s="32">
        <f t="shared" si="34"/>
        <v>1.049754689448513</v>
      </c>
    </row>
    <row r="189" spans="1:11" ht="9" customHeight="1" thickBot="1">
      <c r="A189" s="20"/>
      <c r="B189" s="33"/>
      <c r="C189" s="33"/>
      <c r="D189" s="33"/>
      <c r="E189" s="33"/>
      <c r="F189" s="33"/>
      <c r="G189" s="33"/>
      <c r="H189" s="33"/>
      <c r="I189" s="33"/>
      <c r="J189" s="33"/>
      <c r="K189" s="33"/>
    </row>
    <row r="190" spans="1:11" ht="9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</row>
    <row r="191" spans="1:11" ht="12.75" customHeight="1">
      <c r="A191" s="20"/>
      <c r="B191" s="28" t="s">
        <v>100</v>
      </c>
      <c r="C191" s="20"/>
      <c r="D191" s="20"/>
      <c r="E191" s="20"/>
      <c r="F191" s="20"/>
      <c r="G191" s="20"/>
      <c r="H191" s="20"/>
      <c r="I191" s="20"/>
      <c r="J191" s="20"/>
      <c r="K191" s="20"/>
    </row>
    <row r="192" spans="1:11" ht="12.75" customHeight="1">
      <c r="A192" s="20">
        <v>24</v>
      </c>
      <c r="B192" s="20" t="s">
        <v>84</v>
      </c>
      <c r="C192" s="20"/>
      <c r="D192" s="20"/>
      <c r="E192" s="20"/>
      <c r="F192" s="29">
        <f>SUM(G192:K192)</f>
        <v>107852995.95923556</v>
      </c>
      <c r="G192" s="30">
        <v>72680266.183291778</v>
      </c>
      <c r="H192" s="30">
        <v>29987403.910491876</v>
      </c>
      <c r="I192" s="30">
        <v>3660937.3452297091</v>
      </c>
      <c r="J192" s="30">
        <v>385384.9565879741</v>
      </c>
      <c r="K192" s="30">
        <v>1139003.5636342377</v>
      </c>
    </row>
    <row r="193" spans="1:11" ht="12.75" customHeight="1">
      <c r="A193" s="20">
        <v>25</v>
      </c>
      <c r="B193" s="20" t="s">
        <v>85</v>
      </c>
      <c r="C193" s="20"/>
      <c r="D193" s="20"/>
      <c r="E193" s="20"/>
      <c r="F193" s="29">
        <f>SUM(G193:K193)</f>
        <v>28869706.595055167</v>
      </c>
      <c r="G193" s="30">
        <v>19768224.61102584</v>
      </c>
      <c r="H193" s="30">
        <v>7829580.9812647337</v>
      </c>
      <c r="I193" s="30">
        <v>747918.73041691829</v>
      </c>
      <c r="J193" s="30">
        <v>55555.575346314858</v>
      </c>
      <c r="K193" s="30">
        <v>468426.6970013596</v>
      </c>
    </row>
    <row r="194" spans="1:11" ht="12.75" customHeight="1">
      <c r="A194" s="20">
        <v>26</v>
      </c>
      <c r="B194" s="20" t="s">
        <v>86</v>
      </c>
      <c r="C194" s="20"/>
      <c r="D194" s="20"/>
      <c r="E194" s="20"/>
      <c r="F194" s="29">
        <f>SUM(G194:K194)</f>
        <v>29660297.429285232</v>
      </c>
      <c r="G194" s="30">
        <v>27407406.142756708</v>
      </c>
      <c r="H194" s="30">
        <v>1920911.9263675902</v>
      </c>
      <c r="I194" s="30">
        <v>74453.563998430487</v>
      </c>
      <c r="J194" s="30">
        <v>12667.31544832938</v>
      </c>
      <c r="K194" s="30">
        <v>244858.48071417565</v>
      </c>
    </row>
    <row r="195" spans="1:11" ht="12.75" customHeight="1">
      <c r="A195" s="20">
        <v>27</v>
      </c>
      <c r="B195" s="20" t="s">
        <v>72</v>
      </c>
      <c r="C195" s="20"/>
      <c r="D195" s="20"/>
      <c r="E195" s="20"/>
      <c r="F195" s="36">
        <f t="shared" ref="F195:K195" si="35">SUM(F192:F194)</f>
        <v>166382999.98357597</v>
      </c>
      <c r="G195" s="36">
        <f t="shared" si="35"/>
        <v>119855896.93707433</v>
      </c>
      <c r="H195" s="36">
        <f t="shared" si="35"/>
        <v>39737896.818124197</v>
      </c>
      <c r="I195" s="36">
        <f t="shared" si="35"/>
        <v>4483309.6396450577</v>
      </c>
      <c r="J195" s="36">
        <f t="shared" si="35"/>
        <v>453607.84738261835</v>
      </c>
      <c r="K195" s="36">
        <f t="shared" si="35"/>
        <v>1852288.741349773</v>
      </c>
    </row>
    <row r="196" spans="1:11" ht="9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</row>
    <row r="197" spans="1:11" ht="12.75" customHeight="1">
      <c r="A197" s="20"/>
      <c r="B197" s="20" t="s">
        <v>101</v>
      </c>
      <c r="C197" s="20"/>
      <c r="D197" s="20"/>
      <c r="E197" s="20"/>
      <c r="F197" s="20"/>
      <c r="G197" s="20"/>
      <c r="H197" s="20"/>
      <c r="I197" s="20"/>
      <c r="J197" s="20"/>
      <c r="K197" s="20"/>
    </row>
    <row r="198" spans="1:11" ht="12.75" customHeight="1">
      <c r="A198" s="20">
        <v>28</v>
      </c>
      <c r="B198" s="20" t="s">
        <v>88</v>
      </c>
      <c r="C198" s="20"/>
      <c r="D198" s="34"/>
      <c r="E198" s="20"/>
      <c r="F198" s="38">
        <v>0.54317984806281872</v>
      </c>
      <c r="G198" s="38">
        <v>0.61016261045423814</v>
      </c>
      <c r="H198" s="38">
        <v>0.61502993614337009</v>
      </c>
      <c r="I198" s="38">
        <v>0.61262561595861131</v>
      </c>
      <c r="J198" s="38">
        <v>0.58656860196399185</v>
      </c>
      <c r="K198" s="38">
        <v>4.7356174722127921E-2</v>
      </c>
    </row>
    <row r="199" spans="1:11" ht="12.75" customHeight="1">
      <c r="A199" s="20">
        <v>29</v>
      </c>
      <c r="B199" s="20" t="s">
        <v>89</v>
      </c>
      <c r="C199" s="20"/>
      <c r="D199" s="20"/>
      <c r="E199" s="20"/>
      <c r="F199" s="38">
        <v>0.14539645099749685</v>
      </c>
      <c r="G199" s="38">
        <v>0.16595744850865857</v>
      </c>
      <c r="H199" s="38">
        <v>0.16058164639092989</v>
      </c>
      <c r="I199" s="38">
        <v>0.12515761120732791</v>
      </c>
      <c r="J199" s="38">
        <v>8.4557416176036598E-2</v>
      </c>
      <c r="K199" s="38">
        <v>1.947570421722503E-2</v>
      </c>
    </row>
    <row r="200" spans="1:11" ht="12.75" customHeight="1">
      <c r="A200" s="20">
        <v>30</v>
      </c>
      <c r="B200" s="20" t="s">
        <v>86</v>
      </c>
      <c r="C200" s="20"/>
      <c r="D200" s="20"/>
      <c r="E200" s="20"/>
      <c r="F200" s="38">
        <v>0.14937810218296094</v>
      </c>
      <c r="G200" s="38">
        <v>0.23008961518757268</v>
      </c>
      <c r="H200" s="38">
        <v>3.9397152982541012E-2</v>
      </c>
      <c r="I200" s="38">
        <v>1.2459148082467494E-2</v>
      </c>
      <c r="J200" s="38">
        <v>1.9280071487344876E-2</v>
      </c>
      <c r="K200" s="38">
        <v>1.0180443121615127E-2</v>
      </c>
    </row>
    <row r="201" spans="1:11" ht="12.75" customHeight="1">
      <c r="A201" s="20">
        <v>31</v>
      </c>
      <c r="B201" s="20" t="s">
        <v>102</v>
      </c>
      <c r="C201" s="20"/>
      <c r="D201" s="20"/>
      <c r="E201" s="20"/>
      <c r="F201" s="40">
        <f t="shared" ref="F201:K201" si="36">SUM(F198:F200)</f>
        <v>0.83795440124327647</v>
      </c>
      <c r="G201" s="40">
        <f t="shared" si="36"/>
        <v>1.0062096741504694</v>
      </c>
      <c r="H201" s="40">
        <f t="shared" si="36"/>
        <v>0.81500873551684094</v>
      </c>
      <c r="I201" s="40">
        <f t="shared" si="36"/>
        <v>0.75024237524840676</v>
      </c>
      <c r="J201" s="40">
        <f t="shared" si="36"/>
        <v>0.69040608962737338</v>
      </c>
      <c r="K201" s="40">
        <f t="shared" si="36"/>
        <v>7.7012322060968086E-2</v>
      </c>
    </row>
    <row r="202" spans="1:11" ht="9" customHeight="1">
      <c r="A202" s="20"/>
      <c r="B202" s="20"/>
      <c r="C202" s="20"/>
      <c r="D202" s="20"/>
      <c r="E202" s="20"/>
      <c r="F202" s="41"/>
      <c r="G202" s="41"/>
      <c r="H202" s="41"/>
      <c r="I202" s="41"/>
      <c r="J202" s="41"/>
      <c r="K202" s="41"/>
    </row>
    <row r="203" spans="1:11" ht="12.75" customHeight="1">
      <c r="A203" s="20"/>
      <c r="B203" s="20" t="s">
        <v>103</v>
      </c>
      <c r="C203" s="20"/>
      <c r="D203" s="20"/>
      <c r="E203" s="20"/>
      <c r="F203" s="41"/>
      <c r="G203" s="41"/>
      <c r="H203" s="41"/>
      <c r="I203" s="41"/>
      <c r="J203" s="41"/>
      <c r="K203" s="41"/>
    </row>
    <row r="204" spans="1:11" ht="12.75" customHeight="1">
      <c r="A204" s="20">
        <v>32</v>
      </c>
      <c r="B204" s="20" t="s">
        <v>92</v>
      </c>
      <c r="C204" s="20"/>
      <c r="D204" s="20"/>
      <c r="E204" s="20"/>
      <c r="F204" s="38">
        <v>0.54317984806281872</v>
      </c>
      <c r="G204" s="38">
        <v>0.61016261045423814</v>
      </c>
      <c r="H204" s="38">
        <v>0.61502993614337009</v>
      </c>
      <c r="I204" s="38">
        <v>0.61262561595861131</v>
      </c>
      <c r="J204" s="38">
        <v>0.58656860196399185</v>
      </c>
      <c r="K204" s="38">
        <v>4.7356174722127921E-2</v>
      </c>
    </row>
    <row r="205" spans="1:11" ht="12.75" customHeight="1">
      <c r="A205" s="20">
        <v>33</v>
      </c>
      <c r="B205" s="20" t="s">
        <v>93</v>
      </c>
      <c r="C205" s="20"/>
      <c r="D205" s="20"/>
      <c r="E205" s="20"/>
      <c r="F205" s="37">
        <v>18.656960852332027</v>
      </c>
      <c r="G205" s="37">
        <v>19.54931142172536</v>
      </c>
      <c r="H205" s="37">
        <v>20.869143682987229</v>
      </c>
      <c r="I205" s="37">
        <v>22.478923131068715</v>
      </c>
      <c r="J205" s="37">
        <v>12.79198142903865</v>
      </c>
      <c r="K205" s="37">
        <v>3.7957563286120801</v>
      </c>
    </row>
    <row r="206" spans="1:11" ht="12.75" customHeight="1">
      <c r="A206" s="20">
        <v>34</v>
      </c>
      <c r="B206" s="20" t="s">
        <v>94</v>
      </c>
      <c r="C206" s="20"/>
      <c r="D206" s="20"/>
      <c r="E206" s="20"/>
      <c r="F206" s="37">
        <v>16.937417514738851</v>
      </c>
      <c r="G206" s="37">
        <v>15.910358410390666</v>
      </c>
      <c r="H206" s="37">
        <v>69.147297565428019</v>
      </c>
      <c r="I206" s="37">
        <v>195.93043157481708</v>
      </c>
      <c r="J206" s="37">
        <v>1055.6096206941149</v>
      </c>
      <c r="K206" s="37">
        <v>637.65229352649908</v>
      </c>
    </row>
    <row r="207" spans="1:11" ht="12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</row>
    <row r="208" spans="1:11" ht="12.75" customHeight="1">
      <c r="A208" s="20"/>
      <c r="B208" s="28" t="s">
        <v>104</v>
      </c>
      <c r="C208" s="20"/>
      <c r="D208" s="20"/>
      <c r="E208" s="20"/>
      <c r="F208" s="20"/>
      <c r="G208" s="20"/>
      <c r="H208" s="20"/>
      <c r="I208" s="20"/>
      <c r="J208" s="20"/>
      <c r="K208" s="20"/>
    </row>
    <row r="209" spans="1:11" ht="12.75" customHeight="1">
      <c r="A209" s="20">
        <v>35</v>
      </c>
      <c r="B209" s="20" t="s">
        <v>84</v>
      </c>
      <c r="C209" s="20"/>
      <c r="D209" s="20"/>
      <c r="E209" s="20"/>
      <c r="F209" s="29">
        <f>SUM(G209:K209)</f>
        <v>107763272.10762504</v>
      </c>
      <c r="G209" s="30">
        <v>72809877.080573887</v>
      </c>
      <c r="H209" s="30">
        <v>29798806.761961877</v>
      </c>
      <c r="I209" s="30">
        <v>3651777.4326062738</v>
      </c>
      <c r="J209" s="30">
        <v>385384.95660159207</v>
      </c>
      <c r="K209" s="30">
        <v>1117425.8758814039</v>
      </c>
    </row>
    <row r="210" spans="1:11" ht="12.75" customHeight="1">
      <c r="A210" s="20">
        <v>36</v>
      </c>
      <c r="B210" s="20" t="s">
        <v>85</v>
      </c>
      <c r="C210" s="20"/>
      <c r="D210" s="20"/>
      <c r="E210" s="20"/>
      <c r="F210" s="29">
        <f>SUM(G210:K210)</f>
        <v>28813262.377682783</v>
      </c>
      <c r="G210" s="30">
        <v>19878428.76474091</v>
      </c>
      <c r="H210" s="30">
        <v>7684230.1359719066</v>
      </c>
      <c r="I210" s="30">
        <v>742810.57318427425</v>
      </c>
      <c r="J210" s="30">
        <v>55555.575352061249</v>
      </c>
      <c r="K210" s="30">
        <v>452237.32843362854</v>
      </c>
    </row>
    <row r="211" spans="1:11" ht="12.75" customHeight="1">
      <c r="A211" s="20">
        <v>37</v>
      </c>
      <c r="B211" s="20" t="s">
        <v>86</v>
      </c>
      <c r="C211" s="20"/>
      <c r="D211" s="20"/>
      <c r="E211" s="20"/>
      <c r="F211" s="29">
        <f>SUM(G211:K211)</f>
        <v>29806465.514692187</v>
      </c>
      <c r="G211" s="30">
        <v>27623160.215021051</v>
      </c>
      <c r="H211" s="30">
        <v>1858901.1270071862</v>
      </c>
      <c r="I211" s="30">
        <v>73445.333280279912</v>
      </c>
      <c r="J211" s="30">
        <v>12667.315451728926</v>
      </c>
      <c r="K211" s="30">
        <v>238291.52393194076</v>
      </c>
    </row>
    <row r="212" spans="1:11" ht="12.75" customHeight="1">
      <c r="A212" s="20">
        <v>38</v>
      </c>
      <c r="B212" s="20" t="s">
        <v>77</v>
      </c>
      <c r="C212" s="20"/>
      <c r="D212" s="20"/>
      <c r="E212" s="20"/>
      <c r="F212" s="36">
        <f t="shared" ref="F212:K212" si="37">SUM(F209:F211)</f>
        <v>166383000</v>
      </c>
      <c r="G212" s="36">
        <f t="shared" si="37"/>
        <v>120311466.06033584</v>
      </c>
      <c r="H212" s="36">
        <f t="shared" si="37"/>
        <v>39341938.024940968</v>
      </c>
      <c r="I212" s="36">
        <f t="shared" si="37"/>
        <v>4468033.3390708286</v>
      </c>
      <c r="J212" s="36">
        <f t="shared" si="37"/>
        <v>453607.84740538226</v>
      </c>
      <c r="K212" s="36">
        <f t="shared" si="37"/>
        <v>1807954.7282469731</v>
      </c>
    </row>
    <row r="213" spans="1:11" ht="9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</row>
    <row r="214" spans="1:11" ht="12.75" customHeight="1">
      <c r="A214" s="20"/>
      <c r="B214" s="20" t="s">
        <v>105</v>
      </c>
      <c r="C214" s="20"/>
      <c r="D214" s="20"/>
      <c r="E214" s="20"/>
      <c r="F214" s="20"/>
      <c r="G214" s="20"/>
      <c r="H214" s="20"/>
      <c r="I214" s="20"/>
      <c r="J214" s="20"/>
      <c r="K214" s="20"/>
    </row>
    <row r="215" spans="1:11" ht="12.75" customHeight="1">
      <c r="A215" s="20">
        <v>39</v>
      </c>
      <c r="B215" s="20" t="s">
        <v>88</v>
      </c>
      <c r="C215" s="20"/>
      <c r="D215" s="20"/>
      <c r="E215" s="20"/>
      <c r="F215" s="38">
        <v>0.54272797199157963</v>
      </c>
      <c r="G215" s="38">
        <v>0.61125071493681571</v>
      </c>
      <c r="H215" s="38">
        <v>0.61116188232439173</v>
      </c>
      <c r="I215" s="38">
        <v>0.61109278526967015</v>
      </c>
      <c r="J215" s="38">
        <v>0.58656860198471894</v>
      </c>
      <c r="K215" s="38">
        <v>4.6459042541028922E-2</v>
      </c>
    </row>
    <row r="216" spans="1:11" ht="12.75" customHeight="1">
      <c r="A216" s="20">
        <v>40</v>
      </c>
      <c r="B216" s="20" t="s">
        <v>89</v>
      </c>
      <c r="C216" s="20"/>
      <c r="D216" s="20"/>
      <c r="E216" s="20"/>
      <c r="F216" s="38">
        <v>0.14511218108785109</v>
      </c>
      <c r="G216" s="38">
        <v>0.1668826302346598</v>
      </c>
      <c r="H216" s="38">
        <v>0.15760055735215667</v>
      </c>
      <c r="I216" s="38">
        <v>0.12430280609159994</v>
      </c>
      <c r="J216" s="38">
        <v>8.4557416184782783E-2</v>
      </c>
      <c r="K216" s="38">
        <v>1.8802601348180282E-2</v>
      </c>
    </row>
    <row r="217" spans="1:11" ht="12.75" customHeight="1">
      <c r="A217" s="20">
        <v>41</v>
      </c>
      <c r="B217" s="20" t="s">
        <v>86</v>
      </c>
      <c r="C217" s="20"/>
      <c r="D217" s="20"/>
      <c r="E217" s="20"/>
      <c r="F217" s="38">
        <v>0.15011424824656211</v>
      </c>
      <c r="G217" s="38">
        <v>0.231900905581267</v>
      </c>
      <c r="H217" s="38">
        <v>3.8125335719377235E-2</v>
      </c>
      <c r="I217" s="38">
        <v>1.2290429553170557E-2</v>
      </c>
      <c r="J217" s="38">
        <v>1.9280071492519094E-2</v>
      </c>
      <c r="K217" s="38">
        <v>9.9074097767677134E-3</v>
      </c>
    </row>
    <row r="218" spans="1:11" ht="12.75" customHeight="1">
      <c r="A218" s="20">
        <v>42</v>
      </c>
      <c r="B218" s="20" t="s">
        <v>106</v>
      </c>
      <c r="C218" s="20"/>
      <c r="D218" s="20"/>
      <c r="E218" s="20"/>
      <c r="F218" s="40">
        <f t="shared" ref="F218:K218" si="38">SUM(F215:F217)</f>
        <v>0.83795440132599275</v>
      </c>
      <c r="G218" s="40">
        <f t="shared" si="38"/>
        <v>1.0100342507527424</v>
      </c>
      <c r="H218" s="40">
        <f t="shared" si="38"/>
        <v>0.80688777539592571</v>
      </c>
      <c r="I218" s="40">
        <f t="shared" si="38"/>
        <v>0.7476860209144407</v>
      </c>
      <c r="J218" s="40">
        <f t="shared" si="38"/>
        <v>0.69040608966202077</v>
      </c>
      <c r="K218" s="40">
        <f t="shared" si="38"/>
        <v>7.5169053665976912E-2</v>
      </c>
    </row>
    <row r="219" spans="1:11" ht="9" customHeight="1">
      <c r="A219" s="20"/>
      <c r="B219" s="20"/>
      <c r="C219" s="20"/>
      <c r="D219" s="20"/>
      <c r="E219" s="20"/>
      <c r="F219" s="41"/>
      <c r="G219" s="41"/>
      <c r="H219" s="41"/>
      <c r="I219" s="41"/>
      <c r="J219" s="41"/>
      <c r="K219" s="41"/>
    </row>
    <row r="220" spans="1:11" ht="12.75" customHeight="1">
      <c r="A220" s="20"/>
      <c r="B220" s="20" t="s">
        <v>107</v>
      </c>
      <c r="C220" s="20"/>
      <c r="D220" s="20"/>
      <c r="E220" s="20"/>
      <c r="F220" s="41"/>
      <c r="G220" s="41"/>
      <c r="H220" s="41"/>
      <c r="I220" s="41"/>
      <c r="J220" s="41"/>
      <c r="K220" s="41"/>
    </row>
    <row r="221" spans="1:11" ht="12.75" customHeight="1">
      <c r="A221" s="20">
        <v>43</v>
      </c>
      <c r="B221" s="20" t="s">
        <v>92</v>
      </c>
      <c r="C221" s="20"/>
      <c r="D221" s="20"/>
      <c r="E221" s="20"/>
      <c r="F221" s="38">
        <v>0.54272797199157963</v>
      </c>
      <c r="G221" s="38">
        <v>0.61125071493681571</v>
      </c>
      <c r="H221" s="38">
        <v>0.61116188232439173</v>
      </c>
      <c r="I221" s="38">
        <v>0.61109278526967015</v>
      </c>
      <c r="J221" s="38">
        <v>0.58656860198471894</v>
      </c>
      <c r="K221" s="38">
        <v>4.6459042541028922E-2</v>
      </c>
    </row>
    <row r="222" spans="1:11" ht="12.75" customHeight="1">
      <c r="A222" s="20">
        <v>44</v>
      </c>
      <c r="B222" s="20" t="s">
        <v>93</v>
      </c>
      <c r="C222" s="20"/>
      <c r="D222" s="20"/>
      <c r="E222" s="20"/>
      <c r="F222" s="37">
        <v>18.620483947019885</v>
      </c>
      <c r="G222" s="37">
        <v>19.658295175367147</v>
      </c>
      <c r="H222" s="37">
        <v>20.48172222555316</v>
      </c>
      <c r="I222" s="37">
        <v>22.325395924028442</v>
      </c>
      <c r="J222" s="37">
        <v>12.791981430361789</v>
      </c>
      <c r="K222" s="37">
        <v>3.6645705986129631</v>
      </c>
    </row>
    <row r="223" spans="1:11" ht="12.75" customHeight="1">
      <c r="A223" s="20">
        <v>45</v>
      </c>
      <c r="B223" s="20" t="s">
        <v>94</v>
      </c>
      <c r="C223" s="20"/>
      <c r="D223" s="20"/>
      <c r="E223" s="20"/>
      <c r="F223" s="37">
        <v>17.020886330106265</v>
      </c>
      <c r="G223" s="37">
        <v>16.035606476564716</v>
      </c>
      <c r="H223" s="37">
        <v>66.915087365269486</v>
      </c>
      <c r="I223" s="37">
        <v>193.27719284284188</v>
      </c>
      <c r="J223" s="37">
        <v>1055.6096209774105</v>
      </c>
      <c r="K223" s="37">
        <v>620.55084357276235</v>
      </c>
    </row>
    <row r="224" spans="1:11" ht="12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</row>
    <row r="225" spans="1:12" ht="12.75" customHeight="1">
      <c r="A225" s="20">
        <v>46</v>
      </c>
      <c r="B225" s="28" t="s">
        <v>108</v>
      </c>
      <c r="C225" s="20"/>
      <c r="D225" s="20"/>
      <c r="E225" s="20"/>
      <c r="F225" s="32">
        <f t="shared" ref="F225:K225" si="39">F195/F212</f>
        <v>0.99999999990128785</v>
      </c>
      <c r="G225" s="32">
        <f t="shared" si="39"/>
        <v>0.99621341890196036</v>
      </c>
      <c r="H225" s="32">
        <f t="shared" si="39"/>
        <v>1.0100645472252081</v>
      </c>
      <c r="I225" s="32">
        <f t="shared" si="39"/>
        <v>1.0034190211699283</v>
      </c>
      <c r="J225" s="32">
        <f t="shared" si="39"/>
        <v>0.99999999994981592</v>
      </c>
      <c r="K225" s="32">
        <f t="shared" si="39"/>
        <v>1.0245216389603886</v>
      </c>
    </row>
    <row r="226" spans="1:12" ht="12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</row>
    <row r="227" spans="1:12" ht="12.75" customHeight="1">
      <c r="A227" s="20">
        <v>47</v>
      </c>
      <c r="B227" s="28" t="s">
        <v>126</v>
      </c>
      <c r="C227" s="20"/>
      <c r="D227" s="20"/>
      <c r="E227" s="20"/>
      <c r="F227" s="32">
        <f t="shared" ref="F227:K227" si="40">F158/F212</f>
        <v>0.94897916243590619</v>
      </c>
      <c r="G227" s="32">
        <f t="shared" si="40"/>
        <v>0.93894160412291794</v>
      </c>
      <c r="H227" s="32">
        <f t="shared" si="40"/>
        <v>0.97819565053199542</v>
      </c>
      <c r="I227" s="32">
        <f t="shared" si="40"/>
        <v>0.97170800357747966</v>
      </c>
      <c r="J227" s="32">
        <f t="shared" si="40"/>
        <v>0.97280857003122645</v>
      </c>
      <c r="K227" s="32">
        <f t="shared" si="40"/>
        <v>0.91902136919138255</v>
      </c>
    </row>
    <row r="228" spans="1:12" ht="4.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</row>
    <row r="229" spans="1:12" ht="12.75" customHeight="1">
      <c r="A229" s="20" t="str">
        <f>$A$63</f>
        <v>File:  WA 2010 Gas Case / Gas COS Base Case / Summary Exhibits</v>
      </c>
      <c r="B229" s="18"/>
      <c r="C229" s="18"/>
      <c r="D229" s="18"/>
      <c r="E229" s="18"/>
      <c r="F229" s="18"/>
      <c r="G229" s="18"/>
      <c r="H229" s="18"/>
      <c r="I229" s="18"/>
      <c r="J229" s="18"/>
      <c r="K229" s="19" t="s">
        <v>129</v>
      </c>
    </row>
    <row r="231" spans="1:12" ht="113.25" customHeight="1">
      <c r="A231" s="42"/>
      <c r="B231" s="20" t="str">
        <f>$B$3</f>
        <v>Sumcost</v>
      </c>
      <c r="C231" s="20" t="str">
        <f>$C$3</f>
        <v>AVISTA UTILITIES</v>
      </c>
      <c r="D231" s="20"/>
      <c r="E231" s="20"/>
      <c r="F231" s="20"/>
      <c r="G231" s="20"/>
      <c r="H231" s="20"/>
      <c r="I231" s="20" t="str">
        <f>$I$3</f>
        <v>Natural Gas Utility</v>
      </c>
      <c r="J231" s="20"/>
      <c r="K231" s="21"/>
      <c r="L231" s="44"/>
    </row>
    <row r="232" spans="1:12">
      <c r="A232" s="42"/>
      <c r="B232" s="20" t="str">
        <f>$B$4</f>
        <v>Company Base Case</v>
      </c>
      <c r="C232" s="20" t="s">
        <v>163</v>
      </c>
      <c r="D232" s="20"/>
      <c r="E232" s="20"/>
      <c r="F232" s="20"/>
      <c r="G232" s="20"/>
      <c r="H232" s="20"/>
      <c r="I232" s="20" t="str">
        <f>$I$4</f>
        <v>Washington Jurisdiction</v>
      </c>
      <c r="J232" s="20"/>
      <c r="K232" s="22">
        <f>$K$4</f>
        <v>40241</v>
      </c>
      <c r="L232" s="45"/>
    </row>
    <row r="233" spans="1:12">
      <c r="A233" s="42"/>
      <c r="B233" s="20" t="str">
        <f>$B$5</f>
        <v>UG Storage 80% Sales / 20% Throughput</v>
      </c>
      <c r="C233" s="20" t="str">
        <f>$C$5</f>
        <v>For the Twelve Months Ended December 31, 2009</v>
      </c>
      <c r="D233" s="20"/>
      <c r="E233" s="20"/>
      <c r="F233" s="20"/>
      <c r="G233" s="20"/>
      <c r="H233" s="20"/>
      <c r="I233" s="20"/>
      <c r="J233" s="20"/>
      <c r="K233" s="20"/>
      <c r="L233" s="46"/>
    </row>
    <row r="234" spans="1:12">
      <c r="A234" s="42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43"/>
    </row>
    <row r="235" spans="1:12">
      <c r="A235" s="42"/>
      <c r="B235" s="23" t="str">
        <f>$B$7</f>
        <v>(b)</v>
      </c>
      <c r="C235" s="23" t="str">
        <f>$C$7</f>
        <v>(c)</v>
      </c>
      <c r="D235" s="23" t="str">
        <f>$D$7</f>
        <v>(d)</v>
      </c>
      <c r="E235" s="23" t="str">
        <f>$E$7</f>
        <v>(e)</v>
      </c>
      <c r="F235" s="23" t="str">
        <f>$F$7</f>
        <v>(f)</v>
      </c>
      <c r="G235" s="23" t="str">
        <f>$G$7</f>
        <v>(g)</v>
      </c>
      <c r="H235" s="23" t="str">
        <f>$H$7</f>
        <v>(h)</v>
      </c>
      <c r="I235" s="23" t="str">
        <f>$I$7</f>
        <v>(i)</v>
      </c>
      <c r="J235" s="23" t="str">
        <f>$J$7</f>
        <v>(j)</v>
      </c>
      <c r="K235" s="23" t="str">
        <f>$K$7</f>
        <v>(k)</v>
      </c>
      <c r="L235" s="42"/>
    </row>
    <row r="236" spans="1:12">
      <c r="A236" s="42"/>
      <c r="B236" s="20"/>
      <c r="C236" s="20"/>
      <c r="D236" s="20"/>
      <c r="E236" s="20"/>
      <c r="F236" s="23" t="str">
        <f>$F$8</f>
        <v xml:space="preserve"> </v>
      </c>
      <c r="G236" s="55" t="str">
        <f>$G$8</f>
        <v>Residential</v>
      </c>
      <c r="H236" s="55" t="str">
        <f>$H$8</f>
        <v>Small Firm</v>
      </c>
      <c r="I236" s="55" t="str">
        <f>$I$8</f>
        <v>Large Firm</v>
      </c>
      <c r="J236" s="55" t="str">
        <f>$J$8</f>
        <v>Interrupt</v>
      </c>
      <c r="K236" s="55" t="str">
        <f>$K$8</f>
        <v>Transport</v>
      </c>
      <c r="L236" s="42"/>
    </row>
    <row r="237" spans="1:12">
      <c r="A237" s="42"/>
      <c r="B237" s="20"/>
      <c r="C237" s="20"/>
      <c r="D237" s="20"/>
      <c r="E237" s="20"/>
      <c r="F237" s="23" t="str">
        <f>$F$9</f>
        <v>System</v>
      </c>
      <c r="G237" s="55" t="str">
        <f>$G$9</f>
        <v>Service</v>
      </c>
      <c r="H237" s="55" t="str">
        <f>$H$9</f>
        <v>Service</v>
      </c>
      <c r="I237" s="55" t="str">
        <f>$I$9</f>
        <v>Service</v>
      </c>
      <c r="J237" s="55" t="str">
        <f>$J$9</f>
        <v>Service</v>
      </c>
      <c r="K237" s="55" t="str">
        <f>$K$9</f>
        <v>Service</v>
      </c>
      <c r="L237" s="42"/>
    </row>
    <row r="238" spans="1:12">
      <c r="A238" s="42"/>
      <c r="B238" s="56" t="str">
        <f>$B$10</f>
        <v>Description</v>
      </c>
      <c r="C238" s="27"/>
      <c r="D238" s="27"/>
      <c r="E238" s="27"/>
      <c r="F238" s="23" t="str">
        <f>$F$10</f>
        <v>Total</v>
      </c>
      <c r="G238" s="55" t="str">
        <f>$G$10</f>
        <v>Sch 101</v>
      </c>
      <c r="H238" s="55" t="str">
        <f>$H$10</f>
        <v>Sch 111</v>
      </c>
      <c r="I238" s="55" t="str">
        <f>$I$10</f>
        <v>Sch 121</v>
      </c>
      <c r="J238" s="55" t="str">
        <f>$J$10</f>
        <v>Sch 131</v>
      </c>
      <c r="K238" s="55" t="str">
        <f>$K$10</f>
        <v>Sch 146</v>
      </c>
      <c r="L238" s="42"/>
    </row>
    <row r="239" spans="1:12" ht="16.5">
      <c r="A239" s="23"/>
      <c r="B239" s="68" t="s">
        <v>132</v>
      </c>
      <c r="C239" s="68"/>
      <c r="D239" s="68"/>
      <c r="E239" s="68"/>
      <c r="F239" s="68"/>
      <c r="G239" s="68"/>
      <c r="H239" s="68"/>
      <c r="I239" s="68"/>
      <c r="J239" s="68"/>
      <c r="K239" s="68"/>
      <c r="L239" s="54"/>
    </row>
    <row r="240" spans="1:12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/>
    </row>
    <row r="241" spans="1:12">
      <c r="A241" s="20"/>
      <c r="B241" s="28" t="s">
        <v>133</v>
      </c>
      <c r="C241" s="20"/>
      <c r="D241" s="20"/>
      <c r="E241" s="20"/>
      <c r="F241" s="20"/>
      <c r="G241" s="20"/>
      <c r="H241" s="20"/>
      <c r="I241" s="20"/>
      <c r="J241" s="20"/>
      <c r="K241" s="20"/>
      <c r="L241"/>
    </row>
    <row r="242" spans="1:12">
      <c r="A242" s="23">
        <v>1</v>
      </c>
      <c r="B242" s="58" t="s">
        <v>134</v>
      </c>
      <c r="C242" s="20"/>
      <c r="D242" s="20"/>
      <c r="E242" s="20"/>
      <c r="F242" s="29">
        <f>SUM(G242:Q242)</f>
        <v>86038000</v>
      </c>
      <c r="G242" s="29">
        <v>84523016.003512993</v>
      </c>
      <c r="H242" s="29">
        <v>1363073.4364039714</v>
      </c>
      <c r="I242" s="29">
        <v>55936.058945303361</v>
      </c>
      <c r="J242" s="29">
        <v>1766.4018614306326</v>
      </c>
      <c r="K242" s="29">
        <v>94208.099276300403</v>
      </c>
      <c r="L242" s="47"/>
    </row>
    <row r="243" spans="1:12">
      <c r="A243" s="23">
        <v>2</v>
      </c>
      <c r="B243" s="58" t="s">
        <v>135</v>
      </c>
      <c r="C243" s="20"/>
      <c r="D243" s="20"/>
      <c r="E243" s="20"/>
      <c r="F243" s="29">
        <f t="shared" ref="F243" si="41">SUM(G243:Q243)</f>
        <v>-33625999.999999993</v>
      </c>
      <c r="G243" s="29">
        <v>-33033902.881681673</v>
      </c>
      <c r="H243" s="29">
        <v>-532726.32293312193</v>
      </c>
      <c r="I243" s="29">
        <v>-21861.339386024443</v>
      </c>
      <c r="J243" s="29">
        <v>-690.35808587445604</v>
      </c>
      <c r="K243" s="29">
        <v>-36819.097913304322</v>
      </c>
      <c r="L243" s="57"/>
    </row>
    <row r="244" spans="1:12">
      <c r="A244" s="23">
        <v>3</v>
      </c>
      <c r="B244" s="58" t="s">
        <v>136</v>
      </c>
      <c r="C244" s="20"/>
      <c r="D244" s="20"/>
      <c r="E244" s="20"/>
      <c r="F244" s="36">
        <f>SUM(F242:F243)</f>
        <v>52412000.000000007</v>
      </c>
      <c r="G244" s="36">
        <f t="shared" ref="G244:K244" si="42">SUM(G242:G243)</f>
        <v>51489113.12183132</v>
      </c>
      <c r="H244" s="36">
        <f t="shared" si="42"/>
        <v>830347.11347084946</v>
      </c>
      <c r="I244" s="36">
        <f t="shared" si="42"/>
        <v>34074.719559278921</v>
      </c>
      <c r="J244" s="36">
        <f t="shared" si="42"/>
        <v>1076.0437755561766</v>
      </c>
      <c r="K244" s="36">
        <f t="shared" si="42"/>
        <v>57389.001362996081</v>
      </c>
      <c r="L244" s="57"/>
    </row>
    <row r="245" spans="1:12">
      <c r="A245" s="23"/>
      <c r="B245" s="58"/>
      <c r="C245" s="20"/>
      <c r="D245" s="20"/>
      <c r="E245" s="20"/>
      <c r="F245" s="20"/>
      <c r="G245" s="20"/>
      <c r="H245" s="20"/>
      <c r="I245" s="20"/>
      <c r="J245" s="20"/>
      <c r="K245" s="20"/>
      <c r="L245"/>
    </row>
    <row r="246" spans="1:12">
      <c r="A246" s="23">
        <v>4</v>
      </c>
      <c r="B246" s="58" t="s">
        <v>137</v>
      </c>
      <c r="C246" s="20"/>
      <c r="D246" s="20"/>
      <c r="E246" s="20"/>
      <c r="F246" s="29">
        <f>SUM(G246:Q246)</f>
        <v>37102000</v>
      </c>
      <c r="G246" s="29">
        <v>31083415.495292883</v>
      </c>
      <c r="H246" s="29">
        <v>5107956.4593458651</v>
      </c>
      <c r="I246" s="29">
        <v>193911.58801601254</v>
      </c>
      <c r="J246" s="29">
        <v>37602.940193769908</v>
      </c>
      <c r="K246" s="29">
        <v>679113.51715147088</v>
      </c>
      <c r="L246" s="47"/>
    </row>
    <row r="247" spans="1:12">
      <c r="A247" s="23">
        <v>5</v>
      </c>
      <c r="B247" s="58" t="s">
        <v>138</v>
      </c>
      <c r="C247" s="20"/>
      <c r="D247" s="20"/>
      <c r="E247" s="20"/>
      <c r="F247" s="29">
        <f t="shared" ref="F247" si="43">SUM(G247:Q247)</f>
        <v>-7469000</v>
      </c>
      <c r="G247" s="29">
        <v>-6257399.3405838646</v>
      </c>
      <c r="H247" s="29">
        <v>-1028282.2164534059</v>
      </c>
      <c r="I247" s="29">
        <v>-39036.322863770089</v>
      </c>
      <c r="J247" s="29">
        <v>-7569.8442215316545</v>
      </c>
      <c r="K247" s="29">
        <v>-136712.27587742807</v>
      </c>
      <c r="L247" s="57"/>
    </row>
    <row r="248" spans="1:12">
      <c r="A248" s="23">
        <v>6</v>
      </c>
      <c r="B248" s="58" t="s">
        <v>139</v>
      </c>
      <c r="C248" s="20"/>
      <c r="D248" s="20"/>
      <c r="E248" s="20"/>
      <c r="F248" s="36">
        <f>SUM(F246:F247)</f>
        <v>29633000</v>
      </c>
      <c r="G248" s="36">
        <f t="shared" ref="G248:K248" si="44">SUM(G246:G247)</f>
        <v>24826016.154709019</v>
      </c>
      <c r="H248" s="36">
        <f t="shared" si="44"/>
        <v>4079674.242892459</v>
      </c>
      <c r="I248" s="36">
        <f t="shared" si="44"/>
        <v>154875.26515224244</v>
      </c>
      <c r="J248" s="36">
        <f t="shared" si="44"/>
        <v>30033.095972238254</v>
      </c>
      <c r="K248" s="36">
        <f t="shared" si="44"/>
        <v>542401.24127404275</v>
      </c>
      <c r="L248" s="57"/>
    </row>
    <row r="249" spans="1:12">
      <c r="A249" s="23"/>
      <c r="B249" s="58"/>
      <c r="C249" s="20"/>
      <c r="D249" s="20"/>
      <c r="E249" s="20"/>
      <c r="F249" s="20"/>
      <c r="G249" s="20"/>
      <c r="H249" s="20"/>
      <c r="I249" s="20"/>
      <c r="J249" s="20"/>
      <c r="K249" s="20"/>
      <c r="L249"/>
    </row>
    <row r="250" spans="1:12">
      <c r="A250" s="23">
        <v>7</v>
      </c>
      <c r="B250" s="58" t="s">
        <v>140</v>
      </c>
      <c r="C250" s="20"/>
      <c r="D250" s="20"/>
      <c r="E250" s="20"/>
      <c r="F250" s="29">
        <f>SUM(G250:Q250)</f>
        <v>82045000.000000015</v>
      </c>
      <c r="G250" s="29">
        <f>G244+G248</f>
        <v>76315129.276540339</v>
      </c>
      <c r="H250" s="29">
        <f t="shared" ref="H250:K250" si="45">H244+H248</f>
        <v>4910021.3563633086</v>
      </c>
      <c r="I250" s="29">
        <f t="shared" si="45"/>
        <v>188949.98471152136</v>
      </c>
      <c r="J250" s="29">
        <f t="shared" si="45"/>
        <v>31109.13974779443</v>
      </c>
      <c r="K250" s="29">
        <f t="shared" si="45"/>
        <v>599790.24263703881</v>
      </c>
      <c r="L250" s="47"/>
    </row>
    <row r="251" spans="1:12">
      <c r="A251" s="23"/>
      <c r="B251" s="58"/>
      <c r="C251" s="20"/>
      <c r="D251" s="20"/>
      <c r="E251" s="20"/>
      <c r="F251" s="20"/>
      <c r="G251" s="20"/>
      <c r="H251" s="20"/>
      <c r="I251" s="20"/>
      <c r="J251" s="20"/>
      <c r="K251" s="20"/>
      <c r="L251"/>
    </row>
    <row r="252" spans="1:12">
      <c r="A252" s="23">
        <v>8</v>
      </c>
      <c r="B252" s="58" t="s">
        <v>141</v>
      </c>
      <c r="C252" s="20"/>
      <c r="D252" s="20"/>
      <c r="E252" s="20"/>
      <c r="F252" s="29">
        <f>SUM(G252:Q252)</f>
        <v>6834348.5</v>
      </c>
      <c r="G252" s="29">
        <f>G250*0.0833</f>
        <v>6357050.2687358102</v>
      </c>
      <c r="H252" s="29">
        <f t="shared" ref="H252:K252" si="46">H250*0.0833</f>
        <v>409004.7789850636</v>
      </c>
      <c r="I252" s="29">
        <f t="shared" si="46"/>
        <v>15739.53372646973</v>
      </c>
      <c r="J252" s="29">
        <f t="shared" si="46"/>
        <v>2591.3913409912761</v>
      </c>
      <c r="K252" s="29">
        <f t="shared" si="46"/>
        <v>49962.527211665336</v>
      </c>
      <c r="L252" s="47"/>
    </row>
    <row r="253" spans="1:12">
      <c r="A253" s="23">
        <v>9</v>
      </c>
      <c r="B253" s="58" t="s">
        <v>142</v>
      </c>
      <c r="C253" s="20"/>
      <c r="D253" s="20"/>
      <c r="E253" s="20"/>
      <c r="F253" s="59">
        <v>0.62129999999999996</v>
      </c>
      <c r="G253" s="59">
        <v>0.62129999999999996</v>
      </c>
      <c r="H253" s="59">
        <v>0.62129999999999996</v>
      </c>
      <c r="I253" s="59">
        <v>0.62129999999999996</v>
      </c>
      <c r="J253" s="59">
        <v>0.62129999999999996</v>
      </c>
      <c r="K253" s="59">
        <v>0.62129999999999996</v>
      </c>
      <c r="L253" s="43"/>
    </row>
    <row r="254" spans="1:12">
      <c r="A254" s="23">
        <v>10</v>
      </c>
      <c r="B254" s="60" t="s">
        <v>143</v>
      </c>
      <c r="C254" s="20"/>
      <c r="D254" s="20"/>
      <c r="E254" s="20"/>
      <c r="F254" s="61">
        <f>SUM(G254:Q254)</f>
        <v>11000078.062127799</v>
      </c>
      <c r="G254" s="61">
        <f>G252/G253</f>
        <v>10231852.999735732</v>
      </c>
      <c r="H254" s="61">
        <f t="shared" ref="H254:K254" si="47">H252/H253</f>
        <v>658304.81085637154</v>
      </c>
      <c r="I254" s="61">
        <f t="shared" si="47"/>
        <v>25333.226664203656</v>
      </c>
      <c r="J254" s="61">
        <f t="shared" si="47"/>
        <v>4170.9179800278071</v>
      </c>
      <c r="K254" s="61">
        <f t="shared" si="47"/>
        <v>80416.106891461997</v>
      </c>
      <c r="L254" s="48"/>
    </row>
    <row r="255" spans="1:12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/>
    </row>
    <row r="256" spans="1:12">
      <c r="A256" s="20"/>
      <c r="B256" s="28" t="s">
        <v>144</v>
      </c>
      <c r="C256" s="20"/>
      <c r="D256" s="20"/>
      <c r="E256" s="20"/>
      <c r="F256" s="20"/>
      <c r="G256" s="20"/>
      <c r="H256" s="20"/>
      <c r="I256" s="20"/>
      <c r="J256" s="20"/>
      <c r="K256" s="20"/>
      <c r="L256"/>
    </row>
    <row r="257" spans="1:12">
      <c r="A257" s="23">
        <v>11</v>
      </c>
      <c r="B257" s="58" t="s">
        <v>145</v>
      </c>
      <c r="C257" s="20"/>
      <c r="D257" s="20"/>
      <c r="E257" s="20"/>
      <c r="F257" s="29">
        <f>SUM(G257:Q257)</f>
        <v>2333999.9999999995</v>
      </c>
      <c r="G257" s="29">
        <v>2292902.1984727602</v>
      </c>
      <c r="H257" s="29">
        <v>36976.84047242927</v>
      </c>
      <c r="I257" s="29">
        <v>1517.4081403372702</v>
      </c>
      <c r="J257" s="29">
        <v>47.918151800124321</v>
      </c>
      <c r="K257" s="29">
        <v>2555.6347626732972</v>
      </c>
      <c r="L257" s="47"/>
    </row>
    <row r="258" spans="1:12">
      <c r="A258" s="23">
        <v>12</v>
      </c>
      <c r="B258" s="58" t="s">
        <v>146</v>
      </c>
      <c r="C258" s="20"/>
      <c r="D258" s="20"/>
      <c r="E258" s="20"/>
      <c r="F258" s="29">
        <f t="shared" ref="F258:F262" si="48">SUM(G258:Q258)</f>
        <v>1152000</v>
      </c>
      <c r="G258" s="29">
        <v>965125.72504386294</v>
      </c>
      <c r="H258" s="29">
        <v>158599.69384848356</v>
      </c>
      <c r="I258" s="29">
        <v>6020.8654356758789</v>
      </c>
      <c r="J258" s="29">
        <v>1167.5539621374301</v>
      </c>
      <c r="K258" s="29">
        <v>21086.161709840293</v>
      </c>
      <c r="L258" s="47"/>
    </row>
    <row r="259" spans="1:12">
      <c r="A259" s="23">
        <v>13</v>
      </c>
      <c r="B259" s="58" t="s">
        <v>162</v>
      </c>
      <c r="C259" s="20"/>
      <c r="D259" s="20"/>
      <c r="E259" s="20"/>
      <c r="F259" s="29">
        <f t="shared" si="48"/>
        <v>520000</v>
      </c>
      <c r="G259" s="29">
        <v>510843.67746608192</v>
      </c>
      <c r="H259" s="29">
        <v>8238.1992483561353</v>
      </c>
      <c r="I259" s="29">
        <v>338.06865166040296</v>
      </c>
      <c r="J259" s="29">
        <v>10.675852157696935</v>
      </c>
      <c r="K259" s="29">
        <v>569.37878174383661</v>
      </c>
      <c r="L259" s="47"/>
    </row>
    <row r="260" spans="1:12">
      <c r="A260" s="23">
        <v>14</v>
      </c>
      <c r="B260" s="58" t="s">
        <v>147</v>
      </c>
      <c r="C260" s="20"/>
      <c r="D260" s="20"/>
      <c r="E260" s="20"/>
      <c r="F260" s="29">
        <f t="shared" si="48"/>
        <v>936000.00000000012</v>
      </c>
      <c r="G260" s="29">
        <v>784164.65159813862</v>
      </c>
      <c r="H260" s="29">
        <v>128862.25125189289</v>
      </c>
      <c r="I260" s="29">
        <v>4891.9531664866518</v>
      </c>
      <c r="J260" s="29">
        <v>948.63759423666193</v>
      </c>
      <c r="K260" s="29">
        <v>17132.506389245238</v>
      </c>
      <c r="L260" s="47"/>
    </row>
    <row r="261" spans="1:12">
      <c r="A261" s="23">
        <v>15</v>
      </c>
      <c r="B261" s="58" t="s">
        <v>148</v>
      </c>
      <c r="C261" s="20"/>
      <c r="D261" s="20"/>
      <c r="E261" s="20"/>
      <c r="F261" s="29">
        <f t="shared" si="48"/>
        <v>1392999.9999999998</v>
      </c>
      <c r="G261" s="29">
        <v>1370284.6108601678</v>
      </c>
      <c r="H261" s="29">
        <v>22098.105837811294</v>
      </c>
      <c r="I261" s="29">
        <v>302.27790562880818</v>
      </c>
      <c r="J261" s="29">
        <v>9.5456180724886792</v>
      </c>
      <c r="K261" s="29">
        <v>305.45977831963773</v>
      </c>
      <c r="L261" s="47"/>
    </row>
    <row r="262" spans="1:12">
      <c r="A262" s="23">
        <v>16</v>
      </c>
      <c r="B262" s="58" t="s">
        <v>149</v>
      </c>
      <c r="C262" s="20"/>
      <c r="D262" s="20"/>
      <c r="E262" s="20"/>
      <c r="F262" s="29">
        <f t="shared" si="48"/>
        <v>3160999.9999999995</v>
      </c>
      <c r="G262" s="29">
        <v>3109454.1672139196</v>
      </c>
      <c r="H262" s="29">
        <v>50145.091567352116</v>
      </c>
      <c r="I262" s="29">
        <v>685.92997824311749</v>
      </c>
      <c r="J262" s="29">
        <v>21.660946681361605</v>
      </c>
      <c r="K262" s="29">
        <v>693.15029380357134</v>
      </c>
      <c r="L262" s="47"/>
    </row>
    <row r="263" spans="1:12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/>
    </row>
    <row r="264" spans="1:12">
      <c r="A264" s="23">
        <v>17</v>
      </c>
      <c r="B264" s="58" t="s">
        <v>150</v>
      </c>
      <c r="C264" s="20"/>
      <c r="D264" s="20"/>
      <c r="E264" s="20"/>
      <c r="F264" s="29">
        <f t="shared" ref="F264:K264" si="49">SUM(F257:F263)</f>
        <v>9496000</v>
      </c>
      <c r="G264" s="29">
        <f t="shared" si="49"/>
        <v>9032775.0306549314</v>
      </c>
      <c r="H264" s="29">
        <f t="shared" si="49"/>
        <v>404920.18222632527</v>
      </c>
      <c r="I264" s="29">
        <f t="shared" si="49"/>
        <v>13756.503278032129</v>
      </c>
      <c r="J264" s="29">
        <f t="shared" si="49"/>
        <v>2205.9921250857633</v>
      </c>
      <c r="K264" s="29">
        <f t="shared" si="49"/>
        <v>42342.29171562587</v>
      </c>
      <c r="L264" s="47"/>
    </row>
    <row r="265" spans="1:12">
      <c r="A265" s="23">
        <v>18</v>
      </c>
      <c r="B265" s="58" t="s">
        <v>142</v>
      </c>
      <c r="C265" s="20"/>
      <c r="D265" s="20"/>
      <c r="E265" s="20"/>
      <c r="F265" s="20">
        <v>0.955843</v>
      </c>
      <c r="G265" s="20">
        <v>0.955843</v>
      </c>
      <c r="H265" s="20">
        <v>0.955843</v>
      </c>
      <c r="I265" s="20">
        <v>0.955843</v>
      </c>
      <c r="J265" s="20">
        <v>0.955843</v>
      </c>
      <c r="K265" s="20">
        <v>0.955843</v>
      </c>
      <c r="L265" s="43"/>
    </row>
    <row r="266" spans="1:12">
      <c r="A266" s="23">
        <v>19</v>
      </c>
      <c r="B266" s="60" t="s">
        <v>151</v>
      </c>
      <c r="C266" s="20"/>
      <c r="D266" s="20"/>
      <c r="E266" s="20"/>
      <c r="F266" s="61">
        <f>SUM(G266:Q266)</f>
        <v>9934685.9264544509</v>
      </c>
      <c r="G266" s="61">
        <f>G264/G265</f>
        <v>9450061.3915202934</v>
      </c>
      <c r="H266" s="61">
        <f t="shared" ref="H266:K266" si="50">H264/H265</f>
        <v>423626.24638808391</v>
      </c>
      <c r="I266" s="61">
        <f t="shared" si="50"/>
        <v>14392.011321976652</v>
      </c>
      <c r="J266" s="61">
        <f t="shared" si="50"/>
        <v>2307.9021608002186</v>
      </c>
      <c r="K266" s="61">
        <f t="shared" si="50"/>
        <v>44298.375063295825</v>
      </c>
      <c r="L266" s="48"/>
    </row>
    <row r="267" spans="1:12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/>
    </row>
    <row r="268" spans="1:12">
      <c r="A268" s="62">
        <v>20</v>
      </c>
      <c r="B268" s="67" t="s">
        <v>152</v>
      </c>
      <c r="C268" s="67"/>
      <c r="D268" s="67"/>
      <c r="E268" s="67"/>
      <c r="F268" s="61">
        <f t="shared" ref="F268" si="51">SUM(G268:Q268)</f>
        <v>20934763.98858225</v>
      </c>
      <c r="G268" s="61">
        <f>G254+G266</f>
        <v>19681914.391256027</v>
      </c>
      <c r="H268" s="61">
        <f>H254+H266</f>
        <v>1081931.0572444554</v>
      </c>
      <c r="I268" s="61">
        <f>I254+I266</f>
        <v>39725.237986180306</v>
      </c>
      <c r="J268" s="61">
        <f>J254+J266</f>
        <v>6478.8201408280256</v>
      </c>
      <c r="K268" s="61">
        <f>K254+K266</f>
        <v>124714.48195475782</v>
      </c>
      <c r="L268" s="49"/>
    </row>
    <row r="269" spans="1:12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/>
    </row>
    <row r="270" spans="1:12">
      <c r="A270" s="23">
        <v>21</v>
      </c>
      <c r="B270" s="58" t="s">
        <v>153</v>
      </c>
      <c r="C270" s="20"/>
      <c r="D270" s="20"/>
      <c r="E270" s="20"/>
      <c r="F270" s="29">
        <f t="shared" ref="F270" si="52">SUM(G270:Q270)</f>
        <v>1751170</v>
      </c>
      <c r="G270" s="29">
        <v>1722614</v>
      </c>
      <c r="H270" s="29">
        <v>27780</v>
      </c>
      <c r="I270" s="29">
        <v>380</v>
      </c>
      <c r="J270" s="29">
        <v>12</v>
      </c>
      <c r="K270" s="29">
        <v>384</v>
      </c>
      <c r="L270" s="47"/>
    </row>
    <row r="271" spans="1:12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/>
    </row>
    <row r="272" spans="1:12">
      <c r="A272" s="23">
        <v>22</v>
      </c>
      <c r="B272" s="28" t="s">
        <v>154</v>
      </c>
      <c r="C272" s="20"/>
      <c r="D272" s="20"/>
      <c r="E272" s="20"/>
      <c r="F272" s="63">
        <f>F268/F270</f>
        <v>11.954729688483843</v>
      </c>
      <c r="G272" s="63">
        <f t="shared" ref="G272:K272" si="53">G268/G270</f>
        <v>11.42560921440092</v>
      </c>
      <c r="H272" s="63">
        <f t="shared" si="53"/>
        <v>38.946402348612509</v>
      </c>
      <c r="I272" s="63">
        <f t="shared" si="53"/>
        <v>104.54009996363239</v>
      </c>
      <c r="J272" s="63">
        <f t="shared" si="53"/>
        <v>539.90167840233551</v>
      </c>
      <c r="K272" s="63">
        <f t="shared" si="53"/>
        <v>324.77729675718183</v>
      </c>
      <c r="L272" s="50"/>
    </row>
    <row r="273" spans="1:12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/>
    </row>
    <row r="274" spans="1:12" ht="16.5">
      <c r="A274" s="20"/>
      <c r="B274" s="69" t="s">
        <v>161</v>
      </c>
      <c r="C274" s="69"/>
      <c r="D274" s="69"/>
      <c r="E274" s="69"/>
      <c r="F274" s="69"/>
      <c r="G274" s="69"/>
      <c r="H274" s="69"/>
      <c r="I274" s="69"/>
      <c r="J274" s="69"/>
      <c r="K274" s="69"/>
      <c r="L274" s="54"/>
    </row>
    <row r="275" spans="1:12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/>
    </row>
    <row r="276" spans="1:12">
      <c r="A276" s="23">
        <v>23</v>
      </c>
      <c r="B276" s="20" t="s">
        <v>155</v>
      </c>
      <c r="C276" s="20"/>
      <c r="D276" s="20"/>
      <c r="E276" s="20"/>
      <c r="F276" s="29">
        <f t="shared" ref="F276" si="54">SUM(G276:Q276)</f>
        <v>29806465.514692187</v>
      </c>
      <c r="G276" s="29">
        <f>G211</f>
        <v>27623160.215021051</v>
      </c>
      <c r="H276" s="29">
        <f t="shared" ref="H276:K276" si="55">H211</f>
        <v>1858901.1270071862</v>
      </c>
      <c r="I276" s="29">
        <f t="shared" si="55"/>
        <v>73445.333280279912</v>
      </c>
      <c r="J276" s="29">
        <f t="shared" si="55"/>
        <v>12667.315451728926</v>
      </c>
      <c r="K276" s="29">
        <f t="shared" si="55"/>
        <v>238291.52393194076</v>
      </c>
      <c r="L276" s="47"/>
    </row>
    <row r="277" spans="1:12">
      <c r="A277" s="23">
        <v>24</v>
      </c>
      <c r="B277" s="20" t="s">
        <v>156</v>
      </c>
      <c r="C277" s="20"/>
      <c r="D277" s="20"/>
      <c r="E277" s="20"/>
      <c r="F277" s="37">
        <f>F276/F270</f>
        <v>17.020886330106265</v>
      </c>
      <c r="G277" s="37">
        <f t="shared" ref="G277:K277" si="56">G276/G270</f>
        <v>16.035606476564716</v>
      </c>
      <c r="H277" s="37">
        <f t="shared" si="56"/>
        <v>66.915087365269486</v>
      </c>
      <c r="I277" s="37">
        <f t="shared" si="56"/>
        <v>193.27719284284188</v>
      </c>
      <c r="J277" s="37">
        <f t="shared" si="56"/>
        <v>1055.6096209774105</v>
      </c>
      <c r="K277" s="37">
        <f t="shared" si="56"/>
        <v>620.55084357276235</v>
      </c>
      <c r="L277" s="51"/>
    </row>
    <row r="278" spans="1:12">
      <c r="A278" s="23"/>
      <c r="B278" s="20"/>
      <c r="C278" s="20"/>
      <c r="D278" s="20"/>
      <c r="E278" s="20"/>
      <c r="F278" s="20"/>
      <c r="G278" s="29"/>
      <c r="H278" s="29"/>
      <c r="I278" s="29"/>
      <c r="J278" s="29"/>
      <c r="K278" s="29"/>
      <c r="L278" s="47"/>
    </row>
    <row r="279" spans="1:12">
      <c r="A279" s="23">
        <v>25</v>
      </c>
      <c r="B279" s="20" t="s">
        <v>158</v>
      </c>
      <c r="C279" s="20"/>
      <c r="D279" s="20"/>
      <c r="E279" s="20"/>
      <c r="F279" s="29">
        <f t="shared" ref="F279" si="57">SUM(G279:Q279)</f>
        <v>30186103.160839044</v>
      </c>
      <c r="G279" s="29">
        <f>G131-G276</f>
        <v>19886987.624712564</v>
      </c>
      <c r="H279" s="29">
        <f>H131-H276</f>
        <v>7823076.7973547839</v>
      </c>
      <c r="I279" s="29">
        <f>I131-I276</f>
        <v>855730.5216091628</v>
      </c>
      <c r="J279" s="29">
        <f>J131-J276</f>
        <v>64273.64262451134</v>
      </c>
      <c r="K279" s="29">
        <f>K131-K276</f>
        <v>1556034.5745380206</v>
      </c>
      <c r="L279" s="47"/>
    </row>
    <row r="280" spans="1:12">
      <c r="A280" s="23">
        <v>26</v>
      </c>
      <c r="B280" s="20" t="s">
        <v>159</v>
      </c>
      <c r="C280" s="20"/>
      <c r="D280" s="20"/>
      <c r="E280" s="20"/>
      <c r="F280" s="37">
        <f>F279/F270</f>
        <v>17.237677187731084</v>
      </c>
      <c r="G280" s="37">
        <f t="shared" ref="G280:K280" si="58">G279/G270</f>
        <v>11.544656913686156</v>
      </c>
      <c r="H280" s="37">
        <f t="shared" si="58"/>
        <v>281.60823604588853</v>
      </c>
      <c r="I280" s="37">
        <f t="shared" si="58"/>
        <v>2251.9224252872705</v>
      </c>
      <c r="J280" s="37">
        <f t="shared" si="58"/>
        <v>5356.136885375945</v>
      </c>
      <c r="K280" s="37">
        <f t="shared" si="58"/>
        <v>4052.1733711927623</v>
      </c>
      <c r="L280" s="51"/>
    </row>
    <row r="281" spans="1:12">
      <c r="A281" s="23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/>
    </row>
    <row r="282" spans="1:12">
      <c r="A282" s="23">
        <v>27</v>
      </c>
      <c r="B282" s="28" t="s">
        <v>160</v>
      </c>
      <c r="C282" s="20"/>
      <c r="D282" s="20"/>
      <c r="E282" s="20"/>
      <c r="F282" s="64">
        <f>F277+F280</f>
        <v>34.258563517837345</v>
      </c>
      <c r="G282" s="64">
        <f t="shared" ref="G282:K282" si="59">G277+G280</f>
        <v>27.58026339025087</v>
      </c>
      <c r="H282" s="64">
        <f t="shared" si="59"/>
        <v>348.523323411158</v>
      </c>
      <c r="I282" s="64">
        <f t="shared" si="59"/>
        <v>2445.1996181301124</v>
      </c>
      <c r="J282" s="64">
        <f t="shared" si="59"/>
        <v>6411.7465063533555</v>
      </c>
      <c r="K282" s="64">
        <f t="shared" si="59"/>
        <v>4672.7242147655243</v>
      </c>
      <c r="L282" s="52"/>
    </row>
    <row r="283" spans="1:12">
      <c r="A283" s="23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/>
    </row>
    <row r="284" spans="1:12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/>
    </row>
    <row r="285" spans="1:12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/>
    </row>
    <row r="286" spans="1:12" ht="104.25" customHeight="1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/>
    </row>
    <row r="287" spans="1:12">
      <c r="A287" s="65" t="str">
        <f>A229</f>
        <v>File:  WA 2010 Gas Case / Gas COS Base Case / Summary Exhibits</v>
      </c>
      <c r="B287" s="20"/>
      <c r="C287" s="20"/>
      <c r="D287" s="34"/>
      <c r="E287" s="66"/>
      <c r="F287" s="29"/>
      <c r="G287" s="29"/>
      <c r="H287" s="29"/>
      <c r="I287" s="20"/>
      <c r="J287" s="20"/>
      <c r="K287" s="34" t="s">
        <v>157</v>
      </c>
      <c r="L287" s="53"/>
    </row>
  </sheetData>
  <mergeCells count="3">
    <mergeCell ref="B268:E268"/>
    <mergeCell ref="B239:K239"/>
    <mergeCell ref="B274:K274"/>
  </mergeCells>
  <phoneticPr fontId="0" type="noConversion"/>
  <printOptions horizontalCentered="1"/>
  <pageMargins left="0.75" right="0.75" top="0.75" bottom="0.25" header="0.5" footer="0.5"/>
  <pageSetup scale="70" orientation="portrait" r:id="rId1"/>
  <headerFooter alignWithMargins="0">
    <oddHeader>&amp;RExhibit No.___(TLK-7)</oddHeader>
  </headerFooter>
  <rowBreaks count="2" manualBreakCount="2">
    <brk id="63" max="16383" man="1"/>
    <brk id="14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2010-03-23T07:00:00+00:00</OpenedDate>
    <Date1 xmlns="dc463f71-b30c-4ab2-9473-d307f9d35888">2010-03-23T07:00:00+00:00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100467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530B3ED862F30408938449DB841F55F" ma:contentTypeVersion="131" ma:contentTypeDescription="" ma:contentTypeScope="" ma:versionID="0b4ab380bcce52aca8f4e79cc1e6ae6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9A94506-BD1A-4152-BF30-813E1D307FDF}"/>
</file>

<file path=customXml/itemProps2.xml><?xml version="1.0" encoding="utf-8"?>
<ds:datastoreItem xmlns:ds="http://schemas.openxmlformats.org/officeDocument/2006/customXml" ds:itemID="{A08E50CB-4AB7-4E76-8ED4-AED7F50F5016}"/>
</file>

<file path=customXml/itemProps3.xml><?xml version="1.0" encoding="utf-8"?>
<ds:datastoreItem xmlns:ds="http://schemas.openxmlformats.org/officeDocument/2006/customXml" ds:itemID="{F8A932D3-7D08-4AD9-82D5-A543AFEEE577}"/>
</file>

<file path=customXml/itemProps4.xml><?xml version="1.0" encoding="utf-8"?>
<ds:datastoreItem xmlns:ds="http://schemas.openxmlformats.org/officeDocument/2006/customXml" ds:itemID="{FE946AAF-28FA-49A9-8DA6-45EB76A8B0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Sumcost Exhibits</vt:lpstr>
    </vt:vector>
  </TitlesOfParts>
  <Company>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 Employee</dc:creator>
  <cp:lastModifiedBy>gzhkw6</cp:lastModifiedBy>
  <cp:lastPrinted>2010-03-12T16:12:04Z</cp:lastPrinted>
  <dcterms:created xsi:type="dcterms:W3CDTF">2008-02-27T22:35:45Z</dcterms:created>
  <dcterms:modified xsi:type="dcterms:W3CDTF">2010-03-19T21:07:34Z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0x0101006E56B4D1795A2E4DB2F0B01679ED314A002530B3ED862F30408938449DB841F55F</vt:lpwstr>
  </property>
  <property fmtid="{D5CDD505-2E9C-101B-9397-08002B2CF9AE}" pid="3" name="_docset_NoMedatataSyncRequired">
    <vt:lpwstr>False</vt:lpwstr>
  </property>
</Properties>
</file>