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32039370-EE09-4B60-B671-A1B91B65E91E}" xr6:coauthVersionLast="46" xr6:coauthVersionMax="47" xr10:uidLastSave="{00000000-0000-0000-0000-000000000000}"/>
  <bookViews>
    <workbookView xWindow="-120" yWindow="-120" windowWidth="29040" windowHeight="15840" xr2:uid="{510BB69D-4954-4909-8230-59DFE54648C8}"/>
  </bookViews>
  <sheets>
    <sheet name="MULTI YEAR PERFORMANCE MILES" sheetId="1" r:id="rId1"/>
  </sheets>
  <definedNames>
    <definedName name="Driv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D24" i="1" l="1"/>
  <c r="E24" i="1" l="1"/>
  <c r="C24" i="1" l="1"/>
  <c r="F24" i="1" s="1"/>
  <c r="S15" i="1" l="1"/>
  <c r="R15" i="1"/>
  <c r="E5" i="1" s="1"/>
  <c r="O15" i="1"/>
  <c r="D6" i="1" s="1"/>
  <c r="N15" i="1"/>
  <c r="K15" i="1"/>
  <c r="C6" i="1" s="1"/>
  <c r="J15" i="1"/>
  <c r="C5" i="1" s="1"/>
  <c r="F5" i="1" s="1"/>
  <c r="W14" i="1"/>
  <c r="V14" i="1"/>
  <c r="T14" i="1"/>
  <c r="P14" i="1"/>
  <c r="L14" i="1"/>
  <c r="W13" i="1"/>
  <c r="V13" i="1"/>
  <c r="T13" i="1"/>
  <c r="P13" i="1"/>
  <c r="L13" i="1"/>
  <c r="W12" i="1"/>
  <c r="V12" i="1"/>
  <c r="T12" i="1"/>
  <c r="P12" i="1"/>
  <c r="L12" i="1"/>
  <c r="W11" i="1"/>
  <c r="V11" i="1"/>
  <c r="T11" i="1"/>
  <c r="P11" i="1"/>
  <c r="L11" i="1"/>
  <c r="E11" i="1"/>
  <c r="D11" i="1"/>
  <c r="C11" i="1"/>
  <c r="W10" i="1"/>
  <c r="V10" i="1"/>
  <c r="T10" i="1"/>
  <c r="P10" i="1"/>
  <c r="L10" i="1"/>
  <c r="F10" i="1"/>
  <c r="W9" i="1"/>
  <c r="V9" i="1"/>
  <c r="T9" i="1"/>
  <c r="P9" i="1"/>
  <c r="L9" i="1"/>
  <c r="F9" i="1"/>
  <c r="W8" i="1"/>
  <c r="V8" i="1"/>
  <c r="T8" i="1"/>
  <c r="P8" i="1"/>
  <c r="L8" i="1"/>
  <c r="W7" i="1"/>
  <c r="V7" i="1"/>
  <c r="T7" i="1"/>
  <c r="P7" i="1"/>
  <c r="L7" i="1"/>
  <c r="W6" i="1"/>
  <c r="V6" i="1"/>
  <c r="T6" i="1"/>
  <c r="P6" i="1"/>
  <c r="L6" i="1"/>
  <c r="E6" i="1"/>
  <c r="AB5" i="1"/>
  <c r="W5" i="1"/>
  <c r="V5" i="1"/>
  <c r="T5" i="1"/>
  <c r="P5" i="1"/>
  <c r="L5" i="1"/>
  <c r="D5" i="1"/>
  <c r="AB4" i="1"/>
  <c r="D7" i="1" l="1"/>
  <c r="D13" i="1" s="1"/>
  <c r="X8" i="1"/>
  <c r="P15" i="1"/>
  <c r="X11" i="1"/>
  <c r="X6" i="1"/>
  <c r="X9" i="1"/>
  <c r="X13" i="1"/>
  <c r="X12" i="1"/>
  <c r="T15" i="1"/>
  <c r="X7" i="1"/>
  <c r="X5" i="1"/>
  <c r="F11" i="1"/>
  <c r="V15" i="1"/>
  <c r="X10" i="1"/>
  <c r="X14" i="1"/>
  <c r="E7" i="1"/>
  <c r="E13" i="1" s="1"/>
  <c r="F6" i="1"/>
  <c r="C7" i="1"/>
  <c r="C13" i="1" s="1"/>
  <c r="L15" i="1"/>
  <c r="W15" i="1"/>
  <c r="X15" i="1" l="1"/>
  <c r="F7" i="1"/>
  <c r="F13" i="1" s="1"/>
  <c r="E4" i="1"/>
  <c r="D4" i="1"/>
  <c r="C4" i="1"/>
  <c r="F4" i="1" l="1"/>
</calcChain>
</file>

<file path=xl/sharedStrings.xml><?xml version="1.0" encoding="utf-8"?>
<sst xmlns="http://schemas.openxmlformats.org/spreadsheetml/2006/main" count="52" uniqueCount="30">
  <si>
    <t>MULTI-YEAR PERFORMANCE 2012-2021</t>
  </si>
  <si>
    <t>GFRP PLANNED VS COMPLETED CONSTRUCTION MILEAGE - MULTI-YEAR PERFORMANCE BY STATE &amp; YEAR 2012-2021</t>
  </si>
  <si>
    <t>SYSTEM SPEND 2012-2021</t>
  </si>
  <si>
    <t xml:space="preserve"> WASHINGTON</t>
  </si>
  <si>
    <t xml:space="preserve">OREGON </t>
  </si>
  <si>
    <t>IDAHO</t>
  </si>
  <si>
    <t>SYSTEM</t>
  </si>
  <si>
    <t xml:space="preserve"> WASHINGTON MAJOR MAIN MILEAGE</t>
  </si>
  <si>
    <t>OREGON MAJOR MAIN MILEAGE</t>
  </si>
  <si>
    <t>IDAHO MAJOR MAIN MILEAGE</t>
  </si>
  <si>
    <t>TOTAL MAJOR MAIN CONSTRUCTION MILEAGE IN GFRP</t>
  </si>
  <si>
    <t>PLANNED</t>
  </si>
  <si>
    <t>ACTUAL</t>
  </si>
  <si>
    <t>VARIANCE</t>
  </si>
  <si>
    <t>YEAR</t>
  </si>
  <si>
    <t xml:space="preserve">PLANNED MAIN </t>
  </si>
  <si>
    <t>COMPLETED MAIN</t>
  </si>
  <si>
    <t>%</t>
  </si>
  <si>
    <t xml:space="preserve">MULTI-YEAR COMMITTED/PLANNED (2012-2021) </t>
  </si>
  <si>
    <t xml:space="preserve">MULTI-YEAR COMPLETED (2012-2021) </t>
  </si>
  <si>
    <t>MULTI-YEAR VARIANCE (2012-2021)</t>
  </si>
  <si>
    <t xml:space="preserve">2022 COMMITTED </t>
  </si>
  <si>
    <t>2022 COMPLETED (ESTIMATED)</t>
  </si>
  <si>
    <t>2022 VARIANCE (ESTIMATED)</t>
  </si>
  <si>
    <t>MULTI-YEAR VARIANCE (2012-2022) EST.</t>
  </si>
  <si>
    <t xml:space="preserve">TOTAL </t>
  </si>
  <si>
    <t>PLANNED MAIN</t>
  </si>
  <si>
    <t>MULTI-YEAR PERFORMANCE BY STATE &amp; YEAR 2023-2027</t>
  </si>
  <si>
    <t>TOTAL</t>
  </si>
  <si>
    <t>EST. COST/MILE BY STATE &amp; YEAR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</si>
</sst>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.0_);_(* \(#,##0.0\);_(* &quot;-&quot;??_);_(@_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5" xfId="0" applyBorder="1"/>
    <xf numFmtId="0" fontId="0" fillId="0" borderId="4" xfId="0" applyBorder="1"/>
    <xf numFmtId="0" fontId="5" fillId="3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6" fillId="4" borderId="11" xfId="0" applyNumberFormat="1" applyFont="1" applyFill="1" applyBorder="1" applyAlignment="1">
      <alignment horizontal="center"/>
    </xf>
    <xf numFmtId="9" fontId="6" fillId="5" borderId="16" xfId="0" applyNumberFormat="1" applyFont="1" applyFill="1" applyBorder="1" applyAlignment="1">
      <alignment horizontal="center"/>
    </xf>
    <xf numFmtId="9" fontId="6" fillId="6" borderId="16" xfId="0" applyNumberFormat="1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5" xfId="0" applyNumberFormat="1" applyBorder="1"/>
    <xf numFmtId="0" fontId="0" fillId="0" borderId="21" xfId="0" applyBorder="1"/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6" fontId="6" fillId="0" borderId="24" xfId="1" applyNumberFormat="1" applyFont="1" applyFill="1" applyBorder="1" applyAlignment="1">
      <alignment horizontal="left"/>
    </xf>
    <xf numFmtId="0" fontId="2" fillId="0" borderId="25" xfId="0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9" fontId="0" fillId="8" borderId="27" xfId="3" applyFont="1" applyFill="1" applyBorder="1"/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9" fontId="0" fillId="9" borderId="27" xfId="3" applyFont="1" applyFill="1" applyBorder="1"/>
    <xf numFmtId="10" fontId="0" fillId="0" borderId="28" xfId="3" applyNumberFormat="1" applyFont="1" applyBorder="1"/>
    <xf numFmtId="165" fontId="0" fillId="0" borderId="27" xfId="0" applyNumberFormat="1" applyBorder="1" applyAlignment="1">
      <alignment horizontal="center"/>
    </xf>
    <xf numFmtId="166" fontId="6" fillId="0" borderId="25" xfId="1" applyNumberFormat="1" applyFont="1" applyFill="1" applyBorder="1" applyAlignment="1">
      <alignment horizontal="left"/>
    </xf>
    <xf numFmtId="0" fontId="0" fillId="10" borderId="21" xfId="0" applyFill="1" applyBorder="1"/>
    <xf numFmtId="2" fontId="0" fillId="10" borderId="26" xfId="0" applyNumberFormat="1" applyFill="1" applyBorder="1" applyAlignment="1">
      <alignment horizontal="center"/>
    </xf>
    <xf numFmtId="2" fontId="0" fillId="10" borderId="27" xfId="0" applyNumberFormat="1" applyFill="1" applyBorder="1" applyAlignment="1">
      <alignment horizontal="center"/>
    </xf>
    <xf numFmtId="2" fontId="0" fillId="0" borderId="0" xfId="0" applyNumberFormat="1"/>
    <xf numFmtId="2" fontId="0" fillId="10" borderId="25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9" fontId="0" fillId="11" borderId="27" xfId="3" applyFont="1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6" fontId="6" fillId="0" borderId="25" xfId="1" applyNumberFormat="1" applyFont="1" applyFill="1" applyBorder="1" applyAlignment="1"/>
    <xf numFmtId="165" fontId="0" fillId="0" borderId="0" xfId="0" applyNumberFormat="1"/>
    <xf numFmtId="165" fontId="0" fillId="10" borderId="26" xfId="0" applyNumberFormat="1" applyFill="1" applyBorder="1" applyAlignment="1">
      <alignment horizontal="center"/>
    </xf>
    <xf numFmtId="165" fontId="0" fillId="10" borderId="27" xfId="0" applyNumberFormat="1" applyFill="1" applyBorder="1" applyAlignment="1">
      <alignment horizontal="center"/>
    </xf>
    <xf numFmtId="166" fontId="6" fillId="10" borderId="25" xfId="1" applyNumberFormat="1" applyFont="1" applyFill="1" applyBorder="1" applyAlignment="1"/>
    <xf numFmtId="9" fontId="0" fillId="0" borderId="0" xfId="3" applyFont="1" applyFill="1" applyBorder="1"/>
    <xf numFmtId="0" fontId="0" fillId="10" borderId="27" xfId="0" applyFill="1" applyBorder="1" applyAlignment="1">
      <alignment horizontal="center"/>
    </xf>
    <xf numFmtId="165" fontId="0" fillId="10" borderId="25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12" borderId="30" xfId="0" applyFont="1" applyFill="1" applyBorder="1"/>
    <xf numFmtId="165" fontId="2" fillId="11" borderId="31" xfId="0" applyNumberFormat="1" applyFont="1" applyFill="1" applyBorder="1" applyAlignment="1">
      <alignment horizontal="center"/>
    </xf>
    <xf numFmtId="165" fontId="2" fillId="8" borderId="32" xfId="0" applyNumberFormat="1" applyFont="1" applyFill="1" applyBorder="1" applyAlignment="1">
      <alignment horizontal="center"/>
    </xf>
    <xf numFmtId="165" fontId="2" fillId="11" borderId="33" xfId="0" applyNumberFormat="1" applyFont="1" applyFill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9" fontId="0" fillId="11" borderId="36" xfId="3" applyFont="1" applyFill="1" applyBorder="1"/>
    <xf numFmtId="0" fontId="2" fillId="0" borderId="0" xfId="0" applyFont="1"/>
    <xf numFmtId="0" fontId="2" fillId="0" borderId="3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165" fontId="2" fillId="6" borderId="13" xfId="0" applyNumberFormat="1" applyFont="1" applyFill="1" applyBorder="1" applyAlignment="1">
      <alignment horizontal="center"/>
    </xf>
    <xf numFmtId="165" fontId="2" fillId="6" borderId="14" xfId="0" applyNumberFormat="1" applyFont="1" applyFill="1" applyBorder="1" applyAlignment="1">
      <alignment horizontal="center"/>
    </xf>
    <xf numFmtId="9" fontId="2" fillId="6" borderId="15" xfId="3" applyFont="1" applyFill="1" applyBorder="1"/>
    <xf numFmtId="167" fontId="2" fillId="6" borderId="15" xfId="3" applyNumberFormat="1" applyFont="1" applyFill="1" applyBorder="1"/>
    <xf numFmtId="0" fontId="0" fillId="6" borderId="28" xfId="0" applyFill="1" applyBorder="1"/>
    <xf numFmtId="9" fontId="5" fillId="3" borderId="16" xfId="0" applyNumberFormat="1" applyFont="1" applyFill="1" applyBorder="1" applyAlignment="1">
      <alignment horizontal="center"/>
    </xf>
    <xf numFmtId="9" fontId="5" fillId="5" borderId="16" xfId="0" applyNumberFormat="1" applyFont="1" applyFill="1" applyBorder="1" applyAlignment="1">
      <alignment horizontal="center"/>
    </xf>
    <xf numFmtId="9" fontId="5" fillId="6" borderId="16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9" fontId="5" fillId="4" borderId="16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2" fillId="10" borderId="26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164" fontId="0" fillId="0" borderId="22" xfId="2" applyNumberFormat="1" applyFont="1" applyBorder="1" applyAlignment="1">
      <alignment horizontal="center"/>
    </xf>
    <xf numFmtId="164" fontId="0" fillId="0" borderId="23" xfId="2" applyNumberFormat="1" applyFont="1" applyBorder="1" applyAlignment="1">
      <alignment horizontal="center"/>
    </xf>
    <xf numFmtId="164" fontId="2" fillId="10" borderId="31" xfId="2" applyNumberFormat="1" applyFont="1" applyFill="1" applyBorder="1" applyAlignment="1">
      <alignment horizontal="center"/>
    </xf>
    <xf numFmtId="164" fontId="2" fillId="10" borderId="32" xfId="2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WASHINGTON</a:t>
            </a:r>
          </a:p>
        </c:rich>
      </c:tx>
      <c:layout>
        <c:manualLayout>
          <c:xMode val="edge"/>
          <c:yMode val="edge"/>
          <c:x val="0.38263618790913373"/>
          <c:y val="3.5038183795047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MILES'!$J$4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MILES'!$J$5:$J$14</c:f>
              <c:numCache>
                <c:formatCode>0.0</c:formatCode>
                <c:ptCount val="10"/>
                <c:pt idx="0">
                  <c:v>8.65</c:v>
                </c:pt>
                <c:pt idx="1">
                  <c:v>10.67</c:v>
                </c:pt>
                <c:pt idx="2">
                  <c:v>9.1311692307692311</c:v>
                </c:pt>
                <c:pt idx="3">
                  <c:v>9.3000000000000007</c:v>
                </c:pt>
                <c:pt idx="4" formatCode="0.00">
                  <c:v>10.54</c:v>
                </c:pt>
                <c:pt idx="5" formatCode="0.00">
                  <c:v>14.05</c:v>
                </c:pt>
                <c:pt idx="6" formatCode="General">
                  <c:v>18.7</c:v>
                </c:pt>
                <c:pt idx="7" formatCode="General">
                  <c:v>18.7</c:v>
                </c:pt>
                <c:pt idx="8" formatCode="General">
                  <c:v>18.7</c:v>
                </c:pt>
                <c:pt idx="9" formatCode="General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3-4030-9530-E7E5FCE059FC}"/>
            </c:ext>
          </c:extLst>
        </c:ser>
        <c:ser>
          <c:idx val="1"/>
          <c:order val="1"/>
          <c:tx>
            <c:strRef>
              <c:f>'MULTI YEAR PERFORMANCE MILES'!$K$4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MILES'!$K$5:$K$14</c:f>
              <c:numCache>
                <c:formatCode>0.0</c:formatCode>
                <c:ptCount val="10"/>
                <c:pt idx="0">
                  <c:v>8.6486742424200003</c:v>
                </c:pt>
                <c:pt idx="1">
                  <c:v>12.445454545454545</c:v>
                </c:pt>
                <c:pt idx="2">
                  <c:v>10.719128787878789</c:v>
                </c:pt>
                <c:pt idx="3" formatCode="0.00">
                  <c:v>10.57</c:v>
                </c:pt>
                <c:pt idx="4" formatCode="0.00">
                  <c:v>10.23</c:v>
                </c:pt>
                <c:pt idx="5" formatCode="0.00">
                  <c:v>14.62</c:v>
                </c:pt>
                <c:pt idx="6" formatCode="0.00">
                  <c:v>15.3</c:v>
                </c:pt>
                <c:pt idx="7" formatCode="0.00">
                  <c:v>19.100000000000001</c:v>
                </c:pt>
                <c:pt idx="8" formatCode="0.00">
                  <c:v>13.23</c:v>
                </c:pt>
                <c:pt idx="9" formatCode="0.00">
                  <c:v>12.98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3-4030-9530-E7E5FCE0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axId val="1610799663"/>
        <c:axId val="1614635391"/>
      </c:barChart>
      <c:catAx>
        <c:axId val="161079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635391"/>
        <c:crosses val="autoZero"/>
        <c:auto val="1"/>
        <c:lblAlgn val="ctr"/>
        <c:lblOffset val="100"/>
        <c:noMultiLvlLbl val="0"/>
      </c:catAx>
      <c:valAx>
        <c:axId val="161463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9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OREGON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MILES'!$N$4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MILES'!$N$5:$N$14</c:f>
              <c:numCache>
                <c:formatCode>0.0</c:formatCode>
                <c:ptCount val="10"/>
                <c:pt idx="0">
                  <c:v>2.65</c:v>
                </c:pt>
                <c:pt idx="1">
                  <c:v>6.0261655011655</c:v>
                </c:pt>
                <c:pt idx="2">
                  <c:v>6.4679115384615402</c:v>
                </c:pt>
                <c:pt idx="3">
                  <c:v>6.6166735038461537</c:v>
                </c:pt>
                <c:pt idx="4">
                  <c:v>6.7688569944346151</c:v>
                </c:pt>
                <c:pt idx="5">
                  <c:v>6.9245407053066099</c:v>
                </c:pt>
                <c:pt idx="6" formatCode="General">
                  <c:v>14.6</c:v>
                </c:pt>
                <c:pt idx="7" formatCode="General">
                  <c:v>14.6</c:v>
                </c:pt>
                <c:pt idx="8" formatCode="General">
                  <c:v>14.6</c:v>
                </c:pt>
                <c:pt idx="9" formatCode="General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2-4B0E-971A-D329E5B2DF2D}"/>
            </c:ext>
          </c:extLst>
        </c:ser>
        <c:ser>
          <c:idx val="1"/>
          <c:order val="1"/>
          <c:tx>
            <c:strRef>
              <c:f>'MULTI YEAR PERFORMANCE MILES'!$O$4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MILES'!$O$5:$O$14</c:f>
              <c:numCache>
                <c:formatCode>0.0</c:formatCode>
                <c:ptCount val="10"/>
                <c:pt idx="0">
                  <c:v>2.7274621212121213</c:v>
                </c:pt>
                <c:pt idx="1">
                  <c:v>6.6700757575757574</c:v>
                </c:pt>
                <c:pt idx="2">
                  <c:v>7.9626893939393941</c:v>
                </c:pt>
                <c:pt idx="3">
                  <c:v>5.91</c:v>
                </c:pt>
                <c:pt idx="4">
                  <c:v>7.9</c:v>
                </c:pt>
                <c:pt idx="5">
                  <c:v>7.14</c:v>
                </c:pt>
                <c:pt idx="6" formatCode="0.00">
                  <c:v>9.23</c:v>
                </c:pt>
                <c:pt idx="7" formatCode="0.00">
                  <c:v>7.42</c:v>
                </c:pt>
                <c:pt idx="8" formatCode="0.00">
                  <c:v>2.62</c:v>
                </c:pt>
                <c:pt idx="9" formatCode="0.00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B0E-971A-D329E5B2D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153775"/>
        <c:axId val="1421747151"/>
      </c:barChart>
      <c:catAx>
        <c:axId val="149515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747151"/>
        <c:crosses val="autoZero"/>
        <c:auto val="1"/>
        <c:lblAlgn val="ctr"/>
        <c:lblOffset val="100"/>
        <c:noMultiLvlLbl val="0"/>
      </c:catAx>
      <c:valAx>
        <c:axId val="14217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5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IDAHO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MILES'!$R$4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MILES'!$R$5:$R$14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">
                  <c:v>3.4241884615384621</c:v>
                </c:pt>
                <c:pt idx="3" formatCode="0.00">
                  <c:v>3.5</c:v>
                </c:pt>
                <c:pt idx="4" formatCode="0.00">
                  <c:v>5.4</c:v>
                </c:pt>
                <c:pt idx="5" formatCode="0.00">
                  <c:v>5.8</c:v>
                </c:pt>
                <c:pt idx="6">
                  <c:v>7.7</c:v>
                </c:pt>
                <c:pt idx="7">
                  <c:v>7.7</c:v>
                </c:pt>
                <c:pt idx="8">
                  <c:v>7.7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A-4644-8534-5666EDFE2D7B}"/>
            </c:ext>
          </c:extLst>
        </c:ser>
        <c:ser>
          <c:idx val="1"/>
          <c:order val="1"/>
          <c:tx>
            <c:strRef>
              <c:f>'MULTI YEAR PERFORMANCE MILES'!$S$4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MILES'!$S$5:$S$14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">
                  <c:v>3.6539772727272726</c:v>
                </c:pt>
                <c:pt idx="3">
                  <c:v>4.63</c:v>
                </c:pt>
                <c:pt idx="4" formatCode="0.00">
                  <c:v>5.4</c:v>
                </c:pt>
                <c:pt idx="5" formatCode="0.00">
                  <c:v>5.2</c:v>
                </c:pt>
                <c:pt idx="6" formatCode="0.0">
                  <c:v>7.54</c:v>
                </c:pt>
                <c:pt idx="7" formatCode="0.0">
                  <c:v>12.740000000000002</c:v>
                </c:pt>
                <c:pt idx="8" formatCode="0.0">
                  <c:v>8.4499999999999993</c:v>
                </c:pt>
                <c:pt idx="9" formatCode="0.0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A-4644-8534-5666EDFE2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axId val="399425951"/>
        <c:axId val="1676220639"/>
      </c:barChart>
      <c:catAx>
        <c:axId val="39942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220639"/>
        <c:crosses val="autoZero"/>
        <c:auto val="1"/>
        <c:lblAlgn val="ctr"/>
        <c:lblOffset val="100"/>
        <c:noMultiLvlLbl val="0"/>
      </c:catAx>
      <c:valAx>
        <c:axId val="167622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2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PLANNED vs</a:t>
            </a:r>
            <a:r>
              <a:rPr lang="en-US" baseline="0"/>
              <a:t> COMPLETED (</a:t>
            </a:r>
            <a:r>
              <a:rPr lang="en-US"/>
              <a:t>ALL STATES)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MILES'!$V$4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MILES'!$V$5:$V$14</c:f>
              <c:numCache>
                <c:formatCode>0.0</c:formatCode>
                <c:ptCount val="10"/>
                <c:pt idx="0">
                  <c:v>11.3</c:v>
                </c:pt>
                <c:pt idx="1">
                  <c:v>16.696165501165499</c:v>
                </c:pt>
                <c:pt idx="2">
                  <c:v>19.023269230769234</c:v>
                </c:pt>
                <c:pt idx="3">
                  <c:v>19.416673503846155</c:v>
                </c:pt>
                <c:pt idx="4">
                  <c:v>22.708856994434612</c:v>
                </c:pt>
                <c:pt idx="5">
                  <c:v>26.77454070530661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1-4BA2-B31C-AC52007515FF}"/>
            </c:ext>
          </c:extLst>
        </c:ser>
        <c:ser>
          <c:idx val="1"/>
          <c:order val="1"/>
          <c:tx>
            <c:strRef>
              <c:f>'MULTI YEAR PERFORMANCE MILES'!$W$4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MILES'!$W$5:$W$14</c:f>
              <c:numCache>
                <c:formatCode>0.0</c:formatCode>
                <c:ptCount val="10"/>
                <c:pt idx="0">
                  <c:v>11.376136363632121</c:v>
                </c:pt>
                <c:pt idx="1">
                  <c:v>19.115530303030305</c:v>
                </c:pt>
                <c:pt idx="2">
                  <c:v>22.335795454545455</c:v>
                </c:pt>
                <c:pt idx="3">
                  <c:v>21.11</c:v>
                </c:pt>
                <c:pt idx="4">
                  <c:v>23.53</c:v>
                </c:pt>
                <c:pt idx="5">
                  <c:v>26.959999999999997</c:v>
                </c:pt>
                <c:pt idx="6">
                  <c:v>32.07</c:v>
                </c:pt>
                <c:pt idx="7">
                  <c:v>39.260000000000005</c:v>
                </c:pt>
                <c:pt idx="8">
                  <c:v>24.3</c:v>
                </c:pt>
                <c:pt idx="9">
                  <c:v>23.98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1-4BA2-B31C-AC520075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192991"/>
        <c:axId val="1614633727"/>
      </c:barChart>
      <c:catAx>
        <c:axId val="145619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633727"/>
        <c:crosses val="autoZero"/>
        <c:auto val="1"/>
        <c:lblAlgn val="ctr"/>
        <c:lblOffset val="100"/>
        <c:noMultiLvlLbl val="0"/>
      </c:catAx>
      <c:valAx>
        <c:axId val="161463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19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4181</xdr:colOff>
      <xdr:row>16</xdr:row>
      <xdr:rowOff>9525</xdr:rowOff>
    </xdr:from>
    <xdr:to>
      <xdr:col>12</xdr:col>
      <xdr:colOff>0</xdr:colOff>
      <xdr:row>28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C7C77-851B-499F-AD27-8D4E1B389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461962</xdr:colOff>
      <xdr:row>16</xdr:row>
      <xdr:rowOff>14287</xdr:rowOff>
    </xdr:from>
    <xdr:to>
      <xdr:col>16</xdr:col>
      <xdr:colOff>152400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19454E-EE77-4050-BF80-E57FEEA8F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395287</xdr:colOff>
      <xdr:row>15</xdr:row>
      <xdr:rowOff>190499</xdr:rowOff>
    </xdr:from>
    <xdr:to>
      <xdr:col>20</xdr:col>
      <xdr:colOff>266700</xdr:colOff>
      <xdr:row>29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559F86-9132-4E89-8F55-6B477A793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592137</xdr:colOff>
      <xdr:row>16</xdr:row>
      <xdr:rowOff>109537</xdr:rowOff>
    </xdr:from>
    <xdr:to>
      <xdr:col>26</xdr:col>
      <xdr:colOff>409575</xdr:colOff>
      <xdr:row>29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6ACE98-55F3-4D37-A049-D9AA38FD4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0631-13E0-4C9F-A822-02EA40575409}">
  <sheetPr>
    <tabColor theme="5" tint="-0.499984740745262"/>
  </sheetPr>
  <dimension ref="B1:AD34"/>
  <sheetViews>
    <sheetView tabSelected="1" view="pageBreakPreview" zoomScale="60" zoomScaleNormal="100" workbookViewId="0">
      <selection activeCell="J48" sqref="J48"/>
    </sheetView>
  </sheetViews>
  <sheetFormatPr defaultRowHeight="15" x14ac:dyDescent="0.25"/>
  <cols>
    <col min="2" max="2" width="10.5703125" customWidth="1"/>
    <col min="3" max="3" width="18.85546875" customWidth="1"/>
    <col min="4" max="4" width="19.140625" customWidth="1"/>
    <col min="5" max="5" width="20.5703125" customWidth="1"/>
    <col min="6" max="6" width="13.85546875" bestFit="1" customWidth="1"/>
    <col min="7" max="7" width="4.5703125" customWidth="1"/>
    <col min="8" max="8" width="3" customWidth="1"/>
    <col min="9" max="9" width="16.28515625" customWidth="1"/>
    <col min="10" max="10" width="15.140625" customWidth="1"/>
    <col min="11" max="11" width="18.42578125" customWidth="1"/>
    <col min="12" max="13" width="8.7109375" customWidth="1"/>
    <col min="14" max="14" width="18" customWidth="1"/>
    <col min="15" max="15" width="19.7109375" customWidth="1"/>
    <col min="16" max="16" width="12.42578125" customWidth="1"/>
    <col min="17" max="17" width="8.7109375" customWidth="1"/>
    <col min="18" max="18" width="16.5703125" customWidth="1"/>
    <col min="19" max="19" width="20" customWidth="1"/>
    <col min="20" max="21" width="8.7109375" customWidth="1"/>
    <col min="22" max="22" width="19.85546875" customWidth="1"/>
    <col min="23" max="23" width="18.7109375" customWidth="1"/>
    <col min="24" max="24" width="10.5703125" customWidth="1"/>
    <col min="26" max="26" width="15.42578125" customWidth="1"/>
    <col min="27" max="27" width="19.42578125" customWidth="1"/>
    <col min="28" max="28" width="31.140625" customWidth="1"/>
    <col min="29" max="29" width="17" customWidth="1"/>
  </cols>
  <sheetData>
    <row r="1" spans="2:30" ht="15.75" thickBot="1" x14ac:dyDescent="0.3"/>
    <row r="2" spans="2:30" ht="19.5" thickBot="1" x14ac:dyDescent="0.35">
      <c r="B2" s="117" t="s">
        <v>0</v>
      </c>
      <c r="C2" s="118"/>
      <c r="D2" s="118"/>
      <c r="E2" s="118"/>
      <c r="F2" s="119"/>
      <c r="I2" s="120" t="s">
        <v>1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"/>
      <c r="Z2" s="121" t="s">
        <v>2</v>
      </c>
      <c r="AA2" s="122"/>
      <c r="AB2" s="123"/>
    </row>
    <row r="3" spans="2:30" ht="15.75" thickBot="1" x14ac:dyDescent="0.3">
      <c r="B3" s="2"/>
      <c r="C3" s="3" t="s">
        <v>3</v>
      </c>
      <c r="D3" s="4" t="s">
        <v>4</v>
      </c>
      <c r="E3" s="5" t="s">
        <v>5</v>
      </c>
      <c r="F3" s="6" t="s">
        <v>6</v>
      </c>
      <c r="I3" s="85"/>
      <c r="J3" s="124" t="s">
        <v>7</v>
      </c>
      <c r="K3" s="125"/>
      <c r="L3" s="126"/>
      <c r="M3" s="7"/>
      <c r="N3" s="127" t="s">
        <v>8</v>
      </c>
      <c r="O3" s="128"/>
      <c r="P3" s="129"/>
      <c r="Q3" s="8"/>
      <c r="R3" s="130" t="s">
        <v>9</v>
      </c>
      <c r="S3" s="131"/>
      <c r="T3" s="132"/>
      <c r="V3" s="133" t="s">
        <v>10</v>
      </c>
      <c r="W3" s="134"/>
      <c r="X3" s="135"/>
      <c r="Z3" s="9" t="s">
        <v>11</v>
      </c>
      <c r="AA3" s="10" t="s">
        <v>12</v>
      </c>
      <c r="AB3" s="11" t="s">
        <v>13</v>
      </c>
    </row>
    <row r="4" spans="2:30" ht="15.75" thickBot="1" x14ac:dyDescent="0.3">
      <c r="B4" s="1"/>
      <c r="C4" s="12">
        <f>C6/F6</f>
        <v>0.53395402700728578</v>
      </c>
      <c r="D4" s="13">
        <f>D6/F6</f>
        <v>0.26717999140943555</v>
      </c>
      <c r="E4" s="14">
        <f>E6/F6</f>
        <v>0.19886598158327862</v>
      </c>
      <c r="F4" s="15">
        <f>SUM(C4:E4)</f>
        <v>0.99999999999999989</v>
      </c>
      <c r="I4" s="16" t="s">
        <v>14</v>
      </c>
      <c r="J4" s="17" t="s">
        <v>15</v>
      </c>
      <c r="K4" s="18" t="s">
        <v>16</v>
      </c>
      <c r="L4" s="19" t="s">
        <v>17</v>
      </c>
      <c r="M4" s="20"/>
      <c r="N4" s="17" t="s">
        <v>15</v>
      </c>
      <c r="O4" s="18" t="s">
        <v>16</v>
      </c>
      <c r="P4" s="19" t="s">
        <v>17</v>
      </c>
      <c r="Q4" s="20"/>
      <c r="R4" s="21" t="s">
        <v>15</v>
      </c>
      <c r="S4" s="22" t="s">
        <v>16</v>
      </c>
      <c r="T4" s="23" t="s">
        <v>17</v>
      </c>
      <c r="V4" s="21" t="s">
        <v>15</v>
      </c>
      <c r="W4" s="22" t="s">
        <v>16</v>
      </c>
      <c r="X4" s="23" t="s">
        <v>17</v>
      </c>
      <c r="Z4" s="24">
        <v>187876886.85379198</v>
      </c>
      <c r="AA4" s="25">
        <v>179877352.41</v>
      </c>
      <c r="AB4" s="26">
        <f>SUM(Z4-AA4)</f>
        <v>7999534.4437919855</v>
      </c>
    </row>
    <row r="5" spans="2:30" ht="15.75" thickBot="1" x14ac:dyDescent="0.3">
      <c r="B5" s="27" t="s">
        <v>18</v>
      </c>
      <c r="C5" s="28">
        <f>SUM(J15)</f>
        <v>137.14116923076924</v>
      </c>
      <c r="D5" s="28">
        <f>SUM(N15)</f>
        <v>93.854148243214411</v>
      </c>
      <c r="E5" s="29">
        <f>SUM(R15)</f>
        <v>41.224188461538468</v>
      </c>
      <c r="F5" s="30">
        <f>SUM(C5:E5)</f>
        <v>272.21950593552214</v>
      </c>
      <c r="I5" s="31">
        <v>2012</v>
      </c>
      <c r="J5" s="32">
        <v>8.65</v>
      </c>
      <c r="K5" s="33">
        <v>8.6486742424200003</v>
      </c>
      <c r="L5" s="34">
        <f>SUM(K5/J5)</f>
        <v>0.99984673322774564</v>
      </c>
      <c r="M5" s="35"/>
      <c r="N5" s="32">
        <v>2.65</v>
      </c>
      <c r="O5" s="33">
        <v>2.7274621212121213</v>
      </c>
      <c r="P5" s="34">
        <f t="shared" ref="P5:P14" si="0">SUM(O5/N5)</f>
        <v>1.0292309891366496</v>
      </c>
      <c r="Q5" s="36"/>
      <c r="R5" s="37">
        <v>0</v>
      </c>
      <c r="S5" s="38">
        <v>0</v>
      </c>
      <c r="T5" s="39" t="e">
        <f>SUM(S5/R5)</f>
        <v>#DIV/0!</v>
      </c>
      <c r="V5" s="32">
        <f>SUM(J5+N5+R5)</f>
        <v>11.3</v>
      </c>
      <c r="W5" s="33">
        <f>SUM(K5+O5+S5)</f>
        <v>11.376136363632121</v>
      </c>
      <c r="X5" s="34">
        <f t="shared" ref="X5:X15" si="1">SUM(W5/V5)</f>
        <v>1.006737731294878</v>
      </c>
      <c r="AB5" s="40">
        <f>SUM(AA4/Z4)-1</f>
        <v>-4.2578598026362435E-2</v>
      </c>
    </row>
    <row r="6" spans="2:30" x14ac:dyDescent="0.25">
      <c r="B6" s="27" t="s">
        <v>19</v>
      </c>
      <c r="C6" s="33">
        <f>SUM(K15)</f>
        <v>127.84325757575334</v>
      </c>
      <c r="D6" s="33">
        <f>SUM(O15)</f>
        <v>63.970227272727278</v>
      </c>
      <c r="E6" s="41">
        <f>SUM(S15)</f>
        <v>47.613977272727269</v>
      </c>
      <c r="F6" s="42">
        <f>SUM(C6:E6)</f>
        <v>239.4274621212079</v>
      </c>
      <c r="I6" s="31">
        <v>2013</v>
      </c>
      <c r="J6" s="32">
        <v>10.67</v>
      </c>
      <c r="K6" s="33">
        <v>12.445454545454545</v>
      </c>
      <c r="L6" s="34">
        <f t="shared" ref="L6:L13" si="2">SUM(K6/J6)</f>
        <v>1.1663968646161711</v>
      </c>
      <c r="M6" s="35"/>
      <c r="N6" s="32">
        <v>6.0261655011655</v>
      </c>
      <c r="O6" s="33">
        <v>6.6700757575757574</v>
      </c>
      <c r="P6" s="34">
        <f t="shared" si="0"/>
        <v>1.1068524016284851</v>
      </c>
      <c r="Q6" s="36"/>
      <c r="R6" s="37">
        <v>0</v>
      </c>
      <c r="S6" s="38">
        <v>0</v>
      </c>
      <c r="T6" s="39" t="e">
        <f t="shared" ref="T6:T14" si="3">SUM(S6/R6)</f>
        <v>#DIV/0!</v>
      </c>
      <c r="V6" s="32">
        <f t="shared" ref="V6:W14" si="4">SUM(J6+N6+R6)</f>
        <v>16.696165501165499</v>
      </c>
      <c r="W6" s="33">
        <f t="shared" si="4"/>
        <v>19.115530303030305</v>
      </c>
      <c r="X6" s="34">
        <f t="shared" si="1"/>
        <v>1.1449054156594169</v>
      </c>
    </row>
    <row r="7" spans="2:30" x14ac:dyDescent="0.25">
      <c r="B7" s="43" t="s">
        <v>20</v>
      </c>
      <c r="C7" s="44">
        <f>SUM(C6-C5)</f>
        <v>-9.2979116550158949</v>
      </c>
      <c r="D7" s="44">
        <f>SUM(D6-D5)</f>
        <v>-29.883920970487132</v>
      </c>
      <c r="E7" s="45">
        <f>SUM(E6-E5)</f>
        <v>6.3897888111888008</v>
      </c>
      <c r="F7" s="47">
        <f>SUM(F6-F5)</f>
        <v>-32.792043814314241</v>
      </c>
      <c r="I7" s="31">
        <v>2014</v>
      </c>
      <c r="J7" s="32">
        <v>9.1311692307692311</v>
      </c>
      <c r="K7" s="33">
        <v>10.719128787878789</v>
      </c>
      <c r="L7" s="34">
        <f t="shared" si="2"/>
        <v>1.1739053911911548</v>
      </c>
      <c r="M7" s="35"/>
      <c r="N7" s="32">
        <v>6.4679115384615402</v>
      </c>
      <c r="O7" s="33">
        <v>7.9626893939393941</v>
      </c>
      <c r="P7" s="34">
        <f t="shared" si="0"/>
        <v>1.2311067253454431</v>
      </c>
      <c r="Q7" s="36"/>
      <c r="R7" s="48">
        <v>3.4241884615384621</v>
      </c>
      <c r="S7" s="49">
        <v>3.6539772727272726</v>
      </c>
      <c r="T7" s="34">
        <f t="shared" si="3"/>
        <v>1.0671075245331467</v>
      </c>
      <c r="V7" s="32">
        <f t="shared" si="4"/>
        <v>19.023269230769234</v>
      </c>
      <c r="W7" s="33">
        <f t="shared" si="4"/>
        <v>22.335795454545455</v>
      </c>
      <c r="X7" s="34">
        <f t="shared" si="1"/>
        <v>1.1741302288051711</v>
      </c>
      <c r="Z7" s="50"/>
      <c r="AA7" s="50"/>
      <c r="AB7" s="50"/>
      <c r="AC7" s="50"/>
      <c r="AD7" s="50"/>
    </row>
    <row r="8" spans="2:30" x14ac:dyDescent="0.25">
      <c r="B8" s="1"/>
      <c r="C8" s="51"/>
      <c r="D8" s="51"/>
      <c r="E8" s="52"/>
      <c r="F8" s="53"/>
      <c r="I8" s="31">
        <v>2015</v>
      </c>
      <c r="J8" s="32">
        <v>9.3000000000000007</v>
      </c>
      <c r="K8" s="54">
        <v>10.57</v>
      </c>
      <c r="L8" s="34">
        <f t="shared" si="2"/>
        <v>1.1365591397849462</v>
      </c>
      <c r="M8" s="55"/>
      <c r="N8" s="32">
        <v>6.6166735038461537</v>
      </c>
      <c r="O8" s="33">
        <v>5.91</v>
      </c>
      <c r="P8" s="56">
        <f t="shared" si="0"/>
        <v>0.89319806947775537</v>
      </c>
      <c r="Q8" s="36"/>
      <c r="R8" s="48">
        <v>3.5</v>
      </c>
      <c r="S8" s="57">
        <v>4.63</v>
      </c>
      <c r="T8" s="34">
        <f t="shared" si="3"/>
        <v>1.3228571428571427</v>
      </c>
      <c r="V8" s="32">
        <f t="shared" si="4"/>
        <v>19.416673503846155</v>
      </c>
      <c r="W8" s="33">
        <f t="shared" si="4"/>
        <v>21.11</v>
      </c>
      <c r="X8" s="34">
        <f t="shared" si="1"/>
        <v>1.0872099175905914</v>
      </c>
      <c r="Z8" s="20"/>
      <c r="AA8" s="20"/>
      <c r="AB8" s="20"/>
      <c r="AC8" s="20"/>
      <c r="AD8" s="20"/>
    </row>
    <row r="9" spans="2:30" x14ac:dyDescent="0.25">
      <c r="B9" s="27" t="s">
        <v>21</v>
      </c>
      <c r="C9" s="57">
        <v>18.97</v>
      </c>
      <c r="D9" s="33">
        <v>8.5</v>
      </c>
      <c r="E9" s="58">
        <v>5.2</v>
      </c>
      <c r="F9" s="59">
        <f>SUM(C9:E9)</f>
        <v>32.67</v>
      </c>
      <c r="I9" s="31">
        <v>2016</v>
      </c>
      <c r="J9" s="48">
        <v>10.54</v>
      </c>
      <c r="K9" s="54">
        <v>10.23</v>
      </c>
      <c r="L9" s="34">
        <f t="shared" si="2"/>
        <v>0.97058823529411775</v>
      </c>
      <c r="M9" s="55"/>
      <c r="N9" s="32">
        <v>6.7688569944346151</v>
      </c>
      <c r="O9" s="33">
        <v>7.9</v>
      </c>
      <c r="P9" s="34">
        <f t="shared" si="0"/>
        <v>1.1671098985390616</v>
      </c>
      <c r="Q9" s="36"/>
      <c r="R9" s="48">
        <v>5.4</v>
      </c>
      <c r="S9" s="49">
        <v>5.4</v>
      </c>
      <c r="T9" s="34">
        <f t="shared" si="3"/>
        <v>1</v>
      </c>
      <c r="V9" s="32">
        <f t="shared" si="4"/>
        <v>22.708856994434612</v>
      </c>
      <c r="W9" s="33">
        <f t="shared" si="4"/>
        <v>23.53</v>
      </c>
      <c r="X9" s="34">
        <f t="shared" si="1"/>
        <v>1.0361595920819191</v>
      </c>
      <c r="AA9" s="60"/>
      <c r="AB9" s="60"/>
      <c r="AC9" s="60"/>
      <c r="AD9" s="60"/>
    </row>
    <row r="10" spans="2:30" x14ac:dyDescent="0.25">
      <c r="B10" s="27" t="s">
        <v>22</v>
      </c>
      <c r="C10" s="61">
        <v>20.78</v>
      </c>
      <c r="D10" s="61">
        <v>10.88</v>
      </c>
      <c r="E10" s="62">
        <v>0</v>
      </c>
      <c r="F10" s="63">
        <f>SUM(C10:E10)</f>
        <v>31.660000000000004</v>
      </c>
      <c r="I10" s="31">
        <v>2017</v>
      </c>
      <c r="J10" s="48">
        <v>14.05</v>
      </c>
      <c r="K10" s="54">
        <v>14.62</v>
      </c>
      <c r="L10" s="34">
        <f t="shared" si="2"/>
        <v>1.0405693950177934</v>
      </c>
      <c r="M10" s="55"/>
      <c r="N10" s="32">
        <v>6.9245407053066099</v>
      </c>
      <c r="O10" s="33">
        <v>7.14</v>
      </c>
      <c r="P10" s="34">
        <f t="shared" si="0"/>
        <v>1.0311153192482894</v>
      </c>
      <c r="Q10" s="36"/>
      <c r="R10" s="48">
        <v>5.8</v>
      </c>
      <c r="S10" s="54">
        <v>5.2</v>
      </c>
      <c r="T10" s="56">
        <f t="shared" si="3"/>
        <v>0.89655172413793105</v>
      </c>
      <c r="V10" s="32">
        <f t="shared" si="4"/>
        <v>26.77454070530661</v>
      </c>
      <c r="W10" s="33">
        <f t="shared" si="4"/>
        <v>26.959999999999997</v>
      </c>
      <c r="X10" s="34">
        <f t="shared" si="1"/>
        <v>1.0069267031219935</v>
      </c>
      <c r="Z10" s="64"/>
      <c r="AA10" s="64"/>
      <c r="AB10" s="64"/>
      <c r="AC10" s="64"/>
      <c r="AD10" s="64"/>
    </row>
    <row r="11" spans="2:30" x14ac:dyDescent="0.25">
      <c r="B11" s="43" t="s">
        <v>23</v>
      </c>
      <c r="C11" s="61">
        <f>SUM(C10-C9)</f>
        <v>1.8100000000000023</v>
      </c>
      <c r="D11" s="61">
        <f>SUM(D10-D9)</f>
        <v>2.3800000000000008</v>
      </c>
      <c r="E11" s="65">
        <f>SUM(E10-E9)</f>
        <v>-5.2</v>
      </c>
      <c r="F11" s="66">
        <f>SUM(F10-F9)</f>
        <v>-1.009999999999998</v>
      </c>
      <c r="I11" s="31">
        <v>2018</v>
      </c>
      <c r="J11" s="67">
        <v>18.7</v>
      </c>
      <c r="K11" s="54">
        <v>15.3</v>
      </c>
      <c r="L11" s="56">
        <f t="shared" si="2"/>
        <v>0.81818181818181823</v>
      </c>
      <c r="N11" s="67">
        <v>14.6</v>
      </c>
      <c r="O11" s="49">
        <v>9.23</v>
      </c>
      <c r="P11" s="56">
        <f t="shared" si="0"/>
        <v>0.63219178082191785</v>
      </c>
      <c r="R11" s="67">
        <v>7.7</v>
      </c>
      <c r="S11" s="33">
        <v>7.54</v>
      </c>
      <c r="T11" s="34">
        <f t="shared" si="3"/>
        <v>0.97922077922077921</v>
      </c>
      <c r="V11" s="32">
        <f t="shared" si="4"/>
        <v>41</v>
      </c>
      <c r="W11" s="33">
        <f t="shared" si="4"/>
        <v>32.07</v>
      </c>
      <c r="X11" s="56">
        <f t="shared" si="1"/>
        <v>0.78219512195121954</v>
      </c>
      <c r="AB11" s="60"/>
    </row>
    <row r="12" spans="2:30" x14ac:dyDescent="0.25">
      <c r="B12" s="1"/>
      <c r="C12" s="51"/>
      <c r="D12" s="51"/>
      <c r="E12" s="52"/>
      <c r="F12" s="53"/>
      <c r="I12" s="31">
        <v>2019</v>
      </c>
      <c r="J12" s="67">
        <v>18.7</v>
      </c>
      <c r="K12" s="54">
        <v>19.100000000000001</v>
      </c>
      <c r="L12" s="34">
        <f t="shared" si="2"/>
        <v>1.0213903743315509</v>
      </c>
      <c r="N12" s="67">
        <v>14.6</v>
      </c>
      <c r="O12" s="49">
        <v>7.42</v>
      </c>
      <c r="P12" s="56">
        <f t="shared" si="0"/>
        <v>0.50821917808219175</v>
      </c>
      <c r="R12" s="67">
        <v>7.7</v>
      </c>
      <c r="S12" s="33">
        <v>12.740000000000002</v>
      </c>
      <c r="T12" s="34">
        <f t="shared" si="3"/>
        <v>1.6545454545454548</v>
      </c>
      <c r="V12" s="32">
        <f t="shared" si="4"/>
        <v>41</v>
      </c>
      <c r="W12" s="33">
        <f t="shared" si="4"/>
        <v>39.260000000000005</v>
      </c>
      <c r="X12" s="56">
        <f t="shared" si="1"/>
        <v>0.95756097560975617</v>
      </c>
    </row>
    <row r="13" spans="2:30" ht="15.75" thickBot="1" x14ac:dyDescent="0.3">
      <c r="B13" s="68" t="s">
        <v>24</v>
      </c>
      <c r="C13" s="69">
        <f>SUM(C7+C11)</f>
        <v>-7.4879116550158926</v>
      </c>
      <c r="D13" s="69">
        <f>SUM(D7+D11)</f>
        <v>-27.50392097048713</v>
      </c>
      <c r="E13" s="70">
        <f>SUM(E7+E11)</f>
        <v>1.1897888111888006</v>
      </c>
      <c r="F13" s="71">
        <f>SUM(F7+F11)</f>
        <v>-33.802043814314239</v>
      </c>
      <c r="I13" s="31">
        <v>2020</v>
      </c>
      <c r="J13" s="67">
        <v>18.7</v>
      </c>
      <c r="K13" s="54">
        <v>13.23</v>
      </c>
      <c r="L13" s="56">
        <f t="shared" si="2"/>
        <v>0.70748663101604281</v>
      </c>
      <c r="N13" s="67">
        <v>14.6</v>
      </c>
      <c r="O13" s="49">
        <v>2.62</v>
      </c>
      <c r="P13" s="56">
        <f t="shared" si="0"/>
        <v>0.17945205479452056</v>
      </c>
      <c r="R13" s="67">
        <v>7.7</v>
      </c>
      <c r="S13" s="33">
        <v>8.4499999999999993</v>
      </c>
      <c r="T13" s="34">
        <f t="shared" si="3"/>
        <v>1.0974025974025974</v>
      </c>
      <c r="V13" s="72">
        <f t="shared" si="4"/>
        <v>41</v>
      </c>
      <c r="W13" s="73">
        <f t="shared" si="4"/>
        <v>24.3</v>
      </c>
      <c r="X13" s="74">
        <f t="shared" si="1"/>
        <v>0.59268292682926826</v>
      </c>
    </row>
    <row r="14" spans="2:30" ht="15.75" thickBot="1" x14ac:dyDescent="0.3">
      <c r="B14" s="75"/>
      <c r="C14" s="36"/>
      <c r="D14" s="36"/>
      <c r="E14" s="36"/>
      <c r="F14" s="36"/>
      <c r="I14" s="76">
        <v>2021</v>
      </c>
      <c r="J14" s="77">
        <v>18.7</v>
      </c>
      <c r="K14" s="78">
        <v>12.98</v>
      </c>
      <c r="L14" s="74">
        <f>SUM(K14/J14)</f>
        <v>0.69411764705882362</v>
      </c>
      <c r="N14" s="77">
        <v>14.6</v>
      </c>
      <c r="O14" s="79">
        <v>6.39</v>
      </c>
      <c r="P14" s="74">
        <f t="shared" si="0"/>
        <v>0.43767123287671234</v>
      </c>
      <c r="R14" s="77">
        <v>7.7</v>
      </c>
      <c r="S14" s="73">
        <v>4.6100000000000003</v>
      </c>
      <c r="T14" s="74">
        <f t="shared" si="3"/>
        <v>0.59870129870129873</v>
      </c>
      <c r="V14" s="72">
        <f t="shared" si="4"/>
        <v>41</v>
      </c>
      <c r="W14" s="73">
        <f t="shared" si="4"/>
        <v>23.98</v>
      </c>
      <c r="X14" s="74">
        <f t="shared" si="1"/>
        <v>0.58487804878048777</v>
      </c>
    </row>
    <row r="15" spans="2:30" ht="15.75" thickBot="1" x14ac:dyDescent="0.3">
      <c r="I15" s="80" t="s">
        <v>25</v>
      </c>
      <c r="J15" s="81">
        <f>SUM(J5:J14)</f>
        <v>137.14116923076924</v>
      </c>
      <c r="K15" s="82">
        <f>SUM(K5:K14)</f>
        <v>127.84325757575334</v>
      </c>
      <c r="L15" s="83">
        <f>SUM(K15/J15)</f>
        <v>0.93220189307727008</v>
      </c>
      <c r="M15" s="36"/>
      <c r="N15" s="81">
        <f>SUM(N5:N14)</f>
        <v>93.854148243214411</v>
      </c>
      <c r="O15" s="82">
        <f>SUM(O5:O14)</f>
        <v>63.970227272727278</v>
      </c>
      <c r="P15" s="83">
        <f>SUM(O15/N15)</f>
        <v>0.68159190051945606</v>
      </c>
      <c r="Q15" s="36"/>
      <c r="R15" s="81">
        <f>SUM(R7:R13)</f>
        <v>41.224188461538468</v>
      </c>
      <c r="S15" s="82">
        <f>SUM(S7:S13)</f>
        <v>47.613977272727269</v>
      </c>
      <c r="T15" s="83">
        <f>SUM(S15/R15)</f>
        <v>1.155000960592599</v>
      </c>
      <c r="V15" s="81">
        <f>SUM(V5:V13)</f>
        <v>238.91950593552212</v>
      </c>
      <c r="W15" s="82">
        <f>SUM(W5:W14)</f>
        <v>244.03746212120788</v>
      </c>
      <c r="X15" s="84">
        <f t="shared" si="1"/>
        <v>1.0214212571955801</v>
      </c>
    </row>
    <row r="16" spans="2:30" ht="19.5" thickBot="1" x14ac:dyDescent="0.35">
      <c r="B16" s="117" t="s">
        <v>27</v>
      </c>
      <c r="C16" s="118"/>
      <c r="D16" s="118"/>
      <c r="E16" s="118"/>
      <c r="F16" s="119"/>
    </row>
    <row r="17" spans="2:7" x14ac:dyDescent="0.25">
      <c r="B17" s="2"/>
      <c r="C17" s="3" t="s">
        <v>3</v>
      </c>
      <c r="D17" s="4" t="s">
        <v>4</v>
      </c>
      <c r="E17" s="5" t="s">
        <v>5</v>
      </c>
      <c r="F17" s="6" t="s">
        <v>6</v>
      </c>
    </row>
    <row r="18" spans="2:7" ht="15.75" thickBot="1" x14ac:dyDescent="0.3">
      <c r="B18" s="99" t="s">
        <v>14</v>
      </c>
      <c r="C18" s="86" t="s">
        <v>26</v>
      </c>
      <c r="D18" s="98" t="s">
        <v>26</v>
      </c>
      <c r="E18" s="87" t="s">
        <v>26</v>
      </c>
      <c r="F18" s="88" t="s">
        <v>26</v>
      </c>
    </row>
    <row r="19" spans="2:7" x14ac:dyDescent="0.25">
      <c r="B19" s="97">
        <v>2023</v>
      </c>
      <c r="C19" s="100">
        <v>19.45</v>
      </c>
      <c r="D19" s="100">
        <v>8.5</v>
      </c>
      <c r="E19" s="101">
        <v>5.93</v>
      </c>
      <c r="F19" s="101">
        <v>33.880000000000003</v>
      </c>
      <c r="G19" s="46"/>
    </row>
    <row r="20" spans="2:7" x14ac:dyDescent="0.25">
      <c r="B20" s="91">
        <v>2024</v>
      </c>
      <c r="C20" s="49">
        <v>18.48</v>
      </c>
      <c r="D20" s="49">
        <v>8.5</v>
      </c>
      <c r="E20" s="102">
        <v>6.17</v>
      </c>
      <c r="F20" s="101">
        <v>33.15</v>
      </c>
      <c r="G20" s="46"/>
    </row>
    <row r="21" spans="2:7" x14ac:dyDescent="0.25">
      <c r="B21" s="94">
        <v>2025</v>
      </c>
      <c r="C21" s="95">
        <v>17.600000000000001</v>
      </c>
      <c r="D21" s="95">
        <v>8.5</v>
      </c>
      <c r="E21" s="96">
        <v>6.96</v>
      </c>
      <c r="F21" s="101">
        <v>33.06</v>
      </c>
      <c r="G21" s="46"/>
    </row>
    <row r="22" spans="2:7" x14ac:dyDescent="0.25">
      <c r="B22" s="93">
        <v>2026</v>
      </c>
      <c r="C22" s="95">
        <v>15.25</v>
      </c>
      <c r="D22" s="95">
        <v>8.5</v>
      </c>
      <c r="E22" s="96">
        <v>6.71</v>
      </c>
      <c r="F22" s="101">
        <v>30.46</v>
      </c>
      <c r="G22" s="46"/>
    </row>
    <row r="23" spans="2:7" x14ac:dyDescent="0.25">
      <c r="B23" s="91">
        <v>2027</v>
      </c>
      <c r="C23" s="95">
        <v>16.59</v>
      </c>
      <c r="D23" s="95">
        <v>8.5</v>
      </c>
      <c r="E23" s="96">
        <v>7.66</v>
      </c>
      <c r="F23" s="96">
        <v>32.75</v>
      </c>
      <c r="G23" s="46"/>
    </row>
    <row r="24" spans="2:7" x14ac:dyDescent="0.25">
      <c r="B24" s="92" t="s">
        <v>28</v>
      </c>
      <c r="C24" s="103">
        <f>SUM(C19:C23)</f>
        <v>87.37</v>
      </c>
      <c r="D24" s="103">
        <f t="shared" ref="D24:E24" si="5">SUM(D19:D23)</f>
        <v>42.5</v>
      </c>
      <c r="E24" s="103">
        <f t="shared" si="5"/>
        <v>33.43</v>
      </c>
      <c r="F24" s="103">
        <f>SUM(C24:E24)</f>
        <v>163.30000000000001</v>
      </c>
    </row>
    <row r="26" spans="2:7" ht="15.75" thickBot="1" x14ac:dyDescent="0.3">
      <c r="B26" s="89"/>
      <c r="C26" s="90"/>
      <c r="D26" s="90"/>
      <c r="E26" s="90"/>
      <c r="F26" s="90"/>
    </row>
    <row r="27" spans="2:7" ht="19.5" thickBot="1" x14ac:dyDescent="0.35">
      <c r="B27" s="117" t="s">
        <v>29</v>
      </c>
      <c r="C27" s="118"/>
      <c r="D27" s="118"/>
      <c r="E27" s="119"/>
      <c r="F27" s="105"/>
    </row>
    <row r="28" spans="2:7" ht="15.75" thickBot="1" x14ac:dyDescent="0.3">
      <c r="B28" s="113" t="s">
        <v>14</v>
      </c>
      <c r="C28" s="114" t="s">
        <v>3</v>
      </c>
      <c r="D28" s="115" t="s">
        <v>4</v>
      </c>
      <c r="E28" s="116" t="s">
        <v>5</v>
      </c>
      <c r="F28" s="106"/>
    </row>
    <row r="29" spans="2:7" x14ac:dyDescent="0.25">
      <c r="B29" s="97">
        <v>2023</v>
      </c>
      <c r="C29" s="109">
        <v>15690800</v>
      </c>
      <c r="D29" s="109">
        <v>6495723</v>
      </c>
      <c r="E29" s="110">
        <v>4628481</v>
      </c>
      <c r="F29" s="104"/>
    </row>
    <row r="30" spans="2:7" x14ac:dyDescent="0.25">
      <c r="B30" s="91">
        <v>2024</v>
      </c>
      <c r="C30" s="109">
        <v>15843671</v>
      </c>
      <c r="D30" s="109">
        <v>6729354</v>
      </c>
      <c r="E30" s="110">
        <v>4938609</v>
      </c>
      <c r="F30" s="104"/>
    </row>
    <row r="31" spans="2:7" x14ac:dyDescent="0.25">
      <c r="B31" s="94">
        <v>2025</v>
      </c>
      <c r="C31" s="109">
        <v>15474054</v>
      </c>
      <c r="D31" s="109">
        <v>7235065</v>
      </c>
      <c r="E31" s="110">
        <v>5826908</v>
      </c>
      <c r="F31" s="104"/>
    </row>
    <row r="32" spans="2:7" x14ac:dyDescent="0.25">
      <c r="B32" s="93">
        <v>2026</v>
      </c>
      <c r="C32" s="109">
        <v>13773174</v>
      </c>
      <c r="D32" s="109">
        <v>7534321</v>
      </c>
      <c r="E32" s="110">
        <v>6222444</v>
      </c>
      <c r="F32" s="104"/>
    </row>
    <row r="33" spans="2:6" x14ac:dyDescent="0.25">
      <c r="B33" s="91">
        <v>2027</v>
      </c>
      <c r="C33" s="109">
        <v>15469116</v>
      </c>
      <c r="D33" s="109">
        <v>7684957</v>
      </c>
      <c r="E33" s="110">
        <v>5398664</v>
      </c>
      <c r="F33" s="104"/>
    </row>
    <row r="34" spans="2:6" ht="15.75" thickBot="1" x14ac:dyDescent="0.3">
      <c r="B34" s="108" t="s">
        <v>28</v>
      </c>
      <c r="C34" s="111">
        <f>SUM(C29:C33)</f>
        <v>76250815</v>
      </c>
      <c r="D34" s="111">
        <f>SUM(D29:D33)</f>
        <v>35679420</v>
      </c>
      <c r="E34" s="112">
        <f>SUM(E29:E33)</f>
        <v>27015106</v>
      </c>
      <c r="F34" s="107"/>
    </row>
  </sheetData>
  <mergeCells count="9">
    <mergeCell ref="B27:E27"/>
    <mergeCell ref="B16:F16"/>
    <mergeCell ref="B2:F2"/>
    <mergeCell ref="I2:X2"/>
    <mergeCell ref="Z2:AB2"/>
    <mergeCell ref="J3:L3"/>
    <mergeCell ref="N3:P3"/>
    <mergeCell ref="R3:T3"/>
    <mergeCell ref="V3:X3"/>
  </mergeCells>
  <pageMargins left="0.7" right="0.7" top="0.75" bottom="0.75" header="0.3" footer="0.3"/>
  <pageSetup scale="72" orientation="landscape" r:id="rId1"/>
  <headerFooter scaleWithDoc="0">
    <oddFooter>&amp;LPC-DR-340 - Attachment A&amp;RPage &amp;P of &amp;N</oddFooter>
  </headerFooter>
  <colBreaks count="2" manualBreakCount="2">
    <brk id="12" max="1048575" man="1"/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CE9390-7423-4AFA-B706-B92132575BF5}"/>
</file>

<file path=customXml/itemProps2.xml><?xml version="1.0" encoding="utf-8"?>
<ds:datastoreItem xmlns:ds="http://schemas.openxmlformats.org/officeDocument/2006/customXml" ds:itemID="{6DAC461D-4A8D-4D2C-BAB9-A5E8BC1845F9}"/>
</file>

<file path=customXml/itemProps3.xml><?xml version="1.0" encoding="utf-8"?>
<ds:datastoreItem xmlns:ds="http://schemas.openxmlformats.org/officeDocument/2006/customXml" ds:itemID="{C9E55668-A0FD-42A9-9359-C36446C8F627}"/>
</file>

<file path=customXml/itemProps4.xml><?xml version="1.0" encoding="utf-8"?>
<ds:datastoreItem xmlns:ds="http://schemas.openxmlformats.org/officeDocument/2006/customXml" ds:itemID="{9D9DED90-B306-475E-9463-5830689C7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YEAR PERFORMANCE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Jane</dc:creator>
  <cp:lastModifiedBy>Andrews, Liz</cp:lastModifiedBy>
  <cp:lastPrinted>2022-09-06T18:13:23Z</cp:lastPrinted>
  <dcterms:created xsi:type="dcterms:W3CDTF">2022-05-11T19:20:37Z</dcterms:created>
  <dcterms:modified xsi:type="dcterms:W3CDTF">2022-09-06T18:15:05Z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