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worksheets/sheet21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nnections.xml" ContentType="application/vnd.openxmlformats-officedocument.spreadsheetml.connection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0805) (Eff. 01-01-24)\Sent to UTC 12-27-23\(R) WP\"/>
    </mc:Choice>
  </mc:AlternateContent>
  <bookViews>
    <workbookView xWindow="0" yWindow="0" windowWidth="28800" windowHeight="11400" tabRatio="777"/>
  </bookViews>
  <sheets>
    <sheet name="REDACTED VERSION" sheetId="23" r:id="rId1"/>
    <sheet name="Power cost summary (R)" sheetId="17" r:id="rId2"/>
    <sheet name="Summary by resource (R)" sheetId="18" r:id="rId3"/>
    <sheet name="Aurora total (R)" sheetId="4" r:id="rId4"/>
    <sheet name="Not in Aurora (R)" sheetId="5" r:id="rId5"/>
    <sheet name="WA CCA (R)" sheetId="33" r:id="rId6"/>
    <sheet name="DR contract benefit (R)" sheetId="37" r:id="rId7"/>
    <sheet name="Colstrip fixed fuel (R)" sheetId="7" r:id="rId8"/>
    <sheet name="EIM GHG benefits" sheetId="8" r:id="rId9"/>
    <sheet name="Mid C summary (R)" sheetId="6" r:id="rId10"/>
    <sheet name="Transmission (R)" sheetId="9" r:id="rId11"/>
    <sheet name="Gas storage (R)" sheetId="34" r:id="rId12"/>
    <sheet name="Gas MTM (R)" sheetId="11" r:id="rId13"/>
    <sheet name="Power hedges (R)" sheetId="22" r:id="rId14"/>
    <sheet name="Wind integration (R)" sheetId="38" r:id="rId15"/>
    <sheet name="Energy prices (R)" sheetId="12" r:id="rId16"/>
    <sheet name="Fixed gas transport (R)" sheetId="10" r:id="rId17"/>
    <sheet name=" Distillate fuel (R)" sheetId="36" r:id="rId18"/>
    <sheet name="Non-fuel start costs (R)" sheetId="15" r:id="rId19"/>
    <sheet name="Demand reponse (R)" sheetId="30" r:id="rId20"/>
    <sheet name="FERC 557 costs" sheetId="1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ex1" localSheetId="14" hidden="1">{#N/A,#N/A,FALSE,"Summ";#N/A,#N/A,FALSE,"General"}</definedName>
    <definedName name="_________________ex1" hidden="1">{#N/A,#N/A,FALSE,"Summ";#N/A,#N/A,FALSE,"General"}</definedName>
    <definedName name="_________________new1" localSheetId="14" hidden="1">{#N/A,#N/A,FALSE,"Summ";#N/A,#N/A,FALSE,"General"}</definedName>
    <definedName name="_________________new1" hidden="1">{#N/A,#N/A,FALSE,"Summ";#N/A,#N/A,FALSE,"General"}</definedName>
    <definedName name="_________________six6" localSheetId="1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ex1" localSheetId="14" hidden="1">{#N/A,#N/A,FALSE,"Summ";#N/A,#N/A,FALSE,"General"}</definedName>
    <definedName name="________________ex1" hidden="1">{#N/A,#N/A,FALSE,"Summ";#N/A,#N/A,FALSE,"General"}</definedName>
    <definedName name="________________new1" localSheetId="14" hidden="1">{#N/A,#N/A,FALSE,"Summ";#N/A,#N/A,FALSE,"General"}</definedName>
    <definedName name="________________new1" hidden="1">{#N/A,#N/A,FALSE,"Summ";#N/A,#N/A,FALSE,"General"}</definedName>
    <definedName name="________________six6" localSheetId="1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ex1" localSheetId="14" hidden="1">{#N/A,#N/A,FALSE,"Summ";#N/A,#N/A,FALSE,"General"}</definedName>
    <definedName name="_______________ex1" hidden="1">{#N/A,#N/A,FALSE,"Summ";#N/A,#N/A,FALSE,"General"}</definedName>
    <definedName name="_______________new1" localSheetId="14" hidden="1">{#N/A,#N/A,FALSE,"Summ";#N/A,#N/A,FALSE,"General"}</definedName>
    <definedName name="_______________new1" hidden="1">{#N/A,#N/A,FALSE,"Summ";#N/A,#N/A,FALSE,"General"}</definedName>
    <definedName name="_______________six6" localSheetId="1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ex1" localSheetId="14" hidden="1">{#N/A,#N/A,FALSE,"Summ";#N/A,#N/A,FALSE,"General"}</definedName>
    <definedName name="______________ex1" hidden="1">{#N/A,#N/A,FALSE,"Summ";#N/A,#N/A,FALSE,"General"}</definedName>
    <definedName name="______________new1" localSheetId="14" hidden="1">{#N/A,#N/A,FALSE,"Summ";#N/A,#N/A,FALSE,"General"}</definedName>
    <definedName name="______________new1" hidden="1">{#N/A,#N/A,FALSE,"Summ";#N/A,#N/A,FALSE,"General"}</definedName>
    <definedName name="______________six6" localSheetId="1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ex1" localSheetId="14" hidden="1">{#N/A,#N/A,FALSE,"Summ";#N/A,#N/A,FALSE,"General"}</definedName>
    <definedName name="_____________ex1" hidden="1">{#N/A,#N/A,FALSE,"Summ";#N/A,#N/A,FALSE,"General"}</definedName>
    <definedName name="_____________new1" localSheetId="14" hidden="1">{#N/A,#N/A,FALSE,"Summ";#N/A,#N/A,FALSE,"General"}</definedName>
    <definedName name="_____________new1" hidden="1">{#N/A,#N/A,FALSE,"Summ";#N/A,#N/A,FALSE,"General"}</definedName>
    <definedName name="_____________six6" localSheetId="1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ex1" localSheetId="14" hidden="1">{#N/A,#N/A,FALSE,"Summ";#N/A,#N/A,FALSE,"General"}</definedName>
    <definedName name="____________ex1" hidden="1">{#N/A,#N/A,FALSE,"Summ";#N/A,#N/A,FALSE,"General"}</definedName>
    <definedName name="____________new1" localSheetId="14" hidden="1">{#N/A,#N/A,FALSE,"Summ";#N/A,#N/A,FALSE,"General"}</definedName>
    <definedName name="____________new1" hidden="1">{#N/A,#N/A,FALSE,"Summ";#N/A,#N/A,FALSE,"General"}</definedName>
    <definedName name="____________six6" localSheetId="1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ex1" localSheetId="14" hidden="1">{#N/A,#N/A,FALSE,"Summ";#N/A,#N/A,FALSE,"General"}</definedName>
    <definedName name="___________ex1" hidden="1">{#N/A,#N/A,FALSE,"Summ";#N/A,#N/A,FALSE,"General"}</definedName>
    <definedName name="___________new1" localSheetId="14" hidden="1">{#N/A,#N/A,FALSE,"Summ";#N/A,#N/A,FALSE,"General"}</definedName>
    <definedName name="___________new1" hidden="1">{#N/A,#N/A,FALSE,"Summ";#N/A,#N/A,FALSE,"General"}</definedName>
    <definedName name="___________six6" localSheetId="1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hidden="1">{#N/A,#N/A,FALSE,"schA"}</definedName>
    <definedName name="__________ex1" localSheetId="14" hidden="1">{#N/A,#N/A,FALSE,"Summ";#N/A,#N/A,FALSE,"General"}</definedName>
    <definedName name="__________ex1" hidden="1">{#N/A,#N/A,FALSE,"Summ";#N/A,#N/A,FALSE,"General"}</definedName>
    <definedName name="__________new1" localSheetId="14" hidden="1">{#N/A,#N/A,FALSE,"Summ";#N/A,#N/A,FALSE,"General"}</definedName>
    <definedName name="__________new1" hidden="1">{#N/A,#N/A,FALSE,"Summ";#N/A,#N/A,FALSE,"General"}</definedName>
    <definedName name="__________six6" localSheetId="14" hidden="1">{#N/A,#N/A,FALSE,"CRPT";#N/A,#N/A,FALSE,"TREND";#N/A,#N/A,FALSE,"%Curve"}</definedName>
    <definedName name="__________six6" hidden="1">{#N/A,#N/A,FALSE,"CRPT";#N/A,#N/A,FALSE,"TREND";#N/A,#N/A,FALSE,"%Curve"}</definedName>
    <definedName name="__________www1" hidden="1">{#N/A,#N/A,FALSE,"schA"}</definedName>
    <definedName name="_________ex1" localSheetId="14" hidden="1">{#N/A,#N/A,FALSE,"Summ";#N/A,#N/A,FALSE,"General"}</definedName>
    <definedName name="_________ex1" hidden="1">{#N/A,#N/A,FALSE,"Summ";#N/A,#N/A,FALSE,"General"}</definedName>
    <definedName name="_________new1" localSheetId="14" hidden="1">{#N/A,#N/A,FALSE,"Summ";#N/A,#N/A,FALSE,"General"}</definedName>
    <definedName name="_________new1" hidden="1">{#N/A,#N/A,FALSE,"Summ";#N/A,#N/A,FALSE,"General"}</definedName>
    <definedName name="_________six6" localSheetId="14" hidden="1">{#N/A,#N/A,FALSE,"CRPT";#N/A,#N/A,FALSE,"TREND";#N/A,#N/A,FALSE,"%Curve"}</definedName>
    <definedName name="_________six6" hidden="1">{#N/A,#N/A,FALSE,"CRPT";#N/A,#N/A,FALSE,"TREND";#N/A,#N/A,FALSE,"%Curve"}</definedName>
    <definedName name="_________www1" hidden="1">{#N/A,#N/A,FALSE,"schA"}</definedName>
    <definedName name="________ex1" localSheetId="14" hidden="1">{#N/A,#N/A,FALSE,"Summ";#N/A,#N/A,FALSE,"General"}</definedName>
    <definedName name="________ex1" hidden="1">{#N/A,#N/A,FALSE,"Summ";#N/A,#N/A,FALSE,"General"}</definedName>
    <definedName name="________new1" localSheetId="14" hidden="1">{#N/A,#N/A,FALSE,"Summ";#N/A,#N/A,FALSE,"General"}</definedName>
    <definedName name="________new1" hidden="1">{#N/A,#N/A,FALSE,"Summ";#N/A,#N/A,FALSE,"General"}</definedName>
    <definedName name="________six6" localSheetId="14" hidden="1">{#N/A,#N/A,FALSE,"CRPT";#N/A,#N/A,FALSE,"TREND";#N/A,#N/A,FALSE,"%Curve"}</definedName>
    <definedName name="________six6" hidden="1">{#N/A,#N/A,FALSE,"CRPT";#N/A,#N/A,FALSE,"TREND";#N/A,#N/A,FALSE,"%Curve"}</definedName>
    <definedName name="________www1" hidden="1">{#N/A,#N/A,FALSE,"schA"}</definedName>
    <definedName name="_______ex1" localSheetId="14" hidden="1">{#N/A,#N/A,FALSE,"Summ";#N/A,#N/A,FALSE,"General"}</definedName>
    <definedName name="_______ex1" hidden="1">{#N/A,#N/A,FALSE,"Summ";#N/A,#N/A,FALSE,"General"}</definedName>
    <definedName name="_______new1" localSheetId="14" hidden="1">{#N/A,#N/A,FALSE,"Summ";#N/A,#N/A,FALSE,"General"}</definedName>
    <definedName name="_______new1" hidden="1">{#N/A,#N/A,FALSE,"Summ";#N/A,#N/A,FALSE,"General"}</definedName>
    <definedName name="_______six6" localSheetId="1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4" hidden="1">{#N/A,#N/A,FALSE,"schA"}</definedName>
    <definedName name="_______www1" hidden="1">{#N/A,#N/A,FALSE,"schA"}</definedName>
    <definedName name="______ex1" localSheetId="14" hidden="1">{#N/A,#N/A,FALSE,"Summ";#N/A,#N/A,FALSE,"General"}</definedName>
    <definedName name="______ex1" hidden="1">{#N/A,#N/A,FALSE,"Summ";#N/A,#N/A,FALSE,"General"}</definedName>
    <definedName name="______new1" localSheetId="14" hidden="1">{#N/A,#N/A,FALSE,"Summ";#N/A,#N/A,FALSE,"General"}</definedName>
    <definedName name="______new1" hidden="1">{#N/A,#N/A,FALSE,"Summ";#N/A,#N/A,FALSE,"General"}</definedName>
    <definedName name="______six6" localSheetId="1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4" hidden="1">{#N/A,#N/A,FALSE,"schA"}</definedName>
    <definedName name="______www1" hidden="1">{#N/A,#N/A,FALSE,"schA"}</definedName>
    <definedName name="_____ex1" localSheetId="14" hidden="1">{#N/A,#N/A,FALSE,"Summ";#N/A,#N/A,FALSE,"General"}</definedName>
    <definedName name="_____ex1" hidden="1">{#N/A,#N/A,FALSE,"Summ";#N/A,#N/A,FALSE,"General"}</definedName>
    <definedName name="_____new1" localSheetId="14" hidden="1">{#N/A,#N/A,FALSE,"Summ";#N/A,#N/A,FALSE,"General"}</definedName>
    <definedName name="_____new1" hidden="1">{#N/A,#N/A,FALSE,"Summ";#N/A,#N/A,FALSE,"General"}</definedName>
    <definedName name="_____six6" localSheetId="1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4" hidden="1">{#N/A,#N/A,FALSE,"schA"}</definedName>
    <definedName name="_____www1" hidden="1">{#N/A,#N/A,FALSE,"schA"}</definedName>
    <definedName name="____ex1" localSheetId="14" hidden="1">{#N/A,#N/A,FALSE,"Summ";#N/A,#N/A,FALSE,"General"}</definedName>
    <definedName name="____ex1" hidden="1">{#N/A,#N/A,FALSE,"Summ";#N/A,#N/A,FALSE,"General"}</definedName>
    <definedName name="____Jun09">" BS!$AI$7:$AI$1643"</definedName>
    <definedName name="____new1" localSheetId="14" hidden="1">{#N/A,#N/A,FALSE,"Summ";#N/A,#N/A,FALSE,"General"}</definedName>
    <definedName name="____new1" hidden="1">{#N/A,#N/A,FALSE,"Summ";#N/A,#N/A,FALSE,"General"}</definedName>
    <definedName name="____six6" localSheetId="1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4" hidden="1">{#N/A,#N/A,FALSE,"schA"}</definedName>
    <definedName name="____www1" hidden="1">{#N/A,#N/A,FALSE,"schA"}</definedName>
    <definedName name="___ex1" localSheetId="14" hidden="1">{#N/A,#N/A,FALSE,"Summ";#N/A,#N/A,FALSE,"General"}</definedName>
    <definedName name="___ex1" hidden="1">{#N/A,#N/A,FALSE,"Summ";#N/A,#N/A,FALSE,"General"}</definedName>
    <definedName name="___Jun09">" BS!$AI$7:$AI$1643"</definedName>
    <definedName name="___new1" localSheetId="14" hidden="1">{#N/A,#N/A,FALSE,"Summ";#N/A,#N/A,FALSE,"General"}</definedName>
    <definedName name="___new1" hidden="1">{#N/A,#N/A,FALSE,"Summ";#N/A,#N/A,FALSE,"General"}</definedName>
    <definedName name="___six6" localSheetId="14" hidden="1">{#N/A,#N/A,FALSE,"CRPT";#N/A,#N/A,FALSE,"TREND";#N/A,#N/A,FALSE,"%Curve"}</definedName>
    <definedName name="___six6" hidden="1">{#N/A,#N/A,FALSE,"CRPT";#N/A,#N/A,FALSE,"TREND";#N/A,#N/A,FALSE,"%Curve"}</definedName>
    <definedName name="___www1" localSheetId="14" hidden="1">{#N/A,#N/A,FALSE,"schA"}</definedName>
    <definedName name="___www1" hidden="1">{#N/A,#N/A,FALSE,"schA"}</definedName>
    <definedName name="__123Graph_D" localSheetId="14" hidden="1">#REF!</definedName>
    <definedName name="__123Graph_D" hidden="1">#REF!</definedName>
    <definedName name="__123Graph_ECURRENT" localSheetId="14" hidden="1">[1]ConsolidatingPL!#REF!</definedName>
    <definedName name="__123Graph_ECURRENT" hidden="1">[1]ConsolidatingPL!#REF!</definedName>
    <definedName name="__ex1" localSheetId="14" hidden="1">{#N/A,#N/A,FALSE,"Summ";#N/A,#N/A,FALSE,"General"}</definedName>
    <definedName name="__ex1" hidden="1">{#N/A,#N/A,FALSE,"Summ";#N/A,#N/A,FALSE,"General"}</definedName>
    <definedName name="__Jun09">" BS!$AI$7:$AI$1643"</definedName>
    <definedName name="__new1" localSheetId="14" hidden="1">{#N/A,#N/A,FALSE,"Summ";#N/A,#N/A,FALSE,"General"}</definedName>
    <definedName name="__new1" hidden="1">{#N/A,#N/A,FALSE,"Summ";#N/A,#N/A,FALSE,"General"}</definedName>
    <definedName name="__six6" localSheetId="14" hidden="1">{#N/A,#N/A,FALSE,"CRPT";#N/A,#N/A,FALSE,"TREND";#N/A,#N/A,FALSE,"%Curve"}</definedName>
    <definedName name="__six6" hidden="1">{#N/A,#N/A,FALSE,"CRPT";#N/A,#N/A,FALSE,"TREND";#N/A,#N/A,FALSE,"%Curve"}</definedName>
    <definedName name="__www1" localSheetId="14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4" hidden="1">{#N/A,#N/A,FALSE,"Summ";#N/A,#N/A,FALSE,"General"}</definedName>
    <definedName name="_ex1" hidden="1">{#N/A,#N/A,FALSE,"Summ";#N/A,#N/A,FALSE,"General"}</definedName>
    <definedName name="_Fill" hidden="1">#REF!</definedName>
    <definedName name="_Jun09">" BS!$AI$7:$AI$1643"</definedName>
    <definedName name="_Key1" localSheetId="14" hidden="1">#REF!</definedName>
    <definedName name="_Key1" hidden="1">#REF!</definedName>
    <definedName name="_Key2" localSheetId="14" hidden="1">#REF!</definedName>
    <definedName name="_Key2" hidden="1">#REF!</definedName>
    <definedName name="_new1" localSheetId="14" hidden="1">{#N/A,#N/A,FALSE,"Summ";#N/A,#N/A,FALSE,"General"}</definedName>
    <definedName name="_new1" hidden="1">{#N/A,#N/A,FALSE,"Summ";#N/A,#N/A,FALSE,"General"}</definedName>
    <definedName name="_Order1">255</definedName>
    <definedName name="_Order2">255</definedName>
    <definedName name="_Parse_In" hidden="1">#REF!</definedName>
    <definedName name="_Regression_Int">1</definedName>
    <definedName name="_Regression_Out" hidden="1">[6]FIA!#REF!</definedName>
    <definedName name="_six6" localSheetId="14" hidden="1">{#N/A,#N/A,FALSE,"CRPT";#N/A,#N/A,FALSE,"TREND";#N/A,#N/A,FALSE,"%Curve"}</definedName>
    <definedName name="_six6" hidden="1">{#N/A,#N/A,FALSE,"CRPT";#N/A,#N/A,FALSE,"TREND";#N/A,#N/A,FALSE,"%Curve"}</definedName>
    <definedName name="_Sort" localSheetId="14" hidden="1">#REF!</definedName>
    <definedName name="_Sort" hidden="1">#REF!</definedName>
    <definedName name="_www1" localSheetId="14" hidden="1">{#N/A,#N/A,FALSE,"schA"}</definedName>
    <definedName name="_www1" hidden="1">{#N/A,#N/A,FALSE,"schA"}</definedName>
    <definedName name="a" localSheetId="14" hidden="1">{#N/A,#N/A,FALSE,"Coversheet";#N/A,#N/A,FALSE,"QA"}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4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14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localSheetId="14" hidden="1">#REF!</definedName>
    <definedName name="BEx0017DGUEDPCFJUPUZOOLJCS2B" hidden="1">#REF!</definedName>
    <definedName name="BEx001CNWHJ5RULCSFM36ZCGJ1UH" localSheetId="14" hidden="1">#REF!</definedName>
    <definedName name="BEx001CNWHJ5RULCSFM36ZCGJ1UH" hidden="1">#REF!</definedName>
    <definedName name="BEx004791UAJIJSN57OT7YBLNP82" localSheetId="14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14" hidden="1">#REF!</definedName>
    <definedName name="BEx3O85IKWARA6NCJOLRBRJFMEWW" hidden="1">#REF!</definedName>
    <definedName name="BEx3OJZSCGFRW7SVGBFI0X9DNVMM" localSheetId="14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14" hidden="1">#REF!</definedName>
    <definedName name="BEx5MLQZM68YQSKARVWTTPINFQ2C" hidden="1">#REF!</definedName>
    <definedName name="BEx5MMCJMU7FOOWUCW9EA13B7V5F" localSheetId="14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14" hidden="1">#REF!</definedName>
    <definedName name="BExERWCEBKQRYWRQLYJ4UCMMKTHG" hidden="1">#REF!</definedName>
    <definedName name="BExERXE1QW042A2T25RI4DVUU59O" localSheetId="14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14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14" hidden="1">#REF!</definedName>
    <definedName name="BExQ9ZLYHWABXAA9NJDW8ZS0UQ9P" hidden="1">#REF!</definedName>
    <definedName name="BExQ9ZWQ19KSRZNZNPY6ZNWEST1J" localSheetId="14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14" hidden="1">#REF!</definedName>
    <definedName name="BExTUY9WNSJ91GV8CP0SKJTEIV82" hidden="1">#REF!</definedName>
    <definedName name="BExTV67VIM8PV6KO253M4DUBJQLC" localSheetId="14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BWorkbookPriority">-2060790043</definedName>
    <definedName name="de" localSheetId="14" hidden="1">#REF!</definedName>
    <definedName name="de" hidden="1">#REF!</definedName>
    <definedName name="DELETE01" localSheetId="14" hidden="1">{#N/A,#N/A,FALSE,"Coversheet";#N/A,#N/A,FALSE,"QA"}</definedName>
    <definedName name="DELETE01" hidden="1">{#N/A,#N/A,FALSE,"Coversheet";#N/A,#N/A,FALSE,"QA"}</definedName>
    <definedName name="DELETE02" localSheetId="14" hidden="1">{#N/A,#N/A,FALSE,"Schedule F";#N/A,#N/A,FALSE,"Schedule G"}</definedName>
    <definedName name="DELETE02" hidden="1">{#N/A,#N/A,FALSE,"Schedule F";#N/A,#N/A,FALSE,"Schedule G"}</definedName>
    <definedName name="Delete06" localSheetId="14" hidden="1">{#N/A,#N/A,FALSE,"Coversheet";#N/A,#N/A,FALSE,"QA"}</definedName>
    <definedName name="Delete06" hidden="1">{#N/A,#N/A,FALSE,"Coversheet";#N/A,#N/A,FALSE,"QA"}</definedName>
    <definedName name="Delete09" localSheetId="14" hidden="1">{#N/A,#N/A,FALSE,"Coversheet";#N/A,#N/A,FALSE,"QA"}</definedName>
    <definedName name="Delete09" hidden="1">{#N/A,#N/A,FALSE,"Coversheet";#N/A,#N/A,FALSE,"QA"}</definedName>
    <definedName name="Delete1" localSheetId="14" hidden="1">{#N/A,#N/A,FALSE,"Coversheet";#N/A,#N/A,FALSE,"QA"}</definedName>
    <definedName name="Delete1" hidden="1">{#N/A,#N/A,FALSE,"Coversheet";#N/A,#N/A,FALSE,"QA"}</definedName>
    <definedName name="Delete10" localSheetId="14" hidden="1">{#N/A,#N/A,FALSE,"Schedule F";#N/A,#N/A,FALSE,"Schedule G"}</definedName>
    <definedName name="Delete10" hidden="1">{#N/A,#N/A,FALSE,"Schedule F";#N/A,#N/A,FALSE,"Schedule G"}</definedName>
    <definedName name="Delete21" localSheetId="14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14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4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calator">1.025</definedName>
    <definedName name="Estimate" localSheetId="14" hidden="1">{#N/A,#N/A,FALSE,"Summ";#N/A,#N/A,FALSE,"General"}</definedName>
    <definedName name="Estimate" hidden="1">{#N/A,#N/A,FALSE,"Summ";#N/A,#N/A,FALSE,"General"}</definedName>
    <definedName name="ex" localSheetId="14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4" hidden="1">{#N/A,#N/A,FALSE,"Coversheet";#N/A,#N/A,FALSE,"QA"}</definedName>
    <definedName name="ffff" hidden="1">{#N/A,#N/A,FALSE,"Coversheet";#N/A,#N/A,FALSE,"QA"}</definedName>
    <definedName name="fffgf" localSheetId="14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">IF(Loan_Amount*Interest_Rate*Loan_Years*Loan_Start&gt;0,1,0)</definedName>
    <definedName name="helllo" localSheetId="1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4" hidden="1">{#N/A,#N/A,FALSE,"Coversheet";#N/A,#N/A,FALSE,"QA"}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localSheetId="1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4" hidden="1">{#N/A,#N/A,FALSE,"Summ";#N/A,#N/A,FALSE,"General"}</definedName>
    <definedName name="jfkljsdkljiejgr" hidden="1">{#N/A,#N/A,FALSE,"Summ";#N/A,#N/A,FALSE,"General"}</definedName>
    <definedName name="k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Distillate fuel (R)'!Values_Entered,Header_Row+'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localSheetId="14" hidden="1">{#N/A,#N/A,FALSE,"Coversheet";#N/A,#N/A,FALSE,"QA"}</definedName>
    <definedName name="lookup" hidden="1">{#N/A,#N/A,FALSE,"Coversheet";#N/A,#N/A,FALSE,"QA"}</definedName>
    <definedName name="Miller" localSheetId="1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4" hidden="1">{#N/A,#N/A,FALSE,"Summ";#N/A,#N/A,FALSE,"General"}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Distillate fuel (R)'!$A$2:$N$67</definedName>
    <definedName name="Print_Area_Reset" localSheetId="17">OFFSET(Full_Print,0,0,' Distillate fuel (R)'!Last_Row)</definedName>
    <definedName name="Print_Area_Reset">OFFSET(Full_Print,0,0,Last_Row)</definedName>
    <definedName name="_xlnm.Print_Titles" localSheetId="17">' Distillate fuel (R)'!$2:$3</definedName>
    <definedName name="q" localSheetId="14" hidden="1">{#N/A,#N/A,FALSE,"Coversheet";#N/A,#N/A,FALSE,"QA"}</definedName>
    <definedName name="q" hidden="1">{#N/A,#N/A,FALSE,"Coversheet";#N/A,#N/A,FALSE,"QA"}</definedName>
    <definedName name="qqq" localSheetId="14" hidden="1">{#N/A,#N/A,FALSE,"schA"}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localSheetId="14" hidden="1">{#N/A,#N/A,FALSE,"Summ";#N/A,#N/A,FALSE,"General"}</definedName>
    <definedName name="sdlfhsdlhfkl" hidden="1">{#N/A,#N/A,FALSE,"Summ";#N/A,#N/A,FALSE,"General"}</definedName>
    <definedName name="seven" localSheetId="14" hidden="1">{#N/A,#N/A,FALSE,"CRPT";#N/A,#N/A,FALSE,"TREND";#N/A,#N/A,FALSE,"%Curve"}</definedName>
    <definedName name="seven" hidden="1">{#N/A,#N/A,FALSE,"CRPT";#N/A,#N/A,FALSE,"TREND";#N/A,#N/A,FALSE,"%Curve"}</definedName>
    <definedName name="six" localSheetId="1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sue" hidden="1">{#N/A,#N/A,FALSE,"Cover Sheet";"Use of Equipment",#N/A,FALSE,"Area C";"Equipment Hours",#N/A,FALSE,"All";"Summary",#N/A,FALSE,"All"}</definedName>
    <definedName name="summary" hidden="1">{"Plat Summary",#N/A,FALSE,"PLAT DESIGN"}</definedName>
    <definedName name="susan" hidden="1">{#N/A,#N/A,FALSE,"Cover Sheet";"Use of Equipment",#N/A,FALSE,"Area C";"Equipment Hours",#N/A,FALSE,"All";"Summary",#N/A,FALSE,"All"}</definedName>
    <definedName name="t" localSheetId="1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" localSheetId="14" hidden="1">{#N/A,#N/A,FALSE,"Summ";#N/A,#N/A,FALSE,"General"}</definedName>
    <definedName name="tem" hidden="1">{#N/A,#N/A,FALSE,"Summ";#N/A,#N/A,FALSE,"General"}</definedName>
    <definedName name="TEMP" localSheetId="14" hidden="1">{#N/A,#N/A,FALSE,"Summ";#N/A,#N/A,FALSE,"General"}</definedName>
    <definedName name="TEMP" hidden="1">{#N/A,#N/A,FALSE,"Summ";#N/A,#N/A,FALSE,"General"}</definedName>
    <definedName name="Temp1" localSheetId="1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localSheetId="1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4" hidden="1">#REF!</definedName>
    <definedName name="Transfer" hidden="1">#REF!</definedName>
    <definedName name="Transfers" localSheetId="14" hidden="1">#REF!</definedName>
    <definedName name="Transfers" hidden="1">#REF!</definedName>
    <definedName name="u" localSheetId="14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localSheetId="14" hidden="1">{#N/A,#N/A,FALSE,"Coversheet";#N/A,#N/A,FALSE,"QA"}</definedName>
    <definedName name="v" hidden="1">{#N/A,#N/A,FALSE,"Coversheet";#N/A,#N/A,FALSE,"QA"}</definedName>
    <definedName name="Value" localSheetId="14" hidden="1">{#N/A,#N/A,FALSE,"Summ";#N/A,#N/A,FALSE,"General"}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localSheetId="14" hidden="1">{#N/A,#N/A,FALSE,"Schedule F";#N/A,#N/A,FALSE,"Schedule G"}</definedName>
    <definedName name="w" hidden="1">{#N/A,#N/A,FALSE,"Schedule F";#N/A,#N/A,FALSE,"Schedule G"}</definedName>
    <definedName name="we" localSheetId="1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4" hidden="1">{#N/A,#N/A,FALSE,"Coversheet";#N/A,#N/A,FALSE,"QA"}</definedName>
    <definedName name="WH" hidden="1">{#N/A,#N/A,FALSE,"Coversheet";#N/A,#N/A,FALSE,"QA"}</definedName>
    <definedName name="wrn.1._.Bi._.Monthly._.CR." localSheetId="1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4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localSheetId="14" hidden="1">{#N/A,#N/A,FALSE,"schA"}</definedName>
    <definedName name="wrn.ECR." hidden="1">{#N/A,#N/A,FALSE,"schA"}</definedName>
    <definedName name="wrn.ESTIMATE." localSheetId="1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limit_reports." localSheetId="14" hidden="1">{#N/A,#N/A,FALSE,"Schedule F";#N/A,#N/A,FALSE,"Schedule G"}</definedName>
    <definedName name="wrn.limit_reports." hidden="1">{#N/A,#N/A,FALSE,"Schedule F";#N/A,#N/A,FALSE,"Schedule G"}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4" hidden="1">{#N/A,#N/A,FALSE,"7617 Fab";#N/A,#N/A,FALSE,"7617 NSK"}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4" hidden="1">{#N/A,#N/A,FALSE,"2002 Small Tool OH";#N/A,#N/A,FALSE,"QA"}</definedName>
    <definedName name="wrn.Small._.Tools._.Overhead." hidden="1">{#N/A,#N/A,FALSE,"2002 Small Tool OH";#N/A,#N/A,FALSE,"QA"}</definedName>
    <definedName name="wrn.Summary." localSheetId="14" hidden="1">{#N/A,#N/A,FALSE,"Summ";#N/A,#N/A,FALSE,"General"}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4" hidden="1">{#N/A,#N/A,FALSE,"schA"}</definedName>
    <definedName name="www" hidden="1">{#N/A,#N/A,FALSE,"schA"}</definedName>
    <definedName name="x" localSheetId="14" hidden="1">{#N/A,#N/A,FALSE,"Coversheet";#N/A,#N/A,FALSE,"QA"}</definedName>
    <definedName name="x" hidden="1">{#N/A,#N/A,FALSE,"Coversheet";#N/A,#N/A,FALSE,"QA"}</definedName>
    <definedName name="xx" localSheetId="1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localSheetId="14" hidden="1">{#N/A,#N/A,FALSE,"Summ";#N/A,#N/A,FALSE,"General"}</definedName>
    <definedName name="xxx" hidden="1">{#N/A,#N/A,FALSE,"Summ";#N/A,#N/A,FALSE,"General"}</definedName>
    <definedName name="y" localSheetId="1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4" hidden="1">{#N/A,#N/A,FALSE,"Summ";#N/A,#N/A,FALSE,"General"}</definedName>
    <definedName name="yuf" hidden="1">{#N/A,#N/A,FALSE,"Summ";#N/A,#N/A,FALSE,"General"}</definedName>
    <definedName name="z" localSheetId="14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36" l="1"/>
  <c r="B43" i="36"/>
  <c r="B42" i="36"/>
  <c r="B41" i="36"/>
  <c r="B32" i="36"/>
  <c r="B30" i="36"/>
  <c r="B29" i="36"/>
  <c r="B28" i="36"/>
  <c r="D26" i="36"/>
  <c r="D21" i="36"/>
  <c r="Q52" i="22"/>
  <c r="P52" i="22"/>
  <c r="O52" i="22"/>
  <c r="N52" i="22"/>
  <c r="M52" i="22"/>
  <c r="L52" i="22"/>
  <c r="K52" i="22"/>
  <c r="J52" i="22"/>
  <c r="I52" i="22"/>
  <c r="H52" i="22"/>
  <c r="G52" i="22"/>
  <c r="F52" i="22"/>
  <c r="D47" i="22"/>
  <c r="D43" i="22"/>
  <c r="D35" i="22"/>
  <c r="L5" i="6"/>
  <c r="K5" i="6"/>
  <c r="J5" i="6"/>
  <c r="I5" i="6"/>
  <c r="H5" i="6"/>
  <c r="G5" i="6"/>
  <c r="F5" i="6"/>
  <c r="E5" i="6"/>
  <c r="D5" i="6"/>
  <c r="C5" i="6"/>
  <c r="B5" i="6"/>
  <c r="O14" i="33" l="1"/>
  <c r="O10" i="33"/>
  <c r="O9" i="33"/>
  <c r="O8" i="33" l="1"/>
  <c r="O13" i="33"/>
  <c r="O7" i="33"/>
  <c r="O11" i="33"/>
  <c r="O12" i="33"/>
  <c r="O15" i="33" l="1"/>
  <c r="O18" i="33"/>
  <c r="O19" i="33" l="1"/>
  <c r="O26" i="33"/>
  <c r="O21" i="33" l="1"/>
  <c r="O29" i="33"/>
  <c r="O27" i="33"/>
  <c r="O20" i="33"/>
  <c r="O22" i="33" l="1"/>
  <c r="O30" i="33"/>
  <c r="O24" i="33"/>
  <c r="O28" i="33"/>
  <c r="O31" i="33" s="1"/>
  <c r="O23" i="33"/>
  <c r="C11" i="37" l="1"/>
  <c r="B11" i="37"/>
  <c r="D10" i="37"/>
  <c r="D9" i="37"/>
  <c r="D8" i="37"/>
  <c r="D11" i="37" s="1"/>
  <c r="C48" i="9" l="1"/>
  <c r="H8" i="8" l="1"/>
  <c r="H7" i="8"/>
  <c r="F9" i="8"/>
  <c r="G9" i="8"/>
  <c r="B94" i="16" l="1"/>
  <c r="B99" i="16" s="1"/>
  <c r="B97" i="16"/>
  <c r="C265" i="9" l="1"/>
  <c r="D257" i="9"/>
  <c r="E257" i="9"/>
  <c r="F257" i="9"/>
  <c r="G257" i="9"/>
  <c r="H257" i="9"/>
  <c r="I257" i="9"/>
  <c r="J257" i="9"/>
  <c r="K257" i="9"/>
  <c r="L257" i="9"/>
  <c r="M257" i="9"/>
  <c r="N257" i="9"/>
  <c r="D258" i="9"/>
  <c r="E258" i="9"/>
  <c r="F258" i="9"/>
  <c r="G258" i="9"/>
  <c r="H258" i="9"/>
  <c r="I258" i="9"/>
  <c r="J258" i="9"/>
  <c r="K258" i="9"/>
  <c r="L258" i="9"/>
  <c r="M258" i="9"/>
  <c r="N258" i="9"/>
  <c r="D260" i="9"/>
  <c r="E260" i="9"/>
  <c r="F260" i="9"/>
  <c r="G260" i="9"/>
  <c r="H260" i="9"/>
  <c r="I260" i="9"/>
  <c r="J260" i="9"/>
  <c r="K260" i="9"/>
  <c r="L260" i="9"/>
  <c r="M260" i="9"/>
  <c r="N260" i="9"/>
  <c r="D261" i="9"/>
  <c r="E261" i="9"/>
  <c r="F261" i="9"/>
  <c r="G261" i="9"/>
  <c r="H261" i="9"/>
  <c r="I261" i="9"/>
  <c r="J261" i="9"/>
  <c r="K261" i="9"/>
  <c r="L261" i="9"/>
  <c r="M261" i="9"/>
  <c r="N261" i="9"/>
  <c r="C261" i="9"/>
  <c r="C260" i="9"/>
  <c r="C258" i="9"/>
  <c r="C257" i="9"/>
  <c r="D245" i="9"/>
  <c r="D259" i="9" s="1"/>
  <c r="E245" i="9"/>
  <c r="E259" i="9" s="1"/>
  <c r="F245" i="9"/>
  <c r="F259" i="9" s="1"/>
  <c r="G245" i="9"/>
  <c r="G259" i="9" s="1"/>
  <c r="H245" i="9"/>
  <c r="H259" i="9" s="1"/>
  <c r="I245" i="9"/>
  <c r="I259" i="9" s="1"/>
  <c r="J245" i="9"/>
  <c r="J259" i="9" s="1"/>
  <c r="K245" i="9"/>
  <c r="K259" i="9" s="1"/>
  <c r="L245" i="9"/>
  <c r="L259" i="9" s="1"/>
  <c r="M245" i="9"/>
  <c r="M259" i="9" s="1"/>
  <c r="N245" i="9"/>
  <c r="N259" i="9" s="1"/>
  <c r="C245" i="9"/>
  <c r="C259" i="9" s="1"/>
  <c r="D236" i="9"/>
  <c r="E236" i="9"/>
  <c r="F236" i="9"/>
  <c r="G236" i="9"/>
  <c r="H236" i="9"/>
  <c r="I236" i="9"/>
  <c r="J236" i="9"/>
  <c r="K236" i="9"/>
  <c r="L236" i="9"/>
  <c r="M236" i="9"/>
  <c r="N236" i="9"/>
  <c r="C236" i="9"/>
  <c r="D255" i="9"/>
  <c r="E255" i="9"/>
  <c r="F255" i="9"/>
  <c r="G255" i="9"/>
  <c r="H255" i="9"/>
  <c r="I255" i="9"/>
  <c r="J255" i="9"/>
  <c r="K255" i="9"/>
  <c r="L255" i="9"/>
  <c r="M255" i="9"/>
  <c r="N255" i="9"/>
  <c r="C255" i="9"/>
  <c r="D206" i="9"/>
  <c r="E206" i="9"/>
  <c r="F206" i="9"/>
  <c r="G206" i="9"/>
  <c r="H206" i="9"/>
  <c r="I206" i="9"/>
  <c r="J206" i="9"/>
  <c r="K206" i="9"/>
  <c r="L206" i="9"/>
  <c r="M206" i="9"/>
  <c r="N206" i="9"/>
  <c r="C206" i="9"/>
  <c r="D198" i="9"/>
  <c r="E198" i="9"/>
  <c r="F198" i="9"/>
  <c r="G198" i="9"/>
  <c r="G200" i="9" s="1"/>
  <c r="H198" i="9"/>
  <c r="H199" i="9" s="1"/>
  <c r="I198" i="9"/>
  <c r="I199" i="9" s="1"/>
  <c r="J198" i="9"/>
  <c r="J199" i="9" s="1"/>
  <c r="K198" i="9"/>
  <c r="K199" i="9" s="1"/>
  <c r="L198" i="9"/>
  <c r="M198" i="9"/>
  <c r="N198" i="9"/>
  <c r="D199" i="9"/>
  <c r="E199" i="9"/>
  <c r="F199" i="9"/>
  <c r="G199" i="9"/>
  <c r="L199" i="9"/>
  <c r="M199" i="9"/>
  <c r="N199" i="9"/>
  <c r="D200" i="9"/>
  <c r="E200" i="9"/>
  <c r="E201" i="9" s="1"/>
  <c r="F200" i="9"/>
  <c r="L200" i="9"/>
  <c r="L201" i="9" s="1"/>
  <c r="M200" i="9"/>
  <c r="M201" i="9" s="1"/>
  <c r="N200" i="9"/>
  <c r="N201" i="9"/>
  <c r="D203" i="9"/>
  <c r="E203" i="9"/>
  <c r="F203" i="9"/>
  <c r="H203" i="9"/>
  <c r="L203" i="9"/>
  <c r="M203" i="9"/>
  <c r="N203" i="9"/>
  <c r="C198" i="9"/>
  <c r="C200" i="9" s="1"/>
  <c r="D177" i="9"/>
  <c r="E177" i="9"/>
  <c r="E178" i="9" s="1"/>
  <c r="F177" i="9"/>
  <c r="F178" i="9" s="1"/>
  <c r="G177" i="9"/>
  <c r="H177" i="9"/>
  <c r="I177" i="9"/>
  <c r="J177" i="9"/>
  <c r="J178" i="9" s="1"/>
  <c r="K177" i="9"/>
  <c r="K178" i="9" s="1"/>
  <c r="L177" i="9"/>
  <c r="M177" i="9"/>
  <c r="M178" i="9" s="1"/>
  <c r="N177" i="9"/>
  <c r="N179" i="9" s="1"/>
  <c r="D178" i="9"/>
  <c r="G178" i="9"/>
  <c r="H178" i="9"/>
  <c r="I178" i="9"/>
  <c r="L178" i="9"/>
  <c r="D179" i="9"/>
  <c r="D180" i="9" s="1"/>
  <c r="G179" i="9"/>
  <c r="H179" i="9"/>
  <c r="I179" i="9"/>
  <c r="L179" i="9"/>
  <c r="D182" i="9"/>
  <c r="E182" i="9"/>
  <c r="F182" i="9"/>
  <c r="G182" i="9"/>
  <c r="H182" i="9"/>
  <c r="I182" i="9"/>
  <c r="J182" i="9"/>
  <c r="K182" i="9"/>
  <c r="L182" i="9"/>
  <c r="M182" i="9"/>
  <c r="N182" i="9"/>
  <c r="D183" i="9"/>
  <c r="E183" i="9"/>
  <c r="F183" i="9"/>
  <c r="G183" i="9"/>
  <c r="H183" i="9"/>
  <c r="I183" i="9"/>
  <c r="J183" i="9"/>
  <c r="K183" i="9"/>
  <c r="L183" i="9"/>
  <c r="M183" i="9"/>
  <c r="N183" i="9"/>
  <c r="D184" i="9"/>
  <c r="E184" i="9"/>
  <c r="E185" i="9" s="1"/>
  <c r="F184" i="9"/>
  <c r="G184" i="9"/>
  <c r="H184" i="9"/>
  <c r="H185" i="9" s="1"/>
  <c r="I184" i="9"/>
  <c r="J184" i="9"/>
  <c r="K184" i="9"/>
  <c r="L184" i="9"/>
  <c r="M184" i="9"/>
  <c r="M185" i="9" s="1"/>
  <c r="N184" i="9"/>
  <c r="C184" i="9"/>
  <c r="C183" i="9"/>
  <c r="C182" i="9"/>
  <c r="C177" i="9"/>
  <c r="C179" i="9" s="1"/>
  <c r="D158" i="9"/>
  <c r="E158" i="9"/>
  <c r="F158" i="9"/>
  <c r="G158" i="9"/>
  <c r="H158" i="9"/>
  <c r="H160" i="9" s="1"/>
  <c r="I158" i="9"/>
  <c r="J158" i="9"/>
  <c r="J159" i="9" s="1"/>
  <c r="K158" i="9"/>
  <c r="K159" i="9" s="1"/>
  <c r="L158" i="9"/>
  <c r="M158" i="9"/>
  <c r="N158" i="9"/>
  <c r="D159" i="9"/>
  <c r="E159" i="9"/>
  <c r="F159" i="9"/>
  <c r="G159" i="9"/>
  <c r="H159" i="9"/>
  <c r="I159" i="9"/>
  <c r="L159" i="9"/>
  <c r="M159" i="9"/>
  <c r="N159" i="9"/>
  <c r="D160" i="9"/>
  <c r="D161" i="9" s="1"/>
  <c r="E160" i="9"/>
  <c r="F160" i="9"/>
  <c r="F161" i="9" s="1"/>
  <c r="G160" i="9"/>
  <c r="I160" i="9"/>
  <c r="L160" i="9"/>
  <c r="L161" i="9" s="1"/>
  <c r="M160" i="9"/>
  <c r="M161" i="9" s="1"/>
  <c r="N160" i="9"/>
  <c r="N161" i="9" s="1"/>
  <c r="I161" i="9"/>
  <c r="D163" i="9"/>
  <c r="E163" i="9"/>
  <c r="F163" i="9"/>
  <c r="G163" i="9"/>
  <c r="H163" i="9"/>
  <c r="I163" i="9"/>
  <c r="J163" i="9"/>
  <c r="K163" i="9"/>
  <c r="L163" i="9"/>
  <c r="M163" i="9"/>
  <c r="N163" i="9"/>
  <c r="D164" i="9"/>
  <c r="E164" i="9"/>
  <c r="F164" i="9"/>
  <c r="G164" i="9"/>
  <c r="H164" i="9"/>
  <c r="I164" i="9"/>
  <c r="J164" i="9"/>
  <c r="K164" i="9"/>
  <c r="L164" i="9"/>
  <c r="M164" i="9"/>
  <c r="N164" i="9"/>
  <c r="D165" i="9"/>
  <c r="E165" i="9"/>
  <c r="E166" i="9" s="1"/>
  <c r="F165" i="9"/>
  <c r="G165" i="9"/>
  <c r="H165" i="9"/>
  <c r="I165" i="9"/>
  <c r="J165" i="9"/>
  <c r="K165" i="9"/>
  <c r="L165" i="9"/>
  <c r="M165" i="9"/>
  <c r="M166" i="9" s="1"/>
  <c r="N165" i="9"/>
  <c r="G166" i="9"/>
  <c r="J166" i="9"/>
  <c r="C165" i="9"/>
  <c r="C164" i="9"/>
  <c r="C163" i="9"/>
  <c r="C158" i="9"/>
  <c r="C160" i="9" s="1"/>
  <c r="D142" i="9"/>
  <c r="D145" i="9" s="1"/>
  <c r="E142" i="9"/>
  <c r="F142" i="9"/>
  <c r="G142" i="9"/>
  <c r="H142" i="9"/>
  <c r="I142" i="9"/>
  <c r="J142" i="9"/>
  <c r="K142" i="9"/>
  <c r="K145" i="9" s="1"/>
  <c r="K146" i="9" s="1"/>
  <c r="L142" i="9"/>
  <c r="L144" i="9" s="1"/>
  <c r="M142" i="9"/>
  <c r="N142" i="9"/>
  <c r="D143" i="9"/>
  <c r="E143" i="9"/>
  <c r="F143" i="9"/>
  <c r="F144" i="9" s="1"/>
  <c r="G143" i="9"/>
  <c r="G144" i="9" s="1"/>
  <c r="H143" i="9"/>
  <c r="I143" i="9"/>
  <c r="I144" i="9" s="1"/>
  <c r="J143" i="9"/>
  <c r="K143" i="9"/>
  <c r="L143" i="9"/>
  <c r="M143" i="9"/>
  <c r="N143" i="9"/>
  <c r="N144" i="9" s="1"/>
  <c r="K144" i="9"/>
  <c r="F145" i="9"/>
  <c r="D148" i="9"/>
  <c r="D149" i="9" s="1"/>
  <c r="E148" i="9"/>
  <c r="F148" i="9"/>
  <c r="F150" i="9" s="1"/>
  <c r="G148" i="9"/>
  <c r="G150" i="9" s="1"/>
  <c r="H148" i="9"/>
  <c r="I148" i="9"/>
  <c r="I149" i="9" s="1"/>
  <c r="J148" i="9"/>
  <c r="J149" i="9" s="1"/>
  <c r="K148" i="9"/>
  <c r="K149" i="9" s="1"/>
  <c r="L148" i="9"/>
  <c r="L149" i="9" s="1"/>
  <c r="M148" i="9"/>
  <c r="N148" i="9"/>
  <c r="N150" i="9" s="1"/>
  <c r="E149" i="9"/>
  <c r="H149" i="9"/>
  <c r="M149" i="9"/>
  <c r="E150" i="9"/>
  <c r="H150" i="9"/>
  <c r="I150" i="9"/>
  <c r="M150" i="9"/>
  <c r="M154" i="9" s="1"/>
  <c r="C148" i="9"/>
  <c r="C150" i="9" s="1"/>
  <c r="C143" i="9"/>
  <c r="C142" i="9"/>
  <c r="C144" i="9" s="1"/>
  <c r="D123" i="9"/>
  <c r="E123" i="9"/>
  <c r="F123" i="9"/>
  <c r="G123" i="9"/>
  <c r="G125" i="9" s="1"/>
  <c r="H123" i="9"/>
  <c r="H126" i="9" s="1"/>
  <c r="I123" i="9"/>
  <c r="I125" i="9" s="1"/>
  <c r="J123" i="9"/>
  <c r="J125" i="9" s="1"/>
  <c r="K123" i="9"/>
  <c r="K125" i="9" s="1"/>
  <c r="L123" i="9"/>
  <c r="L126" i="9" s="1"/>
  <c r="M123" i="9"/>
  <c r="N123" i="9"/>
  <c r="D125" i="9"/>
  <c r="E125" i="9"/>
  <c r="E127" i="9" s="1"/>
  <c r="F125" i="9"/>
  <c r="L125" i="9"/>
  <c r="M125" i="9"/>
  <c r="N125" i="9"/>
  <c r="D126" i="9"/>
  <c r="D127" i="9" s="1"/>
  <c r="E126" i="9"/>
  <c r="F126" i="9"/>
  <c r="M126" i="9"/>
  <c r="N126" i="9"/>
  <c r="D129" i="9"/>
  <c r="D131" i="9" s="1"/>
  <c r="E129" i="9"/>
  <c r="E130" i="9" s="1"/>
  <c r="F129" i="9"/>
  <c r="F130" i="9" s="1"/>
  <c r="G129" i="9"/>
  <c r="G131" i="9" s="1"/>
  <c r="H129" i="9"/>
  <c r="H130" i="9" s="1"/>
  <c r="I129" i="9"/>
  <c r="I130" i="9" s="1"/>
  <c r="J129" i="9"/>
  <c r="K129" i="9"/>
  <c r="L129" i="9"/>
  <c r="L130" i="9" s="1"/>
  <c r="M129" i="9"/>
  <c r="M130" i="9" s="1"/>
  <c r="N129" i="9"/>
  <c r="N130" i="9" s="1"/>
  <c r="D130" i="9"/>
  <c r="D133" i="9" s="1"/>
  <c r="J130" i="9"/>
  <c r="K130" i="9"/>
  <c r="H131" i="9"/>
  <c r="I131" i="9"/>
  <c r="J131" i="9"/>
  <c r="K131" i="9"/>
  <c r="D135" i="9"/>
  <c r="E135" i="9"/>
  <c r="E136" i="9" s="1"/>
  <c r="F135" i="9"/>
  <c r="G135" i="9"/>
  <c r="H135" i="9"/>
  <c r="H136" i="9" s="1"/>
  <c r="I135" i="9"/>
  <c r="I136" i="9" s="1"/>
  <c r="J135" i="9"/>
  <c r="J136" i="9" s="1"/>
  <c r="K135" i="9"/>
  <c r="L135" i="9"/>
  <c r="L136" i="9" s="1"/>
  <c r="M135" i="9"/>
  <c r="M137" i="9" s="1"/>
  <c r="N135" i="9"/>
  <c r="D136" i="9"/>
  <c r="F136" i="9"/>
  <c r="G136" i="9"/>
  <c r="K136" i="9"/>
  <c r="N136" i="9"/>
  <c r="D137" i="9"/>
  <c r="D138" i="9" s="1"/>
  <c r="F137" i="9"/>
  <c r="G137" i="9"/>
  <c r="H137" i="9"/>
  <c r="K137" i="9"/>
  <c r="K138" i="9" s="1"/>
  <c r="L137" i="9"/>
  <c r="N137" i="9"/>
  <c r="C135" i="9"/>
  <c r="C137" i="9" s="1"/>
  <c r="C129" i="9"/>
  <c r="C131" i="9" s="1"/>
  <c r="C123" i="9"/>
  <c r="C126" i="9" s="1"/>
  <c r="D106" i="9"/>
  <c r="E106" i="9"/>
  <c r="E108" i="9" s="1"/>
  <c r="F106" i="9"/>
  <c r="F108" i="9" s="1"/>
  <c r="G106" i="9"/>
  <c r="H106" i="9"/>
  <c r="H108" i="9" s="1"/>
  <c r="I106" i="9"/>
  <c r="I107" i="9" s="1"/>
  <c r="J106" i="9"/>
  <c r="J107" i="9" s="1"/>
  <c r="K106" i="9"/>
  <c r="K107" i="9" s="1"/>
  <c r="L106" i="9"/>
  <c r="M106" i="9"/>
  <c r="M107" i="9" s="1"/>
  <c r="N106" i="9"/>
  <c r="N107" i="9" s="1"/>
  <c r="D107" i="9"/>
  <c r="G107" i="9"/>
  <c r="L107" i="9"/>
  <c r="D108" i="9"/>
  <c r="D109" i="9" s="1"/>
  <c r="G108" i="9"/>
  <c r="L108" i="9"/>
  <c r="L109" i="9" s="1"/>
  <c r="M108" i="9"/>
  <c r="D111" i="9"/>
  <c r="D113" i="9" s="1"/>
  <c r="E111" i="9"/>
  <c r="F111" i="9"/>
  <c r="F112" i="9" s="1"/>
  <c r="G111" i="9"/>
  <c r="G112" i="9" s="1"/>
  <c r="H111" i="9"/>
  <c r="I111" i="9"/>
  <c r="I113" i="9" s="1"/>
  <c r="J111" i="9"/>
  <c r="J112" i="9" s="1"/>
  <c r="K111" i="9"/>
  <c r="L111" i="9"/>
  <c r="L113" i="9" s="1"/>
  <c r="M111" i="9"/>
  <c r="N111" i="9"/>
  <c r="N112" i="9" s="1"/>
  <c r="H112" i="9"/>
  <c r="K112" i="9"/>
  <c r="H113" i="9"/>
  <c r="H114" i="9" s="1"/>
  <c r="J113" i="9"/>
  <c r="K113" i="9"/>
  <c r="C111" i="9"/>
  <c r="C113" i="9" s="1"/>
  <c r="C106" i="9"/>
  <c r="C108" i="9" s="1"/>
  <c r="D76" i="9"/>
  <c r="D77" i="9" s="1"/>
  <c r="E76" i="9"/>
  <c r="F76" i="9"/>
  <c r="G76" i="9"/>
  <c r="G77" i="9" s="1"/>
  <c r="H76" i="9"/>
  <c r="H78" i="9" s="1"/>
  <c r="I76" i="9"/>
  <c r="I78" i="9" s="1"/>
  <c r="J76" i="9"/>
  <c r="K76" i="9"/>
  <c r="L76" i="9"/>
  <c r="L78" i="9" s="1"/>
  <c r="M76" i="9"/>
  <c r="N76" i="9"/>
  <c r="F77" i="9"/>
  <c r="H77" i="9"/>
  <c r="J77" i="9"/>
  <c r="N77" i="9"/>
  <c r="F78" i="9"/>
  <c r="G78" i="9"/>
  <c r="J78" i="9"/>
  <c r="N78" i="9"/>
  <c r="D81" i="9"/>
  <c r="D82" i="9" s="1"/>
  <c r="E81" i="9"/>
  <c r="F81" i="9"/>
  <c r="G81" i="9"/>
  <c r="H81" i="9"/>
  <c r="I81" i="9"/>
  <c r="I82" i="9" s="1"/>
  <c r="J81" i="9"/>
  <c r="K81" i="9"/>
  <c r="L81" i="9"/>
  <c r="L83" i="9" s="1"/>
  <c r="M81" i="9"/>
  <c r="N81" i="9"/>
  <c r="N82" i="9" s="1"/>
  <c r="N84" i="9" s="1"/>
  <c r="F82" i="9"/>
  <c r="H82" i="9"/>
  <c r="J82" i="9"/>
  <c r="K82" i="9"/>
  <c r="F83" i="9"/>
  <c r="H83" i="9"/>
  <c r="H84" i="9" s="1"/>
  <c r="J83" i="9"/>
  <c r="K83" i="9"/>
  <c r="N83" i="9"/>
  <c r="D86" i="9"/>
  <c r="D87" i="9" s="1"/>
  <c r="E86" i="9"/>
  <c r="F86" i="9"/>
  <c r="F88" i="9" s="1"/>
  <c r="G86" i="9"/>
  <c r="H86" i="9"/>
  <c r="H88" i="9" s="1"/>
  <c r="I86" i="9"/>
  <c r="I88" i="9" s="1"/>
  <c r="J86" i="9"/>
  <c r="K86" i="9"/>
  <c r="L86" i="9"/>
  <c r="L88" i="9" s="1"/>
  <c r="M86" i="9"/>
  <c r="N86" i="9"/>
  <c r="N87" i="9" s="1"/>
  <c r="G87" i="9"/>
  <c r="I87" i="9"/>
  <c r="J87" i="9"/>
  <c r="G88" i="9"/>
  <c r="J88" i="9"/>
  <c r="G89" i="9"/>
  <c r="D91" i="9"/>
  <c r="E91" i="9"/>
  <c r="F91" i="9"/>
  <c r="G91" i="9"/>
  <c r="H91" i="9"/>
  <c r="I91" i="9"/>
  <c r="J91" i="9"/>
  <c r="J92" i="9" s="1"/>
  <c r="K91" i="9"/>
  <c r="K92" i="9" s="1"/>
  <c r="L91" i="9"/>
  <c r="M91" i="9"/>
  <c r="N91" i="9"/>
  <c r="N92" i="9" s="1"/>
  <c r="E92" i="9"/>
  <c r="F92" i="9"/>
  <c r="H92" i="9"/>
  <c r="I92" i="9"/>
  <c r="M92" i="9"/>
  <c r="E93" i="9"/>
  <c r="F93" i="9"/>
  <c r="F94" i="9" s="1"/>
  <c r="H93" i="9"/>
  <c r="I93" i="9"/>
  <c r="M93" i="9"/>
  <c r="N93" i="9"/>
  <c r="H94" i="9"/>
  <c r="D96" i="9"/>
  <c r="D98" i="9" s="1"/>
  <c r="E96" i="9"/>
  <c r="F96" i="9"/>
  <c r="G96" i="9"/>
  <c r="G97" i="9" s="1"/>
  <c r="H96" i="9"/>
  <c r="H98" i="9" s="1"/>
  <c r="I96" i="9"/>
  <c r="J96" i="9"/>
  <c r="J97" i="9" s="1"/>
  <c r="K96" i="9"/>
  <c r="L96" i="9"/>
  <c r="L97" i="9" s="1"/>
  <c r="M96" i="9"/>
  <c r="N96" i="9"/>
  <c r="D97" i="9"/>
  <c r="E97" i="9"/>
  <c r="F97" i="9"/>
  <c r="M97" i="9"/>
  <c r="N97" i="9"/>
  <c r="E98" i="9"/>
  <c r="F98" i="9"/>
  <c r="M98" i="9"/>
  <c r="N98" i="9"/>
  <c r="N99" i="9" s="1"/>
  <c r="D101" i="9"/>
  <c r="E101" i="9"/>
  <c r="F101" i="9"/>
  <c r="F102" i="9" s="1"/>
  <c r="G101" i="9"/>
  <c r="G103" i="9" s="1"/>
  <c r="H101" i="9"/>
  <c r="I101" i="9"/>
  <c r="I102" i="9" s="1"/>
  <c r="I104" i="9" s="1"/>
  <c r="J101" i="9"/>
  <c r="J103" i="9" s="1"/>
  <c r="K101" i="9"/>
  <c r="K102" i="9" s="1"/>
  <c r="L101" i="9"/>
  <c r="L103" i="9" s="1"/>
  <c r="M101" i="9"/>
  <c r="M102" i="9" s="1"/>
  <c r="N101" i="9"/>
  <c r="N102" i="9" s="1"/>
  <c r="G102" i="9"/>
  <c r="G104" i="9" s="1"/>
  <c r="H102" i="9"/>
  <c r="H103" i="9"/>
  <c r="H104" i="9" s="1"/>
  <c r="I103" i="9"/>
  <c r="C101" i="9"/>
  <c r="C103" i="9" s="1"/>
  <c r="C96" i="9"/>
  <c r="C98" i="9" s="1"/>
  <c r="C91" i="9"/>
  <c r="C93" i="9" s="1"/>
  <c r="C86" i="9"/>
  <c r="C88" i="9" s="1"/>
  <c r="C81" i="9"/>
  <c r="C83" i="9" s="1"/>
  <c r="C76" i="9"/>
  <c r="D71" i="9"/>
  <c r="D72" i="9" s="1"/>
  <c r="E71" i="9"/>
  <c r="F71" i="9"/>
  <c r="G71" i="9"/>
  <c r="H71" i="9"/>
  <c r="H72" i="9" s="1"/>
  <c r="I71" i="9"/>
  <c r="I72" i="9" s="1"/>
  <c r="J71" i="9"/>
  <c r="J72" i="9" s="1"/>
  <c r="K71" i="9"/>
  <c r="K72" i="9" s="1"/>
  <c r="L71" i="9"/>
  <c r="L72" i="9" s="1"/>
  <c r="M71" i="9"/>
  <c r="N71" i="9"/>
  <c r="E72" i="9"/>
  <c r="F72" i="9"/>
  <c r="F74" i="9" s="1"/>
  <c r="G72" i="9"/>
  <c r="M72" i="9"/>
  <c r="N72" i="9"/>
  <c r="E73" i="9"/>
  <c r="F73" i="9"/>
  <c r="G73" i="9"/>
  <c r="M73" i="9"/>
  <c r="M74" i="9" s="1"/>
  <c r="N73" i="9"/>
  <c r="C71" i="9"/>
  <c r="C73" i="9" s="1"/>
  <c r="D66" i="9"/>
  <c r="D67" i="9" s="1"/>
  <c r="E66" i="9"/>
  <c r="E67" i="9" s="1"/>
  <c r="F66" i="9"/>
  <c r="F67" i="9" s="1"/>
  <c r="G66" i="9"/>
  <c r="G67" i="9" s="1"/>
  <c r="H66" i="9"/>
  <c r="H68" i="9" s="1"/>
  <c r="I66" i="9"/>
  <c r="I68" i="9" s="1"/>
  <c r="J66" i="9"/>
  <c r="J68" i="9" s="1"/>
  <c r="K66" i="9"/>
  <c r="K67" i="9" s="1"/>
  <c r="L66" i="9"/>
  <c r="L67" i="9" s="1"/>
  <c r="M66" i="9"/>
  <c r="M67" i="9" s="1"/>
  <c r="N66" i="9"/>
  <c r="N67" i="9" s="1"/>
  <c r="C66" i="9"/>
  <c r="C68" i="9" s="1"/>
  <c r="F149" i="9" l="1"/>
  <c r="F154" i="9" s="1"/>
  <c r="I145" i="9"/>
  <c r="I146" i="9" s="1"/>
  <c r="F79" i="9"/>
  <c r="M127" i="9"/>
  <c r="I133" i="9"/>
  <c r="H180" i="9"/>
  <c r="M94" i="9"/>
  <c r="N149" i="9"/>
  <c r="N154" i="9" s="1"/>
  <c r="L145" i="9"/>
  <c r="H166" i="9"/>
  <c r="G79" i="9"/>
  <c r="F185" i="9"/>
  <c r="N89" i="9"/>
  <c r="J154" i="9"/>
  <c r="K103" i="9"/>
  <c r="K104" i="9" s="1"/>
  <c r="J114" i="9"/>
  <c r="N108" i="9"/>
  <c r="G130" i="9"/>
  <c r="L127" i="9"/>
  <c r="J150" i="9"/>
  <c r="N145" i="9"/>
  <c r="N146" i="9" s="1"/>
  <c r="M144" i="9"/>
  <c r="E144" i="9"/>
  <c r="F179" i="9"/>
  <c r="F180" i="9" s="1"/>
  <c r="F201" i="9"/>
  <c r="N88" i="9"/>
  <c r="N79" i="9"/>
  <c r="F107" i="9"/>
  <c r="F109" i="9" s="1"/>
  <c r="M136" i="9"/>
  <c r="M138" i="9" s="1"/>
  <c r="K126" i="9"/>
  <c r="K127" i="9" s="1"/>
  <c r="H125" i="9"/>
  <c r="H127" i="9" s="1"/>
  <c r="G149" i="9"/>
  <c r="G154" i="9" s="1"/>
  <c r="I154" i="9"/>
  <c r="N178" i="9"/>
  <c r="N180" i="9" s="1"/>
  <c r="J93" i="9"/>
  <c r="J94" i="9" s="1"/>
  <c r="F87" i="9"/>
  <c r="F89" i="9" s="1"/>
  <c r="I108" i="9"/>
  <c r="L138" i="9"/>
  <c r="D144" i="9"/>
  <c r="D146" i="9" s="1"/>
  <c r="L166" i="9"/>
  <c r="I77" i="9"/>
  <c r="H73" i="9"/>
  <c r="L131" i="9"/>
  <c r="E154" i="9"/>
  <c r="H144" i="9"/>
  <c r="H146" i="9" s="1"/>
  <c r="C185" i="9"/>
  <c r="I180" i="9"/>
  <c r="J98" i="9"/>
  <c r="F84" i="9"/>
  <c r="F146" i="9"/>
  <c r="I203" i="9"/>
  <c r="I166" i="9"/>
  <c r="I185" i="9"/>
  <c r="L185" i="9"/>
  <c r="I200" i="9"/>
  <c r="I201" i="9" s="1"/>
  <c r="H200" i="9"/>
  <c r="H201" i="9" s="1"/>
  <c r="H133" i="9"/>
  <c r="I112" i="9"/>
  <c r="G133" i="9"/>
  <c r="H161" i="9"/>
  <c r="L73" i="9"/>
  <c r="L74" i="9" s="1"/>
  <c r="H87" i="9"/>
  <c r="J108" i="9"/>
  <c r="J109" i="9" s="1"/>
  <c r="H154" i="9"/>
  <c r="H145" i="9"/>
  <c r="D166" i="9"/>
  <c r="E161" i="9"/>
  <c r="N185" i="9"/>
  <c r="D201" i="9"/>
  <c r="G138" i="9"/>
  <c r="L98" i="9"/>
  <c r="L99" i="9" s="1"/>
  <c r="E94" i="9"/>
  <c r="L133" i="9"/>
  <c r="E145" i="9"/>
  <c r="E179" i="9"/>
  <c r="E180" i="9" s="1"/>
  <c r="G203" i="9"/>
  <c r="J99" i="9"/>
  <c r="I83" i="9"/>
  <c r="I84" i="9" s="1"/>
  <c r="E107" i="9"/>
  <c r="E109" i="9" s="1"/>
  <c r="E137" i="9"/>
  <c r="E138" i="9" s="1"/>
  <c r="H138" i="9"/>
  <c r="G126" i="9"/>
  <c r="G127" i="9" s="1"/>
  <c r="D150" i="9"/>
  <c r="D154" i="9" s="1"/>
  <c r="G98" i="9"/>
  <c r="G99" i="9" s="1"/>
  <c r="N94" i="9"/>
  <c r="C145" i="9"/>
  <c r="C146" i="9" s="1"/>
  <c r="L150" i="9"/>
  <c r="L154" i="9" s="1"/>
  <c r="M145" i="9"/>
  <c r="M179" i="9"/>
  <c r="M180" i="9" s="1"/>
  <c r="D73" i="9"/>
  <c r="D74" i="9" s="1"/>
  <c r="F113" i="9"/>
  <c r="N109" i="9"/>
  <c r="L180" i="9"/>
  <c r="J84" i="9"/>
  <c r="J79" i="9"/>
  <c r="D185" i="9"/>
  <c r="G185" i="9"/>
  <c r="N74" i="9"/>
  <c r="C102" i="9"/>
  <c r="I79" i="9"/>
  <c r="F138" i="9"/>
  <c r="G161" i="9"/>
  <c r="K185" i="9"/>
  <c r="C203" i="9"/>
  <c r="H79" i="9"/>
  <c r="K133" i="9"/>
  <c r="J185" i="9"/>
  <c r="H107" i="9"/>
  <c r="H109" i="9" s="1"/>
  <c r="N138" i="9"/>
  <c r="J133" i="9"/>
  <c r="E99" i="9"/>
  <c r="G109" i="9"/>
  <c r="J144" i="9"/>
  <c r="C166" i="9"/>
  <c r="G201" i="9"/>
  <c r="E68" i="9"/>
  <c r="E69" i="9" s="1"/>
  <c r="L112" i="9"/>
  <c r="L114" i="9" s="1"/>
  <c r="F127" i="9"/>
  <c r="K166" i="9"/>
  <c r="N166" i="9"/>
  <c r="F166" i="9"/>
  <c r="G180" i="9"/>
  <c r="I67" i="9"/>
  <c r="I69" i="9" s="1"/>
  <c r="L102" i="9"/>
  <c r="L104" i="9" s="1"/>
  <c r="J89" i="9"/>
  <c r="K114" i="9"/>
  <c r="L146" i="9"/>
  <c r="H67" i="9"/>
  <c r="H69" i="9" s="1"/>
  <c r="K84" i="9"/>
  <c r="N113" i="9"/>
  <c r="N127" i="9"/>
  <c r="K200" i="9"/>
  <c r="K201" i="9" s="1"/>
  <c r="J200" i="9"/>
  <c r="J201" i="9" s="1"/>
  <c r="K203" i="9"/>
  <c r="J203" i="9"/>
  <c r="C199" i="9"/>
  <c r="C201" i="9" s="1"/>
  <c r="K179" i="9"/>
  <c r="K180" i="9" s="1"/>
  <c r="J179" i="9"/>
  <c r="J180" i="9" s="1"/>
  <c r="C178" i="9"/>
  <c r="C180" i="9" s="1"/>
  <c r="K160" i="9"/>
  <c r="K161" i="9" s="1"/>
  <c r="J160" i="9"/>
  <c r="J161" i="9" s="1"/>
  <c r="C159" i="9"/>
  <c r="C161" i="9" s="1"/>
  <c r="J145" i="9"/>
  <c r="J146" i="9" s="1"/>
  <c r="K150" i="9"/>
  <c r="K154" i="9" s="1"/>
  <c r="G145" i="9"/>
  <c r="G146" i="9" s="1"/>
  <c r="C149" i="9"/>
  <c r="C154" i="9" s="1"/>
  <c r="J137" i="9"/>
  <c r="J138" i="9" s="1"/>
  <c r="N131" i="9"/>
  <c r="N133" i="9" s="1"/>
  <c r="F131" i="9"/>
  <c r="F133" i="9" s="1"/>
  <c r="J126" i="9"/>
  <c r="J127" i="9" s="1"/>
  <c r="I137" i="9"/>
  <c r="I138" i="9" s="1"/>
  <c r="M131" i="9"/>
  <c r="M133" i="9" s="1"/>
  <c r="E131" i="9"/>
  <c r="E133" i="9" s="1"/>
  <c r="I126" i="9"/>
  <c r="I127" i="9" s="1"/>
  <c r="C136" i="9"/>
  <c r="C138" i="9" s="1"/>
  <c r="C130" i="9"/>
  <c r="C133" i="9" s="1"/>
  <c r="C125" i="9"/>
  <c r="C127" i="9" s="1"/>
  <c r="F68" i="9"/>
  <c r="F69" i="9" s="1"/>
  <c r="M77" i="9"/>
  <c r="M78" i="9"/>
  <c r="M79" i="9" s="1"/>
  <c r="E77" i="9"/>
  <c r="E78" i="9"/>
  <c r="E102" i="9"/>
  <c r="E103" i="9"/>
  <c r="D102" i="9"/>
  <c r="D103" i="9"/>
  <c r="M113" i="9"/>
  <c r="M112" i="9"/>
  <c r="E112" i="9"/>
  <c r="E113" i="9"/>
  <c r="M87" i="9"/>
  <c r="M88" i="9"/>
  <c r="E87" i="9"/>
  <c r="E88" i="9"/>
  <c r="I98" i="9"/>
  <c r="I97" i="9"/>
  <c r="M82" i="9"/>
  <c r="M83" i="9"/>
  <c r="E82" i="9"/>
  <c r="E83" i="9"/>
  <c r="C77" i="9"/>
  <c r="C78" i="9"/>
  <c r="L93" i="9"/>
  <c r="L92" i="9"/>
  <c r="L94" i="9" s="1"/>
  <c r="D93" i="9"/>
  <c r="D92" i="9"/>
  <c r="N68" i="9"/>
  <c r="N69" i="9" s="1"/>
  <c r="M68" i="9"/>
  <c r="M69" i="9" s="1"/>
  <c r="H74" i="9"/>
  <c r="M103" i="9"/>
  <c r="M104" i="9" s="1"/>
  <c r="G68" i="9"/>
  <c r="G69" i="9" s="1"/>
  <c r="J67" i="9"/>
  <c r="J69" i="9" s="1"/>
  <c r="G74" i="9"/>
  <c r="L87" i="9"/>
  <c r="L89" i="9" s="1"/>
  <c r="L82" i="9"/>
  <c r="L84" i="9" s="1"/>
  <c r="L77" i="9"/>
  <c r="L79" i="9" s="1"/>
  <c r="N114" i="9"/>
  <c r="F114" i="9"/>
  <c r="I109" i="9"/>
  <c r="L68" i="9"/>
  <c r="L69" i="9" s="1"/>
  <c r="D68" i="9"/>
  <c r="D69" i="9" s="1"/>
  <c r="D99" i="9"/>
  <c r="D88" i="9"/>
  <c r="D89" i="9" s="1"/>
  <c r="H89" i="9"/>
  <c r="D83" i="9"/>
  <c r="D84" i="9" s="1"/>
  <c r="D78" i="9"/>
  <c r="D79" i="9" s="1"/>
  <c r="C67" i="9"/>
  <c r="C69" i="9" s="1"/>
  <c r="K68" i="9"/>
  <c r="K69" i="9" s="1"/>
  <c r="E74" i="9"/>
  <c r="K93" i="9"/>
  <c r="K94" i="9" s="1"/>
  <c r="I114" i="9"/>
  <c r="I89" i="9"/>
  <c r="M109" i="9"/>
  <c r="F99" i="9"/>
  <c r="D112" i="9"/>
  <c r="D114" i="9" s="1"/>
  <c r="G113" i="9"/>
  <c r="G114" i="9" s="1"/>
  <c r="K108" i="9"/>
  <c r="K109" i="9" s="1"/>
  <c r="C112" i="9"/>
  <c r="C114" i="9" s="1"/>
  <c r="C107" i="9"/>
  <c r="C109" i="9" s="1"/>
  <c r="K87" i="9"/>
  <c r="K88" i="9"/>
  <c r="K77" i="9"/>
  <c r="K78" i="9"/>
  <c r="J102" i="9"/>
  <c r="J104" i="9" s="1"/>
  <c r="M99" i="9"/>
  <c r="N103" i="9"/>
  <c r="N104" i="9" s="1"/>
  <c r="F103" i="9"/>
  <c r="F104" i="9" s="1"/>
  <c r="G92" i="9"/>
  <c r="G93" i="9"/>
  <c r="K97" i="9"/>
  <c r="K98" i="9"/>
  <c r="G82" i="9"/>
  <c r="G83" i="9"/>
  <c r="H97" i="9"/>
  <c r="H99" i="9" s="1"/>
  <c r="I94" i="9"/>
  <c r="C104" i="9"/>
  <c r="C97" i="9"/>
  <c r="C99" i="9" s="1"/>
  <c r="C92" i="9"/>
  <c r="C94" i="9" s="1"/>
  <c r="C87" i="9"/>
  <c r="C89" i="9" s="1"/>
  <c r="C82" i="9"/>
  <c r="C84" i="9" s="1"/>
  <c r="K73" i="9"/>
  <c r="K74" i="9" s="1"/>
  <c r="J73" i="9"/>
  <c r="J74" i="9" s="1"/>
  <c r="I73" i="9"/>
  <c r="C72" i="9"/>
  <c r="M146" i="9" l="1"/>
  <c r="C79" i="9"/>
  <c r="E146" i="9"/>
  <c r="M84" i="9"/>
  <c r="C140" i="9"/>
  <c r="C251" i="9" s="1"/>
  <c r="D104" i="9"/>
  <c r="P73" i="9"/>
  <c r="G94" i="9"/>
  <c r="K89" i="9"/>
  <c r="E89" i="9"/>
  <c r="C74" i="9"/>
  <c r="P72" i="9"/>
  <c r="C121" i="9"/>
  <c r="C250" i="9" s="1"/>
  <c r="E79" i="9"/>
  <c r="E114" i="9"/>
  <c r="G84" i="9"/>
  <c r="M89" i="9"/>
  <c r="M114" i="9"/>
  <c r="E84" i="9"/>
  <c r="I99" i="9"/>
  <c r="E104" i="9"/>
  <c r="I74" i="9"/>
  <c r="D94" i="9"/>
  <c r="K99" i="9"/>
  <c r="K79" i="9"/>
  <c r="P74" i="9" l="1"/>
  <c r="P264" i="9" l="1"/>
  <c r="R264" i="9" s="1"/>
  <c r="P263" i="9"/>
  <c r="R263" i="9" s="1"/>
  <c r="D265" i="9"/>
  <c r="E265" i="9"/>
  <c r="F265" i="9"/>
  <c r="G265" i="9"/>
  <c r="H265" i="9"/>
  <c r="I265" i="9"/>
  <c r="J265" i="9"/>
  <c r="K265" i="9"/>
  <c r="L265" i="9"/>
  <c r="M265" i="9"/>
  <c r="N265" i="9"/>
  <c r="C237" i="9"/>
  <c r="C256" i="9" s="1"/>
  <c r="C214" i="9"/>
  <c r="C254" i="9" s="1"/>
  <c r="D48" i="9"/>
  <c r="E48" i="9"/>
  <c r="F48" i="9"/>
  <c r="G48" i="9"/>
  <c r="H48" i="9"/>
  <c r="I48" i="9"/>
  <c r="J48" i="9"/>
  <c r="K48" i="9"/>
  <c r="L48" i="9"/>
  <c r="M48" i="9"/>
  <c r="N48" i="9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75" i="16"/>
  <c r="C97" i="16"/>
  <c r="D97" i="16" s="1"/>
  <c r="C94" i="16"/>
  <c r="C99" i="16" l="1"/>
  <c r="D94" i="16"/>
  <c r="P265" i="9"/>
  <c r="R265" i="9" s="1"/>
  <c r="D99" i="16" l="1"/>
  <c r="R56" i="9" l="1"/>
  <c r="R57" i="9"/>
  <c r="R242" i="9"/>
  <c r="R244" i="9"/>
  <c r="R246" i="9"/>
  <c r="P269" i="9"/>
  <c r="R269" i="9" s="1"/>
  <c r="P268" i="9"/>
  <c r="R268" i="9" s="1"/>
  <c r="B252" i="9"/>
  <c r="P247" i="9"/>
  <c r="P261" i="9" s="1"/>
  <c r="R261" i="9" s="1"/>
  <c r="P243" i="9"/>
  <c r="R243" i="9" s="1"/>
  <c r="P241" i="9"/>
  <c r="R241" i="9" s="1"/>
  <c r="P239" i="9"/>
  <c r="P257" i="9" s="1"/>
  <c r="R257" i="9" s="1"/>
  <c r="N237" i="9"/>
  <c r="N256" i="9" s="1"/>
  <c r="M237" i="9"/>
  <c r="M256" i="9" s="1"/>
  <c r="L237" i="9"/>
  <c r="L256" i="9" s="1"/>
  <c r="K237" i="9"/>
  <c r="K256" i="9" s="1"/>
  <c r="J237" i="9"/>
  <c r="J256" i="9" s="1"/>
  <c r="I237" i="9"/>
  <c r="I256" i="9" s="1"/>
  <c r="H237" i="9"/>
  <c r="H256" i="9" s="1"/>
  <c r="G237" i="9"/>
  <c r="G256" i="9" s="1"/>
  <c r="E237" i="9"/>
  <c r="E256" i="9" s="1"/>
  <c r="D237" i="9"/>
  <c r="D256" i="9" s="1"/>
  <c r="P235" i="9"/>
  <c r="R235" i="9" s="1"/>
  <c r="P234" i="9"/>
  <c r="R234" i="9" s="1"/>
  <c r="P233" i="9"/>
  <c r="R233" i="9" s="1"/>
  <c r="P232" i="9"/>
  <c r="R232" i="9" s="1"/>
  <c r="P231" i="9"/>
  <c r="R231" i="9" s="1"/>
  <c r="P230" i="9"/>
  <c r="R230" i="9" s="1"/>
  <c r="P229" i="9"/>
  <c r="R229" i="9" s="1"/>
  <c r="P228" i="9"/>
  <c r="R228" i="9" s="1"/>
  <c r="P227" i="9"/>
  <c r="R227" i="9" s="1"/>
  <c r="P226" i="9"/>
  <c r="R226" i="9" s="1"/>
  <c r="P225" i="9"/>
  <c r="R225" i="9" s="1"/>
  <c r="P224" i="9"/>
  <c r="R224" i="9" s="1"/>
  <c r="P223" i="9"/>
  <c r="R223" i="9" s="1"/>
  <c r="N254" i="9"/>
  <c r="M214" i="9"/>
  <c r="M254" i="9" s="1"/>
  <c r="L214" i="9"/>
  <c r="L254" i="9" s="1"/>
  <c r="K214" i="9"/>
  <c r="K254" i="9" s="1"/>
  <c r="J214" i="9"/>
  <c r="J254" i="9" s="1"/>
  <c r="I214" i="9"/>
  <c r="I254" i="9" s="1"/>
  <c r="H214" i="9"/>
  <c r="H254" i="9" s="1"/>
  <c r="G214" i="9"/>
  <c r="G254" i="9" s="1"/>
  <c r="F214" i="9"/>
  <c r="F254" i="9" s="1"/>
  <c r="E214" i="9"/>
  <c r="E254" i="9" s="1"/>
  <c r="D214" i="9"/>
  <c r="D254" i="9" s="1"/>
  <c r="P210" i="9"/>
  <c r="R210" i="9" s="1"/>
  <c r="P194" i="9"/>
  <c r="R194" i="9" s="1"/>
  <c r="P188" i="9"/>
  <c r="R188" i="9" s="1"/>
  <c r="P169" i="9"/>
  <c r="R169" i="9" s="1"/>
  <c r="P153" i="9"/>
  <c r="R153" i="9" s="1"/>
  <c r="P152" i="9"/>
  <c r="R152" i="9" s="1"/>
  <c r="P151" i="9"/>
  <c r="R151" i="9" s="1"/>
  <c r="P132" i="9"/>
  <c r="R132" i="9" s="1"/>
  <c r="P124" i="9"/>
  <c r="R124" i="9" s="1"/>
  <c r="P62" i="9"/>
  <c r="R62" i="9" s="1"/>
  <c r="P61" i="9"/>
  <c r="R61" i="9" s="1"/>
  <c r="P60" i="9"/>
  <c r="R60" i="9" s="1"/>
  <c r="P59" i="9"/>
  <c r="R59" i="9" s="1"/>
  <c r="P58" i="9"/>
  <c r="R58" i="9" s="1"/>
  <c r="P55" i="9"/>
  <c r="R55" i="9" s="1"/>
  <c r="P54" i="9"/>
  <c r="R54" i="9" s="1"/>
  <c r="P53" i="9"/>
  <c r="R53" i="9" s="1"/>
  <c r="P52" i="9"/>
  <c r="R52" i="9" s="1"/>
  <c r="P51" i="9"/>
  <c r="R51" i="9" s="1"/>
  <c r="P47" i="9"/>
  <c r="R47" i="9" s="1"/>
  <c r="P46" i="9"/>
  <c r="R46" i="9" s="1"/>
  <c r="P45" i="9"/>
  <c r="R45" i="9" s="1"/>
  <c r="P44" i="9"/>
  <c r="R44" i="9" s="1"/>
  <c r="P43" i="9"/>
  <c r="R43" i="9" s="1"/>
  <c r="P42" i="9"/>
  <c r="R42" i="9" s="1"/>
  <c r="P41" i="9"/>
  <c r="R41" i="9" s="1"/>
  <c r="P40" i="9"/>
  <c r="R40" i="9" s="1"/>
  <c r="P39" i="9"/>
  <c r="R39" i="9" s="1"/>
  <c r="P38" i="9"/>
  <c r="R38" i="9" s="1"/>
  <c r="P37" i="9"/>
  <c r="R37" i="9" s="1"/>
  <c r="P36" i="9"/>
  <c r="R36" i="9" s="1"/>
  <c r="P35" i="9"/>
  <c r="R35" i="9" s="1"/>
  <c r="P34" i="9"/>
  <c r="R34" i="9" s="1"/>
  <c r="P33" i="9"/>
  <c r="R33" i="9" s="1"/>
  <c r="P32" i="9"/>
  <c r="R32" i="9" s="1"/>
  <c r="P29" i="9"/>
  <c r="R29" i="9" s="1"/>
  <c r="P28" i="9"/>
  <c r="R28" i="9" s="1"/>
  <c r="P27" i="9"/>
  <c r="R27" i="9" s="1"/>
  <c r="P26" i="9"/>
  <c r="R26" i="9" s="1"/>
  <c r="P25" i="9"/>
  <c r="R25" i="9" s="1"/>
  <c r="P24" i="9"/>
  <c r="R24" i="9" s="1"/>
  <c r="P23" i="9"/>
  <c r="R23" i="9" s="1"/>
  <c r="P22" i="9"/>
  <c r="R22" i="9" s="1"/>
  <c r="P21" i="9"/>
  <c r="R21" i="9" s="1"/>
  <c r="P20" i="9"/>
  <c r="R20" i="9" s="1"/>
  <c r="P19" i="9"/>
  <c r="R19" i="9" s="1"/>
  <c r="P18" i="9"/>
  <c r="R18" i="9" s="1"/>
  <c r="P17" i="9"/>
  <c r="R17" i="9" s="1"/>
  <c r="P16" i="9"/>
  <c r="R16" i="9" s="1"/>
  <c r="P15" i="9"/>
  <c r="R15" i="9" s="1"/>
  <c r="P14" i="9"/>
  <c r="R14" i="9" s="1"/>
  <c r="P13" i="9"/>
  <c r="R13" i="9" s="1"/>
  <c r="P12" i="9"/>
  <c r="R12" i="9" s="1"/>
  <c r="P11" i="9"/>
  <c r="R11" i="9" s="1"/>
  <c r="P10" i="9"/>
  <c r="P9" i="9"/>
  <c r="R9" i="9" s="1"/>
  <c r="P8" i="9"/>
  <c r="R8" i="9" s="1"/>
  <c r="E9" i="8"/>
  <c r="D9" i="8"/>
  <c r="C9" i="8"/>
  <c r="B9" i="8"/>
  <c r="H9" i="8" l="1"/>
  <c r="H11" i="8" s="1"/>
  <c r="P48" i="9"/>
  <c r="R48" i="9" s="1"/>
  <c r="R10" i="9"/>
  <c r="R239" i="9"/>
  <c r="R247" i="9"/>
  <c r="P245" i="9"/>
  <c r="R245" i="9" s="1"/>
  <c r="P78" i="9"/>
  <c r="R78" i="9" s="1"/>
  <c r="P71" i="9"/>
  <c r="P143" i="9"/>
  <c r="R143" i="9" s="1"/>
  <c r="P183" i="9"/>
  <c r="R183" i="9" s="1"/>
  <c r="P165" i="9"/>
  <c r="R165" i="9" s="1"/>
  <c r="P81" i="9"/>
  <c r="R81" i="9" s="1"/>
  <c r="P86" i="9"/>
  <c r="R86" i="9" s="1"/>
  <c r="P76" i="9"/>
  <c r="R76" i="9" s="1"/>
  <c r="P101" i="9"/>
  <c r="R101" i="9" s="1"/>
  <c r="P66" i="9"/>
  <c r="R66" i="9" s="1"/>
  <c r="P106" i="9"/>
  <c r="R106" i="9" s="1"/>
  <c r="P96" i="9"/>
  <c r="R96" i="9" s="1"/>
  <c r="P111" i="9"/>
  <c r="R111" i="9" s="1"/>
  <c r="P129" i="9"/>
  <c r="R129" i="9" s="1"/>
  <c r="P135" i="9"/>
  <c r="R135" i="9" s="1"/>
  <c r="P142" i="9"/>
  <c r="R142" i="9" s="1"/>
  <c r="P164" i="9"/>
  <c r="R164" i="9" s="1"/>
  <c r="P91" i="9"/>
  <c r="R91" i="9" s="1"/>
  <c r="P123" i="9"/>
  <c r="R123" i="9" s="1"/>
  <c r="P148" i="9"/>
  <c r="R148" i="9" s="1"/>
  <c r="P158" i="9"/>
  <c r="R158" i="9" s="1"/>
  <c r="P163" i="9"/>
  <c r="R163" i="9" s="1"/>
  <c r="F237" i="9"/>
  <c r="F256" i="9" s="1"/>
  <c r="P236" i="9"/>
  <c r="R236" i="9" s="1"/>
  <c r="P184" i="9"/>
  <c r="R184" i="9" s="1"/>
  <c r="P182" i="9"/>
  <c r="R182" i="9" s="1"/>
  <c r="P198" i="9"/>
  <c r="R198" i="9" s="1"/>
  <c r="P214" i="9"/>
  <c r="R214" i="9" s="1"/>
  <c r="P206" i="9"/>
  <c r="R206" i="9" s="1"/>
  <c r="P177" i="9"/>
  <c r="R177" i="9" s="1"/>
  <c r="P258" i="9"/>
  <c r="R258" i="9" s="1"/>
  <c r="P260" i="9"/>
  <c r="R260" i="9" s="1"/>
  <c r="P259" i="9" l="1"/>
  <c r="R259" i="9" s="1"/>
  <c r="K140" i="9"/>
  <c r="K251" i="9" s="1"/>
  <c r="E140" i="9"/>
  <c r="E251" i="9" s="1"/>
  <c r="I156" i="9"/>
  <c r="I252" i="9" s="1"/>
  <c r="M156" i="9"/>
  <c r="M252" i="9" s="1"/>
  <c r="P68" i="9"/>
  <c r="R68" i="9" s="1"/>
  <c r="H156" i="9"/>
  <c r="H252" i="9" s="1"/>
  <c r="D140" i="9"/>
  <c r="D251" i="9" s="1"/>
  <c r="N121" i="9"/>
  <c r="N250" i="9" s="1"/>
  <c r="L140" i="9"/>
  <c r="L251" i="9" s="1"/>
  <c r="P93" i="9"/>
  <c r="R93" i="9" s="1"/>
  <c r="P98" i="9"/>
  <c r="R98" i="9" s="1"/>
  <c r="P103" i="9"/>
  <c r="R103" i="9" s="1"/>
  <c r="G156" i="9"/>
  <c r="G252" i="9" s="1"/>
  <c r="P160" i="9"/>
  <c r="R160" i="9" s="1"/>
  <c r="N156" i="9"/>
  <c r="N252" i="9" s="1"/>
  <c r="P179" i="9"/>
  <c r="R179" i="9" s="1"/>
  <c r="P131" i="9"/>
  <c r="R131" i="9" s="1"/>
  <c r="H140" i="9"/>
  <c r="H251" i="9" s="1"/>
  <c r="I140" i="9"/>
  <c r="I251" i="9" s="1"/>
  <c r="P113" i="9"/>
  <c r="R113" i="9" s="1"/>
  <c r="P126" i="9"/>
  <c r="R126" i="9" s="1"/>
  <c r="L156" i="9"/>
  <c r="L252" i="9" s="1"/>
  <c r="P108" i="9"/>
  <c r="R108" i="9" s="1"/>
  <c r="R73" i="9"/>
  <c r="P112" i="9"/>
  <c r="R112" i="9" s="1"/>
  <c r="F156" i="9"/>
  <c r="F252" i="9" s="1"/>
  <c r="J140" i="9"/>
  <c r="J251" i="9" s="1"/>
  <c r="E156" i="9"/>
  <c r="E252" i="9" s="1"/>
  <c r="R72" i="9"/>
  <c r="M140" i="9"/>
  <c r="M251" i="9" s="1"/>
  <c r="P137" i="9"/>
  <c r="R137" i="9" s="1"/>
  <c r="P199" i="9"/>
  <c r="R199" i="9" s="1"/>
  <c r="P178" i="9"/>
  <c r="R178" i="9" s="1"/>
  <c r="P185" i="9"/>
  <c r="R185" i="9" s="1"/>
  <c r="N140" i="9"/>
  <c r="N251" i="9" s="1"/>
  <c r="P97" i="9"/>
  <c r="R97" i="9" s="1"/>
  <c r="P87" i="9"/>
  <c r="R87" i="9" s="1"/>
  <c r="P83" i="9"/>
  <c r="R83" i="9" s="1"/>
  <c r="P77" i="9"/>
  <c r="R77" i="9" s="1"/>
  <c r="P150" i="9"/>
  <c r="R150" i="9" s="1"/>
  <c r="P200" i="9"/>
  <c r="R200" i="9" s="1"/>
  <c r="P255" i="9"/>
  <c r="R255" i="9" s="1"/>
  <c r="P92" i="9"/>
  <c r="R92" i="9" s="1"/>
  <c r="P88" i="9"/>
  <c r="R88" i="9" s="1"/>
  <c r="P102" i="9"/>
  <c r="R102" i="9" s="1"/>
  <c r="P237" i="9"/>
  <c r="R237" i="9" s="1"/>
  <c r="J156" i="9"/>
  <c r="J252" i="9" s="1"/>
  <c r="P107" i="9"/>
  <c r="R107" i="9" s="1"/>
  <c r="P145" i="9"/>
  <c r="R145" i="9" s="1"/>
  <c r="P203" i="9"/>
  <c r="R203" i="9" s="1"/>
  <c r="P149" i="9"/>
  <c r="R149" i="9" s="1"/>
  <c r="P130" i="9"/>
  <c r="R130" i="9" s="1"/>
  <c r="P166" i="9"/>
  <c r="R166" i="9" s="1"/>
  <c r="P82" i="9"/>
  <c r="R82" i="9" s="1"/>
  <c r="P136" i="9"/>
  <c r="R136" i="9" s="1"/>
  <c r="P67" i="9"/>
  <c r="R67" i="9" s="1"/>
  <c r="D156" i="9"/>
  <c r="D252" i="9" s="1"/>
  <c r="P144" i="9"/>
  <c r="R144" i="9" s="1"/>
  <c r="P159" i="9"/>
  <c r="R159" i="9" s="1"/>
  <c r="P125" i="9"/>
  <c r="R125" i="9" s="1"/>
  <c r="E121" i="9" l="1"/>
  <c r="E250" i="9" s="1"/>
  <c r="F121" i="9"/>
  <c r="F250" i="9" s="1"/>
  <c r="F212" i="9"/>
  <c r="F253" i="9" s="1"/>
  <c r="M212" i="9"/>
  <c r="M253" i="9" s="1"/>
  <c r="K121" i="9"/>
  <c r="K250" i="9" s="1"/>
  <c r="G121" i="9"/>
  <c r="G250" i="9" s="1"/>
  <c r="R74" i="9"/>
  <c r="I212" i="9"/>
  <c r="I253" i="9" s="1"/>
  <c r="H212" i="9"/>
  <c r="H253" i="9" s="1"/>
  <c r="L212" i="9"/>
  <c r="L253" i="9" s="1"/>
  <c r="G212" i="9"/>
  <c r="G253" i="9" s="1"/>
  <c r="N212" i="9"/>
  <c r="E212" i="9"/>
  <c r="E253" i="9" s="1"/>
  <c r="L121" i="9"/>
  <c r="L250" i="9" s="1"/>
  <c r="D121" i="9"/>
  <c r="D250" i="9" s="1"/>
  <c r="I121" i="9"/>
  <c r="I250" i="9" s="1"/>
  <c r="M121" i="9"/>
  <c r="M250" i="9" s="1"/>
  <c r="J121" i="9"/>
  <c r="J250" i="9" s="1"/>
  <c r="H121" i="9"/>
  <c r="H250" i="9" s="1"/>
  <c r="D212" i="9"/>
  <c r="D253" i="9" s="1"/>
  <c r="K212" i="9"/>
  <c r="K253" i="9" s="1"/>
  <c r="G140" i="9"/>
  <c r="G251" i="9" s="1"/>
  <c r="P114" i="9"/>
  <c r="R114" i="9" s="1"/>
  <c r="F140" i="9"/>
  <c r="F251" i="9" s="1"/>
  <c r="C212" i="9"/>
  <c r="C253" i="9" s="1"/>
  <c r="P89" i="9"/>
  <c r="R89" i="9" s="1"/>
  <c r="C156" i="9"/>
  <c r="C252" i="9" s="1"/>
  <c r="P94" i="9"/>
  <c r="R94" i="9" s="1"/>
  <c r="P138" i="9"/>
  <c r="R138" i="9" s="1"/>
  <c r="P146" i="9"/>
  <c r="R146" i="9" s="1"/>
  <c r="P133" i="9"/>
  <c r="R133" i="9" s="1"/>
  <c r="P154" i="9"/>
  <c r="R154" i="9" s="1"/>
  <c r="P201" i="9"/>
  <c r="R201" i="9" s="1"/>
  <c r="P180" i="9"/>
  <c r="R180" i="9" s="1"/>
  <c r="P79" i="9"/>
  <c r="R79" i="9" s="1"/>
  <c r="P127" i="9"/>
  <c r="R127" i="9" s="1"/>
  <c r="K156" i="9"/>
  <c r="K252" i="9" s="1"/>
  <c r="P69" i="9"/>
  <c r="R69" i="9" s="1"/>
  <c r="P104" i="9"/>
  <c r="R104" i="9" s="1"/>
  <c r="P99" i="9"/>
  <c r="R99" i="9" s="1"/>
  <c r="P109" i="9"/>
  <c r="R109" i="9" s="1"/>
  <c r="P161" i="9"/>
  <c r="R161" i="9" s="1"/>
  <c r="P84" i="9"/>
  <c r="R84" i="9" s="1"/>
  <c r="P256" i="9"/>
  <c r="R256" i="9" s="1"/>
  <c r="C267" i="9" l="1"/>
  <c r="C270" i="9" s="1"/>
  <c r="L267" i="9"/>
  <c r="L270" i="9" s="1"/>
  <c r="N253" i="9"/>
  <c r="N267" i="9" s="1"/>
  <c r="J212" i="9"/>
  <c r="M267" i="9"/>
  <c r="M270" i="9" s="1"/>
  <c r="D267" i="9"/>
  <c r="D270" i="9" s="1"/>
  <c r="I267" i="9"/>
  <c r="I270" i="9" s="1"/>
  <c r="G267" i="9"/>
  <c r="G270" i="9" s="1"/>
  <c r="K267" i="9"/>
  <c r="K270" i="9" s="1"/>
  <c r="H267" i="9"/>
  <c r="H270" i="9" s="1"/>
  <c r="F267" i="9"/>
  <c r="F270" i="9" s="1"/>
  <c r="E267" i="9"/>
  <c r="E270" i="9" s="1"/>
  <c r="P156" i="9"/>
  <c r="R156" i="9" s="1"/>
  <c r="P254" i="9"/>
  <c r="R254" i="9" s="1"/>
  <c r="P121" i="9"/>
  <c r="R121" i="9" s="1"/>
  <c r="P140" i="9"/>
  <c r="R140" i="9" s="1"/>
  <c r="N270" i="9" l="1"/>
  <c r="J253" i="9"/>
  <c r="J267" i="9" s="1"/>
  <c r="P250" i="9"/>
  <c r="R250" i="9" s="1"/>
  <c r="P252" i="9"/>
  <c r="R252" i="9" s="1"/>
  <c r="P251" i="9"/>
  <c r="R251" i="9" s="1"/>
  <c r="P212" i="9"/>
  <c r="R212" i="9" s="1"/>
  <c r="J270" i="9" l="1"/>
  <c r="P270" i="9" s="1"/>
  <c r="R270" i="9" s="1"/>
  <c r="P267" i="9"/>
  <c r="R267" i="9" s="1"/>
  <c r="P253" i="9"/>
  <c r="R253" i="9" s="1"/>
</calcChain>
</file>

<file path=xl/comments1.xml><?xml version="1.0" encoding="utf-8"?>
<comments xmlns="http://schemas.openxmlformats.org/spreadsheetml/2006/main">
  <authors>
    <author>Trost, Daniela</author>
  </authors>
  <commentList>
    <comment ref="C73" authorId="0" shapeId="0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>
  <authors>
    <author>Trost, Daniela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>
  <authors>
    <author>Trost, Daniela</author>
  </authors>
  <commentList>
    <comment ref="B101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mments4.xml><?xml version="1.0" encoding="utf-8"?>
<comments xmlns="http://schemas.openxmlformats.org/spreadsheetml/2006/main">
  <authors>
    <author>Rosenberger, Cole</author>
  </authors>
  <commentList>
    <comment ref="X66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X69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X73" authorId="0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<sst xmlns="http://schemas.openxmlformats.org/spreadsheetml/2006/main" count="1949" uniqueCount="849">
  <si>
    <t>Average</t>
  </si>
  <si>
    <t>2024_01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</si>
  <si>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</si>
  <si>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</si>
  <si>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</si>
  <si>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</si>
  <si>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</si>
  <si>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</si>
  <si>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</si>
  <si>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</si>
  <si>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</si>
  <si>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</si>
  <si>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</si>
  <si>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</si>
  <si>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</si>
  <si>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</si>
  <si>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</si>
  <si>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</si>
  <si>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</si>
  <si>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</si>
  <si>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</si>
  <si>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</si>
  <si>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</si>
  <si>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</si>
  <si>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</si>
  <si>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</si>
  <si>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</si>
  <si>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</si>
  <si>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</si>
  <si>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</si>
  <si>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</si>
  <si>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</si>
  <si>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</si>
  <si>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</si>
  <si>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</si>
  <si>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2024_02</t>
  </si>
  <si>
    <t>2024_03</t>
  </si>
  <si>
    <t>2024_04</t>
  </si>
  <si>
    <t>2024_05</t>
  </si>
  <si>
    <t>2024_06</t>
  </si>
  <si>
    <t>2024_07</t>
  </si>
  <si>
    <t>2024_08</t>
  </si>
  <si>
    <t>2024_09</t>
  </si>
  <si>
    <t>2024_10</t>
  </si>
  <si>
    <t>2024_11</t>
  </si>
  <si>
    <t>2024_12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</si>
  <si>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</si>
  <si>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</si>
  <si>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</si>
  <si>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</si>
  <si>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</si>
  <si>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</si>
  <si>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</si>
  <si>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</si>
  <si>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</si>
  <si>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</si>
  <si>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</si>
  <si>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Schedule 91 contracts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</si>
  <si>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</si>
  <si>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</si>
  <si>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</si>
  <si>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</si>
  <si>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</si>
  <si>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</si>
  <si>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</si>
  <si>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</si>
  <si>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</si>
  <si>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</si>
  <si>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</si>
  <si>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</si>
  <si>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</si>
  <si>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</si>
  <si>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</si>
  <si>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</si>
  <si>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</si>
  <si>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</si>
  <si>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</si>
  <si>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</si>
  <si>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</si>
  <si>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</si>
  <si>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</si>
  <si>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</si>
  <si>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</si>
  <si>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</si>
  <si>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</si>
  <si>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</si>
  <si>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</si>
  <si>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</si>
  <si>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</si>
  <si>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</si>
  <si>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</si>
  <si>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</si>
  <si>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</si>
  <si>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</si>
  <si>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</si>
  <si>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</si>
  <si>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</si>
  <si>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</si>
  <si>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</si>
  <si>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</si>
  <si>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</si>
  <si>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</si>
  <si>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2024 GRC - 2024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</si>
  <si>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</si>
  <si>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</si>
  <si>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</si>
  <si>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</si>
  <si>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</si>
  <si>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</si>
  <si>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</si>
  <si>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</si>
  <si>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</si>
  <si>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</si>
  <si>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</si>
  <si>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</si>
  <si>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</si>
  <si>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</si>
  <si>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</si>
  <si>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</si>
  <si>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</si>
  <si>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</si>
  <si>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</si>
  <si>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</si>
  <si>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</si>
  <si>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</si>
  <si>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</si>
  <si>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</si>
  <si>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</si>
  <si>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</si>
  <si>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</si>
  <si>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</si>
  <si>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</si>
  <si>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</si>
  <si>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</si>
  <si>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</si>
  <si>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</si>
  <si>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</si>
  <si>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</si>
  <si>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</si>
  <si>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</si>
  <si>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</si>
  <si>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</si>
  <si>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</si>
  <si>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</si>
  <si>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</si>
  <si>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</si>
  <si>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</si>
  <si>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</si>
  <si>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</si>
  <si>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</si>
  <si>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</si>
  <si>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</si>
  <si>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</si>
  <si>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</si>
  <si>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</si>
  <si>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</si>
  <si>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</si>
  <si>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</si>
  <si>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</si>
  <si>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</si>
  <si>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</si>
  <si>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</si>
  <si>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</si>
  <si>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</si>
  <si>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</si>
  <si>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</si>
  <si>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</si>
  <si>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</si>
  <si>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</si>
  <si>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</si>
  <si>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</si>
  <si>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</si>
  <si>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</si>
  <si>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</si>
  <si>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</si>
  <si>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</si>
  <si>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</si>
  <si>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</si>
  <si>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</si>
  <si>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</si>
  <si>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</si>
  <si>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</si>
  <si>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</si>
  <si>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</si>
  <si>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</si>
  <si>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</si>
  <si>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</si>
  <si>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</si>
  <si>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</si>
  <si>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</si>
  <si>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</si>
  <si>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</si>
  <si>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</si>
  <si>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</si>
  <si>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</si>
  <si>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</si>
  <si>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</si>
  <si>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Total Garrison (Talen) BPA charges ($)</t>
  </si>
  <si>
    <t>Montana / Garrison (MW)</t>
  </si>
  <si>
    <t xml:space="preserve">Total Montana / Garrison charges ($) 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</si>
  <si>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</si>
  <si>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</si>
  <si>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</si>
  <si>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</si>
  <si>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</si>
  <si>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</si>
  <si>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</si>
  <si>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</si>
  <si>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</si>
  <si>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</si>
  <si>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</si>
  <si>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</si>
  <si>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</si>
  <si>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</si>
  <si>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</si>
  <si>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</si>
  <si>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</si>
  <si>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</si>
  <si>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</si>
  <si>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</si>
  <si>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</si>
  <si>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</si>
  <si>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</si>
  <si>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</si>
  <si>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</si>
  <si>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</si>
  <si>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</si>
  <si>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</si>
  <si>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</si>
  <si>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</si>
  <si>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</si>
  <si>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</si>
  <si>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</si>
  <si>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</si>
  <si>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</si>
  <si>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</si>
  <si>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</si>
  <si>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</si>
  <si>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</si>
  <si>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</si>
  <si>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</si>
  <si>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</si>
  <si>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</si>
  <si>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</si>
  <si>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</si>
  <si>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</si>
  <si>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</si>
  <si>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</si>
  <si>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</si>
  <si>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</si>
  <si>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</si>
  <si>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</si>
  <si>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</si>
  <si>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</si>
  <si>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</si>
  <si>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</si>
  <si>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Frequency response contract 12/1/2021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</si>
  <si>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</si>
  <si>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</si>
  <si>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</si>
  <si>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</si>
  <si>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</si>
  <si>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</si>
  <si>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</si>
  <si>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</si>
  <si>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</si>
  <si>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</si>
  <si>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</si>
  <si>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</si>
  <si>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</si>
  <si>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</si>
  <si>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</si>
  <si>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</si>
  <si>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</si>
  <si>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</si>
  <si>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</si>
  <si>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</si>
  <si>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</si>
  <si>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</si>
  <si>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</si>
  <si>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</si>
  <si>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</si>
  <si>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</si>
  <si>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</si>
  <si>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</si>
  <si>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</si>
  <si>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</si>
  <si>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</si>
  <si>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</si>
  <si>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</si>
  <si>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</si>
  <si>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</si>
  <si>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</si>
  <si>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Test year: July 2021 through June 2022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</si>
  <si>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</si>
  <si>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</si>
  <si>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</si>
  <si>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</si>
  <si>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</si>
  <si>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</si>
  <si>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</si>
  <si>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</si>
  <si>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</si>
  <si>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</si>
  <si>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</si>
  <si>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</si>
  <si>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</si>
  <si>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</si>
  <si>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</si>
  <si>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</si>
  <si>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</si>
  <si>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</si>
  <si>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</si>
  <si>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</si>
  <si>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</si>
  <si>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</si>
  <si>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</si>
  <si>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</si>
  <si>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</si>
  <si>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</si>
  <si>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</si>
  <si>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</si>
  <si>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</si>
  <si>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</si>
  <si>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</si>
  <si>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</si>
  <si>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</si>
  <si>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</si>
  <si>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</si>
  <si>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</si>
  <si>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</si>
  <si>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</si>
  <si>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</si>
  <si>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</si>
  <si>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</si>
  <si>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</si>
  <si>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</si>
  <si>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</si>
  <si>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</si>
  <si>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</si>
  <si>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</si>
  <si>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</si>
  <si>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</si>
  <si>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</si>
  <si>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</si>
  <si>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</si>
  <si>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</si>
  <si>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</si>
  <si>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</si>
  <si>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</si>
  <si>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</si>
  <si>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</si>
  <si>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</si>
  <si>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</si>
  <si>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</si>
  <si>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</si>
  <si>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</si>
  <si>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</si>
  <si>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</si>
  <si>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</si>
  <si>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</si>
  <si>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</si>
  <si>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</si>
  <si>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</si>
  <si>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</si>
  <si>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</si>
  <si>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</si>
  <si>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</si>
  <si>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</si>
  <si>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</si>
  <si>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</si>
  <si>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</si>
  <si>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</si>
  <si>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</si>
  <si>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</si>
  <si>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</si>
  <si>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</si>
  <si>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</si>
  <si>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</si>
  <si>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</si>
  <si>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</si>
  <si>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</si>
  <si>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</si>
  <si>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</si>
  <si>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</si>
  <si>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</si>
  <si>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</si>
  <si>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</si>
  <si>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</si>
  <si>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</si>
  <si>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</si>
  <si>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</si>
  <si>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</si>
  <si>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</si>
  <si>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</si>
  <si>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</si>
  <si>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</si>
  <si>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</si>
  <si>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</si>
  <si>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</si>
  <si>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</si>
  <si>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</si>
  <si>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</si>
  <si>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</si>
  <si>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</si>
  <si>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</si>
  <si>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</si>
  <si>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</si>
  <si>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</si>
  <si>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</si>
  <si>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</si>
  <si>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</si>
  <si>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</si>
  <si>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</si>
  <si>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</si>
  <si>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</si>
  <si>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</si>
  <si>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</si>
  <si>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</si>
  <si>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</si>
  <si>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</si>
  <si>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</si>
  <si>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</si>
  <si>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</si>
  <si>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</si>
  <si>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</si>
  <si>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</si>
  <si>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</si>
  <si>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</si>
  <si>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</si>
  <si>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</si>
  <si>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</si>
  <si>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</si>
  <si>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</si>
  <si>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</si>
  <si>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</si>
  <si>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</si>
  <si>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Increase / (Decrease)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</si>
  <si>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</si>
  <si>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</si>
  <si>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</si>
  <si>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</si>
  <si>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</si>
  <si>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</si>
  <si>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</si>
  <si>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</si>
  <si>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</si>
  <si>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</si>
  <si>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</si>
  <si>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</si>
  <si>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</si>
  <si>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</si>
  <si>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</si>
  <si>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</si>
  <si>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</si>
  <si>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</si>
  <si>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</si>
  <si>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</si>
  <si>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</si>
  <si>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</si>
  <si>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</si>
  <si>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</si>
  <si>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</si>
  <si>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</si>
  <si>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</si>
  <si>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</si>
  <si>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</si>
  <si>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</si>
  <si>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</si>
  <si>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</si>
  <si>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</si>
  <si>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</si>
  <si>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</si>
  <si>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</si>
  <si>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</si>
  <si>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</si>
  <si>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</si>
  <si>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</si>
  <si>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</si>
  <si>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</si>
  <si>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</si>
  <si>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</si>
  <si>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</si>
  <si>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</si>
  <si>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</si>
  <si>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</si>
  <si>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</si>
  <si>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</si>
  <si>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</si>
  <si>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</si>
  <si>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12 mo end 12.31.24</t>
  </si>
  <si>
    <t>1148 -  Energy Acctng O&amp;M Power Costs</t>
  </si>
  <si>
    <t>1148 - NON-IT Futrak SW Maint Electric</t>
  </si>
  <si>
    <t>1148-Energy Acctng O&amp;M Power Costs</t>
  </si>
  <si>
    <t>1256 - NON-IT Misc Electric</t>
  </si>
  <si>
    <t>1810 - Resource Plan &amp; Analysis PC</t>
  </si>
  <si>
    <t>1810 -Power Supply</t>
  </si>
  <si>
    <t>1900-BPA Transmission Policy--Generation</t>
  </si>
  <si>
    <t>1900-FERC Regulatory Merchant</t>
  </si>
  <si>
    <t>1900-FERC Regulatory Transmission</t>
  </si>
  <si>
    <t>1900-Financial Derivatives</t>
  </si>
  <si>
    <t>1900-Mid-Columbia General</t>
  </si>
  <si>
    <t>1900-Power Credit Matters</t>
  </si>
  <si>
    <t>1900-Power Purchase Agreements</t>
  </si>
  <si>
    <t>1900-Power Sale Agreements</t>
  </si>
  <si>
    <t>1900-Power Wheeling Agreement-Generation</t>
  </si>
  <si>
    <t>3050 - Other Power Costs - EIM Proj</t>
  </si>
  <si>
    <t>3050 - Other Power Costs – G&amp;A</t>
  </si>
  <si>
    <t>3050 -NON-IT PCI EIM SW Maint Electr</t>
  </si>
  <si>
    <t>4201 - Energy Policy Power Costs</t>
  </si>
  <si>
    <t>4201 - Training - Power Costs</t>
  </si>
  <si>
    <t>4310- EIM Outside Services</t>
  </si>
  <si>
    <t>5013-Mid Columbia-Other Energy Exp-Elec</t>
  </si>
  <si>
    <t>5300 - Non-Renewable PPAs</t>
  </si>
  <si>
    <t>5300 - Renewable PPAs</t>
  </si>
  <si>
    <t>5301 - NON-IT Lacima Maint Electric</t>
  </si>
  <si>
    <t>5301 - NON-IT OATI Maint Electric</t>
  </si>
  <si>
    <t>5301 - NON-IT Zema Maint Electric</t>
  </si>
  <si>
    <t>5301 - Other Energy Expense - Electric</t>
  </si>
  <si>
    <t>5301 NON-IT Openlink/Endur Maint Electri</t>
  </si>
  <si>
    <t>5329 - Other Power Costs - EIM Proj</t>
  </si>
  <si>
    <t>5329 - Other Power Costs - EIM Project</t>
  </si>
  <si>
    <t>5329 - Other Power Costs-Energy Delivery</t>
  </si>
  <si>
    <t>5329 - Training - Power Costs</t>
  </si>
  <si>
    <t>5360 - Deferred customer Portion - PCA</t>
  </si>
  <si>
    <t>5360 - Other Energy Expense - Electric</t>
  </si>
  <si>
    <t>5360 - Power Supply - Organizations - E</t>
  </si>
  <si>
    <t>5360 - Pwr Supply - Brokerage Fee - E</t>
  </si>
  <si>
    <t>5360 - Safety - Power Costs</t>
  </si>
  <si>
    <t>5360 - Training - Power Costs</t>
  </si>
  <si>
    <t>5360 General &amp; Administrative</t>
  </si>
  <si>
    <t>5360 Power Supply PC</t>
  </si>
  <si>
    <t>5360 Supervision &amp; Support</t>
  </si>
  <si>
    <t>6003 - Energy Supply Power Cost</t>
  </si>
  <si>
    <t>6003 - General &amp; Administrative</t>
  </si>
  <si>
    <t>6003 - NON-IT Power Settlements SaaS Gas</t>
  </si>
  <si>
    <t>6003 - Power Supply Exp - Power Cost</t>
  </si>
  <si>
    <t>6003 - Safety - Power Costs</t>
  </si>
  <si>
    <t>6003 - Supervison &amp; Support</t>
  </si>
  <si>
    <t>6003 - Training - Power Costs</t>
  </si>
  <si>
    <t>6003-NON-IT Energy Exemplar SW Maint Ele</t>
  </si>
  <si>
    <t>6005 - Power Supply - Hedging</t>
  </si>
  <si>
    <t>6005 - Safety - Power Costs</t>
  </si>
  <si>
    <t>6005 - Training - Power Costs</t>
  </si>
  <si>
    <t>6005 Portfolio Hedging Power Cost</t>
  </si>
  <si>
    <t>6008 - General &amp; Administrative</t>
  </si>
  <si>
    <t>6008 - Other Power Supply Expenses</t>
  </si>
  <si>
    <t>6008 - Safety - Power Costs</t>
  </si>
  <si>
    <t>6008 - Supervision &amp; Support</t>
  </si>
  <si>
    <t>6008 - Training - Power Costs</t>
  </si>
  <si>
    <t>6009 - General &amp; Administrative</t>
  </si>
  <si>
    <t>6009 - Other Power Supply Expenses</t>
  </si>
  <si>
    <t>9810 - Green Power Renewable Credits</t>
  </si>
  <si>
    <t>CLSD-4420 -Green Power Tags Programs</t>
  </si>
  <si>
    <t>CLSD-5360-Defer PCA Fixed Cost Imbal-Com</t>
  </si>
  <si>
    <t>CLSD-5360-Defer PCA Fixed Cost Imbal-Ind</t>
  </si>
  <si>
    <t>CLSD-5360-Defer PCA Fixed Cost Imb-Resid</t>
  </si>
  <si>
    <t>Payroll Purchased Electricity</t>
  </si>
  <si>
    <t>PCA Amortization Recovery UE-200893</t>
  </si>
  <si>
    <t>S-Mid Columbia-Other Energy Exp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</si>
  <si>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</si>
  <si>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</si>
  <si>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</si>
  <si>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</si>
  <si>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</si>
  <si>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</si>
  <si>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</si>
  <si>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</si>
  <si>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</si>
  <si>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</si>
  <si>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</si>
  <si>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</si>
  <si>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</si>
  <si>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</si>
  <si>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</si>
  <si>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Other Mid-C</t>
  </si>
  <si>
    <t>Forecasted total</t>
  </si>
  <si>
    <t>Less customer portion of PCA (assume no balance)</t>
  </si>
  <si>
    <t>Forecasted total - less PCA customer portion</t>
  </si>
  <si>
    <t>Less EIM costs</t>
  </si>
  <si>
    <t>Less PCA amortization recovery</t>
  </si>
  <si>
    <t>Less Green Power Program (offset in revenue)</t>
  </si>
  <si>
    <t>Payroll tax exclusion adjustment</t>
  </si>
  <si>
    <t xml:space="preserve">   Total rate year FERC 557 other power supply expense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</si>
  <si>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</si>
  <si>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</si>
  <si>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</si>
  <si>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</si>
  <si>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</si>
  <si>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</si>
  <si>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</si>
  <si>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</si>
  <si>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</si>
  <si>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</si>
  <si>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</si>
  <si>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</si>
  <si>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</si>
  <si>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Total Fixed Gas</t>
  </si>
  <si>
    <t>Total Index Gas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</si>
  <si>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</si>
  <si>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</si>
  <si>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</si>
  <si>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</si>
  <si>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</si>
  <si>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</si>
  <si>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</si>
  <si>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</si>
  <si>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</si>
  <si>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</si>
  <si>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</si>
  <si>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</si>
  <si>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</si>
  <si>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</si>
  <si>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</si>
  <si>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</si>
  <si>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</si>
  <si>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</si>
  <si>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</si>
  <si>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</si>
  <si>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</si>
  <si>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</si>
  <si>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</si>
  <si>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</si>
  <si>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</si>
  <si>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</si>
  <si>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</si>
  <si>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</si>
  <si>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</si>
  <si>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</si>
  <si>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</si>
  <si>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</si>
  <si>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</si>
  <si>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Power Hedges</t>
  </si>
  <si>
    <t>Wind integration cost</t>
  </si>
  <si>
    <t>Risk Adjustment ($)</t>
  </si>
  <si>
    <t>Market Price ($/MWh)</t>
  </si>
  <si>
    <t>Generation (MWh)</t>
  </si>
  <si>
    <t>Clearwater Wind PPA</t>
  </si>
  <si>
    <t>Risk Factor</t>
  </si>
  <si>
    <t>PC Adjustment</t>
  </si>
  <si>
    <t>Wind Integration Risk Calculations</t>
  </si>
  <si>
    <t>Gas price 90-day average dates: 6/7/23 - 9/5/23</t>
  </si>
  <si>
    <t>2024 Power Cost Update</t>
  </si>
  <si>
    <t>2022 GRC - Final Filing 2024</t>
  </si>
  <si>
    <t>2024 - Final Filing 2024</t>
  </si>
  <si>
    <t>% increase 2024 - 2022 GRC Final Order</t>
  </si>
  <si>
    <t>Year</t>
  </si>
  <si>
    <t>Date</t>
  </si>
  <si>
    <t>2024 Power Cost Update, 6/5/23 - 9/5/23 90-day average gas price dates</t>
  </si>
  <si>
    <t>Golden Hills</t>
  </si>
  <si>
    <t>Golden Hills PTC Benefit</t>
  </si>
  <si>
    <t>Tax Credit</t>
  </si>
  <si>
    <t>Golden Hills winter peak capacity fixed cost</t>
  </si>
  <si>
    <t>Demand Response</t>
  </si>
  <si>
    <t>Program Year Total Cost (Summer/Winter)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</si>
  <si>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</si>
  <si>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</si>
  <si>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</si>
  <si>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</si>
  <si>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</si>
  <si>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</si>
  <si>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</si>
  <si>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</si>
  <si>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</si>
  <si>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</si>
  <si>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</si>
  <si>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</si>
  <si>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</si>
  <si>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</si>
  <si>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</si>
  <si>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</si>
  <si>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</si>
  <si>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</si>
  <si>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</si>
  <si>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</si>
  <si>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</si>
  <si>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</si>
  <si>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</si>
  <si>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</si>
  <si>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</si>
  <si>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</si>
  <si>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2022 GRC - Final Filing 2023</t>
  </si>
  <si>
    <t>2024 - Final Filing 2023</t>
  </si>
  <si>
    <t>2023 Average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</si>
  <si>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</si>
  <si>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</si>
  <si>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</si>
  <si>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</si>
  <si>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</si>
  <si>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</si>
  <si>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</si>
  <si>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</si>
  <si>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</si>
  <si>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</si>
  <si>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</si>
  <si>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</si>
  <si>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</si>
  <si>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</si>
  <si>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</si>
  <si>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</si>
  <si>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</si>
  <si>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</si>
  <si>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</si>
  <si>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</si>
  <si>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</si>
  <si>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</si>
  <si>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</si>
  <si>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</si>
  <si>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</si>
  <si>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</si>
  <si>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</si>
  <si>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</si>
  <si>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</si>
  <si>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</si>
  <si>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</si>
  <si>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</si>
  <si>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</si>
  <si>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</si>
  <si>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</si>
  <si>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</si>
  <si>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</si>
  <si>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</si>
  <si>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</si>
  <si>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</si>
  <si>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</si>
  <si>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</si>
  <si>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</si>
  <si>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</si>
  <si>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</si>
  <si>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</si>
  <si>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</si>
  <si>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</si>
  <si>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</si>
  <si>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</si>
  <si>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</si>
  <si>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</si>
  <si>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</si>
  <si>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</si>
  <si>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</si>
  <si>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</si>
  <si>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</si>
  <si>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</si>
  <si>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</si>
  <si>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</si>
  <si>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</si>
  <si>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</si>
  <si>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</si>
  <si>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</si>
  <si>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</si>
  <si>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</si>
  <si>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</si>
  <si>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</si>
  <si>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Heat Rate</t>
  </si>
  <si>
    <t>Withdrawal from Clay Basin (MMBtu)</t>
  </si>
  <si>
    <t>Capacity Release from PSEG on NWP (MMBtu/d)</t>
  </si>
  <si>
    <t>Conv. Factor</t>
  </si>
  <si>
    <t>Gas Storage</t>
  </si>
  <si>
    <t>Available Capacity (MMBtu/d)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</si>
  <si>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</si>
  <si>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</si>
  <si>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</si>
  <si>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</si>
  <si>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</si>
  <si>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</si>
  <si>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</si>
  <si>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</si>
  <si>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</si>
  <si>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</si>
  <si>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</si>
  <si>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</si>
  <si>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</si>
  <si>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</si>
  <si>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</si>
  <si>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</si>
  <si>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</si>
  <si>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</si>
  <si>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</si>
  <si>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</si>
  <si>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</si>
  <si>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</si>
  <si>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</si>
  <si>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</si>
  <si>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</si>
  <si>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</si>
  <si>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</si>
  <si>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</si>
  <si>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</si>
  <si>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</si>
  <si>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</si>
  <si>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</si>
  <si>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</si>
  <si>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</si>
  <si>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</si>
  <si>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</si>
  <si>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</si>
  <si>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</si>
  <si>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</si>
  <si>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</si>
  <si>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 xml:space="preserve">   &gt;&gt;&gt;</t>
  </si>
  <si>
    <t>Adjustment to fuel cost in FERC 547</t>
  </si>
  <si>
    <t>Adjustment to wholesale sales revenue in FERC 447</t>
  </si>
  <si>
    <t>Before re-dispatch adjustments</t>
  </si>
  <si>
    <t>2024 allowance price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</si>
  <si>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</si>
  <si>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</si>
  <si>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</si>
  <si>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</si>
  <si>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</si>
  <si>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</si>
  <si>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2024 Total</t>
  </si>
  <si>
    <t>2022 GRC Final Filing 2023</t>
  </si>
  <si>
    <t>2024 - 2022 GRC Final Filing 2023</t>
  </si>
  <si>
    <t>WA CCA</t>
  </si>
  <si>
    <t>Dispatch Adjustment for WA CCA</t>
  </si>
  <si>
    <t>NWP Refund per GRC Settlement</t>
  </si>
  <si>
    <t>2022 GRC Final Filing 2023, 11/29/22 gas price date</t>
  </si>
  <si>
    <t>2024 update</t>
  </si>
  <si>
    <t>2022 GRC - Final 2023</t>
  </si>
  <si>
    <t>Increase / (decrease) vs 2023</t>
  </si>
  <si>
    <t>Filed 9/29/2023</t>
  </si>
  <si>
    <t>Revised per Commission order on 12/22/2023</t>
  </si>
  <si>
    <t>Remove impact of CCA costs on dispatch</t>
  </si>
  <si>
    <t>Add power cost benefit of DR contracts</t>
  </si>
  <si>
    <t>reduction to forecast (decrease FERC 447 costs $66.9 million, increase FERC 547 costs $44.2 million)</t>
  </si>
  <si>
    <t>reduction to forecast (decrease FERC 555 Market purchases cost)</t>
  </si>
  <si>
    <t>Response to AWEC comments Attachment A</t>
  </si>
  <si>
    <t>Demand response contract benefis</t>
  </si>
  <si>
    <t>DR Program</t>
  </si>
  <si>
    <t>Summer</t>
  </si>
  <si>
    <t>Winter</t>
  </si>
  <si>
    <t># Summer Hours</t>
  </si>
  <si>
    <t># Winter Hours</t>
  </si>
  <si>
    <t># Summer MWh</t>
  </si>
  <si>
    <t># Winter MWh</t>
  </si>
  <si>
    <t>AutoGrid</t>
  </si>
  <si>
    <t>EnelX</t>
  </si>
  <si>
    <t>Opower</t>
  </si>
  <si>
    <t xml:space="preserve">The calculation ranks demand by hour in each season.  The 60 or 32 highest demand hours each have demand reduced by the DR program MW </t>
  </si>
  <si>
    <t>Demand Response contract cost</t>
  </si>
  <si>
    <t>Demand Response contract purchase reduction (benefit)</t>
  </si>
  <si>
    <t>Forecast as filed 9/29/2023</t>
  </si>
  <si>
    <t>Final forecast per Commission order</t>
  </si>
  <si>
    <t>Increase/(decrease) to final forecast relative to 9/29/2023 filing</t>
  </si>
  <si>
    <t>check</t>
  </si>
  <si>
    <t>2023 forecast in current rates</t>
  </si>
  <si>
    <t>REDACTED VERSION</t>
  </si>
  <si>
    <t>OK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</si>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</sst>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#,##0.000_);\(#,##0.000\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i/>
      <sz val="11"/>
      <color rgb="FF7F7F7F"/>
      <name val="Calibri"/>
      <family val="2"/>
      <scheme val="minor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medium">
        <color rgb="FFFFFF00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</cellStyleXfs>
  <cellXfs count="1485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9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40" xfId="1" applyNumberFormat="1" applyFont="1" applyFill="1" applyBorder="1" applyAlignment="1">
      <alignment horizontal="right"/>
    </xf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1" xfId="0" applyFont="1" applyBorder="1"/>
    <xf numFmtId="0" fontId="0" fillId="0" borderId="43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40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8" fillId="0" borderId="19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6" xfId="0" applyFont="1" applyFill="1" applyBorder="1"/>
    <xf numFmtId="0" fontId="2" fillId="0" borderId="46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27" fillId="0" borderId="0" xfId="3" applyFont="1" applyFill="1" applyAlignment="1">
      <alignment horizontal="left"/>
    </xf>
    <xf numFmtId="0" fontId="5" fillId="0" borderId="0" xfId="3" applyFont="1" applyFill="1" applyBorder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10" fontId="8" fillId="0" borderId="6" xfId="0" applyNumberFormat="1" applyFont="1" applyBorder="1" applyAlignment="1">
      <alignment horizontal="right" indent="1"/>
    </xf>
    <xf numFmtId="10" fontId="8" fillId="0" borderId="3" xfId="0" applyNumberFormat="1" applyFont="1" applyBorder="1" applyAlignment="1">
      <alignment horizontal="right" indent="1"/>
    </xf>
    <xf numFmtId="10" fontId="8" fillId="0" borderId="7" xfId="0" applyNumberFormat="1" applyFont="1" applyBorder="1" applyAlignment="1">
      <alignment horizontal="right" indent="1"/>
    </xf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0" fillId="0" borderId="0" xfId="6" applyAlignment="1">
      <alignment horizontal="center" vertical="center"/>
    </xf>
    <xf numFmtId="0" fontId="30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37" fontId="0" fillId="2" borderId="65" xfId="0" applyNumberFormat="1" applyFont="1" applyFill="1" applyBorder="1"/>
    <xf numFmtId="37" fontId="7" fillId="2" borderId="64" xfId="0" applyNumberFormat="1" applyFont="1" applyFill="1" applyBorder="1"/>
    <xf numFmtId="37" fontId="0" fillId="2" borderId="60" xfId="0" applyNumberFormat="1" applyFont="1" applyFill="1" applyBorder="1"/>
    <xf numFmtId="178" fontId="8" fillId="0" borderId="5" xfId="0" applyNumberFormat="1" applyFont="1" applyBorder="1" applyAlignment="1">
      <alignment horizont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0" fillId="0" borderId="8" xfId="6" applyNumberFormat="1" applyBorder="1" applyAlignment="1">
      <alignment horizontal="center" vertical="center"/>
    </xf>
    <xf numFmtId="176" fontId="30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46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6" xfId="0" applyFont="1" applyFill="1" applyBorder="1"/>
    <xf numFmtId="176" fontId="0" fillId="0" borderId="0" xfId="0" applyNumberFormat="1"/>
    <xf numFmtId="44" fontId="0" fillId="0" borderId="0" xfId="0" applyNumberFormat="1"/>
    <xf numFmtId="0" fontId="31" fillId="0" borderId="0" xfId="0" applyFont="1" applyAlignment="1">
      <alignment horizontal="left"/>
    </xf>
    <xf numFmtId="0" fontId="25" fillId="0" borderId="0" xfId="0" applyFont="1" applyFill="1" applyAlignment="1">
      <alignment horizontal="center"/>
    </xf>
    <xf numFmtId="5" fontId="2" fillId="2" borderId="15" xfId="0" applyNumberFormat="1" applyFont="1" applyFill="1" applyBorder="1"/>
    <xf numFmtId="5" fontId="2" fillId="2" borderId="0" xfId="0" applyNumberFormat="1" applyFont="1" applyFill="1" applyBorder="1"/>
    <xf numFmtId="5" fontId="2" fillId="2" borderId="22" xfId="0" applyNumberFormat="1" applyFont="1" applyFill="1" applyBorder="1"/>
    <xf numFmtId="5" fontId="0" fillId="2" borderId="17" xfId="0" applyNumberFormat="1" applyFont="1" applyFill="1" applyBorder="1"/>
    <xf numFmtId="5" fontId="0" fillId="2" borderId="1" xfId="0" applyNumberFormat="1" applyFont="1" applyFill="1" applyBorder="1"/>
    <xf numFmtId="5" fontId="0" fillId="2" borderId="24" xfId="0" applyNumberFormat="1" applyFont="1" applyFill="1" applyBorder="1"/>
    <xf numFmtId="44" fontId="4" fillId="0" borderId="0" xfId="2" applyFont="1"/>
    <xf numFmtId="43" fontId="0" fillId="0" borderId="0" xfId="1" applyFont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0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4" xfId="0" applyNumberFormat="1" applyFont="1" applyFill="1" applyBorder="1" applyAlignment="1" applyProtection="1">
      <alignment horizontal="right"/>
    </xf>
    <xf numFmtId="180" fontId="7" fillId="2" borderId="12" xfId="0" applyNumberFormat="1" applyFont="1" applyFill="1" applyBorder="1" applyAlignment="1" applyProtection="1">
      <alignment horizontal="right"/>
    </xf>
    <xf numFmtId="180" fontId="7" fillId="2" borderId="21" xfId="0" applyNumberFormat="1" applyFont="1" applyFill="1" applyBorder="1" applyAlignment="1" applyProtection="1">
      <alignment horizontal="right"/>
    </xf>
    <xf numFmtId="180" fontId="7" fillId="2" borderId="15" xfId="0" applyNumberFormat="1" applyFont="1" applyFill="1" applyBorder="1" applyAlignment="1" applyProtection="1">
      <alignment horizontal="right"/>
    </xf>
    <xf numFmtId="180" fontId="7" fillId="2" borderId="0" xfId="0" applyNumberFormat="1" applyFont="1" applyFill="1" applyBorder="1" applyAlignment="1" applyProtection="1">
      <alignment horizontal="right"/>
    </xf>
    <xf numFmtId="180" fontId="7" fillId="2" borderId="2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40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9" fillId="0" borderId="26" xfId="0" applyFont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6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83" xfId="0" applyNumberFormat="1" applyFont="1" applyFill="1" applyBorder="1"/>
    <xf numFmtId="165" fontId="0" fillId="2" borderId="84" xfId="0" applyNumberFormat="1" applyFont="1" applyFill="1" applyBorder="1"/>
    <xf numFmtId="165" fontId="0" fillId="2" borderId="85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6" fontId="7" fillId="2" borderId="86" xfId="0" applyNumberFormat="1" applyFont="1" applyFill="1" applyBorder="1"/>
    <xf numFmtId="176" fontId="7" fillId="2" borderId="74" xfId="0" applyNumberFormat="1" applyFont="1" applyFill="1" applyBorder="1"/>
    <xf numFmtId="176" fontId="7" fillId="2" borderId="87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61" xfId="0" applyFont="1" applyBorder="1"/>
    <xf numFmtId="0" fontId="0" fillId="0" borderId="59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9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62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63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4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5" xfId="0" applyNumberFormat="1" applyFont="1" applyFill="1" applyBorder="1" applyAlignment="1"/>
    <xf numFmtId="0" fontId="7" fillId="0" borderId="61" xfId="0" applyFont="1" applyBorder="1"/>
    <xf numFmtId="165" fontId="7" fillId="0" borderId="52" xfId="0" applyNumberFormat="1" applyFont="1" applyBorder="1" applyAlignment="1"/>
    <xf numFmtId="165" fontId="7" fillId="0" borderId="59" xfId="0" applyNumberFormat="1" applyFont="1" applyFill="1" applyBorder="1" applyAlignment="1"/>
    <xf numFmtId="165" fontId="7" fillId="0" borderId="52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6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6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63" xfId="0" applyNumberFormat="1" applyFont="1" applyFill="1" applyBorder="1" applyAlignment="1">
      <alignment horizontal="center"/>
    </xf>
    <xf numFmtId="7" fontId="7" fillId="2" borderId="64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5" xfId="0" applyNumberFormat="1" applyFont="1" applyFill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65" fontId="7" fillId="0" borderId="59" xfId="0" applyNumberFormat="1" applyFont="1" applyBorder="1" applyAlignment="1"/>
    <xf numFmtId="167" fontId="7" fillId="0" borderId="52" xfId="0" applyNumberFormat="1" applyFont="1" applyBorder="1"/>
    <xf numFmtId="5" fontId="7" fillId="0" borderId="52" xfId="0" applyNumberFormat="1" applyFont="1" applyBorder="1" applyAlignment="1">
      <alignment horizontal="center"/>
    </xf>
    <xf numFmtId="7" fontId="7" fillId="0" borderId="67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62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63" xfId="0" applyNumberFormat="1" applyFont="1" applyFill="1" applyBorder="1"/>
    <xf numFmtId="0" fontId="7" fillId="0" borderId="59" xfId="0" applyFont="1" applyFill="1" applyBorder="1"/>
    <xf numFmtId="43" fontId="7" fillId="0" borderId="59" xfId="0" applyNumberFormat="1" applyFont="1" applyFill="1" applyBorder="1"/>
    <xf numFmtId="170" fontId="8" fillId="2" borderId="65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0" fillId="0" borderId="0" xfId="6" applyFont="1"/>
    <xf numFmtId="165" fontId="7" fillId="0" borderId="2" xfId="0" applyNumberFormat="1" applyFont="1" applyBorder="1"/>
    <xf numFmtId="0" fontId="7" fillId="0" borderId="46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6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0" fillId="0" borderId="0" xfId="6" applyNumberFormat="1" applyFont="1" applyFill="1" applyBorder="1" applyAlignment="1">
      <alignment horizontal="center"/>
    </xf>
    <xf numFmtId="0" fontId="30" fillId="0" borderId="0" xfId="6" applyNumberFormat="1" applyFont="1" applyFill="1" applyBorder="1" applyAlignment="1">
      <alignment horizontal="left"/>
    </xf>
    <xf numFmtId="164" fontId="30" fillId="0" borderId="0" xfId="6" applyNumberFormat="1" applyFont="1" applyFill="1" applyBorder="1" applyAlignment="1">
      <alignment horizontal="right"/>
    </xf>
    <xf numFmtId="0" fontId="30" fillId="0" borderId="0" xfId="6" applyFont="1" applyFill="1" applyBorder="1"/>
    <xf numFmtId="167" fontId="30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8" fillId="0" borderId="10" xfId="0" applyFont="1" applyFill="1" applyBorder="1"/>
    <xf numFmtId="5" fontId="7" fillId="2" borderId="14" xfId="0" applyNumberFormat="1" applyFont="1" applyFill="1" applyBorder="1" applyAlignment="1">
      <alignment horizontal="right"/>
    </xf>
    <xf numFmtId="5" fontId="7" fillId="2" borderId="12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5" fontId="7" fillId="2" borderId="0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" xfId="0" applyNumberFormat="1" applyFont="1" applyFill="1" applyBorder="1" applyAlignment="1">
      <alignment horizontal="right"/>
    </xf>
    <xf numFmtId="5" fontId="7" fillId="2" borderId="51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41" fontId="8" fillId="0" borderId="52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54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11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0" fontId="0" fillId="0" borderId="1" xfId="0" applyFont="1" applyBorder="1" applyAlignment="1">
      <alignment horizontal="right"/>
    </xf>
    <xf numFmtId="5" fontId="0" fillId="0" borderId="1" xfId="0" applyNumberFormat="1" applyFont="1" applyBorder="1"/>
    <xf numFmtId="5" fontId="0" fillId="0" borderId="1" xfId="0" applyNumberFormat="1" applyFont="1" applyFill="1" applyBorder="1"/>
    <xf numFmtId="0" fontId="8" fillId="0" borderId="55" xfId="0" applyNumberFormat="1" applyFont="1" applyFill="1" applyBorder="1" applyAlignment="1">
      <alignment horizontal="center"/>
    </xf>
    <xf numFmtId="0" fontId="8" fillId="0" borderId="55" xfId="0" applyNumberFormat="1" applyFont="1" applyFill="1" applyBorder="1" applyAlignment="1">
      <alignment horizontal="center" wrapText="1"/>
    </xf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3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3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3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3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3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6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2" xfId="0" applyNumberFormat="1" applyFont="1" applyFill="1" applyBorder="1"/>
    <xf numFmtId="5" fontId="7" fillId="0" borderId="2" xfId="0" applyNumberFormat="1" applyFont="1" applyFill="1" applyBorder="1"/>
    <xf numFmtId="5" fontId="7" fillId="0" borderId="43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7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3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3" xfId="0" applyNumberFormat="1" applyFont="1" applyFill="1" applyBorder="1"/>
    <xf numFmtId="165" fontId="7" fillId="0" borderId="8" xfId="0" applyNumberFormat="1" applyFont="1" applyFill="1" applyBorder="1"/>
    <xf numFmtId="5" fontId="7" fillId="0" borderId="43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3" fontId="7" fillId="2" borderId="31" xfId="0" applyNumberFormat="1" applyFont="1" applyFill="1" applyBorder="1"/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15" xfId="0" applyNumberFormat="1" applyFont="1" applyFill="1" applyBorder="1"/>
    <xf numFmtId="5" fontId="37" fillId="2" borderId="22" xfId="0" applyNumberFormat="1" applyFont="1" applyFill="1" applyBorder="1"/>
    <xf numFmtId="5" fontId="7" fillId="2" borderId="16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3" xfId="0" applyNumberFormat="1" applyFont="1" applyFill="1" applyBorder="1"/>
    <xf numFmtId="165" fontId="7" fillId="2" borderId="14" xfId="1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15" xfId="0" applyNumberFormat="1" applyFont="1" applyFill="1" applyBorder="1"/>
    <xf numFmtId="5" fontId="8" fillId="2" borderId="22" xfId="0" applyNumberFormat="1" applyFont="1" applyFill="1" applyBorder="1"/>
    <xf numFmtId="5" fontId="8" fillId="0" borderId="46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7" xfId="0" applyNumberFormat="1" applyFont="1" applyFill="1" applyBorder="1"/>
    <xf numFmtId="165" fontId="7" fillId="0" borderId="46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8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7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2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8" xfId="0" applyNumberFormat="1" applyFont="1" applyFill="1" applyBorder="1"/>
    <xf numFmtId="5" fontId="8" fillId="0" borderId="79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2" xfId="0" applyNumberFormat="1" applyFont="1" applyFill="1" applyBorder="1"/>
    <xf numFmtId="5" fontId="8" fillId="0" borderId="62" xfId="0" applyNumberFormat="1" applyFont="1" applyFill="1" applyBorder="1"/>
    <xf numFmtId="5" fontId="8" fillId="0" borderId="58" xfId="0" applyNumberFormat="1" applyFont="1" applyFill="1" applyBorder="1"/>
    <xf numFmtId="0" fontId="0" fillId="0" borderId="81" xfId="0" applyFont="1" applyFill="1" applyBorder="1"/>
    <xf numFmtId="0" fontId="0" fillId="0" borderId="77" xfId="0" applyFont="1" applyFill="1" applyBorder="1"/>
    <xf numFmtId="0" fontId="0" fillId="0" borderId="82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1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3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3" xfId="0" applyFont="1" applyFill="1" applyBorder="1"/>
    <xf numFmtId="0" fontId="0" fillId="0" borderId="2" xfId="0" applyFont="1" applyBorder="1"/>
    <xf numFmtId="0" fontId="0" fillId="0" borderId="46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3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3" fontId="7" fillId="2" borderId="16" xfId="0" applyNumberFormat="1" applyFont="1" applyFill="1" applyBorder="1"/>
    <xf numFmtId="3" fontId="7" fillId="2" borderId="11" xfId="0" applyNumberFormat="1" applyFont="1" applyFill="1" applyBorder="1"/>
    <xf numFmtId="3" fontId="7" fillId="2" borderId="23" xfId="0" applyNumberFormat="1" applyFont="1" applyFill="1" applyBorder="1"/>
    <xf numFmtId="169" fontId="0" fillId="0" borderId="43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3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3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3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3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5" fontId="0" fillId="0" borderId="6" xfId="0" applyNumberFormat="1" applyFont="1" applyBorder="1"/>
    <xf numFmtId="5" fontId="0" fillId="0" borderId="3" xfId="0" applyNumberFormat="1" applyFont="1" applyBorder="1"/>
    <xf numFmtId="5" fontId="0" fillId="0" borderId="7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41" fillId="0" borderId="0" xfId="6" applyFont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2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6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0" fontId="2" fillId="0" borderId="38" xfId="3" applyFont="1" applyFill="1" applyBorder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0" fillId="0" borderId="8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46" xfId="0" applyFont="1" applyBorder="1" applyAlignment="1">
      <alignment horizontal="right"/>
    </xf>
    <xf numFmtId="0" fontId="0" fillId="0" borderId="32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7" fillId="0" borderId="4" xfId="0" applyFont="1" applyFill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2" fillId="0" borderId="68" xfId="0" applyFont="1" applyBorder="1" applyAlignment="1">
      <alignment horizontal="right"/>
    </xf>
    <xf numFmtId="165" fontId="7" fillId="0" borderId="0" xfId="0" applyNumberFormat="1" applyFont="1" applyFill="1" applyAlignment="1"/>
    <xf numFmtId="0" fontId="12" fillId="0" borderId="0" xfId="0" applyNumberFormat="1" applyFont="1" applyFill="1" applyAlignment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3" xfId="0" applyFont="1" applyFill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40" xfId="0" applyNumberFormat="1" applyFont="1" applyFill="1" applyBorder="1"/>
    <xf numFmtId="5" fontId="8" fillId="2" borderId="25" xfId="0" applyNumberFormat="1" applyFont="1" applyFill="1" applyBorder="1"/>
    <xf numFmtId="0" fontId="32" fillId="0" borderId="0" xfId="6" applyFont="1" applyAlignment="1">
      <alignment horizontal="right"/>
    </xf>
    <xf numFmtId="0" fontId="30" fillId="0" borderId="0" xfId="6" applyAlignment="1">
      <alignment horizontal="right"/>
    </xf>
    <xf numFmtId="0" fontId="30" fillId="0" borderId="0" xfId="6" applyFill="1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2" fontId="2" fillId="0" borderId="0" xfId="0" applyNumberFormat="1" applyFont="1"/>
    <xf numFmtId="0" fontId="30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2" fillId="0" borderId="41" xfId="0" applyNumberFormat="1" applyFont="1" applyBorder="1" applyAlignment="1">
      <alignment horizontal="center"/>
    </xf>
    <xf numFmtId="0" fontId="30" fillId="0" borderId="43" xfId="6" applyBorder="1"/>
    <xf numFmtId="0" fontId="0" fillId="0" borderId="43" xfId="0" applyBorder="1"/>
    <xf numFmtId="165" fontId="0" fillId="2" borderId="63" xfId="1" applyNumberFormat="1" applyFont="1" applyFill="1" applyBorder="1"/>
    <xf numFmtId="165" fontId="0" fillId="2" borderId="64" xfId="1" applyNumberFormat="1" applyFont="1" applyFill="1" applyBorder="1"/>
    <xf numFmtId="169" fontId="4" fillId="0" borderId="41" xfId="4" applyNumberFormat="1" applyFont="1" applyFill="1" applyBorder="1" applyAlignment="1"/>
    <xf numFmtId="169" fontId="4" fillId="0" borderId="43" xfId="4" applyNumberFormat="1" applyFont="1" applyFill="1" applyBorder="1" applyAlignment="1"/>
    <xf numFmtId="0" fontId="0" fillId="0" borderId="41" xfId="0" applyBorder="1"/>
    <xf numFmtId="3" fontId="0" fillId="0" borderId="41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90" xfId="0" applyBorder="1" applyAlignment="1">
      <alignment horizontal="right"/>
    </xf>
    <xf numFmtId="0" fontId="0" fillId="0" borderId="91" xfId="0" applyBorder="1"/>
    <xf numFmtId="0" fontId="0" fillId="0" borderId="95" xfId="0" applyBorder="1" applyAlignment="1">
      <alignment horizontal="right"/>
    </xf>
    <xf numFmtId="0" fontId="0" fillId="0" borderId="96" xfId="0" applyBorder="1"/>
    <xf numFmtId="0" fontId="0" fillId="0" borderId="92" xfId="0" applyBorder="1" applyAlignment="1">
      <alignment horizontal="right"/>
    </xf>
    <xf numFmtId="0" fontId="0" fillId="0" borderId="93" xfId="0" applyBorder="1"/>
    <xf numFmtId="0" fontId="30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0" fillId="0" borderId="0" xfId="6" applyBorder="1"/>
    <xf numFmtId="0" fontId="30" fillId="0" borderId="2" xfId="6" applyBorder="1"/>
    <xf numFmtId="169" fontId="4" fillId="0" borderId="39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97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33" fillId="3" borderId="9" xfId="0" applyFont="1" applyFill="1" applyBorder="1" applyAlignment="1"/>
    <xf numFmtId="0" fontId="25" fillId="0" borderId="19" xfId="0" applyFont="1" applyFill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98" xfId="0" applyFont="1" applyBorder="1" applyAlignment="1">
      <alignment horizontal="right"/>
    </xf>
    <xf numFmtId="5" fontId="2" fillId="0" borderId="0" xfId="0" applyNumberFormat="1" applyFont="1" applyFill="1"/>
    <xf numFmtId="167" fontId="0" fillId="2" borderId="63" xfId="2" applyNumberFormat="1" applyFont="1" applyFill="1" applyBorder="1" applyAlignment="1">
      <alignment horizontal="center" vertical="center"/>
    </xf>
    <xf numFmtId="167" fontId="0" fillId="2" borderId="65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178" fontId="0" fillId="2" borderId="15" xfId="0" applyNumberFormat="1" applyFont="1" applyFill="1" applyBorder="1"/>
    <xf numFmtId="178" fontId="0" fillId="2" borderId="0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9" xfId="0" applyNumberFormat="1" applyFont="1" applyBorder="1"/>
    <xf numFmtId="5" fontId="2" fillId="0" borderId="70" xfId="0" applyNumberFormat="1" applyFont="1" applyBorder="1"/>
    <xf numFmtId="5" fontId="8" fillId="0" borderId="70" xfId="0" applyNumberFormat="1" applyFont="1" applyBorder="1"/>
    <xf numFmtId="5" fontId="2" fillId="2" borderId="71" xfId="0" applyNumberFormat="1" applyFont="1" applyFill="1" applyBorder="1"/>
    <xf numFmtId="5" fontId="2" fillId="2" borderId="72" xfId="0" applyNumberFormat="1" applyFont="1" applyFill="1" applyBorder="1"/>
    <xf numFmtId="5" fontId="2" fillId="2" borderId="73" xfId="0" applyNumberFormat="1" applyFont="1" applyFill="1" applyBorder="1"/>
    <xf numFmtId="178" fontId="30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6" xfId="0" applyNumberFormat="1" applyFont="1" applyFill="1" applyBorder="1" applyAlignment="1">
      <alignment horizontal="left"/>
    </xf>
    <xf numFmtId="0" fontId="9" fillId="0" borderId="9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17" fontId="8" fillId="0" borderId="100" xfId="0" applyNumberFormat="1" applyFont="1" applyFill="1" applyBorder="1" applyAlignment="1">
      <alignment horizontal="center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5" fontId="2" fillId="2" borderId="23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0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3" xfId="0" applyFont="1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0" fontId="2" fillId="0" borderId="55" xfId="0" applyNumberFormat="1" applyFont="1" applyBorder="1" applyAlignment="1">
      <alignment horizontal="center" wrapText="1"/>
    </xf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0" fillId="0" borderId="0" xfId="6" applyNumberFormat="1" applyFill="1" applyAlignment="1">
      <alignment horizontal="center" wrapText="1"/>
    </xf>
    <xf numFmtId="0" fontId="0" fillId="0" borderId="0" xfId="0" applyAlignment="1"/>
    <xf numFmtId="0" fontId="2" fillId="0" borderId="76" xfId="0" applyFont="1" applyFill="1" applyBorder="1" applyAlignment="1">
      <alignment horizontal="center" wrapText="1"/>
    </xf>
    <xf numFmtId="0" fontId="2" fillId="0" borderId="88" xfId="0" applyFont="1" applyFill="1" applyBorder="1" applyAlignment="1">
      <alignment horizontal="center" wrapText="1"/>
    </xf>
    <xf numFmtId="0" fontId="2" fillId="0" borderId="89" xfId="3" applyFont="1" applyFill="1" applyBorder="1" applyAlignment="1">
      <alignment horizontal="center" wrapText="1"/>
    </xf>
    <xf numFmtId="0" fontId="38" fillId="0" borderId="50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76" xfId="0" applyFont="1" applyBorder="1" applyAlignment="1"/>
    <xf numFmtId="0" fontId="39" fillId="0" borderId="77" xfId="0" applyFont="1" applyBorder="1" applyAlignment="1"/>
    <xf numFmtId="0" fontId="2" fillId="0" borderId="88" xfId="3" applyFont="1" applyFill="1" applyBorder="1" applyAlignment="1">
      <alignment horizontal="center" wrapText="1"/>
    </xf>
    <xf numFmtId="0" fontId="2" fillId="0" borderId="95" xfId="0" applyFont="1" applyBorder="1"/>
    <xf numFmtId="0" fontId="38" fillId="0" borderId="0" xfId="0" applyFont="1" applyBorder="1" applyAlignment="1">
      <alignment horizontal="right"/>
    </xf>
    <xf numFmtId="0" fontId="2" fillId="0" borderId="101" xfId="0" applyFont="1" applyFill="1" applyBorder="1" applyAlignment="1">
      <alignment horizontal="center" wrapText="1"/>
    </xf>
    <xf numFmtId="0" fontId="8" fillId="0" borderId="95" xfId="0" applyFont="1" applyFill="1" applyBorder="1"/>
    <xf numFmtId="0" fontId="18" fillId="0" borderId="0" xfId="0" applyFont="1" applyBorder="1"/>
    <xf numFmtId="0" fontId="8" fillId="0" borderId="102" xfId="0" applyFont="1" applyFill="1" applyBorder="1"/>
    <xf numFmtId="0" fontId="40" fillId="0" borderId="0" xfId="0" applyFont="1" applyBorder="1"/>
    <xf numFmtId="0" fontId="0" fillId="0" borderId="95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92" xfId="0" applyFont="1" applyFill="1" applyBorder="1"/>
    <xf numFmtId="0" fontId="8" fillId="0" borderId="49" xfId="0" applyFont="1" applyFill="1" applyBorder="1" applyAlignment="1">
      <alignment horizontal="right"/>
    </xf>
    <xf numFmtId="0" fontId="0" fillId="0" borderId="95" xfId="0" applyFont="1" applyBorder="1" applyAlignment="1">
      <alignment horizontal="right"/>
    </xf>
    <xf numFmtId="5" fontId="0" fillId="0" borderId="0" xfId="0" applyNumberFormat="1" applyFont="1" applyFill="1" applyBorder="1"/>
    <xf numFmtId="5" fontId="0" fillId="0" borderId="96" xfId="0" applyNumberFormat="1" applyFont="1" applyBorder="1"/>
    <xf numFmtId="0" fontId="0" fillId="0" borderId="104" xfId="0" applyFont="1" applyBorder="1" applyAlignment="1">
      <alignment horizontal="right"/>
    </xf>
    <xf numFmtId="5" fontId="0" fillId="0" borderId="103" xfId="0" applyNumberFormat="1" applyFont="1" applyBorder="1"/>
    <xf numFmtId="0" fontId="0" fillId="0" borderId="92" xfId="0" applyFont="1" applyBorder="1" applyAlignment="1">
      <alignment horizontal="right"/>
    </xf>
    <xf numFmtId="5" fontId="0" fillId="0" borderId="49" xfId="0" applyNumberFormat="1" applyFont="1" applyBorder="1"/>
    <xf numFmtId="5" fontId="0" fillId="0" borderId="93" xfId="0" applyNumberFormat="1" applyFont="1" applyBorder="1"/>
    <xf numFmtId="0" fontId="0" fillId="0" borderId="105" xfId="0" applyFont="1" applyBorder="1"/>
    <xf numFmtId="0" fontId="2" fillId="0" borderId="106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97" xfId="0" applyNumberFormat="1" applyFont="1" applyBorder="1"/>
    <xf numFmtId="5" fontId="0" fillId="0" borderId="39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6" xfId="0" applyNumberFormat="1" applyFont="1" applyFill="1" applyBorder="1"/>
    <xf numFmtId="165" fontId="8" fillId="0" borderId="58" xfId="0" applyNumberFormat="1" applyFont="1" applyFill="1" applyBorder="1"/>
    <xf numFmtId="0" fontId="7" fillId="0" borderId="6" xfId="0" applyNumberFormat="1" applyFont="1" applyFill="1" applyBorder="1"/>
    <xf numFmtId="10" fontId="7" fillId="0" borderId="43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6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0" fillId="0" borderId="4" xfId="6" applyBorder="1" applyAlignment="1">
      <alignment horizontal="center" vertical="center"/>
    </xf>
    <xf numFmtId="0" fontId="30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5" fontId="0" fillId="0" borderId="0" xfId="2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7" fontId="0" fillId="0" borderId="0" xfId="1" applyNumberFormat="1" applyFont="1" applyFill="1" applyBorder="1" applyAlignment="1">
      <alignment horizontal="right" vertical="center"/>
    </xf>
    <xf numFmtId="7" fontId="0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0" fontId="30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10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9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9" xfId="0" applyFont="1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2" fontId="0" fillId="0" borderId="13" xfId="0" applyNumberFormat="1" applyFont="1" applyBorder="1"/>
    <xf numFmtId="2" fontId="0" fillId="0" borderId="0" xfId="1" applyNumberFormat="1" applyFont="1" applyBorder="1"/>
    <xf numFmtId="2" fontId="0" fillId="0" borderId="2" xfId="1" applyNumberFormat="1" applyFont="1" applyBorder="1"/>
    <xf numFmtId="165" fontId="0" fillId="0" borderId="0" xfId="1" applyNumberFormat="1" applyFont="1" applyBorder="1"/>
    <xf numFmtId="0" fontId="18" fillId="0" borderId="108" xfId="0" applyNumberFormat="1" applyFont="1" applyBorder="1" applyAlignment="1">
      <alignment horizontal="center"/>
    </xf>
    <xf numFmtId="0" fontId="0" fillId="0" borderId="110" xfId="0" applyFont="1" applyBorder="1"/>
    <xf numFmtId="5" fontId="2" fillId="0" borderId="109" xfId="0" applyNumberFormat="1" applyFont="1" applyFill="1" applyBorder="1"/>
    <xf numFmtId="5" fontId="2" fillId="0" borderId="111" xfId="0" applyNumberFormat="1" applyFont="1" applyFill="1" applyBorder="1"/>
    <xf numFmtId="0" fontId="0" fillId="0" borderId="111" xfId="0" applyFont="1" applyBorder="1"/>
    <xf numFmtId="0" fontId="0" fillId="0" borderId="109" xfId="0" applyFont="1" applyBorder="1"/>
    <xf numFmtId="2" fontId="0" fillId="0" borderId="111" xfId="0" applyNumberFormat="1" applyFont="1" applyBorder="1"/>
    <xf numFmtId="167" fontId="2" fillId="0" borderId="109" xfId="2" applyNumberFormat="1" applyFont="1" applyBorder="1"/>
    <xf numFmtId="166" fontId="18" fillId="0" borderId="111" xfId="0" applyNumberFormat="1" applyFont="1" applyBorder="1"/>
    <xf numFmtId="5" fontId="0" fillId="2" borderId="64" xfId="0" applyNumberFormat="1" applyFont="1" applyFill="1" applyBorder="1"/>
    <xf numFmtId="7" fontId="0" fillId="2" borderId="64" xfId="0" applyNumberFormat="1" applyFont="1" applyFill="1" applyBorder="1"/>
    <xf numFmtId="5" fontId="2" fillId="2" borderId="94" xfId="0" applyNumberFormat="1" applyFont="1" applyFill="1" applyBorder="1"/>
    <xf numFmtId="5" fontId="8" fillId="2" borderId="60" xfId="0" applyNumberFormat="1" applyFont="1" applyFill="1" applyBorder="1"/>
    <xf numFmtId="176" fontId="0" fillId="2" borderId="63" xfId="0" applyNumberFormat="1" applyFont="1" applyFill="1" applyBorder="1"/>
    <xf numFmtId="5" fontId="2" fillId="2" borderId="65" xfId="0" applyNumberFormat="1" applyFont="1" applyFill="1" applyBorder="1"/>
    <xf numFmtId="176" fontId="7" fillId="2" borderId="63" xfId="0" applyNumberFormat="1" applyFont="1" applyFill="1" applyBorder="1"/>
    <xf numFmtId="176" fontId="7" fillId="2" borderId="64" xfId="0" applyNumberFormat="1" applyFont="1" applyFill="1" applyBorder="1"/>
    <xf numFmtId="176" fontId="7" fillId="2" borderId="65" xfId="0" applyNumberFormat="1" applyFont="1" applyFill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0" fontId="47" fillId="0" borderId="0" xfId="0" applyNumberFormat="1" applyFont="1" applyFill="1" applyBorder="1" applyAlignment="1">
      <alignment horizontal="right"/>
    </xf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83" xfId="0" applyNumberFormat="1" applyFill="1" applyBorder="1"/>
    <xf numFmtId="165" fontId="0" fillId="2" borderId="84" xfId="0" applyNumberFormat="1" applyFill="1" applyBorder="1"/>
    <xf numFmtId="165" fontId="0" fillId="2" borderId="112" xfId="0" applyNumberFormat="1" applyFill="1" applyBorder="1"/>
    <xf numFmtId="165" fontId="0" fillId="2" borderId="113" xfId="0" applyNumberFormat="1" applyFill="1" applyBorder="1"/>
    <xf numFmtId="165" fontId="0" fillId="2" borderId="114" xfId="0" applyNumberFormat="1" applyFill="1" applyBorder="1"/>
    <xf numFmtId="165" fontId="7" fillId="2" borderId="113" xfId="0" applyNumberFormat="1" applyFont="1" applyFill="1" applyBorder="1"/>
    <xf numFmtId="165" fontId="0" fillId="2" borderId="115" xfId="0" applyNumberFormat="1" applyFill="1" applyBorder="1"/>
    <xf numFmtId="165" fontId="0" fillId="2" borderId="116" xfId="0" applyNumberFormat="1" applyFill="1" applyBorder="1"/>
    <xf numFmtId="165" fontId="0" fillId="2" borderId="86" xfId="0" applyNumberFormat="1" applyFill="1" applyBorder="1"/>
    <xf numFmtId="165" fontId="0" fillId="2" borderId="74" xfId="0" applyNumberFormat="1" applyFill="1" applyBorder="1"/>
    <xf numFmtId="165" fontId="0" fillId="2" borderId="117" xfId="0" applyNumberFormat="1" applyFill="1" applyBorder="1"/>
    <xf numFmtId="7" fontId="0" fillId="2" borderId="1" xfId="0" applyNumberFormat="1" applyFill="1" applyBorder="1"/>
    <xf numFmtId="7" fontId="0" fillId="2" borderId="83" xfId="0" applyNumberFormat="1" applyFill="1" applyBorder="1"/>
    <xf numFmtId="7" fontId="0" fillId="2" borderId="84" xfId="0" applyNumberFormat="1" applyFill="1" applyBorder="1"/>
    <xf numFmtId="7" fontId="0" fillId="2" borderId="85" xfId="0" applyNumberFormat="1" applyFill="1" applyBorder="1"/>
    <xf numFmtId="7" fontId="0" fillId="2" borderId="115" xfId="0" applyNumberFormat="1" applyFill="1" applyBorder="1"/>
    <xf numFmtId="7" fontId="0" fillId="2" borderId="118" xfId="0" applyNumberFormat="1" applyFill="1" applyBorder="1"/>
    <xf numFmtId="7" fontId="0" fillId="2" borderId="86" xfId="0" applyNumberFormat="1" applyFill="1" applyBorder="1"/>
    <xf numFmtId="7" fontId="0" fillId="2" borderId="74" xfId="0" applyNumberFormat="1" applyFill="1" applyBorder="1"/>
    <xf numFmtId="7" fontId="0" fillId="2" borderId="87" xfId="0" applyNumberFormat="1" applyFill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95" xfId="0" applyBorder="1"/>
    <xf numFmtId="176" fontId="0" fillId="0" borderId="96" xfId="0" applyNumberFormat="1" applyBorder="1"/>
    <xf numFmtId="0" fontId="0" fillId="0" borderId="92" xfId="0" applyBorder="1"/>
    <xf numFmtId="165" fontId="0" fillId="0" borderId="0" xfId="1" applyNumberFormat="1" applyFont="1" applyFill="1"/>
    <xf numFmtId="165" fontId="0" fillId="2" borderId="85" xfId="0" applyNumberForma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20" xfId="0" applyNumberFormat="1" applyFont="1" applyBorder="1"/>
    <xf numFmtId="0" fontId="0" fillId="0" borderId="122" xfId="0" applyBorder="1"/>
    <xf numFmtId="0" fontId="0" fillId="0" borderId="123" xfId="0" applyBorder="1"/>
    <xf numFmtId="165" fontId="0" fillId="0" borderId="123" xfId="0" applyNumberFormat="1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166" fontId="14" fillId="0" borderId="26" xfId="0" applyNumberFormat="1" applyFont="1" applyBorder="1" applyAlignment="1">
      <alignment horizontal="center"/>
    </xf>
    <xf numFmtId="0" fontId="0" fillId="0" borderId="2" xfId="0" applyBorder="1"/>
    <xf numFmtId="182" fontId="0" fillId="0" borderId="2" xfId="0" applyNumberFormat="1" applyFont="1" applyBorder="1"/>
    <xf numFmtId="5" fontId="0" fillId="0" borderId="124" xfId="0" applyNumberFormat="1" applyFont="1" applyBorder="1"/>
    <xf numFmtId="165" fontId="45" fillId="0" borderId="122" xfId="0" applyNumberFormat="1" applyFont="1" applyBorder="1"/>
    <xf numFmtId="165" fontId="0" fillId="0" borderId="120" xfId="1" applyNumberFormat="1" applyFont="1" applyFill="1" applyBorder="1"/>
    <xf numFmtId="0" fontId="0" fillId="0" borderId="10" xfId="0" applyFont="1" applyBorder="1"/>
    <xf numFmtId="0" fontId="0" fillId="0" borderId="10" xfId="0" applyBorder="1"/>
    <xf numFmtId="0" fontId="0" fillId="0" borderId="125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74" xfId="0" applyNumberFormat="1" applyFont="1" applyFill="1" applyBorder="1"/>
    <xf numFmtId="5" fontId="0" fillId="0" borderId="75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7" fillId="0" borderId="12" xfId="0" applyNumberFormat="1" applyFont="1" applyFill="1" applyBorder="1"/>
    <xf numFmtId="5" fontId="7" fillId="0" borderId="11" xfId="0" applyNumberFormat="1" applyFont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2" fillId="0" borderId="80" xfId="0" applyNumberFormat="1" applyFont="1" applyBorder="1"/>
    <xf numFmtId="5" fontId="0" fillId="0" borderId="43" xfId="0" applyNumberFormat="1" applyFont="1" applyBorder="1"/>
    <xf numFmtId="5" fontId="0" fillId="0" borderId="43" xfId="0" applyNumberFormat="1" applyFont="1" applyFill="1" applyBorder="1"/>
    <xf numFmtId="5" fontId="0" fillId="0" borderId="42" xfId="0" applyNumberFormat="1" applyFont="1" applyBorder="1"/>
    <xf numFmtId="5" fontId="8" fillId="0" borderId="44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2" xfId="0" applyNumberFormat="1" applyFont="1" applyFill="1" applyBorder="1"/>
    <xf numFmtId="165" fontId="7" fillId="0" borderId="43" xfId="1" applyNumberFormat="1" applyFont="1" applyFill="1" applyBorder="1"/>
    <xf numFmtId="176" fontId="0" fillId="0" borderId="43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2" borderId="63" xfId="1" applyNumberFormat="1" applyFont="1" applyFill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64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2" borderId="94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40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0" xfId="1" applyNumberFormat="1" applyFont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2" xfId="2" applyNumberFormat="1" applyFont="1" applyBorder="1" applyAlignment="1">
      <alignment horizontal="center" vertical="center"/>
    </xf>
    <xf numFmtId="5" fontId="2" fillId="0" borderId="62" xfId="2" applyNumberFormat="1" applyFont="1" applyBorder="1" applyAlignment="1">
      <alignment horizontal="center" vertical="center"/>
    </xf>
    <xf numFmtId="5" fontId="2" fillId="0" borderId="56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9" xfId="2" applyNumberFormat="1" applyFont="1" applyBorder="1" applyAlignment="1">
      <alignment horizontal="center" vertical="center"/>
    </xf>
    <xf numFmtId="5" fontId="2" fillId="0" borderId="67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8" fillId="2" borderId="33" xfId="2" applyNumberFormat="1" applyFont="1" applyFill="1" applyBorder="1" applyAlignment="1">
      <alignment horizontal="center" vertical="center"/>
    </xf>
    <xf numFmtId="5" fontId="8" fillId="2" borderId="40" xfId="2" applyNumberFormat="1" applyFont="1" applyFill="1" applyBorder="1" applyAlignment="1">
      <alignment horizontal="center" vertical="center"/>
    </xf>
    <xf numFmtId="5" fontId="8" fillId="2" borderId="2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40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0" fillId="0" borderId="36" xfId="1" applyNumberFormat="1" applyFont="1" applyBorder="1" applyAlignment="1">
      <alignment horizontal="right"/>
    </xf>
    <xf numFmtId="5" fontId="0" fillId="0" borderId="26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Font="1" applyBorder="1" applyAlignment="1">
      <alignment horizontal="right"/>
    </xf>
    <xf numFmtId="5" fontId="0" fillId="0" borderId="10" xfId="0" applyNumberFormat="1" applyFont="1" applyBorder="1" applyAlignment="1">
      <alignment horizontal="right"/>
    </xf>
    <xf numFmtId="5" fontId="0" fillId="0" borderId="46" xfId="0" applyNumberFormat="1" applyFont="1" applyBorder="1" applyAlignment="1">
      <alignment horizontal="right"/>
    </xf>
    <xf numFmtId="5" fontId="0" fillId="0" borderId="32" xfId="0" applyNumberFormat="1" applyFont="1" applyBorder="1" applyAlignment="1">
      <alignment horizontal="right"/>
    </xf>
    <xf numFmtId="5" fontId="2" fillId="0" borderId="78" xfId="0" applyNumberFormat="1" applyFont="1" applyBorder="1"/>
    <xf numFmtId="5" fontId="2" fillId="0" borderId="38" xfId="0" applyNumberFormat="1" applyFont="1" applyBorder="1"/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9" fillId="0" borderId="44" xfId="0" applyFont="1" applyFill="1" applyBorder="1" applyAlignment="1">
      <alignment horizontal="center" wrapText="1"/>
    </xf>
    <xf numFmtId="0" fontId="9" fillId="0" borderId="77" xfId="0" applyFont="1" applyFill="1" applyBorder="1" applyAlignment="1">
      <alignment horizontal="center" wrapText="1"/>
    </xf>
    <xf numFmtId="0" fontId="30" fillId="0" borderId="0" xfId="6" applyNumberFormat="1" applyFill="1" applyAlignment="1">
      <alignment horizontal="center" vertical="center"/>
    </xf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35" fillId="0" borderId="0" xfId="0" applyFont="1"/>
    <xf numFmtId="0" fontId="19" fillId="0" borderId="0" xfId="0" applyFont="1" applyAlignment="1">
      <alignment horizontal="right"/>
    </xf>
    <xf numFmtId="43" fontId="53" fillId="0" borderId="0" xfId="0" applyNumberFormat="1" applyFont="1" applyAlignment="1">
      <alignment horizontal="left"/>
    </xf>
    <xf numFmtId="0" fontId="5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5" fontId="0" fillId="0" borderId="0" xfId="0" applyNumberFormat="1"/>
    <xf numFmtId="5" fontId="0" fillId="0" borderId="8" xfId="0" applyNumberFormat="1" applyBorder="1"/>
    <xf numFmtId="165" fontId="0" fillId="2" borderId="83" xfId="1" applyNumberFormat="1" applyFont="1" applyFill="1" applyBorder="1"/>
    <xf numFmtId="165" fontId="0" fillId="2" borderId="85" xfId="1" applyNumberFormat="1" applyFont="1" applyFill="1" applyBorder="1"/>
    <xf numFmtId="43" fontId="0" fillId="0" borderId="0" xfId="0" applyNumberFormat="1"/>
    <xf numFmtId="165" fontId="0" fillId="2" borderId="119" xfId="1" applyNumberFormat="1" applyFont="1" applyFill="1" applyBorder="1"/>
    <xf numFmtId="165" fontId="0" fillId="2" borderId="115" xfId="1" applyNumberFormat="1" applyFont="1" applyFill="1" applyBorder="1"/>
    <xf numFmtId="165" fontId="0" fillId="2" borderId="118" xfId="1" applyNumberFormat="1" applyFont="1" applyFill="1" applyBorder="1"/>
    <xf numFmtId="0" fontId="2" fillId="0" borderId="52" xfId="0" applyFont="1" applyBorder="1"/>
    <xf numFmtId="5" fontId="0" fillId="0" borderId="52" xfId="0" applyNumberFormat="1" applyBorder="1"/>
    <xf numFmtId="5" fontId="0" fillId="0" borderId="61" xfId="0" applyNumberFormat="1" applyBorder="1"/>
    <xf numFmtId="165" fontId="0" fillId="2" borderId="87" xfId="0" applyNumberFormat="1" applyFill="1" applyBorder="1"/>
    <xf numFmtId="0" fontId="19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5" fontId="55" fillId="0" borderId="0" xfId="2" applyNumberFormat="1" applyFont="1" applyAlignment="1">
      <alignment horizontal="right"/>
    </xf>
    <xf numFmtId="0" fontId="35" fillId="0" borderId="0" xfId="0" applyFont="1" applyAlignment="1">
      <alignment horizontal="right"/>
    </xf>
    <xf numFmtId="5" fontId="56" fillId="0" borderId="0" xfId="2" applyNumberFormat="1" applyFont="1" applyAlignment="1">
      <alignment horizontal="right"/>
    </xf>
    <xf numFmtId="0" fontId="57" fillId="0" borderId="0" xfId="0" applyFont="1" applyFill="1" applyAlignment="1">
      <alignment horizontal="right"/>
    </xf>
    <xf numFmtId="0" fontId="35" fillId="0" borderId="0" xfId="0" applyFont="1" applyFill="1" applyAlignment="1">
      <alignment horizontal="centerContinuous"/>
    </xf>
    <xf numFmtId="5" fontId="56" fillId="0" borderId="0" xfId="0" applyNumberFormat="1" applyFont="1" applyAlignment="1">
      <alignment horizontal="right"/>
    </xf>
    <xf numFmtId="0" fontId="35" fillId="0" borderId="0" xfId="0" applyNumberFormat="1" applyFont="1" applyFill="1" applyBorder="1" applyAlignment="1">
      <alignment horizontal="right"/>
    </xf>
    <xf numFmtId="182" fontId="35" fillId="0" borderId="2" xfId="0" applyNumberFormat="1" applyFont="1" applyBorder="1"/>
    <xf numFmtId="182" fontId="35" fillId="0" borderId="124" xfId="0" applyNumberFormat="1" applyFont="1" applyBorder="1"/>
    <xf numFmtId="183" fontId="57" fillId="0" borderId="0" xfId="0" applyNumberFormat="1" applyFont="1" applyAlignment="1">
      <alignment horizontal="center"/>
    </xf>
    <xf numFmtId="0" fontId="58" fillId="0" borderId="6" xfId="0" applyNumberFormat="1" applyFont="1" applyBorder="1" applyAlignment="1">
      <alignment horizontal="left"/>
    </xf>
    <xf numFmtId="0" fontId="58" fillId="0" borderId="4" xfId="0" applyNumberFormat="1" applyFont="1" applyBorder="1" applyAlignment="1">
      <alignment horizontal="center"/>
    </xf>
    <xf numFmtId="0" fontId="58" fillId="0" borderId="5" xfId="0" applyFont="1" applyFill="1" applyBorder="1" applyAlignment="1">
      <alignment horizontal="center" wrapText="1"/>
    </xf>
    <xf numFmtId="0" fontId="58" fillId="0" borderId="7" xfId="0" applyFont="1" applyFill="1" applyBorder="1" applyAlignment="1">
      <alignment horizontal="center" wrapText="1"/>
    </xf>
    <xf numFmtId="0" fontId="38" fillId="0" borderId="0" xfId="0" applyNumberFormat="1" applyFont="1" applyBorder="1" applyAlignment="1">
      <alignment horizontal="center"/>
    </xf>
    <xf numFmtId="17" fontId="58" fillId="0" borderId="100" xfId="0" applyNumberFormat="1" applyFont="1" applyFill="1" applyBorder="1" applyAlignment="1">
      <alignment horizontal="center"/>
    </xf>
    <xf numFmtId="17" fontId="58" fillId="0" borderId="4" xfId="0" applyNumberFormat="1" applyFont="1" applyFill="1" applyBorder="1" applyAlignment="1">
      <alignment horizontal="center"/>
    </xf>
    <xf numFmtId="17" fontId="58" fillId="0" borderId="9" xfId="0" applyNumberFormat="1" applyFont="1" applyBorder="1" applyAlignment="1">
      <alignment horizontal="center"/>
    </xf>
    <xf numFmtId="0" fontId="38" fillId="0" borderId="8" xfId="0" applyNumberFormat="1" applyFont="1" applyFill="1" applyBorder="1" applyAlignment="1">
      <alignment horizontal="left"/>
    </xf>
    <xf numFmtId="0" fontId="38" fillId="0" borderId="4" xfId="0" applyNumberFormat="1" applyFont="1" applyFill="1" applyBorder="1" applyAlignment="1"/>
    <xf numFmtId="5" fontId="38" fillId="0" borderId="8" xfId="0" applyNumberFormat="1" applyFont="1" applyBorder="1"/>
    <xf numFmtId="5" fontId="38" fillId="0" borderId="2" xfId="0" applyNumberFormat="1" applyFont="1" applyBorder="1"/>
    <xf numFmtId="5" fontId="38" fillId="0" borderId="0" xfId="0" applyNumberFormat="1" applyFont="1" applyFill="1" applyBorder="1" applyAlignment="1"/>
    <xf numFmtId="5" fontId="38" fillId="0" borderId="10" xfId="0" applyNumberFormat="1" applyFont="1" applyBorder="1"/>
    <xf numFmtId="0" fontId="38" fillId="0" borderId="0" xfId="0" applyNumberFormat="1" applyFont="1" applyFill="1" applyBorder="1" applyAlignment="1"/>
    <xf numFmtId="0" fontId="38" fillId="0" borderId="8" xfId="0" applyFont="1" applyFill="1" applyBorder="1" applyAlignment="1">
      <alignment horizontal="left"/>
    </xf>
    <xf numFmtId="0" fontId="38" fillId="0" borderId="46" xfId="0" applyNumberFormat="1" applyFont="1" applyFill="1" applyBorder="1" applyAlignment="1">
      <alignment horizontal="left"/>
    </xf>
    <xf numFmtId="0" fontId="58" fillId="0" borderId="99" xfId="0" applyNumberFormat="1" applyFont="1" applyFill="1" applyBorder="1" applyAlignment="1"/>
    <xf numFmtId="5" fontId="58" fillId="0" borderId="69" xfId="0" applyNumberFormat="1" applyFont="1" applyBorder="1"/>
    <xf numFmtId="5" fontId="58" fillId="0" borderId="70" xfId="0" applyNumberFormat="1" applyFont="1" applyBorder="1"/>
    <xf numFmtId="5" fontId="58" fillId="0" borderId="0" xfId="0" applyNumberFormat="1" applyFont="1" applyFill="1" applyBorder="1" applyAlignment="1"/>
    <xf numFmtId="0" fontId="59" fillId="0" borderId="0" xfId="6" applyFont="1"/>
    <xf numFmtId="178" fontId="59" fillId="0" borderId="0" xfId="6" applyNumberFormat="1" applyFont="1" applyBorder="1"/>
    <xf numFmtId="165" fontId="38" fillId="0" borderId="0" xfId="0" applyNumberFormat="1" applyFont="1" applyBorder="1"/>
    <xf numFmtId="0" fontId="58" fillId="0" borderId="0" xfId="0" applyNumberFormat="1" applyFont="1" applyFill="1" applyBorder="1" applyAlignment="1"/>
    <xf numFmtId="165" fontId="38" fillId="0" borderId="0" xfId="0" applyNumberFormat="1" applyFont="1" applyFill="1" applyBorder="1"/>
    <xf numFmtId="0" fontId="38" fillId="0" borderId="6" xfId="0" applyFont="1" applyFill="1" applyBorder="1" applyAlignment="1">
      <alignment horizontal="left"/>
    </xf>
    <xf numFmtId="0" fontId="38" fillId="0" borderId="7" xfId="0" applyNumberFormat="1" applyFont="1" applyFill="1" applyBorder="1" applyAlignment="1">
      <alignment horizontal="left"/>
    </xf>
    <xf numFmtId="165" fontId="38" fillId="0" borderId="5" xfId="1" applyNumberFormat="1" applyFont="1" applyBorder="1"/>
    <xf numFmtId="165" fontId="38" fillId="0" borderId="7" xfId="0" applyNumberFormat="1" applyFont="1" applyFill="1" applyBorder="1"/>
    <xf numFmtId="0" fontId="38" fillId="0" borderId="0" xfId="0" applyFont="1" applyBorder="1"/>
    <xf numFmtId="165" fontId="38" fillId="0" borderId="5" xfId="0" applyNumberFormat="1" applyFont="1" applyFill="1" applyBorder="1"/>
    <xf numFmtId="165" fontId="38" fillId="0" borderId="6" xfId="0" applyNumberFormat="1" applyFont="1" applyFill="1" applyBorder="1"/>
    <xf numFmtId="165" fontId="38" fillId="0" borderId="3" xfId="0" applyNumberFormat="1" applyFont="1" applyFill="1" applyBorder="1"/>
    <xf numFmtId="0" fontId="38" fillId="0" borderId="46" xfId="0" applyFont="1" applyFill="1" applyBorder="1" applyAlignment="1">
      <alignment horizontal="left"/>
    </xf>
    <xf numFmtId="0" fontId="38" fillId="0" borderId="1" xfId="0" applyNumberFormat="1" applyFont="1" applyFill="1" applyBorder="1" applyAlignment="1">
      <alignment horizontal="left"/>
    </xf>
    <xf numFmtId="176" fontId="38" fillId="0" borderId="5" xfId="1" applyNumberFormat="1" applyFont="1" applyBorder="1"/>
    <xf numFmtId="176" fontId="38" fillId="0" borderId="7" xfId="0" applyNumberFormat="1" applyFont="1" applyFill="1" applyBorder="1"/>
    <xf numFmtId="176" fontId="38" fillId="0" borderId="5" xfId="0" applyNumberFormat="1" applyFont="1" applyFill="1" applyBorder="1"/>
    <xf numFmtId="176" fontId="38" fillId="0" borderId="6" xfId="0" applyNumberFormat="1" applyFont="1" applyFill="1" applyBorder="1"/>
    <xf numFmtId="176" fontId="38" fillId="0" borderId="3" xfId="0" applyNumberFormat="1" applyFont="1" applyFill="1" applyBorder="1"/>
    <xf numFmtId="0" fontId="60" fillId="2" borderId="0" xfId="8" applyFont="1" applyFill="1"/>
    <xf numFmtId="0" fontId="31" fillId="2" borderId="0" xfId="9" applyFill="1"/>
    <xf numFmtId="5" fontId="8" fillId="2" borderId="37" xfId="2" applyNumberFormat="1" applyFont="1" applyFill="1" applyBorder="1"/>
    <xf numFmtId="165" fontId="0" fillId="2" borderId="0" xfId="0" applyNumberFormat="1" applyFill="1"/>
    <xf numFmtId="165" fontId="7" fillId="2" borderId="0" xfId="0" applyNumberFormat="1" applyFont="1" applyFill="1"/>
    <xf numFmtId="0" fontId="0" fillId="0" borderId="120" xfId="0" applyBorder="1"/>
    <xf numFmtId="7" fontId="0" fillId="0" borderId="122" xfId="0" applyNumberFormat="1" applyBorder="1"/>
    <xf numFmtId="7" fontId="0" fillId="0" borderId="0" xfId="0" applyNumberFormat="1"/>
    <xf numFmtId="5" fontId="2" fillId="2" borderId="113" xfId="0" applyNumberFormat="1" applyFont="1" applyFill="1" applyBorder="1"/>
    <xf numFmtId="5" fontId="2" fillId="2" borderId="0" xfId="0" applyNumberFormat="1" applyFont="1" applyFill="1"/>
    <xf numFmtId="5" fontId="2" fillId="2" borderId="119" xfId="0" applyNumberFormat="1" applyFont="1" applyFill="1" applyBorder="1"/>
    <xf numFmtId="5" fontId="2" fillId="2" borderId="115" xfId="0" applyNumberFormat="1" applyFont="1" applyFill="1" applyBorder="1"/>
    <xf numFmtId="5" fontId="2" fillId="2" borderId="1" xfId="0" applyNumberFormat="1" applyFont="1" applyFill="1" applyBorder="1"/>
    <xf numFmtId="5" fontId="2" fillId="2" borderId="118" xfId="0" applyNumberFormat="1" applyFont="1" applyFill="1" applyBorder="1"/>
    <xf numFmtId="5" fontId="0" fillId="2" borderId="86" xfId="0" applyNumberFormat="1" applyFill="1" applyBorder="1"/>
    <xf numFmtId="5" fontId="0" fillId="2" borderId="74" xfId="0" applyNumberFormat="1" applyFill="1" applyBorder="1"/>
    <xf numFmtId="5" fontId="0" fillId="2" borderId="87" xfId="0" applyNumberFormat="1" applyFill="1" applyBorder="1"/>
    <xf numFmtId="0" fontId="0" fillId="0" borderId="121" xfId="0" applyBorder="1"/>
    <xf numFmtId="165" fontId="2" fillId="2" borderId="113" xfId="1" applyNumberFormat="1" applyFont="1" applyFill="1" applyBorder="1"/>
    <xf numFmtId="165" fontId="7" fillId="4" borderId="14" xfId="0" applyNumberFormat="1" applyFont="1" applyFill="1" applyBorder="1" applyAlignment="1">
      <alignment horizontal="right"/>
    </xf>
    <xf numFmtId="165" fontId="7" fillId="4" borderId="12" xfId="0" applyNumberFormat="1" applyFont="1" applyFill="1" applyBorder="1"/>
    <xf numFmtId="165" fontId="7" fillId="4" borderId="20" xfId="0" applyNumberFormat="1" applyFont="1" applyFill="1" applyBorder="1"/>
    <xf numFmtId="0" fontId="0" fillId="4" borderId="12" xfId="0" applyFill="1" applyBorder="1"/>
    <xf numFmtId="165" fontId="7" fillId="4" borderId="109" xfId="0" applyNumberFormat="1" applyFont="1" applyFill="1" applyBorder="1"/>
    <xf numFmtId="165" fontId="7" fillId="4" borderId="126" xfId="0" applyNumberFormat="1" applyFont="1" applyFill="1" applyBorder="1"/>
    <xf numFmtId="165" fontId="7" fillId="4" borderId="16" xfId="0" applyNumberFormat="1" applyFont="1" applyFill="1" applyBorder="1" applyAlignment="1">
      <alignment horizontal="right"/>
    </xf>
    <xf numFmtId="165" fontId="7" fillId="4" borderId="11" xfId="0" applyNumberFormat="1" applyFont="1" applyFill="1" applyBorder="1"/>
    <xf numFmtId="165" fontId="7" fillId="4" borderId="19" xfId="0" applyNumberFormat="1" applyFont="1" applyFill="1" applyBorder="1"/>
    <xf numFmtId="0" fontId="0" fillId="4" borderId="11" xfId="0" applyFill="1" applyBorder="1"/>
    <xf numFmtId="165" fontId="7" fillId="4" borderId="111" xfId="0" applyNumberFormat="1" applyFont="1" applyFill="1" applyBorder="1"/>
    <xf numFmtId="165" fontId="7" fillId="4" borderId="127" xfId="0" applyNumberFormat="1" applyFont="1" applyFill="1" applyBorder="1"/>
    <xf numFmtId="0" fontId="7" fillId="4" borderId="14" xfId="0" applyFont="1" applyFill="1" applyBorder="1"/>
    <xf numFmtId="165" fontId="7" fillId="4" borderId="39" xfId="0" applyNumberFormat="1" applyFont="1" applyFill="1" applyBorder="1" applyAlignment="1">
      <alignment horizontal="right"/>
    </xf>
    <xf numFmtId="0" fontId="7" fillId="4" borderId="15" xfId="0" applyFont="1" applyFill="1" applyBorder="1"/>
    <xf numFmtId="5" fontId="7" fillId="4" borderId="8" xfId="0" applyNumberFormat="1" applyFont="1" applyFill="1" applyBorder="1" applyAlignment="1">
      <alignment horizontal="right"/>
    </xf>
    <xf numFmtId="5" fontId="7" fillId="4" borderId="0" xfId="0" applyNumberFormat="1" applyFont="1" applyFill="1"/>
    <xf numFmtId="5" fontId="7" fillId="4" borderId="2" xfId="0" applyNumberFormat="1" applyFont="1" applyFill="1" applyBorder="1"/>
    <xf numFmtId="0" fontId="0" fillId="4" borderId="0" xfId="0" applyFill="1"/>
    <xf numFmtId="5" fontId="7" fillId="4" borderId="43" xfId="0" applyNumberFormat="1" applyFont="1" applyFill="1" applyBorder="1"/>
    <xf numFmtId="5" fontId="7" fillId="4" borderId="128" xfId="0" applyNumberFormat="1" applyFont="1" applyFill="1" applyBorder="1"/>
    <xf numFmtId="5" fontId="37" fillId="4" borderId="0" xfId="0" applyNumberFormat="1" applyFont="1" applyFill="1"/>
    <xf numFmtId="5" fontId="37" fillId="4" borderId="2" xfId="0" applyNumberFormat="1" applyFont="1" applyFill="1" applyBorder="1"/>
    <xf numFmtId="5" fontId="37" fillId="4" borderId="43" xfId="0" applyNumberFormat="1" applyFont="1" applyFill="1" applyBorder="1"/>
    <xf numFmtId="5" fontId="37" fillId="4" borderId="128" xfId="0" applyNumberFormat="1" applyFont="1" applyFill="1" applyBorder="1"/>
    <xf numFmtId="0" fontId="7" fillId="4" borderId="16" xfId="0" applyFont="1" applyFill="1" applyBorder="1"/>
    <xf numFmtId="5" fontId="8" fillId="4" borderId="13" xfId="0" applyNumberFormat="1" applyFont="1" applyFill="1" applyBorder="1" applyAlignment="1">
      <alignment horizontal="right"/>
    </xf>
    <xf numFmtId="5" fontId="8" fillId="4" borderId="11" xfId="0" applyNumberFormat="1" applyFont="1" applyFill="1" applyBorder="1"/>
    <xf numFmtId="5" fontId="8" fillId="4" borderId="19" xfId="0" applyNumberFormat="1" applyFont="1" applyFill="1" applyBorder="1"/>
    <xf numFmtId="5" fontId="8" fillId="4" borderId="111" xfId="0" applyNumberFormat="1" applyFont="1" applyFill="1" applyBorder="1"/>
    <xf numFmtId="5" fontId="8" fillId="4" borderId="127" xfId="0" applyNumberFormat="1" applyFont="1" applyFill="1" applyBorder="1"/>
    <xf numFmtId="10" fontId="7" fillId="0" borderId="0" xfId="0" applyNumberFormat="1" applyFont="1"/>
    <xf numFmtId="10" fontId="7" fillId="0" borderId="8" xfId="0" applyNumberFormat="1" applyFont="1" applyBorder="1" applyAlignment="1">
      <alignment horizontal="right"/>
    </xf>
    <xf numFmtId="5" fontId="7" fillId="0" borderId="8" xfId="0" applyNumberFormat="1" applyFont="1" applyBorder="1" applyAlignment="1">
      <alignment horizontal="right"/>
    </xf>
    <xf numFmtId="5" fontId="7" fillId="2" borderId="0" xfId="0" applyNumberFormat="1" applyFont="1" applyFill="1"/>
    <xf numFmtId="5" fontId="37" fillId="2" borderId="0" xfId="0" applyNumberFormat="1" applyFont="1" applyFill="1"/>
    <xf numFmtId="5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5" fontId="8" fillId="0" borderId="0" xfId="0" applyNumberFormat="1" applyFont="1"/>
    <xf numFmtId="5" fontId="8" fillId="2" borderId="0" xfId="0" applyNumberFormat="1" applyFont="1" applyFill="1"/>
    <xf numFmtId="5" fontId="8" fillId="0" borderId="46" xfId="0" applyNumberFormat="1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3" fontId="0" fillId="0" borderId="46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5" fontId="0" fillId="0" borderId="0" xfId="0" applyNumberFormat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43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6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178" fontId="8" fillId="0" borderId="36" xfId="0" applyNumberFormat="1" applyFont="1" applyBorder="1" applyAlignment="1">
      <alignment horizontal="center"/>
    </xf>
    <xf numFmtId="178" fontId="8" fillId="0" borderId="9" xfId="0" applyNumberFormat="1" applyFont="1" applyBorder="1" applyAlignment="1">
      <alignment horizontal="center"/>
    </xf>
    <xf numFmtId="0" fontId="2" fillId="0" borderId="105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0" fontId="2" fillId="0" borderId="41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</cellXfs>
  <cellStyles count="10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- Style1 2 2 3 4" xfId="9"/>
    <cellStyle name="Normal 10 10 6" xfId="3"/>
    <cellStyle name="Normal 10 2" xfId="7"/>
    <cellStyle name="Normal 2 2" xfId="8"/>
    <cellStyle name="Percent" xfId="4" builtinId="5"/>
  </cellStyles>
  <dxfs count="33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theme" Target="theme/theme1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0</xdr:rowOff>
    </xdr:from>
    <xdr:to>
      <xdr:col>13</xdr:col>
      <xdr:colOff>156634</xdr:colOff>
      <xdr:row>19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AB410F-9140-4AAC-9A06-80AF29631FF4}"/>
            </a:ext>
          </a:extLst>
        </xdr:cNvPr>
        <xdr:cNvSpPr txBox="1"/>
      </xdr:nvSpPr>
      <xdr:spPr>
        <a:xfrm>
          <a:off x="9324975" y="2524125"/>
          <a:ext cx="880534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13</xdr:col>
      <xdr:colOff>156634</xdr:colOff>
      <xdr:row>38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AAB410F-9140-4AAC-9A06-80AF29631FF4}"/>
            </a:ext>
          </a:extLst>
        </xdr:cNvPr>
        <xdr:cNvSpPr txBox="1"/>
      </xdr:nvSpPr>
      <xdr:spPr>
        <a:xfrm>
          <a:off x="9324975" y="2524125"/>
          <a:ext cx="880534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1</xdr:colOff>
      <xdr:row>1</xdr:row>
      <xdr:rowOff>0</xdr:rowOff>
    </xdr:from>
    <xdr:to>
      <xdr:col>19</xdr:col>
      <xdr:colOff>1</xdr:colOff>
      <xdr:row>3</xdr:row>
      <xdr:rowOff>26987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45720" y="238125"/>
          <a:ext cx="10953750" cy="5270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12</xdr:col>
      <xdr:colOff>71437</xdr:colOff>
      <xdr:row>55</xdr:row>
      <xdr:rowOff>119062</xdr:rowOff>
    </xdr:from>
    <xdr:to>
      <xdr:col>13</xdr:col>
      <xdr:colOff>228071</xdr:colOff>
      <xdr:row>56</xdr:row>
      <xdr:rowOff>185737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AAB410F-9140-4AAC-9A06-80AF29631FF4}"/>
            </a:ext>
          </a:extLst>
        </xdr:cNvPr>
        <xdr:cNvSpPr txBox="1"/>
      </xdr:nvSpPr>
      <xdr:spPr>
        <a:xfrm>
          <a:off x="9775031" y="12537281"/>
          <a:ext cx="88291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1</xdr:row>
      <xdr:rowOff>180975</xdr:rowOff>
    </xdr:from>
    <xdr:to>
      <xdr:col>8</xdr:col>
      <xdr:colOff>123825</xdr:colOff>
      <xdr:row>3</xdr:row>
      <xdr:rowOff>200025</xdr:rowOff>
    </xdr:to>
    <xdr:sp macro="" textlink="">
      <xdr:nvSpPr>
        <xdr:cNvPr id="2" name="TextBox 1"/>
        <xdr:cNvSpPr txBox="1"/>
      </xdr:nvSpPr>
      <xdr:spPr>
        <a:xfrm>
          <a:off x="3790949" y="419100"/>
          <a:ext cx="3476626" cy="4762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  <xdr:twoCellAnchor>
    <xdr:from>
      <xdr:col>1</xdr:col>
      <xdr:colOff>19050</xdr:colOff>
      <xdr:row>1</xdr:row>
      <xdr:rowOff>180975</xdr:rowOff>
    </xdr:from>
    <xdr:to>
      <xdr:col>15</xdr:col>
      <xdr:colOff>38100</xdr:colOff>
      <xdr:row>3</xdr:row>
      <xdr:rowOff>200025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571750" y="419100"/>
          <a:ext cx="9906000" cy="4762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171450</xdr:colOff>
      <xdr:row>14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A94BF34-B614-4C32-975C-C03AC539C8A2}"/>
            </a:ext>
          </a:extLst>
        </xdr:cNvPr>
        <xdr:cNvSpPr txBox="1"/>
      </xdr:nvSpPr>
      <xdr:spPr>
        <a:xfrm>
          <a:off x="6667500" y="28003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171450</xdr:colOff>
      <xdr:row>20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5A372D2-79D2-4908-97C6-29ABF549AD3B}"/>
            </a:ext>
          </a:extLst>
        </xdr:cNvPr>
        <xdr:cNvSpPr txBox="1"/>
      </xdr:nvSpPr>
      <xdr:spPr>
        <a:xfrm>
          <a:off x="6667500" y="3981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38100</xdr:colOff>
      <xdr:row>22</xdr:row>
      <xdr:rowOff>76200</xdr:rowOff>
    </xdr:from>
    <xdr:to>
      <xdr:col>8</xdr:col>
      <xdr:colOff>209550</xdr:colOff>
      <xdr:row>23</xdr:row>
      <xdr:rowOff>133350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7481CF2-A3CE-4F51-844D-8696A64C706A}"/>
            </a:ext>
          </a:extLst>
        </xdr:cNvPr>
        <xdr:cNvSpPr txBox="1"/>
      </xdr:nvSpPr>
      <xdr:spPr>
        <a:xfrm>
          <a:off x="6705600" y="4657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171450</xdr:colOff>
      <xdr:row>29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53BB7D3-B6F8-4912-ABAA-B1FBADE1DA9E}"/>
            </a:ext>
          </a:extLst>
        </xdr:cNvPr>
        <xdr:cNvSpPr txBox="1"/>
      </xdr:nvSpPr>
      <xdr:spPr>
        <a:xfrm>
          <a:off x="6667500" y="57721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590548</xdr:colOff>
      <xdr:row>1</xdr:row>
      <xdr:rowOff>123825</xdr:rowOff>
    </xdr:from>
    <xdr:to>
      <xdr:col>18</xdr:col>
      <xdr:colOff>95249</xdr:colOff>
      <xdr:row>3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4838698" y="361950"/>
          <a:ext cx="12182476" cy="44767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104775</xdr:colOff>
      <xdr:row>16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02AB5E5-3B68-4E90-8213-19A19B6116E5}"/>
            </a:ext>
          </a:extLst>
        </xdr:cNvPr>
        <xdr:cNvSpPr txBox="1"/>
      </xdr:nvSpPr>
      <xdr:spPr>
        <a:xfrm>
          <a:off x="10620375" y="3390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104775</xdr:colOff>
      <xdr:row>20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F146F38-DA68-4C54-8DC9-A9852F39F177}"/>
            </a:ext>
          </a:extLst>
        </xdr:cNvPr>
        <xdr:cNvSpPr txBox="1"/>
      </xdr:nvSpPr>
      <xdr:spPr>
        <a:xfrm>
          <a:off x="10620375" y="4191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11</xdr:col>
      <xdr:colOff>104775</xdr:colOff>
      <xdr:row>24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B016516-40E4-4753-9080-9DA2DF779F56}"/>
            </a:ext>
          </a:extLst>
        </xdr:cNvPr>
        <xdr:cNvSpPr txBox="1"/>
      </xdr:nvSpPr>
      <xdr:spPr>
        <a:xfrm>
          <a:off x="10620375" y="4991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11</xdr:col>
      <xdr:colOff>104775</xdr:colOff>
      <xdr:row>28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FC8F87F-056F-4E77-B983-5C3BF391855A}"/>
            </a:ext>
          </a:extLst>
        </xdr:cNvPr>
        <xdr:cNvSpPr txBox="1"/>
      </xdr:nvSpPr>
      <xdr:spPr>
        <a:xfrm>
          <a:off x="10620375" y="5791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104775</xdr:colOff>
      <xdr:row>32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B1A1A0F-3CB1-493E-A6F5-0FA4D7EA2CB3}"/>
            </a:ext>
          </a:extLst>
        </xdr:cNvPr>
        <xdr:cNvSpPr txBox="1"/>
      </xdr:nvSpPr>
      <xdr:spPr>
        <a:xfrm>
          <a:off x="10620375" y="6591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104775</xdr:colOff>
      <xdr:row>36</xdr:row>
      <xdr:rowOff>66675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9125FFF-4A58-4912-9855-B9B3C5AF0596}"/>
            </a:ext>
          </a:extLst>
        </xdr:cNvPr>
        <xdr:cNvSpPr txBox="1"/>
      </xdr:nvSpPr>
      <xdr:spPr>
        <a:xfrm>
          <a:off x="10620375" y="7391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104775</xdr:colOff>
      <xdr:row>41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D70CE61-1CB4-474D-A5A4-5B3A38660540}"/>
            </a:ext>
          </a:extLst>
        </xdr:cNvPr>
        <xdr:cNvSpPr txBox="1"/>
      </xdr:nvSpPr>
      <xdr:spPr>
        <a:xfrm>
          <a:off x="10620375" y="8382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104775</xdr:colOff>
      <xdr:row>45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D1A6CE9-2ABF-4AA2-8327-C7269E067592}"/>
            </a:ext>
          </a:extLst>
        </xdr:cNvPr>
        <xdr:cNvSpPr txBox="1"/>
      </xdr:nvSpPr>
      <xdr:spPr>
        <a:xfrm>
          <a:off x="10620375" y="9182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104775</xdr:colOff>
      <xdr:row>49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06CE3BE-1CCB-431E-9A40-FF4E20CCE4C0}"/>
            </a:ext>
          </a:extLst>
        </xdr:cNvPr>
        <xdr:cNvSpPr txBox="1"/>
      </xdr:nvSpPr>
      <xdr:spPr>
        <a:xfrm>
          <a:off x="10620375" y="9982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104775</xdr:colOff>
      <xdr:row>53</xdr:row>
      <xdr:rowOff>66675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0EFAB39-46FA-4439-AB48-CB6ADFD5F797}"/>
            </a:ext>
          </a:extLst>
        </xdr:cNvPr>
        <xdr:cNvSpPr txBox="1"/>
      </xdr:nvSpPr>
      <xdr:spPr>
        <a:xfrm>
          <a:off x="10620375" y="10782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104775</xdr:colOff>
      <xdr:row>57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623F748-C4A7-4B1C-9F83-1124A77D8B6C}"/>
            </a:ext>
          </a:extLst>
        </xdr:cNvPr>
        <xdr:cNvSpPr txBox="1"/>
      </xdr:nvSpPr>
      <xdr:spPr>
        <a:xfrm>
          <a:off x="10620375" y="11582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104775</xdr:colOff>
      <xdr:row>61</xdr:row>
      <xdr:rowOff>66675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0CB4F64-5015-40EF-85BC-AEE097BF15EA}"/>
            </a:ext>
          </a:extLst>
        </xdr:cNvPr>
        <xdr:cNvSpPr txBox="1"/>
      </xdr:nvSpPr>
      <xdr:spPr>
        <a:xfrm>
          <a:off x="10620375" y="12382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11</xdr:col>
      <xdr:colOff>104775</xdr:colOff>
      <xdr:row>67</xdr:row>
      <xdr:rowOff>66675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3BD6A90-3E8E-43F2-80AE-BF65B021CD39}"/>
            </a:ext>
          </a:extLst>
        </xdr:cNvPr>
        <xdr:cNvSpPr txBox="1"/>
      </xdr:nvSpPr>
      <xdr:spPr>
        <a:xfrm>
          <a:off x="10620375" y="135636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70</xdr:row>
      <xdr:rowOff>0</xdr:rowOff>
    </xdr:from>
    <xdr:to>
      <xdr:col>11</xdr:col>
      <xdr:colOff>104775</xdr:colOff>
      <xdr:row>71</xdr:row>
      <xdr:rowOff>66675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2E118FB-7A34-4528-A950-48352AF62446}"/>
            </a:ext>
          </a:extLst>
        </xdr:cNvPr>
        <xdr:cNvSpPr txBox="1"/>
      </xdr:nvSpPr>
      <xdr:spPr>
        <a:xfrm>
          <a:off x="10620375" y="14363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74</xdr:row>
      <xdr:rowOff>0</xdr:rowOff>
    </xdr:from>
    <xdr:to>
      <xdr:col>11</xdr:col>
      <xdr:colOff>104775</xdr:colOff>
      <xdr:row>75</xdr:row>
      <xdr:rowOff>66675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63810EC-69BC-4644-B215-BAC5E0EAE92D}"/>
            </a:ext>
          </a:extLst>
        </xdr:cNvPr>
        <xdr:cNvSpPr txBox="1"/>
      </xdr:nvSpPr>
      <xdr:spPr>
        <a:xfrm>
          <a:off x="10620375" y="15163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78</xdr:row>
      <xdr:rowOff>0</xdr:rowOff>
    </xdr:from>
    <xdr:to>
      <xdr:col>11</xdr:col>
      <xdr:colOff>104775</xdr:colOff>
      <xdr:row>79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ADFF8616-3624-41B1-AA63-0EB70B7C8611}"/>
            </a:ext>
          </a:extLst>
        </xdr:cNvPr>
        <xdr:cNvSpPr txBox="1"/>
      </xdr:nvSpPr>
      <xdr:spPr>
        <a:xfrm>
          <a:off x="10620375" y="15963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742950</xdr:colOff>
      <xdr:row>93</xdr:row>
      <xdr:rowOff>142875</xdr:rowOff>
    </xdr:from>
    <xdr:to>
      <xdr:col>11</xdr:col>
      <xdr:colOff>76200</xdr:colOff>
      <xdr:row>95</xdr:row>
      <xdr:rowOff>19050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DB1BE8B-151D-49AF-895D-96E6A0E754EE}"/>
            </a:ext>
          </a:extLst>
        </xdr:cNvPr>
        <xdr:cNvSpPr txBox="1"/>
      </xdr:nvSpPr>
      <xdr:spPr>
        <a:xfrm>
          <a:off x="10591800" y="19002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94</xdr:row>
      <xdr:rowOff>0</xdr:rowOff>
    </xdr:from>
    <xdr:to>
      <xdr:col>3</xdr:col>
      <xdr:colOff>876300</xdr:colOff>
      <xdr:row>95</xdr:row>
      <xdr:rowOff>66675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632F3AF-609A-4CEB-BE3B-CA2DC0966B85}"/>
            </a:ext>
          </a:extLst>
        </xdr:cNvPr>
        <xdr:cNvSpPr txBox="1"/>
      </xdr:nvSpPr>
      <xdr:spPr>
        <a:xfrm>
          <a:off x="5162550" y="1905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876300</xdr:colOff>
      <xdr:row>123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8BE5274-7B85-4A6D-BE09-0AEC2BB9BAAF}"/>
            </a:ext>
          </a:extLst>
        </xdr:cNvPr>
        <xdr:cNvSpPr txBox="1"/>
      </xdr:nvSpPr>
      <xdr:spPr>
        <a:xfrm>
          <a:off x="5162550" y="24422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12</xdr:col>
      <xdr:colOff>104775</xdr:colOff>
      <xdr:row>123</xdr:row>
      <xdr:rowOff>66675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AE7F181-9FD3-4D60-8DE8-CBDDFAA61DA3}"/>
            </a:ext>
          </a:extLst>
        </xdr:cNvPr>
        <xdr:cNvSpPr txBox="1"/>
      </xdr:nvSpPr>
      <xdr:spPr>
        <a:xfrm>
          <a:off x="11391900" y="24422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127</xdr:row>
      <xdr:rowOff>0</xdr:rowOff>
    </xdr:from>
    <xdr:to>
      <xdr:col>3</xdr:col>
      <xdr:colOff>876300</xdr:colOff>
      <xdr:row>128</xdr:row>
      <xdr:rowOff>66675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988BE65-AC5F-4D01-8DD8-8BE8AB80C5D9}"/>
            </a:ext>
          </a:extLst>
        </xdr:cNvPr>
        <xdr:cNvSpPr txBox="1"/>
      </xdr:nvSpPr>
      <xdr:spPr>
        <a:xfrm>
          <a:off x="5162550" y="25412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12</xdr:col>
      <xdr:colOff>104775</xdr:colOff>
      <xdr:row>128</xdr:row>
      <xdr:rowOff>66675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25BB0CBB-22EB-45D3-A36C-6FBA6A8D02EB}"/>
            </a:ext>
          </a:extLst>
        </xdr:cNvPr>
        <xdr:cNvSpPr txBox="1"/>
      </xdr:nvSpPr>
      <xdr:spPr>
        <a:xfrm>
          <a:off x="11391900" y="25412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132</xdr:row>
      <xdr:rowOff>0</xdr:rowOff>
    </xdr:from>
    <xdr:to>
      <xdr:col>3</xdr:col>
      <xdr:colOff>876300</xdr:colOff>
      <xdr:row>133</xdr:row>
      <xdr:rowOff>66675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7C7D486-A61D-46E3-9FA8-E01693BAE14C}"/>
            </a:ext>
          </a:extLst>
        </xdr:cNvPr>
        <xdr:cNvSpPr txBox="1"/>
      </xdr:nvSpPr>
      <xdr:spPr>
        <a:xfrm>
          <a:off x="5162550" y="26403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12</xdr:col>
      <xdr:colOff>104775</xdr:colOff>
      <xdr:row>133</xdr:row>
      <xdr:rowOff>66675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9F3F2CC-0210-4EB4-AB09-BB6CEE2F5F78}"/>
            </a:ext>
          </a:extLst>
        </xdr:cNvPr>
        <xdr:cNvSpPr txBox="1"/>
      </xdr:nvSpPr>
      <xdr:spPr>
        <a:xfrm>
          <a:off x="11391900" y="26403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137</xdr:row>
      <xdr:rowOff>0</xdr:rowOff>
    </xdr:from>
    <xdr:to>
      <xdr:col>3</xdr:col>
      <xdr:colOff>876300</xdr:colOff>
      <xdr:row>138</xdr:row>
      <xdr:rowOff>66675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9602FD6-4B14-48A7-B847-2F90E731918A}"/>
            </a:ext>
          </a:extLst>
        </xdr:cNvPr>
        <xdr:cNvSpPr txBox="1"/>
      </xdr:nvSpPr>
      <xdr:spPr>
        <a:xfrm>
          <a:off x="5162550" y="27393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136</xdr:row>
      <xdr:rowOff>133350</xdr:rowOff>
    </xdr:from>
    <xdr:to>
      <xdr:col>12</xdr:col>
      <xdr:colOff>104775</xdr:colOff>
      <xdr:row>138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7FE8E41-8F92-475F-9C57-4CEE266FF525}"/>
            </a:ext>
          </a:extLst>
        </xdr:cNvPr>
        <xdr:cNvSpPr txBox="1"/>
      </xdr:nvSpPr>
      <xdr:spPr>
        <a:xfrm>
          <a:off x="11391900" y="273272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140</xdr:row>
      <xdr:rowOff>0</xdr:rowOff>
    </xdr:from>
    <xdr:to>
      <xdr:col>3</xdr:col>
      <xdr:colOff>876300</xdr:colOff>
      <xdr:row>141</xdr:row>
      <xdr:rowOff>47625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5CD94E8-6821-4677-B3E9-64123DF02AE6}"/>
            </a:ext>
          </a:extLst>
        </xdr:cNvPr>
        <xdr:cNvSpPr txBox="1"/>
      </xdr:nvSpPr>
      <xdr:spPr>
        <a:xfrm>
          <a:off x="5162550" y="27993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876300</xdr:colOff>
      <xdr:row>143</xdr:row>
      <xdr:rowOff>47625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49EADD1F-7D50-4757-8AFC-A0738EC6A3ED}"/>
            </a:ext>
          </a:extLst>
        </xdr:cNvPr>
        <xdr:cNvSpPr txBox="1"/>
      </xdr:nvSpPr>
      <xdr:spPr>
        <a:xfrm>
          <a:off x="5162550" y="284130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12</xdr:col>
      <xdr:colOff>104775</xdr:colOff>
      <xdr:row>141</xdr:row>
      <xdr:rowOff>47625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A4EF16D0-77B3-4D4F-84A4-6957B9A426EE}"/>
            </a:ext>
          </a:extLst>
        </xdr:cNvPr>
        <xdr:cNvSpPr txBox="1"/>
      </xdr:nvSpPr>
      <xdr:spPr>
        <a:xfrm>
          <a:off x="11391900" y="27993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12</xdr:col>
      <xdr:colOff>104775</xdr:colOff>
      <xdr:row>143</xdr:row>
      <xdr:rowOff>47625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BE8B7587-0F7D-439A-8CA8-F7156084846D}"/>
            </a:ext>
          </a:extLst>
        </xdr:cNvPr>
        <xdr:cNvSpPr txBox="1"/>
      </xdr:nvSpPr>
      <xdr:spPr>
        <a:xfrm>
          <a:off x="11391900" y="284130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1</xdr:row>
      <xdr:rowOff>0</xdr:rowOff>
    </xdr:from>
    <xdr:to>
      <xdr:col>16</xdr:col>
      <xdr:colOff>619126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752851" y="238125"/>
          <a:ext cx="9391650" cy="48577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4</xdr:col>
      <xdr:colOff>85725</xdr:colOff>
      <xdr:row>9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DBC25A1-A3FC-4FC9-9287-8E715B37873A}"/>
            </a:ext>
          </a:extLst>
        </xdr:cNvPr>
        <xdr:cNvSpPr txBox="1"/>
      </xdr:nvSpPr>
      <xdr:spPr>
        <a:xfrm>
          <a:off x="3714750" y="1714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85725</xdr:colOff>
      <xdr:row>15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A12E3F9-EF16-4E10-9554-84EF9A58C35C}"/>
            </a:ext>
          </a:extLst>
        </xdr:cNvPr>
        <xdr:cNvSpPr txBox="1"/>
      </xdr:nvSpPr>
      <xdr:spPr>
        <a:xfrm>
          <a:off x="3714750" y="28956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85725</xdr:colOff>
      <xdr:row>21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5330698-8258-4AA6-96DA-88E8ED213FFD}"/>
            </a:ext>
          </a:extLst>
        </xdr:cNvPr>
        <xdr:cNvSpPr txBox="1"/>
      </xdr:nvSpPr>
      <xdr:spPr>
        <a:xfrm>
          <a:off x="3714750" y="4076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85725</xdr:colOff>
      <xdr:row>27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1F69A11-7E0B-4E57-8548-D0900B1506FE}"/>
            </a:ext>
          </a:extLst>
        </xdr:cNvPr>
        <xdr:cNvSpPr txBox="1"/>
      </xdr:nvSpPr>
      <xdr:spPr>
        <a:xfrm>
          <a:off x="3714750" y="5257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4</xdr:col>
      <xdr:colOff>85725</xdr:colOff>
      <xdr:row>32</xdr:row>
      <xdr:rowOff>47625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290E7A1-176B-40F2-90FD-2F18241432DF}"/>
            </a:ext>
          </a:extLst>
        </xdr:cNvPr>
        <xdr:cNvSpPr txBox="1"/>
      </xdr:nvSpPr>
      <xdr:spPr>
        <a:xfrm>
          <a:off x="3714750" y="62388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1400175</xdr:colOff>
      <xdr:row>35</xdr:row>
      <xdr:rowOff>66675</xdr:rowOff>
    </xdr:from>
    <xdr:to>
      <xdr:col>4</xdr:col>
      <xdr:colOff>38100</xdr:colOff>
      <xdr:row>36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B3EC8F0-AF2E-4E46-9488-6A32CD5A8CE7}"/>
            </a:ext>
          </a:extLst>
        </xdr:cNvPr>
        <xdr:cNvSpPr txBox="1"/>
      </xdr:nvSpPr>
      <xdr:spPr>
        <a:xfrm>
          <a:off x="3667125" y="71056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85725</xdr:colOff>
      <xdr:row>39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2A7252D-4B16-4463-B0E1-BC7071316535}"/>
            </a:ext>
          </a:extLst>
        </xdr:cNvPr>
        <xdr:cNvSpPr txBox="1"/>
      </xdr:nvSpPr>
      <xdr:spPr>
        <a:xfrm>
          <a:off x="3714750" y="7648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85725</xdr:colOff>
      <xdr:row>41</xdr:row>
      <xdr:rowOff>47625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A871E0F-7B8B-4823-B471-9658519B70FF}"/>
            </a:ext>
          </a:extLst>
        </xdr:cNvPr>
        <xdr:cNvSpPr txBox="1"/>
      </xdr:nvSpPr>
      <xdr:spPr>
        <a:xfrm>
          <a:off x="3714750" y="80676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1400175</xdr:colOff>
      <xdr:row>43</xdr:row>
      <xdr:rowOff>66675</xdr:rowOff>
    </xdr:from>
    <xdr:to>
      <xdr:col>4</xdr:col>
      <xdr:colOff>38100</xdr:colOff>
      <xdr:row>44</xdr:row>
      <xdr:rowOff>123825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31DF1CE-3A35-46E3-B8B7-2F8CCE870638}"/>
            </a:ext>
          </a:extLst>
        </xdr:cNvPr>
        <xdr:cNvSpPr txBox="1"/>
      </xdr:nvSpPr>
      <xdr:spPr>
        <a:xfrm>
          <a:off x="3667125" y="87439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1409700</xdr:colOff>
      <xdr:row>47</xdr:row>
      <xdr:rowOff>47625</xdr:rowOff>
    </xdr:from>
    <xdr:to>
      <xdr:col>4</xdr:col>
      <xdr:colOff>47625</xdr:colOff>
      <xdr:row>48</xdr:row>
      <xdr:rowOff>104775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A80AED-661F-4A20-807E-ECC0A56EEF03}"/>
            </a:ext>
          </a:extLst>
        </xdr:cNvPr>
        <xdr:cNvSpPr txBox="1"/>
      </xdr:nvSpPr>
      <xdr:spPr>
        <a:xfrm>
          <a:off x="3676650" y="9525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4</xdr:col>
      <xdr:colOff>85725</xdr:colOff>
      <xdr:row>54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E125628-DF2A-4696-BE3A-51437C2AD10C}"/>
            </a:ext>
          </a:extLst>
        </xdr:cNvPr>
        <xdr:cNvSpPr txBox="1"/>
      </xdr:nvSpPr>
      <xdr:spPr>
        <a:xfrm>
          <a:off x="3714750" y="10668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53</xdr:row>
      <xdr:rowOff>0</xdr:rowOff>
    </xdr:from>
    <xdr:to>
      <xdr:col>11</xdr:col>
      <xdr:colOff>152400</xdr:colOff>
      <xdr:row>54</xdr:row>
      <xdr:rowOff>66675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E7BED1F-775D-4037-90D5-F91E454ECD63}"/>
            </a:ext>
          </a:extLst>
        </xdr:cNvPr>
        <xdr:cNvSpPr txBox="1"/>
      </xdr:nvSpPr>
      <xdr:spPr>
        <a:xfrm>
          <a:off x="8410575" y="10668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714375</xdr:colOff>
      <xdr:row>47</xdr:row>
      <xdr:rowOff>57150</xdr:rowOff>
    </xdr:from>
    <xdr:to>
      <xdr:col>11</xdr:col>
      <xdr:colOff>142875</xdr:colOff>
      <xdr:row>48</xdr:row>
      <xdr:rowOff>114300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85BB572-F22B-4C00-B2B0-BD37E7D1D83C}"/>
            </a:ext>
          </a:extLst>
        </xdr:cNvPr>
        <xdr:cNvSpPr txBox="1"/>
      </xdr:nvSpPr>
      <xdr:spPr>
        <a:xfrm>
          <a:off x="8401050" y="9534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704850</xdr:colOff>
      <xdr:row>43</xdr:row>
      <xdr:rowOff>28575</xdr:rowOff>
    </xdr:from>
    <xdr:to>
      <xdr:col>11</xdr:col>
      <xdr:colOff>133350</xdr:colOff>
      <xdr:row>44</xdr:row>
      <xdr:rowOff>85725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9BEB7F2-6ECA-495D-B44C-7846684A697B}"/>
            </a:ext>
          </a:extLst>
        </xdr:cNvPr>
        <xdr:cNvSpPr txBox="1"/>
      </xdr:nvSpPr>
      <xdr:spPr>
        <a:xfrm>
          <a:off x="8391525" y="87058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152400</xdr:colOff>
      <xdr:row>41</xdr:row>
      <xdr:rowOff>47625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DFB209F-546C-4B95-A088-FB1F98AEB958}"/>
            </a:ext>
          </a:extLst>
        </xdr:cNvPr>
        <xdr:cNvSpPr txBox="1"/>
      </xdr:nvSpPr>
      <xdr:spPr>
        <a:xfrm>
          <a:off x="8410575" y="80676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11</xdr:col>
      <xdr:colOff>152400</xdr:colOff>
      <xdr:row>39</xdr:row>
      <xdr:rowOff>47625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BDF86AA-09BF-40FB-ABA4-854BA15FDFD7}"/>
            </a:ext>
          </a:extLst>
        </xdr:cNvPr>
        <xdr:cNvSpPr txBox="1"/>
      </xdr:nvSpPr>
      <xdr:spPr>
        <a:xfrm>
          <a:off x="8410575" y="7648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704850</xdr:colOff>
      <xdr:row>35</xdr:row>
      <xdr:rowOff>85725</xdr:rowOff>
    </xdr:from>
    <xdr:to>
      <xdr:col>11</xdr:col>
      <xdr:colOff>133350</xdr:colOff>
      <xdr:row>36</xdr:row>
      <xdr:rowOff>142875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C78115E-41EA-4C10-B5B4-CF46744AD719}"/>
            </a:ext>
          </a:extLst>
        </xdr:cNvPr>
        <xdr:cNvSpPr txBox="1"/>
      </xdr:nvSpPr>
      <xdr:spPr>
        <a:xfrm>
          <a:off x="8391525" y="7124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152400</xdr:colOff>
      <xdr:row>32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B187DEE-67FF-4275-9616-6CA01279BC39}"/>
            </a:ext>
          </a:extLst>
        </xdr:cNvPr>
        <xdr:cNvSpPr txBox="1"/>
      </xdr:nvSpPr>
      <xdr:spPr>
        <a:xfrm>
          <a:off x="8410575" y="62388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152400</xdr:colOff>
      <xdr:row>27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E671C56-93E7-4F85-91BF-BD0A24E50B1E}"/>
            </a:ext>
          </a:extLst>
        </xdr:cNvPr>
        <xdr:cNvSpPr txBox="1"/>
      </xdr:nvSpPr>
      <xdr:spPr>
        <a:xfrm>
          <a:off x="8410575" y="5257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152400</xdr:colOff>
      <xdr:row>21</xdr:row>
      <xdr:rowOff>66675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4B4B867-9EDA-45E2-A761-FFF9EBF90823}"/>
            </a:ext>
          </a:extLst>
        </xdr:cNvPr>
        <xdr:cNvSpPr txBox="1"/>
      </xdr:nvSpPr>
      <xdr:spPr>
        <a:xfrm>
          <a:off x="8410575" y="4076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152400</xdr:colOff>
      <xdr:row>15</xdr:row>
      <xdr:rowOff>66675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1CBAF5D5-ABF9-4878-88CD-3E197B0935AA}"/>
            </a:ext>
          </a:extLst>
        </xdr:cNvPr>
        <xdr:cNvSpPr txBox="1"/>
      </xdr:nvSpPr>
      <xdr:spPr>
        <a:xfrm>
          <a:off x="8410575" y="28956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152400</xdr:colOff>
      <xdr:row>9</xdr:row>
      <xdr:rowOff>66675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A83023F1-5E94-4D24-A5AA-3580920BE192}"/>
            </a:ext>
          </a:extLst>
        </xdr:cNvPr>
        <xdr:cNvSpPr txBox="1"/>
      </xdr:nvSpPr>
      <xdr:spPr>
        <a:xfrm>
          <a:off x="8410575" y="1714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133351</xdr:colOff>
      <xdr:row>0</xdr:row>
      <xdr:rowOff>228600</xdr:rowOff>
    </xdr:from>
    <xdr:to>
      <xdr:col>12</xdr:col>
      <xdr:colOff>352425</xdr:colOff>
      <xdr:row>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3457576" y="228600"/>
          <a:ext cx="7172324" cy="4953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876300</xdr:colOff>
      <xdr:row>7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81379A-428E-4F37-8A84-41199A20F749}"/>
            </a:ext>
          </a:extLst>
        </xdr:cNvPr>
        <xdr:cNvSpPr txBox="1"/>
      </xdr:nvSpPr>
      <xdr:spPr>
        <a:xfrm>
          <a:off x="2314575" y="1485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876300</xdr:colOff>
      <xdr:row>11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938400-0A33-4969-A951-60E9E62A1D10}"/>
            </a:ext>
          </a:extLst>
        </xdr:cNvPr>
        <xdr:cNvSpPr txBox="1"/>
      </xdr:nvSpPr>
      <xdr:spPr>
        <a:xfrm>
          <a:off x="2314575" y="2295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876300</xdr:colOff>
      <xdr:row>27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FD470C-BAE1-429D-AEAD-389750E32A22}"/>
            </a:ext>
          </a:extLst>
        </xdr:cNvPr>
        <xdr:cNvSpPr txBox="1"/>
      </xdr:nvSpPr>
      <xdr:spPr>
        <a:xfrm>
          <a:off x="2314575" y="5381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76200</xdr:colOff>
      <xdr:row>27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46CB421-196E-4BCD-A9F5-114C1E137AE9}"/>
            </a:ext>
          </a:extLst>
        </xdr:cNvPr>
        <xdr:cNvSpPr txBox="1"/>
      </xdr:nvSpPr>
      <xdr:spPr>
        <a:xfrm>
          <a:off x="8677275" y="5381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76200</xdr:colOff>
      <xdr:row>11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7826181-D785-4198-B0FF-9C31DF22F081}"/>
            </a:ext>
          </a:extLst>
        </xdr:cNvPr>
        <xdr:cNvSpPr txBox="1"/>
      </xdr:nvSpPr>
      <xdr:spPr>
        <a:xfrm>
          <a:off x="8677275" y="2295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76200</xdr:colOff>
      <xdr:row>7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D7C5BBD-4982-4D9B-9AB4-0152D95BDCE0}"/>
            </a:ext>
          </a:extLst>
        </xdr:cNvPr>
        <xdr:cNvSpPr txBox="1"/>
      </xdr:nvSpPr>
      <xdr:spPr>
        <a:xfrm>
          <a:off x="8677275" y="1485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452718</xdr:colOff>
      <xdr:row>2</xdr:row>
      <xdr:rowOff>203947</xdr:rowOff>
    </xdr:to>
    <xdr:sp macro="" textlink="">
      <xdr:nvSpPr>
        <xdr:cNvPr id="3" name="TextBox 2"/>
        <xdr:cNvSpPr txBox="1"/>
      </xdr:nvSpPr>
      <xdr:spPr>
        <a:xfrm>
          <a:off x="3695700" y="238125"/>
          <a:ext cx="365311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  <xdr:twoCellAnchor>
    <xdr:from>
      <xdr:col>1</xdr:col>
      <xdr:colOff>657225</xdr:colOff>
      <xdr:row>1</xdr:row>
      <xdr:rowOff>0</xdr:rowOff>
    </xdr:from>
    <xdr:to>
      <xdr:col>14</xdr:col>
      <xdr:colOff>561974</xdr:colOff>
      <xdr:row>2</xdr:row>
      <xdr:rowOff>203947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00325" y="238125"/>
          <a:ext cx="7696199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342900</xdr:colOff>
      <xdr:row>15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C60D9AB-D867-4B06-B656-FAFE6110F652}"/>
            </a:ext>
          </a:extLst>
        </xdr:cNvPr>
        <xdr:cNvSpPr txBox="1"/>
      </xdr:nvSpPr>
      <xdr:spPr>
        <a:xfrm>
          <a:off x="6029325" y="28289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342900</xdr:colOff>
      <xdr:row>30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690A443-2D84-42EE-8C4F-75271F956708}"/>
            </a:ext>
          </a:extLst>
        </xdr:cNvPr>
        <xdr:cNvSpPr txBox="1"/>
      </xdr:nvSpPr>
      <xdr:spPr>
        <a:xfrm>
          <a:off x="6029325" y="5724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9</xdr:col>
      <xdr:colOff>342900</xdr:colOff>
      <xdr:row>43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966AE6D-EDE6-4582-92D1-803955E871D0}"/>
            </a:ext>
          </a:extLst>
        </xdr:cNvPr>
        <xdr:cNvSpPr txBox="1"/>
      </xdr:nvSpPr>
      <xdr:spPr>
        <a:xfrm>
          <a:off x="6029325" y="8239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161925</xdr:rowOff>
    </xdr:from>
    <xdr:to>
      <xdr:col>12</xdr:col>
      <xdr:colOff>595593</xdr:colOff>
      <xdr:row>2</xdr:row>
      <xdr:rowOff>194422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D0F6BB-8F8C-442F-B4FB-A0C837DD1ACF}"/>
            </a:ext>
          </a:extLst>
        </xdr:cNvPr>
        <xdr:cNvSpPr txBox="1"/>
      </xdr:nvSpPr>
      <xdr:spPr>
        <a:xfrm>
          <a:off x="4991100" y="161925"/>
          <a:ext cx="6405843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533400</xdr:colOff>
      <xdr:row>76</xdr:row>
      <xdr:rowOff>142875</xdr:rowOff>
    </xdr:from>
    <xdr:to>
      <xdr:col>8</xdr:col>
      <xdr:colOff>609600</xdr:colOff>
      <xdr:row>78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BD863E3-F9E2-488C-A5A1-220AB64CD863}"/>
            </a:ext>
          </a:extLst>
        </xdr:cNvPr>
        <xdr:cNvSpPr txBox="1"/>
      </xdr:nvSpPr>
      <xdr:spPr>
        <a:xfrm>
          <a:off x="7143750" y="152304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533400</xdr:colOff>
      <xdr:row>82</xdr:row>
      <xdr:rowOff>0</xdr:rowOff>
    </xdr:from>
    <xdr:to>
      <xdr:col>8</xdr:col>
      <xdr:colOff>609600</xdr:colOff>
      <xdr:row>83</xdr:row>
      <xdr:rowOff>47625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E6CEE1-7900-41EC-9B0A-292E01A792D4}"/>
            </a:ext>
          </a:extLst>
        </xdr:cNvPr>
        <xdr:cNvSpPr txBox="1"/>
      </xdr:nvSpPr>
      <xdr:spPr>
        <a:xfrm>
          <a:off x="7143750" y="16287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9525</xdr:colOff>
      <xdr:row>76</xdr:row>
      <xdr:rowOff>123825</xdr:rowOff>
    </xdr:from>
    <xdr:to>
      <xdr:col>16</xdr:col>
      <xdr:colOff>885825</xdr:colOff>
      <xdr:row>77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FE5F97D-9897-4566-8898-12A30DE06923}"/>
            </a:ext>
          </a:extLst>
        </xdr:cNvPr>
        <xdr:cNvSpPr txBox="1"/>
      </xdr:nvSpPr>
      <xdr:spPr>
        <a:xfrm>
          <a:off x="13763625" y="15211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82</xdr:row>
      <xdr:rowOff>0</xdr:rowOff>
    </xdr:from>
    <xdr:to>
      <xdr:col>16</xdr:col>
      <xdr:colOff>876300</xdr:colOff>
      <xdr:row>83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D5DE60C-D2DC-4741-953B-12CE3654A255}"/>
            </a:ext>
          </a:extLst>
        </xdr:cNvPr>
        <xdr:cNvSpPr txBox="1"/>
      </xdr:nvSpPr>
      <xdr:spPr>
        <a:xfrm>
          <a:off x="13754100" y="16287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22</xdr:col>
      <xdr:colOff>828675</xdr:colOff>
      <xdr:row>76</xdr:row>
      <xdr:rowOff>76200</xdr:rowOff>
    </xdr:from>
    <xdr:to>
      <xdr:col>24</xdr:col>
      <xdr:colOff>123825</xdr:colOff>
      <xdr:row>77</xdr:row>
      <xdr:rowOff>133350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B3B63B4-43A9-41C8-A84B-4ED68B5925C6}"/>
            </a:ext>
          </a:extLst>
        </xdr:cNvPr>
        <xdr:cNvSpPr txBox="1"/>
      </xdr:nvSpPr>
      <xdr:spPr>
        <a:xfrm>
          <a:off x="19745325" y="15163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347383</xdr:colOff>
      <xdr:row>1</xdr:row>
      <xdr:rowOff>89647</xdr:rowOff>
    </xdr:from>
    <xdr:to>
      <xdr:col>8</xdr:col>
      <xdr:colOff>56029</xdr:colOff>
      <xdr:row>3</xdr:row>
      <xdr:rowOff>89646</xdr:rowOff>
    </xdr:to>
    <xdr:sp macro="" textlink="">
      <xdr:nvSpPr>
        <xdr:cNvPr id="2" name="TextBox 1"/>
        <xdr:cNvSpPr txBox="1"/>
      </xdr:nvSpPr>
      <xdr:spPr>
        <a:xfrm>
          <a:off x="3563471" y="324971"/>
          <a:ext cx="3843617" cy="470646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  <xdr:twoCellAnchor>
    <xdr:from>
      <xdr:col>3</xdr:col>
      <xdr:colOff>347383</xdr:colOff>
      <xdr:row>1</xdr:row>
      <xdr:rowOff>89647</xdr:rowOff>
    </xdr:from>
    <xdr:to>
      <xdr:col>12</xdr:col>
      <xdr:colOff>762000</xdr:colOff>
      <xdr:row>3</xdr:row>
      <xdr:rowOff>89646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3557308" y="327772"/>
          <a:ext cx="7720292" cy="46672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19050</xdr:colOff>
      <xdr:row>15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A14391-E169-46E2-9818-ADD3BAF46A97}"/>
            </a:ext>
          </a:extLst>
        </xdr:cNvPr>
        <xdr:cNvSpPr txBox="1"/>
      </xdr:nvSpPr>
      <xdr:spPr>
        <a:xfrm>
          <a:off x="5734050" y="3057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876300</xdr:colOff>
      <xdr:row>15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592717D-0175-4888-BABF-65787E1CCC46}"/>
            </a:ext>
          </a:extLst>
        </xdr:cNvPr>
        <xdr:cNvSpPr txBox="1"/>
      </xdr:nvSpPr>
      <xdr:spPr>
        <a:xfrm>
          <a:off x="12763500" y="3057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66675</xdr:colOff>
      <xdr:row>23</xdr:row>
      <xdr:rowOff>47625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B4D9A97-97F0-4A4C-9FC6-9EBE791C292A}"/>
            </a:ext>
          </a:extLst>
        </xdr:cNvPr>
        <xdr:cNvSpPr txBox="1"/>
      </xdr:nvSpPr>
      <xdr:spPr>
        <a:xfrm>
          <a:off x="3209925" y="5000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400050</xdr:colOff>
      <xdr:row>21</xdr:row>
      <xdr:rowOff>180975</xdr:rowOff>
    </xdr:from>
    <xdr:to>
      <xdr:col>9</xdr:col>
      <xdr:colOff>438150</xdr:colOff>
      <xdr:row>23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ACC30E4-1EB7-44C0-9051-BFC3E74F9046}"/>
            </a:ext>
          </a:extLst>
        </xdr:cNvPr>
        <xdr:cNvSpPr txBox="1"/>
      </xdr:nvSpPr>
      <xdr:spPr>
        <a:xfrm>
          <a:off x="7743825" y="4981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4</xdr:col>
      <xdr:colOff>66675</xdr:colOff>
      <xdr:row>31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C07ADB0-42BF-49FB-B882-87E8AE534C77}"/>
            </a:ext>
          </a:extLst>
        </xdr:cNvPr>
        <xdr:cNvSpPr txBox="1"/>
      </xdr:nvSpPr>
      <xdr:spPr>
        <a:xfrm>
          <a:off x="3209925" y="6762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123825</xdr:colOff>
      <xdr:row>31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78588AB-B03D-4D71-A23F-AFA8E0BAB420}"/>
            </a:ext>
          </a:extLst>
        </xdr:cNvPr>
        <xdr:cNvSpPr txBox="1"/>
      </xdr:nvSpPr>
      <xdr:spPr>
        <a:xfrm>
          <a:off x="6591300" y="6762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66675</xdr:colOff>
      <xdr:row>44</xdr:row>
      <xdr:rowOff>66675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1294C0B-EA1F-47CB-BA9A-6990632FB59E}"/>
            </a:ext>
          </a:extLst>
        </xdr:cNvPr>
        <xdr:cNvSpPr txBox="1"/>
      </xdr:nvSpPr>
      <xdr:spPr>
        <a:xfrm>
          <a:off x="3209925" y="10439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123825</xdr:colOff>
      <xdr:row>44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0A3D8D5-9036-4967-B779-B8A3BF6D591E}"/>
            </a:ext>
          </a:extLst>
        </xdr:cNvPr>
        <xdr:cNvSpPr txBox="1"/>
      </xdr:nvSpPr>
      <xdr:spPr>
        <a:xfrm>
          <a:off x="6591300" y="10439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104775</xdr:colOff>
      <xdr:row>44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A142E40-186F-4726-AEBE-FF32094F8A99}"/>
            </a:ext>
          </a:extLst>
        </xdr:cNvPr>
        <xdr:cNvSpPr txBox="1"/>
      </xdr:nvSpPr>
      <xdr:spPr>
        <a:xfrm>
          <a:off x="10515600" y="10439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3</xdr:col>
      <xdr:colOff>19050</xdr:colOff>
      <xdr:row>57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A679145-9315-4F17-B03A-F85C93D26CEA}"/>
            </a:ext>
          </a:extLst>
        </xdr:cNvPr>
        <xdr:cNvSpPr txBox="1"/>
      </xdr:nvSpPr>
      <xdr:spPr>
        <a:xfrm>
          <a:off x="2352675" y="129730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838200</xdr:colOff>
      <xdr:row>61</xdr:row>
      <xdr:rowOff>66675</xdr:rowOff>
    </xdr:from>
    <xdr:to>
      <xdr:col>4</xdr:col>
      <xdr:colOff>47625</xdr:colOff>
      <xdr:row>62</xdr:row>
      <xdr:rowOff>123825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35E5265-A0DD-4EFD-B924-CFE725371089}"/>
            </a:ext>
          </a:extLst>
        </xdr:cNvPr>
        <xdr:cNvSpPr txBox="1"/>
      </xdr:nvSpPr>
      <xdr:spPr>
        <a:xfrm>
          <a:off x="3190875" y="14020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</xdr:row>
      <xdr:rowOff>38099</xdr:rowOff>
    </xdr:from>
    <xdr:to>
      <xdr:col>12</xdr:col>
      <xdr:colOff>285750</xdr:colOff>
      <xdr:row>3</xdr:row>
      <xdr:rowOff>47625</xdr:rowOff>
    </xdr:to>
    <xdr:sp macro="" textlink="">
      <xdr:nvSpPr>
        <xdr:cNvPr id="4" name="TextBox 3"/>
        <xdr:cNvSpPr txBox="1"/>
      </xdr:nvSpPr>
      <xdr:spPr>
        <a:xfrm>
          <a:off x="6219824" y="276224"/>
          <a:ext cx="3590926" cy="466726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  <xdr:twoCellAnchor>
    <xdr:from>
      <xdr:col>7</xdr:col>
      <xdr:colOff>9524</xdr:colOff>
      <xdr:row>1</xdr:row>
      <xdr:rowOff>38099</xdr:rowOff>
    </xdr:from>
    <xdr:to>
      <xdr:col>16</xdr:col>
      <xdr:colOff>609600</xdr:colOff>
      <xdr:row>3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6219824" y="276224"/>
          <a:ext cx="7000876" cy="466726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209550</xdr:colOff>
      <xdr:row>9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A7D9299-6C88-4542-B72D-03A7C34501F6}"/>
            </a:ext>
          </a:extLst>
        </xdr:cNvPr>
        <xdr:cNvSpPr txBox="1"/>
      </xdr:nvSpPr>
      <xdr:spPr>
        <a:xfrm>
          <a:off x="4876800" y="1857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95250</xdr:colOff>
      <xdr:row>8</xdr:row>
      <xdr:rowOff>0</xdr:rowOff>
    </xdr:from>
    <xdr:to>
      <xdr:col>15</xdr:col>
      <xdr:colOff>971550</xdr:colOff>
      <xdr:row>9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0B9D69D-E934-4E64-BA63-C1AC888E60A7}"/>
            </a:ext>
          </a:extLst>
        </xdr:cNvPr>
        <xdr:cNvSpPr txBox="1"/>
      </xdr:nvSpPr>
      <xdr:spPr>
        <a:xfrm>
          <a:off x="11696700" y="1857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6</xdr:row>
      <xdr:rowOff>114300</xdr:rowOff>
    </xdr:from>
    <xdr:to>
      <xdr:col>4</xdr:col>
      <xdr:colOff>228600</xdr:colOff>
      <xdr:row>7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FABBFCD-2FEE-45B3-91F2-90C3903AFBF8}"/>
            </a:ext>
          </a:extLst>
        </xdr:cNvPr>
        <xdr:cNvSpPr txBox="1"/>
      </xdr:nvSpPr>
      <xdr:spPr>
        <a:xfrm>
          <a:off x="4267200" y="14001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200025</xdr:colOff>
      <xdr:row>13</xdr:row>
      <xdr:rowOff>95250</xdr:rowOff>
    </xdr:from>
    <xdr:to>
      <xdr:col>4</xdr:col>
      <xdr:colOff>285750</xdr:colOff>
      <xdr:row>14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C46FB44-F253-4A84-9282-DEAF29A22E4A}"/>
            </a:ext>
          </a:extLst>
        </xdr:cNvPr>
        <xdr:cNvSpPr txBox="1"/>
      </xdr:nvSpPr>
      <xdr:spPr>
        <a:xfrm>
          <a:off x="4324350" y="2752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247650</xdr:colOff>
      <xdr:row>20</xdr:row>
      <xdr:rowOff>123825</xdr:rowOff>
    </xdr:from>
    <xdr:to>
      <xdr:col>4</xdr:col>
      <xdr:colOff>333375</xdr:colOff>
      <xdr:row>21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8C2CED3-FFC4-4687-AD9A-A336D1C83F9F}"/>
            </a:ext>
          </a:extLst>
        </xdr:cNvPr>
        <xdr:cNvSpPr txBox="1"/>
      </xdr:nvSpPr>
      <xdr:spPr>
        <a:xfrm>
          <a:off x="4371975" y="4152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6</xdr:col>
      <xdr:colOff>552450</xdr:colOff>
      <xdr:row>3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09850" y="238125"/>
          <a:ext cx="4438650" cy="4667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1</xdr:row>
      <xdr:rowOff>85725</xdr:rowOff>
    </xdr:from>
    <xdr:to>
      <xdr:col>14</xdr:col>
      <xdr:colOff>845485</xdr:colOff>
      <xdr:row>3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81450" y="323850"/>
          <a:ext cx="8284510" cy="5334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84</xdr:row>
      <xdr:rowOff>0</xdr:rowOff>
    </xdr:from>
    <xdr:to>
      <xdr:col>4</xdr:col>
      <xdr:colOff>9525</xdr:colOff>
      <xdr:row>85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3990975" y="17030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84</xdr:row>
      <xdr:rowOff>0</xdr:rowOff>
    </xdr:from>
    <xdr:to>
      <xdr:col>8</xdr:col>
      <xdr:colOff>9525</xdr:colOff>
      <xdr:row>85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6619875" y="17030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9525</xdr:colOff>
      <xdr:row>85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9296400" y="17030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876300</xdr:colOff>
      <xdr:row>76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2315825" y="149161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428625</xdr:colOff>
      <xdr:row>75</xdr:row>
      <xdr:rowOff>38100</xdr:rowOff>
    </xdr:from>
    <xdr:to>
      <xdr:col>17</xdr:col>
      <xdr:colOff>1304925</xdr:colOff>
      <xdr:row>76</xdr:row>
      <xdr:rowOff>104775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4201775" y="14954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704850</xdr:colOff>
      <xdr:row>18</xdr:row>
      <xdr:rowOff>180975</xdr:rowOff>
    </xdr:from>
    <xdr:to>
      <xdr:col>4</xdr:col>
      <xdr:colOff>0</xdr:colOff>
      <xdr:row>20</xdr:row>
      <xdr:rowOff>57150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3981450" y="40671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704850</xdr:colOff>
      <xdr:row>18</xdr:row>
      <xdr:rowOff>171450</xdr:rowOff>
    </xdr:from>
    <xdr:to>
      <xdr:col>8</xdr:col>
      <xdr:colOff>0</xdr:colOff>
      <xdr:row>20</xdr:row>
      <xdr:rowOff>47625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6610350" y="40576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19</xdr:row>
      <xdr:rowOff>9525</xdr:rowOff>
    </xdr:from>
    <xdr:to>
      <xdr:col>12</xdr:col>
      <xdr:colOff>9525</xdr:colOff>
      <xdr:row>20</xdr:row>
      <xdr:rowOff>76200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9296400" y="40862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561975</xdr:colOff>
      <xdr:row>8</xdr:row>
      <xdr:rowOff>114300</xdr:rowOff>
    </xdr:from>
    <xdr:to>
      <xdr:col>15</xdr:col>
      <xdr:colOff>542925</xdr:colOff>
      <xdr:row>9</xdr:row>
      <xdr:rowOff>171450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1982450" y="2028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542925</xdr:colOff>
      <xdr:row>8</xdr:row>
      <xdr:rowOff>161925</xdr:rowOff>
    </xdr:from>
    <xdr:to>
      <xdr:col>17</xdr:col>
      <xdr:colOff>1419225</xdr:colOff>
      <xdr:row>10</xdr:row>
      <xdr:rowOff>28575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4316075" y="2076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514350</xdr:colOff>
      <xdr:row>26</xdr:row>
      <xdr:rowOff>0</xdr:rowOff>
    </xdr:from>
    <xdr:to>
      <xdr:col>17</xdr:col>
      <xdr:colOff>1390650</xdr:colOff>
      <xdr:row>27</xdr:row>
      <xdr:rowOff>66675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4287500" y="5410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581025</xdr:colOff>
      <xdr:row>25</xdr:row>
      <xdr:rowOff>114300</xdr:rowOff>
    </xdr:from>
    <xdr:to>
      <xdr:col>15</xdr:col>
      <xdr:colOff>561975</xdr:colOff>
      <xdr:row>26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2001500" y="5334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1238250</xdr:colOff>
      <xdr:row>42</xdr:row>
      <xdr:rowOff>180975</xdr:rowOff>
    </xdr:from>
    <xdr:to>
      <xdr:col>1</xdr:col>
      <xdr:colOff>2114550</xdr:colOff>
      <xdr:row>44</xdr:row>
      <xdr:rowOff>57150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647825" y="86963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9525</xdr:colOff>
      <xdr:row>39</xdr:row>
      <xdr:rowOff>66675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4000500" y="774700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9525</xdr:colOff>
      <xdr:row>39</xdr:row>
      <xdr:rowOff>66675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6635750" y="774700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12</xdr:col>
      <xdr:colOff>9524</xdr:colOff>
      <xdr:row>39</xdr:row>
      <xdr:rowOff>66675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9313333" y="774700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49</xdr:row>
      <xdr:rowOff>0</xdr:rowOff>
    </xdr:from>
    <xdr:to>
      <xdr:col>4</xdr:col>
      <xdr:colOff>9525</xdr:colOff>
      <xdr:row>50</xdr:row>
      <xdr:rowOff>56092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4000500" y="993775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49</xdr:row>
      <xdr:rowOff>0</xdr:rowOff>
    </xdr:from>
    <xdr:to>
      <xdr:col>8</xdr:col>
      <xdr:colOff>9525</xdr:colOff>
      <xdr:row>50</xdr:row>
      <xdr:rowOff>56092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6635750" y="993775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12</xdr:col>
      <xdr:colOff>9524</xdr:colOff>
      <xdr:row>50</xdr:row>
      <xdr:rowOff>56092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9313333" y="993775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877358</xdr:colOff>
      <xdr:row>50</xdr:row>
      <xdr:rowOff>56092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2340167" y="993775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0</xdr:colOff>
      <xdr:row>49</xdr:row>
      <xdr:rowOff>0</xdr:rowOff>
    </xdr:from>
    <xdr:to>
      <xdr:col>17</xdr:col>
      <xdr:colOff>877358</xdr:colOff>
      <xdr:row>50</xdr:row>
      <xdr:rowOff>56092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3800667" y="993775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877358</xdr:colOff>
      <xdr:row>39</xdr:row>
      <xdr:rowOff>66675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2340167" y="774700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433917</xdr:colOff>
      <xdr:row>37</xdr:row>
      <xdr:rowOff>158750</xdr:rowOff>
    </xdr:from>
    <xdr:to>
      <xdr:col>17</xdr:col>
      <xdr:colOff>1311275</xdr:colOff>
      <xdr:row>39</xdr:row>
      <xdr:rowOff>34925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14234584" y="7715250"/>
          <a:ext cx="87735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214312</xdr:colOff>
      <xdr:row>0</xdr:row>
      <xdr:rowOff>95250</xdr:rowOff>
    </xdr:from>
    <xdr:to>
      <xdr:col>13</xdr:col>
      <xdr:colOff>16110</xdr:colOff>
      <xdr:row>1</xdr:row>
      <xdr:rowOff>143810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548187" y="95250"/>
          <a:ext cx="7659923" cy="28668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</xdr:col>
      <xdr:colOff>1214438</xdr:colOff>
      <xdr:row>42</xdr:row>
      <xdr:rowOff>178594</xdr:rowOff>
    </xdr:from>
    <xdr:to>
      <xdr:col>2</xdr:col>
      <xdr:colOff>2090738</xdr:colOff>
      <xdr:row>44</xdr:row>
      <xdr:rowOff>54769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B14BB0E-888C-4B12-A8FF-6E0285F1947E}"/>
            </a:ext>
          </a:extLst>
        </xdr:cNvPr>
        <xdr:cNvSpPr txBox="1"/>
      </xdr:nvSpPr>
      <xdr:spPr>
        <a:xfrm>
          <a:off x="2290763" y="85415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876300</xdr:colOff>
      <xdr:row>30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1805E5-C119-4F96-8D3C-D3E44BF93B5F}"/>
            </a:ext>
          </a:extLst>
        </xdr:cNvPr>
        <xdr:cNvSpPr txBox="1"/>
      </xdr:nvSpPr>
      <xdr:spPr>
        <a:xfrm>
          <a:off x="5153025" y="5867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333375</xdr:colOff>
      <xdr:row>29</xdr:row>
      <xdr:rowOff>35719</xdr:rowOff>
    </xdr:from>
    <xdr:to>
      <xdr:col>13</xdr:col>
      <xdr:colOff>459581</xdr:colOff>
      <xdr:row>30</xdr:row>
      <xdr:rowOff>102394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C184782-8782-4C10-BF66-2E1CDFD55E7F}"/>
            </a:ext>
          </a:extLst>
        </xdr:cNvPr>
        <xdr:cNvSpPr txBox="1"/>
      </xdr:nvSpPr>
      <xdr:spPr>
        <a:xfrm>
          <a:off x="11782425" y="5903119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126207</xdr:colOff>
      <xdr:row>29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82B2A07-A9AC-423E-BC30-680CC8CE95DD}"/>
            </a:ext>
          </a:extLst>
        </xdr:cNvPr>
        <xdr:cNvSpPr txBox="1"/>
      </xdr:nvSpPr>
      <xdr:spPr>
        <a:xfrm>
          <a:off x="21774150" y="5676900"/>
          <a:ext cx="878682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126206</xdr:colOff>
      <xdr:row>48</xdr:row>
      <xdr:rowOff>42863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7B6E34-8925-482A-BD66-367FE3F2622F}"/>
            </a:ext>
          </a:extLst>
        </xdr:cNvPr>
        <xdr:cNvSpPr txBox="1"/>
      </xdr:nvSpPr>
      <xdr:spPr>
        <a:xfrm>
          <a:off x="5155406" y="9358313"/>
          <a:ext cx="11144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13</xdr:col>
      <xdr:colOff>0</xdr:colOff>
      <xdr:row>47</xdr:row>
      <xdr:rowOff>0</xdr:rowOff>
    </xdr:from>
    <xdr:to>
      <xdr:col>14</xdr:col>
      <xdr:colOff>364331</xdr:colOff>
      <xdr:row>48</xdr:row>
      <xdr:rowOff>42863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57B6E34-8925-482A-BD66-367FE3F2622F}"/>
            </a:ext>
          </a:extLst>
        </xdr:cNvPr>
        <xdr:cNvSpPr txBox="1"/>
      </xdr:nvSpPr>
      <xdr:spPr>
        <a:xfrm>
          <a:off x="12192000" y="9358313"/>
          <a:ext cx="11144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26</xdr:col>
      <xdr:colOff>364331</xdr:colOff>
      <xdr:row>48</xdr:row>
      <xdr:rowOff>42863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57B6E34-8925-482A-BD66-367FE3F2622F}"/>
            </a:ext>
          </a:extLst>
        </xdr:cNvPr>
        <xdr:cNvSpPr txBox="1"/>
      </xdr:nvSpPr>
      <xdr:spPr>
        <a:xfrm>
          <a:off x="20990719" y="9358313"/>
          <a:ext cx="11144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74</xdr:row>
      <xdr:rowOff>0</xdr:rowOff>
    </xdr:from>
    <xdr:to>
      <xdr:col>26</xdr:col>
      <xdr:colOff>126206</xdr:colOff>
      <xdr:row>75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B04D9BC-3BDD-48DD-A9CD-3C1B1CEB9240}"/>
            </a:ext>
          </a:extLst>
        </xdr:cNvPr>
        <xdr:cNvSpPr txBox="1"/>
      </xdr:nvSpPr>
      <xdr:spPr>
        <a:xfrm>
          <a:off x="21021675" y="145351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26</xdr:col>
      <xdr:colOff>126206</xdr:colOff>
      <xdr:row>84</xdr:row>
      <xdr:rowOff>66675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FD00D11-E737-4819-8FB3-5D44C3246CA0}"/>
            </a:ext>
          </a:extLst>
        </xdr:cNvPr>
        <xdr:cNvSpPr txBox="1"/>
      </xdr:nvSpPr>
      <xdr:spPr>
        <a:xfrm>
          <a:off x="21021675" y="162877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106</xdr:row>
      <xdr:rowOff>0</xdr:rowOff>
    </xdr:from>
    <xdr:to>
      <xdr:col>26</xdr:col>
      <xdr:colOff>126206</xdr:colOff>
      <xdr:row>107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2BBC27E-8418-4EE3-84D3-2074487E40E8}"/>
            </a:ext>
          </a:extLst>
        </xdr:cNvPr>
        <xdr:cNvSpPr txBox="1"/>
      </xdr:nvSpPr>
      <xdr:spPr>
        <a:xfrm>
          <a:off x="21021675" y="207073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123</xdr:row>
      <xdr:rowOff>0</xdr:rowOff>
    </xdr:from>
    <xdr:to>
      <xdr:col>26</xdr:col>
      <xdr:colOff>126206</xdr:colOff>
      <xdr:row>124</xdr:row>
      <xdr:rowOff>42863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05217B7-0FF6-47C9-B020-4DFC6F6F00AD}"/>
            </a:ext>
          </a:extLst>
        </xdr:cNvPr>
        <xdr:cNvSpPr txBox="1"/>
      </xdr:nvSpPr>
      <xdr:spPr>
        <a:xfrm>
          <a:off x="21021675" y="23974425"/>
          <a:ext cx="878681" cy="25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149</xdr:row>
      <xdr:rowOff>0</xdr:rowOff>
    </xdr:from>
    <xdr:to>
      <xdr:col>26</xdr:col>
      <xdr:colOff>126206</xdr:colOff>
      <xdr:row>150</xdr:row>
      <xdr:rowOff>66675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EF7DC59-7E7D-4D77-8A61-D1B537833F79}"/>
            </a:ext>
          </a:extLst>
        </xdr:cNvPr>
        <xdr:cNvSpPr txBox="1"/>
      </xdr:nvSpPr>
      <xdr:spPr>
        <a:xfrm>
          <a:off x="21021675" y="289750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73</xdr:row>
      <xdr:rowOff>0</xdr:rowOff>
    </xdr:from>
    <xdr:to>
      <xdr:col>13</xdr:col>
      <xdr:colOff>126206</xdr:colOff>
      <xdr:row>74</xdr:row>
      <xdr:rowOff>66675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1BE65A8-2C5A-4387-B622-848ADC8DE2CC}"/>
            </a:ext>
          </a:extLst>
        </xdr:cNvPr>
        <xdr:cNvSpPr txBox="1"/>
      </xdr:nvSpPr>
      <xdr:spPr>
        <a:xfrm>
          <a:off x="11449050" y="143446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83</xdr:row>
      <xdr:rowOff>0</xdr:rowOff>
    </xdr:from>
    <xdr:to>
      <xdr:col>13</xdr:col>
      <xdr:colOff>126206</xdr:colOff>
      <xdr:row>84</xdr:row>
      <xdr:rowOff>66675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5A75B76-BEDD-4E27-A3E2-E402D1AFFE01}"/>
            </a:ext>
          </a:extLst>
        </xdr:cNvPr>
        <xdr:cNvSpPr txBox="1"/>
      </xdr:nvSpPr>
      <xdr:spPr>
        <a:xfrm>
          <a:off x="11449050" y="162877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105</xdr:row>
      <xdr:rowOff>0</xdr:rowOff>
    </xdr:from>
    <xdr:to>
      <xdr:col>13</xdr:col>
      <xdr:colOff>126206</xdr:colOff>
      <xdr:row>106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01DB33B-E269-42CF-A41E-5882144EF153}"/>
            </a:ext>
          </a:extLst>
        </xdr:cNvPr>
        <xdr:cNvSpPr txBox="1"/>
      </xdr:nvSpPr>
      <xdr:spPr>
        <a:xfrm>
          <a:off x="11449050" y="205168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123</xdr:row>
      <xdr:rowOff>0</xdr:rowOff>
    </xdr:from>
    <xdr:to>
      <xdr:col>13</xdr:col>
      <xdr:colOff>126206</xdr:colOff>
      <xdr:row>124</xdr:row>
      <xdr:rowOff>42863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A1DB867-78CB-4FC3-985D-7146F8C00E8A}"/>
            </a:ext>
          </a:extLst>
        </xdr:cNvPr>
        <xdr:cNvSpPr txBox="1"/>
      </xdr:nvSpPr>
      <xdr:spPr>
        <a:xfrm>
          <a:off x="11449050" y="23974425"/>
          <a:ext cx="878681" cy="25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150</xdr:row>
      <xdr:rowOff>0</xdr:rowOff>
    </xdr:from>
    <xdr:to>
      <xdr:col>13</xdr:col>
      <xdr:colOff>126206</xdr:colOff>
      <xdr:row>151</xdr:row>
      <xdr:rowOff>66675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3B67D8A-EA9D-4697-B1F0-CA1706EC824A}"/>
            </a:ext>
          </a:extLst>
        </xdr:cNvPr>
        <xdr:cNvSpPr txBox="1"/>
      </xdr:nvSpPr>
      <xdr:spPr>
        <a:xfrm>
          <a:off x="11449050" y="29165550"/>
          <a:ext cx="878681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150</xdr:row>
      <xdr:rowOff>0</xdr:rowOff>
    </xdr:from>
    <xdr:to>
      <xdr:col>4</xdr:col>
      <xdr:colOff>876300</xdr:colOff>
      <xdr:row>151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FD8CC38-2A1E-4E31-8F4F-015518EEE84F}"/>
            </a:ext>
          </a:extLst>
        </xdr:cNvPr>
        <xdr:cNvSpPr txBox="1"/>
      </xdr:nvSpPr>
      <xdr:spPr>
        <a:xfrm>
          <a:off x="5153025" y="291655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876300</xdr:colOff>
      <xdr:row>124</xdr:row>
      <xdr:rowOff>42863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C8F316A-6651-4196-8797-220DB4CE5D2F}"/>
            </a:ext>
          </a:extLst>
        </xdr:cNvPr>
        <xdr:cNvSpPr txBox="1"/>
      </xdr:nvSpPr>
      <xdr:spPr>
        <a:xfrm>
          <a:off x="5153025" y="23974425"/>
          <a:ext cx="876300" cy="25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105</xdr:row>
      <xdr:rowOff>0</xdr:rowOff>
    </xdr:from>
    <xdr:to>
      <xdr:col>4</xdr:col>
      <xdr:colOff>876300</xdr:colOff>
      <xdr:row>106</xdr:row>
      <xdr:rowOff>66675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C2C9B09-4E41-4E96-861D-176004C78A77}"/>
            </a:ext>
          </a:extLst>
        </xdr:cNvPr>
        <xdr:cNvSpPr txBox="1"/>
      </xdr:nvSpPr>
      <xdr:spPr>
        <a:xfrm>
          <a:off x="5153025" y="205168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83</xdr:row>
      <xdr:rowOff>0</xdr:rowOff>
    </xdr:from>
    <xdr:to>
      <xdr:col>4</xdr:col>
      <xdr:colOff>876300</xdr:colOff>
      <xdr:row>84</xdr:row>
      <xdr:rowOff>66675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D81ADFBB-C5CE-42EE-A6EF-8FB70BC633B6}"/>
            </a:ext>
          </a:extLst>
        </xdr:cNvPr>
        <xdr:cNvSpPr txBox="1"/>
      </xdr:nvSpPr>
      <xdr:spPr>
        <a:xfrm>
          <a:off x="5153025" y="16287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876300</xdr:colOff>
      <xdr:row>74</xdr:row>
      <xdr:rowOff>66675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44A0B10-CF6F-435B-9ED8-1AB4DA993EF5}"/>
            </a:ext>
          </a:extLst>
        </xdr:cNvPr>
        <xdr:cNvSpPr txBox="1"/>
      </xdr:nvSpPr>
      <xdr:spPr>
        <a:xfrm>
          <a:off x="5153025" y="143446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876300</xdr:colOff>
      <xdr:row>23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D8D0D38-89D7-40D7-B8ED-0D671710CF44}"/>
            </a:ext>
          </a:extLst>
        </xdr:cNvPr>
        <xdr:cNvSpPr txBox="1"/>
      </xdr:nvSpPr>
      <xdr:spPr>
        <a:xfrm>
          <a:off x="4476750" y="4543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266700</xdr:colOff>
      <xdr:row>23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4E28F4C-9C03-4B69-9AD3-31A9A8A42567}"/>
            </a:ext>
          </a:extLst>
        </xdr:cNvPr>
        <xdr:cNvSpPr txBox="1"/>
      </xdr:nvSpPr>
      <xdr:spPr>
        <a:xfrm>
          <a:off x="11144250" y="4543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14</xdr:col>
      <xdr:colOff>363773</xdr:colOff>
      <xdr:row>2</xdr:row>
      <xdr:rowOff>86660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476750" y="238125"/>
          <a:ext cx="7659923" cy="28668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309562</xdr:colOff>
      <xdr:row>3</xdr:row>
      <xdr:rowOff>7844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05AF28-9304-4758-9FE4-66F88B8E6E74}"/>
            </a:ext>
          </a:extLst>
        </xdr:cNvPr>
        <xdr:cNvSpPr txBox="1"/>
      </xdr:nvSpPr>
      <xdr:spPr>
        <a:xfrm>
          <a:off x="5772150" y="238125"/>
          <a:ext cx="5176837" cy="47456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609600</xdr:colOff>
      <xdr:row>9</xdr:row>
      <xdr:rowOff>9525</xdr:rowOff>
    </xdr:from>
    <xdr:to>
      <xdr:col>7</xdr:col>
      <xdr:colOff>733425</xdr:colOff>
      <xdr:row>10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AB7A2FC-BF0C-4E7F-83F5-B078586E3703}"/>
            </a:ext>
          </a:extLst>
        </xdr:cNvPr>
        <xdr:cNvSpPr txBox="1"/>
      </xdr:nvSpPr>
      <xdr:spPr>
        <a:xfrm>
          <a:off x="7886700" y="1876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666750</xdr:colOff>
      <xdr:row>18</xdr:row>
      <xdr:rowOff>171450</xdr:rowOff>
    </xdr:from>
    <xdr:to>
      <xdr:col>7</xdr:col>
      <xdr:colOff>790575</xdr:colOff>
      <xdr:row>20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08C6522-441E-477F-9B94-8DBBC8A5E309}"/>
            </a:ext>
          </a:extLst>
        </xdr:cNvPr>
        <xdr:cNvSpPr txBox="1"/>
      </xdr:nvSpPr>
      <xdr:spPr>
        <a:xfrm>
          <a:off x="7943850" y="3781425"/>
          <a:ext cx="8763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704850</xdr:colOff>
      <xdr:row>27</xdr:row>
      <xdr:rowOff>0</xdr:rowOff>
    </xdr:from>
    <xdr:to>
      <xdr:col>8</xdr:col>
      <xdr:colOff>9525</xdr:colOff>
      <xdr:row>28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61C31FF-67FC-4F24-9C58-DAD608B671DC}"/>
            </a:ext>
          </a:extLst>
        </xdr:cNvPr>
        <xdr:cNvSpPr txBox="1"/>
      </xdr:nvSpPr>
      <xdr:spPr>
        <a:xfrm>
          <a:off x="7981950" y="5343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714375</xdr:colOff>
      <xdr:row>34</xdr:row>
      <xdr:rowOff>133350</xdr:rowOff>
    </xdr:from>
    <xdr:to>
      <xdr:col>8</xdr:col>
      <xdr:colOff>19050</xdr:colOff>
      <xdr:row>36</xdr:row>
      <xdr:rowOff>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AD7DC17-96C8-438B-8E50-8E0D6217C540}"/>
            </a:ext>
          </a:extLst>
        </xdr:cNvPr>
        <xdr:cNvSpPr txBox="1"/>
      </xdr:nvSpPr>
      <xdr:spPr>
        <a:xfrm>
          <a:off x="7991475" y="6829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8</xdr:col>
      <xdr:colOff>57150</xdr:colOff>
      <xdr:row>42</xdr:row>
      <xdr:rowOff>38100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40015DB-DE48-41F5-884F-87D2C4604519}"/>
            </a:ext>
          </a:extLst>
        </xdr:cNvPr>
        <xdr:cNvSpPr txBox="1"/>
      </xdr:nvSpPr>
      <xdr:spPr>
        <a:xfrm>
          <a:off x="8029575" y="8086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9525</xdr:colOff>
      <xdr:row>44</xdr:row>
      <xdr:rowOff>76200</xdr:rowOff>
    </xdr:from>
    <xdr:to>
      <xdr:col>8</xdr:col>
      <xdr:colOff>66675</xdr:colOff>
      <xdr:row>45</xdr:row>
      <xdr:rowOff>142875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0DEFF1-F882-444D-ACDE-69130CB3A738}"/>
            </a:ext>
          </a:extLst>
        </xdr:cNvPr>
        <xdr:cNvSpPr txBox="1"/>
      </xdr:nvSpPr>
      <xdr:spPr>
        <a:xfrm>
          <a:off x="8039100" y="87820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8</xdr:row>
      <xdr:rowOff>0</xdr:rowOff>
    </xdr:from>
    <xdr:to>
      <xdr:col>9</xdr:col>
      <xdr:colOff>571500</xdr:colOff>
      <xdr:row>9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8C6522-441E-477F-9B94-8DBBC8A5E309}"/>
            </a:ext>
          </a:extLst>
        </xdr:cNvPr>
        <xdr:cNvSpPr txBox="1"/>
      </xdr:nvSpPr>
      <xdr:spPr>
        <a:xfrm>
          <a:off x="5857875" y="1952625"/>
          <a:ext cx="87630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16</xdr:col>
      <xdr:colOff>547687</xdr:colOff>
      <xdr:row>4</xdr:row>
      <xdr:rowOff>7844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05AF28-9304-4758-9FE4-66F88B8E6E74}"/>
            </a:ext>
          </a:extLst>
        </xdr:cNvPr>
        <xdr:cNvSpPr txBox="1"/>
      </xdr:nvSpPr>
      <xdr:spPr>
        <a:xfrm>
          <a:off x="6162675" y="438150"/>
          <a:ext cx="5176837" cy="47456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1</xdr:row>
      <xdr:rowOff>19050</xdr:rowOff>
    </xdr:from>
    <xdr:to>
      <xdr:col>5</xdr:col>
      <xdr:colOff>123825</xdr:colOff>
      <xdr:row>3</xdr:row>
      <xdr:rowOff>47625</xdr:rowOff>
    </xdr:to>
    <xdr:sp macro="" textlink="">
      <xdr:nvSpPr>
        <xdr:cNvPr id="3" name="TextBox 2"/>
        <xdr:cNvSpPr txBox="1"/>
      </xdr:nvSpPr>
      <xdr:spPr>
        <a:xfrm>
          <a:off x="2200275" y="257175"/>
          <a:ext cx="3609975" cy="4953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  <xdr:twoCellAnchor>
    <xdr:from>
      <xdr:col>1</xdr:col>
      <xdr:colOff>1600200</xdr:colOff>
      <xdr:row>1</xdr:row>
      <xdr:rowOff>19050</xdr:rowOff>
    </xdr:from>
    <xdr:to>
      <xdr:col>5</xdr:col>
      <xdr:colOff>123825</xdr:colOff>
      <xdr:row>3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200275" y="257175"/>
          <a:ext cx="3609975" cy="4953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171450</xdr:colOff>
      <xdr:row>16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A762D83-CFD0-40AE-BD7C-0A34FC570339}"/>
            </a:ext>
          </a:extLst>
        </xdr:cNvPr>
        <xdr:cNvSpPr txBox="1"/>
      </xdr:nvSpPr>
      <xdr:spPr>
        <a:xfrm>
          <a:off x="4257675" y="34194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7</xdr:col>
      <xdr:colOff>493059</xdr:colOff>
      <xdr:row>3</xdr:row>
      <xdr:rowOff>0</xdr:rowOff>
    </xdr:to>
    <xdr:sp macro="" textlink="">
      <xdr:nvSpPr>
        <xdr:cNvPr id="4" name="TextBox 3"/>
        <xdr:cNvSpPr txBox="1"/>
      </xdr:nvSpPr>
      <xdr:spPr>
        <a:xfrm>
          <a:off x="7194176" y="235324"/>
          <a:ext cx="365311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 is designated as confidential per Protective Order in Dockets UE-220066 and UG-220067</a:t>
          </a:r>
        </a:p>
      </xdr:txBody>
    </xdr:sp>
    <xdr:clientData/>
  </xdr:twoCellAnchor>
  <xdr:twoCellAnchor>
    <xdr:from>
      <xdr:col>0</xdr:col>
      <xdr:colOff>2847975</xdr:colOff>
      <xdr:row>1</xdr:row>
      <xdr:rowOff>0</xdr:rowOff>
    </xdr:from>
    <xdr:to>
      <xdr:col>7</xdr:col>
      <xdr:colOff>493059</xdr:colOff>
      <xdr:row>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47975" y="238125"/>
          <a:ext cx="7046259" cy="4667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876300</xdr:colOff>
      <xdr:row>9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88225C6-A9A5-41F7-AC2C-B387D3F7945D}"/>
            </a:ext>
          </a:extLst>
        </xdr:cNvPr>
        <xdr:cNvSpPr txBox="1"/>
      </xdr:nvSpPr>
      <xdr:spPr>
        <a:xfrm>
          <a:off x="8353425" y="1704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876300</xdr:colOff>
      <xdr:row>14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717EAC-529C-458A-BBD1-7F0038712823}"/>
            </a:ext>
          </a:extLst>
        </xdr:cNvPr>
        <xdr:cNvSpPr txBox="1"/>
      </xdr:nvSpPr>
      <xdr:spPr>
        <a:xfrm>
          <a:off x="8353425" y="2695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1038225</xdr:colOff>
      <xdr:row>17</xdr:row>
      <xdr:rowOff>66675</xdr:rowOff>
    </xdr:from>
    <xdr:to>
      <xdr:col>6</xdr:col>
      <xdr:colOff>866775</xdr:colOff>
      <xdr:row>18</xdr:row>
      <xdr:rowOff>123825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E0C64AD-3EC5-40E0-ACBE-133ECC40B3E9}"/>
            </a:ext>
          </a:extLst>
        </xdr:cNvPr>
        <xdr:cNvSpPr txBox="1"/>
      </xdr:nvSpPr>
      <xdr:spPr>
        <a:xfrm>
          <a:off x="8343900" y="355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876300</xdr:colOff>
      <xdr:row>25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ED0E5EC-8ADD-4BDD-8D85-DB76B57B6815}"/>
            </a:ext>
          </a:extLst>
        </xdr:cNvPr>
        <xdr:cNvSpPr txBox="1"/>
      </xdr:nvSpPr>
      <xdr:spPr>
        <a:xfrm>
          <a:off x="8353425" y="48672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32</xdr:row>
      <xdr:rowOff>0</xdr:rowOff>
    </xdr:from>
    <xdr:to>
      <xdr:col>6</xdr:col>
      <xdr:colOff>876300</xdr:colOff>
      <xdr:row>33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22BC213-6E8B-43EB-B9F8-3847D2AC1280}"/>
            </a:ext>
          </a:extLst>
        </xdr:cNvPr>
        <xdr:cNvSpPr txBox="1"/>
      </xdr:nvSpPr>
      <xdr:spPr>
        <a:xfrm>
          <a:off x="8353425" y="6429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38</xdr:row>
      <xdr:rowOff>0</xdr:rowOff>
    </xdr:from>
    <xdr:to>
      <xdr:col>6</xdr:col>
      <xdr:colOff>876300</xdr:colOff>
      <xdr:row>39</xdr:row>
      <xdr:rowOff>47625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85DCAA8-9F3B-46EA-8A37-1BD2F2E64BEB}"/>
            </a:ext>
          </a:extLst>
        </xdr:cNvPr>
        <xdr:cNvSpPr txBox="1"/>
      </xdr:nvSpPr>
      <xdr:spPr>
        <a:xfrm>
          <a:off x="8353425" y="762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876300</xdr:colOff>
      <xdr:row>9</xdr:row>
      <xdr:rowOff>66675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A47B079-1EA5-4DD3-88A3-45AD2606D46B}"/>
            </a:ext>
          </a:extLst>
        </xdr:cNvPr>
        <xdr:cNvSpPr txBox="1"/>
      </xdr:nvSpPr>
      <xdr:spPr>
        <a:xfrm>
          <a:off x="17287875" y="1704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876300</xdr:colOff>
      <xdr:row>14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7B26BA7-6CDD-490E-9079-A48EAA92B2CA}"/>
            </a:ext>
          </a:extLst>
        </xdr:cNvPr>
        <xdr:cNvSpPr txBox="1"/>
      </xdr:nvSpPr>
      <xdr:spPr>
        <a:xfrm>
          <a:off x="17287875" y="2695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76200</xdr:colOff>
      <xdr:row>17</xdr:row>
      <xdr:rowOff>57150</xdr:rowOff>
    </xdr:from>
    <xdr:to>
      <xdr:col>15</xdr:col>
      <xdr:colOff>952500</xdr:colOff>
      <xdr:row>18</xdr:row>
      <xdr:rowOff>114300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FB22A2D-790C-487D-9ED8-CD85E55FD8A2}"/>
            </a:ext>
          </a:extLst>
        </xdr:cNvPr>
        <xdr:cNvSpPr txBox="1"/>
      </xdr:nvSpPr>
      <xdr:spPr>
        <a:xfrm>
          <a:off x="17364075" y="3543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876300</xdr:colOff>
      <xdr:row>25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F70FBD0-6D10-4381-83D9-6FB968633912}"/>
            </a:ext>
          </a:extLst>
        </xdr:cNvPr>
        <xdr:cNvSpPr txBox="1"/>
      </xdr:nvSpPr>
      <xdr:spPr>
        <a:xfrm>
          <a:off x="17287875" y="48672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876300</xdr:colOff>
      <xdr:row>33</xdr:row>
      <xdr:rowOff>66675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538C10C-29B4-4DBE-8835-9ED0D730D934}"/>
            </a:ext>
          </a:extLst>
        </xdr:cNvPr>
        <xdr:cNvSpPr txBox="1"/>
      </xdr:nvSpPr>
      <xdr:spPr>
        <a:xfrm>
          <a:off x="17287875" y="6429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876300</xdr:colOff>
      <xdr:row>39</xdr:row>
      <xdr:rowOff>47625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1D316E2-D6DB-4A38-B01C-3F22CB779336}"/>
            </a:ext>
          </a:extLst>
        </xdr:cNvPr>
        <xdr:cNvSpPr txBox="1"/>
      </xdr:nvSpPr>
      <xdr:spPr>
        <a:xfrm>
          <a:off x="17287875" y="762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9</xdr:col>
      <xdr:colOff>309843</xdr:colOff>
      <xdr:row>3</xdr:row>
      <xdr:rowOff>13447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D0F6BB-8F8C-442F-B4FB-A0C837DD1ACF}"/>
            </a:ext>
          </a:extLst>
        </xdr:cNvPr>
        <xdr:cNvSpPr txBox="1"/>
      </xdr:nvSpPr>
      <xdr:spPr>
        <a:xfrm>
          <a:off x="5143500" y="238125"/>
          <a:ext cx="6405843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16</xdr:col>
      <xdr:colOff>85725</xdr:colOff>
      <xdr:row>29</xdr:row>
      <xdr:rowOff>76200</xdr:rowOff>
    </xdr:from>
    <xdr:to>
      <xdr:col>16</xdr:col>
      <xdr:colOff>962025</xdr:colOff>
      <xdr:row>30</xdr:row>
      <xdr:rowOff>133350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D27591C-61BF-4588-8181-5C173C7BFE9E}"/>
            </a:ext>
          </a:extLst>
        </xdr:cNvPr>
        <xdr:cNvSpPr txBox="1"/>
      </xdr:nvSpPr>
      <xdr:spPr>
        <a:xfrm>
          <a:off x="17830800" y="6105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628650</xdr:colOff>
      <xdr:row>29</xdr:row>
      <xdr:rowOff>57150</xdr:rowOff>
    </xdr:from>
    <xdr:to>
      <xdr:col>7</xdr:col>
      <xdr:colOff>447675</xdr:colOff>
      <xdr:row>30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54228FA-237B-45FC-A2A3-4D0231E1DFF9}"/>
            </a:ext>
          </a:extLst>
        </xdr:cNvPr>
        <xdr:cNvSpPr txBox="1"/>
      </xdr:nvSpPr>
      <xdr:spPr>
        <a:xfrm>
          <a:off x="8801100" y="60864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876300</xdr:colOff>
      <xdr:row>117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1510CF4-7AE1-49EC-89A5-AA9A7B3D6BAF}"/>
            </a:ext>
          </a:extLst>
        </xdr:cNvPr>
        <xdr:cNvSpPr txBox="1"/>
      </xdr:nvSpPr>
      <xdr:spPr>
        <a:xfrm>
          <a:off x="8172450" y="2260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116</xdr:row>
      <xdr:rowOff>0</xdr:rowOff>
    </xdr:from>
    <xdr:to>
      <xdr:col>16</xdr:col>
      <xdr:colOff>876300</xdr:colOff>
      <xdr:row>117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7AD8193-0CCC-44CD-B341-49D7FB01BA42}"/>
            </a:ext>
          </a:extLst>
        </xdr:cNvPr>
        <xdr:cNvSpPr txBox="1"/>
      </xdr:nvSpPr>
      <xdr:spPr>
        <a:xfrm>
          <a:off x="17745075" y="2260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876300</xdr:colOff>
      <xdr:row>168</xdr:row>
      <xdr:rowOff>47625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8A0CB9E-7F5D-49D0-8269-766025C104BE}"/>
            </a:ext>
          </a:extLst>
        </xdr:cNvPr>
        <xdr:cNvSpPr txBox="1"/>
      </xdr:nvSpPr>
      <xdr:spPr>
        <a:xfrm>
          <a:off x="8172450" y="323183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167</xdr:row>
      <xdr:rowOff>0</xdr:rowOff>
    </xdr:from>
    <xdr:to>
      <xdr:col>16</xdr:col>
      <xdr:colOff>876300</xdr:colOff>
      <xdr:row>168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C2EA9EC-E4C7-4AF5-AD37-73664D2BE80C}"/>
            </a:ext>
          </a:extLst>
        </xdr:cNvPr>
        <xdr:cNvSpPr txBox="1"/>
      </xdr:nvSpPr>
      <xdr:spPr>
        <a:xfrm>
          <a:off x="17745075" y="323183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170</xdr:row>
      <xdr:rowOff>0</xdr:rowOff>
    </xdr:from>
    <xdr:to>
      <xdr:col>16</xdr:col>
      <xdr:colOff>876300</xdr:colOff>
      <xdr:row>171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6E34335-3A90-4AA2-8838-4DE5376E964D}"/>
            </a:ext>
          </a:extLst>
        </xdr:cNvPr>
        <xdr:cNvSpPr txBox="1"/>
      </xdr:nvSpPr>
      <xdr:spPr>
        <a:xfrm>
          <a:off x="17745075" y="32937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876300</xdr:colOff>
      <xdr:row>171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68C32E2-F81E-4B74-A397-E0A1768CEDAE}"/>
            </a:ext>
          </a:extLst>
        </xdr:cNvPr>
        <xdr:cNvSpPr txBox="1"/>
      </xdr:nvSpPr>
      <xdr:spPr>
        <a:xfrm>
          <a:off x="8172450" y="32937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876300</xdr:colOff>
      <xdr:row>175</xdr:row>
      <xdr:rowOff>47625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C8971B2-8E04-4136-B2D4-AED644AF238F}"/>
            </a:ext>
          </a:extLst>
        </xdr:cNvPr>
        <xdr:cNvSpPr txBox="1"/>
      </xdr:nvSpPr>
      <xdr:spPr>
        <a:xfrm>
          <a:off x="8172450" y="337280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981075</xdr:colOff>
      <xdr:row>174</xdr:row>
      <xdr:rowOff>9525</xdr:rowOff>
    </xdr:from>
    <xdr:to>
      <xdr:col>16</xdr:col>
      <xdr:colOff>857250</xdr:colOff>
      <xdr:row>175</xdr:row>
      <xdr:rowOff>57150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4F88B42-4D0B-4E9A-8BE7-7240138F2F75}"/>
            </a:ext>
          </a:extLst>
        </xdr:cNvPr>
        <xdr:cNvSpPr txBox="1"/>
      </xdr:nvSpPr>
      <xdr:spPr>
        <a:xfrm>
          <a:off x="17726025" y="337375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186</xdr:row>
      <xdr:rowOff>0</xdr:rowOff>
    </xdr:from>
    <xdr:to>
      <xdr:col>16</xdr:col>
      <xdr:colOff>876300</xdr:colOff>
      <xdr:row>187</xdr:row>
      <xdr:rowOff>47625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6B60A3E-F24C-4117-B517-0E79550553AC}"/>
            </a:ext>
          </a:extLst>
        </xdr:cNvPr>
        <xdr:cNvSpPr txBox="1"/>
      </xdr:nvSpPr>
      <xdr:spPr>
        <a:xfrm>
          <a:off x="17745075" y="36052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876300</xdr:colOff>
      <xdr:row>187</xdr:row>
      <xdr:rowOff>47625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909B81D-F343-443C-BD9B-FCE1C25FDF1B}"/>
            </a:ext>
          </a:extLst>
        </xdr:cNvPr>
        <xdr:cNvSpPr txBox="1"/>
      </xdr:nvSpPr>
      <xdr:spPr>
        <a:xfrm>
          <a:off x="8172450" y="36052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876300</xdr:colOff>
      <xdr:row>190</xdr:row>
      <xdr:rowOff>66675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75B20D2-5B16-451E-A21D-7A9574C525D7}"/>
            </a:ext>
          </a:extLst>
        </xdr:cNvPr>
        <xdr:cNvSpPr txBox="1"/>
      </xdr:nvSpPr>
      <xdr:spPr>
        <a:xfrm>
          <a:off x="8172450" y="36671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19050</xdr:colOff>
      <xdr:row>189</xdr:row>
      <xdr:rowOff>85725</xdr:rowOff>
    </xdr:from>
    <xdr:to>
      <xdr:col>16</xdr:col>
      <xdr:colOff>895350</xdr:colOff>
      <xdr:row>190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97CC3E4-5CC2-45A2-BD07-4F4E70619472}"/>
            </a:ext>
          </a:extLst>
        </xdr:cNvPr>
        <xdr:cNvSpPr txBox="1"/>
      </xdr:nvSpPr>
      <xdr:spPr>
        <a:xfrm>
          <a:off x="17764125" y="36756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195</xdr:row>
      <xdr:rowOff>0</xdr:rowOff>
    </xdr:from>
    <xdr:to>
      <xdr:col>16</xdr:col>
      <xdr:colOff>876300</xdr:colOff>
      <xdr:row>196</xdr:row>
      <xdr:rowOff>47625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30050DA-A595-4E4C-AFB1-C38F29627B12}"/>
            </a:ext>
          </a:extLst>
        </xdr:cNvPr>
        <xdr:cNvSpPr txBox="1"/>
      </xdr:nvSpPr>
      <xdr:spPr>
        <a:xfrm>
          <a:off x="17745075" y="3784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876300</xdr:colOff>
      <xdr:row>196</xdr:row>
      <xdr:rowOff>47625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D302FCD-809C-401E-B86B-96857BC44070}"/>
            </a:ext>
          </a:extLst>
        </xdr:cNvPr>
        <xdr:cNvSpPr txBox="1"/>
      </xdr:nvSpPr>
      <xdr:spPr>
        <a:xfrm>
          <a:off x="8172450" y="3784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876300</xdr:colOff>
      <xdr:row>205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88DAFC1-9256-45A8-9655-A250A9B604B8}"/>
            </a:ext>
          </a:extLst>
        </xdr:cNvPr>
        <xdr:cNvSpPr txBox="1"/>
      </xdr:nvSpPr>
      <xdr:spPr>
        <a:xfrm>
          <a:off x="8172450" y="39595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204</xdr:row>
      <xdr:rowOff>0</xdr:rowOff>
    </xdr:from>
    <xdr:to>
      <xdr:col>16</xdr:col>
      <xdr:colOff>876300</xdr:colOff>
      <xdr:row>205</xdr:row>
      <xdr:rowOff>47625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8E067CD-3BB6-4F3F-BEA5-87D4AE9E851D}"/>
            </a:ext>
          </a:extLst>
        </xdr:cNvPr>
        <xdr:cNvSpPr txBox="1"/>
      </xdr:nvSpPr>
      <xdr:spPr>
        <a:xfrm>
          <a:off x="17745075" y="39595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876300</xdr:colOff>
      <xdr:row>208</xdr:row>
      <xdr:rowOff>47625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A9CFAAE-1D2A-4B82-830B-5D99B63E203D}"/>
            </a:ext>
          </a:extLst>
        </xdr:cNvPr>
        <xdr:cNvSpPr txBox="1"/>
      </xdr:nvSpPr>
      <xdr:spPr>
        <a:xfrm>
          <a:off x="8172450" y="402050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207</xdr:row>
      <xdr:rowOff>0</xdr:rowOff>
    </xdr:from>
    <xdr:to>
      <xdr:col>16</xdr:col>
      <xdr:colOff>876300</xdr:colOff>
      <xdr:row>208</xdr:row>
      <xdr:rowOff>47625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3308705-B9F4-47C0-9C93-501CC24E73B0}"/>
            </a:ext>
          </a:extLst>
        </xdr:cNvPr>
        <xdr:cNvSpPr txBox="1"/>
      </xdr:nvSpPr>
      <xdr:spPr>
        <a:xfrm>
          <a:off x="17745075" y="402050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216</xdr:row>
      <xdr:rowOff>0</xdr:rowOff>
    </xdr:from>
    <xdr:to>
      <xdr:col>16</xdr:col>
      <xdr:colOff>876300</xdr:colOff>
      <xdr:row>217</xdr:row>
      <xdr:rowOff>66675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FFB3C5DC-74BF-4D74-9DD4-EDF189E76444}"/>
            </a:ext>
          </a:extLst>
        </xdr:cNvPr>
        <xdr:cNvSpPr txBox="1"/>
      </xdr:nvSpPr>
      <xdr:spPr>
        <a:xfrm>
          <a:off x="17745075" y="41938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876300</xdr:colOff>
      <xdr:row>217</xdr:row>
      <xdr:rowOff>66675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766EAEE-E9A2-4DD2-AE44-785F2DAC3B1E}"/>
            </a:ext>
          </a:extLst>
        </xdr:cNvPr>
        <xdr:cNvSpPr txBox="1"/>
      </xdr:nvSpPr>
      <xdr:spPr>
        <a:xfrm>
          <a:off x="8172450" y="41938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5.xml"/><Relationship Id="rId1" Type="http://schemas.openxmlformats.org/officeDocument/2006/relationships/hyperlink" Target="https://www.wellsfargo.com/foreign-exchange/currency-rates/" TargetMode="External"/><Relationship Id="rId4" Type="http://schemas.openxmlformats.org/officeDocument/2006/relationships/comments" Target="../comments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tabSelected="1" workbookViewId="0"/>
  </sheetViews>
  <sheetFormatPr defaultColWidth="9.140625" defaultRowHeight="12.75" x14ac:dyDescent="0.2"/>
  <cols>
    <col min="1" max="16384" width="9.140625" style="1396"/>
  </cols>
  <sheetData>
    <row r="2" spans="1:1" ht="15.75" x14ac:dyDescent="0.25">
      <c r="A2" s="1395" t="s">
        <v>845</v>
      </c>
    </row>
    <row r="6" spans="1:1" ht="26.45" customHeight="1" x14ac:dyDescent="0.2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selection activeCell="C41" sqref="C41"/>
    </sheetView>
  </sheetViews>
  <sheetFormatPr defaultColWidth="8.85546875" defaultRowHeight="15" x14ac:dyDescent="0.25"/>
  <cols>
    <col min="1" max="1" width="46.7109375" style="43" bestFit="1" customWidth="1"/>
    <col min="2" max="12" width="15.7109375" style="43" bestFit="1" customWidth="1"/>
    <col min="13" max="13" width="15.7109375" style="43" customWidth="1"/>
    <col min="14" max="14" width="11.140625" customWidth="1"/>
    <col min="15" max="15" width="12.85546875" style="43" bestFit="1" customWidth="1"/>
    <col min="16" max="16" width="15" style="43" bestFit="1" customWidth="1"/>
    <col min="17" max="17" width="15.5703125" style="43" customWidth="1"/>
    <col min="18" max="16384" width="8.85546875" style="43"/>
  </cols>
  <sheetData>
    <row r="1" spans="1:17" ht="18.75" x14ac:dyDescent="0.3">
      <c r="A1" s="2" t="s">
        <v>65</v>
      </c>
    </row>
    <row r="2" spans="1:17" s="65" customFormat="1" ht="15.75" x14ac:dyDescent="0.25">
      <c r="A2" s="252" t="s">
        <v>642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/>
      <c r="O2" s="64"/>
      <c r="P2" s="64"/>
      <c r="Q2" s="64"/>
    </row>
    <row r="3" spans="1:17" ht="21" x14ac:dyDescent="0.35">
      <c r="A3" s="3" t="s">
        <v>103</v>
      </c>
    </row>
    <row r="4" spans="1:17" ht="16.5" thickBot="1" x14ac:dyDescent="0.3">
      <c r="A4" s="4"/>
    </row>
    <row r="5" spans="1:17" s="754" customFormat="1" ht="15" customHeight="1" x14ac:dyDescent="0.2">
      <c r="B5" s="752">
        <f t="shared" ref="B5:L5" si="0">C6-B6</f>
        <v>31</v>
      </c>
      <c r="C5" s="752">
        <f t="shared" si="0"/>
        <v>29</v>
      </c>
      <c r="D5" s="752">
        <f t="shared" si="0"/>
        <v>31</v>
      </c>
      <c r="E5" s="752">
        <f t="shared" si="0"/>
        <v>30</v>
      </c>
      <c r="F5" s="752">
        <f t="shared" si="0"/>
        <v>31</v>
      </c>
      <c r="G5" s="752">
        <f t="shared" si="0"/>
        <v>30</v>
      </c>
      <c r="H5" s="752">
        <f t="shared" si="0"/>
        <v>31</v>
      </c>
      <c r="I5" s="752">
        <f t="shared" si="0"/>
        <v>31</v>
      </c>
      <c r="J5" s="752">
        <f t="shared" si="0"/>
        <v>30</v>
      </c>
      <c r="K5" s="752">
        <f t="shared" si="0"/>
        <v>31</v>
      </c>
      <c r="L5" s="752">
        <f t="shared" si="0"/>
        <v>30</v>
      </c>
      <c r="M5" s="752">
        <v>31</v>
      </c>
      <c r="N5" s="755"/>
      <c r="O5" s="1476">
        <v>2024</v>
      </c>
      <c r="P5" s="1476" t="s">
        <v>681</v>
      </c>
      <c r="Q5" s="1476" t="s">
        <v>682</v>
      </c>
    </row>
    <row r="6" spans="1:17" ht="15.75" customHeight="1" thickBot="1" x14ac:dyDescent="0.3">
      <c r="A6" s="704"/>
      <c r="B6" s="300">
        <v>45292</v>
      </c>
      <c r="C6" s="301">
        <v>45323</v>
      </c>
      <c r="D6" s="301">
        <v>45352</v>
      </c>
      <c r="E6" s="301">
        <v>45383</v>
      </c>
      <c r="F6" s="301">
        <v>45413</v>
      </c>
      <c r="G6" s="301">
        <v>45444</v>
      </c>
      <c r="H6" s="301">
        <v>45474</v>
      </c>
      <c r="I6" s="301">
        <v>45505</v>
      </c>
      <c r="J6" s="301">
        <v>45536</v>
      </c>
      <c r="K6" s="301">
        <v>45566</v>
      </c>
      <c r="L6" s="301">
        <v>45597</v>
      </c>
      <c r="M6" s="302">
        <v>45627</v>
      </c>
      <c r="N6" s="43"/>
      <c r="O6" s="1477"/>
      <c r="P6" s="1477"/>
      <c r="Q6" s="1477"/>
    </row>
    <row r="7" spans="1:17" ht="15.75" thickBot="1" x14ac:dyDescent="0.3">
      <c r="A7" s="67" t="s">
        <v>104</v>
      </c>
      <c r="B7" s="398"/>
      <c r="C7" s="64"/>
      <c r="D7" s="64"/>
      <c r="E7" s="64"/>
      <c r="F7" s="64"/>
      <c r="G7" s="64"/>
      <c r="H7" s="64"/>
      <c r="I7" s="64"/>
      <c r="J7" s="64"/>
      <c r="K7" s="64"/>
      <c r="L7" s="64"/>
      <c r="M7" s="695"/>
      <c r="N7" s="43"/>
      <c r="O7" s="68"/>
      <c r="P7" s="68"/>
      <c r="Q7" s="69"/>
    </row>
    <row r="8" spans="1:17" ht="15.75" thickTop="1" x14ac:dyDescent="0.25">
      <c r="A8" s="44" t="s">
        <v>105</v>
      </c>
      <c r="B8" s="239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43"/>
      <c r="O8" s="239"/>
      <c r="P8" s="70"/>
      <c r="Q8" s="71"/>
    </row>
    <row r="9" spans="1:17" x14ac:dyDescent="0.25">
      <c r="A9" s="44" t="s">
        <v>106</v>
      </c>
      <c r="B9" s="240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  <c r="N9" s="43"/>
      <c r="O9" s="240"/>
      <c r="P9" s="72"/>
      <c r="Q9" s="73"/>
    </row>
    <row r="10" spans="1:17" x14ac:dyDescent="0.25">
      <c r="A10" s="44" t="s">
        <v>107</v>
      </c>
      <c r="B10" s="240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/>
      <c r="N10" s="43"/>
      <c r="O10" s="240"/>
      <c r="P10" s="72"/>
      <c r="Q10" s="73"/>
    </row>
    <row r="11" spans="1:17" ht="15.75" thickBot="1" x14ac:dyDescent="0.3">
      <c r="A11" s="74" t="s">
        <v>108</v>
      </c>
      <c r="B11" s="24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6"/>
      <c r="N11" s="43"/>
      <c r="O11" s="241"/>
      <c r="P11" s="75"/>
      <c r="Q11" s="76"/>
    </row>
    <row r="12" spans="1:17" ht="16.5" thickTop="1" thickBot="1" x14ac:dyDescent="0.3">
      <c r="A12" s="67" t="s">
        <v>109</v>
      </c>
      <c r="B12" s="1008"/>
      <c r="C12" s="1009"/>
      <c r="D12" s="1009"/>
      <c r="E12" s="1009"/>
      <c r="F12" s="1009"/>
      <c r="G12" s="1009"/>
      <c r="H12" s="1009"/>
      <c r="I12" s="1009"/>
      <c r="J12" s="1009"/>
      <c r="K12" s="1009"/>
      <c r="L12" s="1009"/>
      <c r="M12" s="1010"/>
      <c r="N12" s="43"/>
      <c r="O12" s="68"/>
      <c r="P12" s="68"/>
      <c r="Q12" s="69"/>
    </row>
    <row r="13" spans="1:17" ht="15.75" thickTop="1" x14ac:dyDescent="0.25">
      <c r="A13" s="44" t="s">
        <v>105</v>
      </c>
      <c r="B13" s="23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43"/>
      <c r="O13" s="239"/>
      <c r="P13" s="70"/>
      <c r="Q13" s="71"/>
    </row>
    <row r="14" spans="1:17" x14ac:dyDescent="0.25">
      <c r="A14" s="44" t="s">
        <v>106</v>
      </c>
      <c r="B14" s="240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3"/>
      <c r="N14" s="43"/>
      <c r="O14" s="240"/>
      <c r="P14" s="72"/>
      <c r="Q14" s="73"/>
    </row>
    <row r="15" spans="1:17" x14ac:dyDescent="0.25">
      <c r="A15" s="44" t="s">
        <v>107</v>
      </c>
      <c r="B15" s="240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43"/>
      <c r="O15" s="240"/>
      <c r="P15" s="72"/>
      <c r="Q15" s="73"/>
    </row>
    <row r="16" spans="1:17" ht="15.75" thickBot="1" x14ac:dyDescent="0.3">
      <c r="A16" s="74" t="s">
        <v>110</v>
      </c>
      <c r="B16" s="241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43"/>
      <c r="O16" s="241"/>
      <c r="P16" s="75"/>
      <c r="Q16" s="76"/>
    </row>
    <row r="17" spans="1:17" ht="16.5" thickTop="1" thickBot="1" x14ac:dyDescent="0.3">
      <c r="A17" s="42"/>
      <c r="B17" s="1008"/>
      <c r="C17" s="1009"/>
      <c r="D17" s="1009"/>
      <c r="E17" s="1009"/>
      <c r="F17" s="1009"/>
      <c r="G17" s="1009"/>
      <c r="H17" s="1009"/>
      <c r="I17" s="1009"/>
      <c r="J17" s="1009"/>
      <c r="K17" s="1009"/>
      <c r="L17" s="1009"/>
      <c r="M17" s="1010"/>
      <c r="N17" s="43"/>
      <c r="O17" s="68"/>
      <c r="P17" s="68"/>
      <c r="Q17" s="69"/>
    </row>
    <row r="18" spans="1:17" ht="15.75" thickTop="1" x14ac:dyDescent="0.25">
      <c r="A18" s="190" t="s">
        <v>111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51"/>
      <c r="N18" s="43"/>
      <c r="O18" s="246"/>
      <c r="P18" s="247"/>
      <c r="Q18" s="251"/>
    </row>
    <row r="19" spans="1:17" ht="15.75" thickBot="1" x14ac:dyDescent="0.3">
      <c r="A19" s="190" t="s">
        <v>587</v>
      </c>
      <c r="B19" s="248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50"/>
      <c r="N19" s="43"/>
      <c r="O19" s="248"/>
      <c r="P19" s="249"/>
      <c r="Q19" s="250"/>
    </row>
    <row r="20" spans="1:17" ht="15.75" thickTop="1" x14ac:dyDescent="0.25">
      <c r="A20" s="42"/>
      <c r="B20" s="1011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1013"/>
      <c r="N20" s="43"/>
      <c r="O20" s="952"/>
      <c r="P20" s="952"/>
      <c r="Q20" s="952"/>
    </row>
    <row r="21" spans="1:17" ht="15.75" thickBot="1" x14ac:dyDescent="0.3">
      <c r="A21" s="67" t="s">
        <v>112</v>
      </c>
      <c r="B21" s="1012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1014"/>
      <c r="N21" s="43"/>
      <c r="O21" s="950"/>
      <c r="P21" s="950"/>
      <c r="Q21" s="950"/>
    </row>
    <row r="22" spans="1:17" ht="15.75" thickTop="1" x14ac:dyDescent="0.25">
      <c r="A22" s="43" t="s">
        <v>113</v>
      </c>
      <c r="B22" s="244"/>
      <c r="C22" s="245"/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43"/>
      <c r="O22" s="911"/>
      <c r="P22" s="912"/>
      <c r="Q22" s="73"/>
    </row>
    <row r="23" spans="1:17" x14ac:dyDescent="0.25">
      <c r="A23" s="43" t="s">
        <v>114</v>
      </c>
      <c r="B23" s="240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43"/>
      <c r="O23" s="240"/>
      <c r="P23" s="72"/>
      <c r="Q23" s="73"/>
    </row>
    <row r="24" spans="1:17" x14ac:dyDescent="0.25">
      <c r="A24" s="81" t="s">
        <v>115</v>
      </c>
      <c r="B24" s="243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  <c r="N24" s="43"/>
      <c r="O24" s="243"/>
      <c r="P24" s="82"/>
      <c r="Q24" s="83"/>
    </row>
    <row r="25" spans="1:17" x14ac:dyDescent="0.25">
      <c r="A25" s="43" t="s">
        <v>116</v>
      </c>
      <c r="B25" s="240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43"/>
      <c r="O25" s="240"/>
      <c r="P25" s="72"/>
      <c r="Q25" s="73"/>
    </row>
    <row r="26" spans="1:17" x14ac:dyDescent="0.25">
      <c r="B26" s="24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43"/>
      <c r="O26" s="240"/>
      <c r="P26" s="72"/>
      <c r="Q26" s="73"/>
    </row>
    <row r="27" spans="1:17" x14ac:dyDescent="0.25">
      <c r="A27" s="84" t="s">
        <v>117</v>
      </c>
      <c r="B27" s="24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43"/>
      <c r="O27" s="240"/>
      <c r="P27" s="72"/>
      <c r="Q27" s="73"/>
    </row>
    <row r="28" spans="1:17" ht="15.75" thickBot="1" x14ac:dyDescent="0.3">
      <c r="A28" s="46" t="s">
        <v>118</v>
      </c>
      <c r="B28" s="241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43"/>
      <c r="O28" s="241"/>
      <c r="P28" s="75"/>
      <c r="Q28" s="76"/>
    </row>
    <row r="29" spans="1:17" ht="15.75" thickTop="1" x14ac:dyDescent="0.25">
      <c r="A29" s="41"/>
      <c r="B29" s="1011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1013"/>
      <c r="N29" s="43"/>
      <c r="O29" s="952"/>
      <c r="P29" s="952"/>
      <c r="Q29" s="952"/>
    </row>
    <row r="30" spans="1:17" ht="15.75" thickBot="1" x14ac:dyDescent="0.3">
      <c r="A30" s="67" t="s">
        <v>119</v>
      </c>
      <c r="B30" s="1012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1014"/>
      <c r="N30" s="43"/>
      <c r="O30" s="950"/>
      <c r="P30" s="950"/>
      <c r="Q30" s="950"/>
    </row>
    <row r="31" spans="1:17" ht="15.75" thickTop="1" x14ac:dyDescent="0.25">
      <c r="A31" s="44" t="s">
        <v>120</v>
      </c>
      <c r="B31" s="23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  <c r="N31" s="43"/>
      <c r="O31" s="239"/>
      <c r="P31" s="70"/>
      <c r="Q31" s="71"/>
    </row>
    <row r="32" spans="1:17" x14ac:dyDescent="0.25">
      <c r="A32" s="84" t="s">
        <v>121</v>
      </c>
      <c r="B32" s="240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  <c r="N32" s="43"/>
      <c r="O32" s="240"/>
      <c r="P32" s="72"/>
      <c r="Q32" s="73"/>
    </row>
    <row r="33" spans="1:17" x14ac:dyDescent="0.25">
      <c r="A33" s="43" t="s">
        <v>122</v>
      </c>
      <c r="B33" s="240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43"/>
      <c r="O33" s="240"/>
      <c r="P33" s="72"/>
      <c r="Q33" s="73"/>
    </row>
    <row r="34" spans="1:17" x14ac:dyDescent="0.25">
      <c r="A34" s="43" t="s">
        <v>123</v>
      </c>
      <c r="B34" s="240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43"/>
      <c r="O34" s="240"/>
      <c r="P34" s="72"/>
      <c r="Q34" s="73"/>
    </row>
    <row r="35" spans="1:17" x14ac:dyDescent="0.25">
      <c r="A35" s="44" t="s">
        <v>124</v>
      </c>
      <c r="B35" s="240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3"/>
      <c r="N35" s="43"/>
      <c r="O35" s="330"/>
      <c r="P35" s="331"/>
      <c r="Q35" s="332"/>
    </row>
    <row r="36" spans="1:17" s="41" customFormat="1" ht="15.75" thickBot="1" x14ac:dyDescent="0.3">
      <c r="A36" s="86" t="s">
        <v>125</v>
      </c>
      <c r="B36" s="241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43"/>
      <c r="O36" s="327"/>
      <c r="P36" s="328"/>
      <c r="Q36" s="329"/>
    </row>
    <row r="37" spans="1:17" ht="16.5" thickTop="1" thickBot="1" x14ac:dyDescent="0.3">
      <c r="A37" s="87"/>
      <c r="B37" s="1011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1013"/>
      <c r="N37" s="43"/>
      <c r="O37" s="242"/>
      <c r="P37" s="79"/>
      <c r="Q37" s="80"/>
    </row>
    <row r="38" spans="1:17" ht="16.5" thickTop="1" thickBot="1" x14ac:dyDescent="0.3">
      <c r="B38" s="1012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1014"/>
      <c r="N38" s="43"/>
      <c r="O38" s="68"/>
      <c r="P38" s="68"/>
      <c r="Q38" s="69"/>
    </row>
    <row r="39" spans="1:17" ht="16.5" thickTop="1" thickBot="1" x14ac:dyDescent="0.3">
      <c r="A39" s="74" t="s">
        <v>77</v>
      </c>
      <c r="B39" s="242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80"/>
      <c r="N39" s="43"/>
      <c r="O39" s="242"/>
      <c r="P39" s="79"/>
      <c r="Q39" s="80"/>
    </row>
    <row r="40" spans="1:17" ht="15.75" thickTop="1" x14ac:dyDescent="0.25">
      <c r="N40" s="43"/>
    </row>
    <row r="41" spans="1:17" x14ac:dyDescent="0.25">
      <c r="A41" s="498" t="s">
        <v>84</v>
      </c>
    </row>
    <row r="42" spans="1:17" x14ac:dyDescent="0.25">
      <c r="A42" s="15"/>
    </row>
  </sheetData>
  <mergeCells count="3">
    <mergeCell ref="Q5:Q6"/>
    <mergeCell ref="O5:O6"/>
    <mergeCell ref="P5:P6"/>
  </mergeCells>
  <conditionalFormatting sqref="A41">
    <cfRule type="cellIs" dxfId="27" priority="1" operator="equal">
      <formula>"Jennifer"</formula>
    </cfRule>
    <cfRule type="cellIs" dxfId="26" priority="2" operator="equal">
      <formula>"Kacee"</formula>
    </cfRule>
    <cfRule type="cellIs" dxfId="25" priority="3" operator="equal">
      <formula>"Tricia"</formula>
    </cfRule>
    <cfRule type="cellIs" dxfId="24" priority="4" operator="equal">
      <formula>"Henry"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4"/>
  <sheetViews>
    <sheetView zoomScaleNormal="100" workbookViewId="0"/>
  </sheetViews>
  <sheetFormatPr defaultColWidth="8.85546875" defaultRowHeight="15" x14ac:dyDescent="0.25"/>
  <cols>
    <col min="1" max="1" width="10.85546875" style="111" customWidth="1"/>
    <col min="2" max="2" width="51.42578125" style="94" bestFit="1" customWidth="1"/>
    <col min="3" max="4" width="14.85546875" style="96" bestFit="1" customWidth="1"/>
    <col min="5" max="6" width="15.28515625" style="96" bestFit="1" customWidth="1"/>
    <col min="7" max="7" width="15.85546875" style="96" bestFit="1" customWidth="1"/>
    <col min="8" max="8" width="15.28515625" style="96" bestFit="1" customWidth="1"/>
    <col min="9" max="9" width="14.85546875" style="96" bestFit="1" customWidth="1"/>
    <col min="10" max="10" width="15.28515625" style="101" bestFit="1" customWidth="1"/>
    <col min="11" max="11" width="14.85546875" style="102" bestFit="1" customWidth="1"/>
    <col min="12" max="12" width="15.28515625" style="101" bestFit="1" customWidth="1"/>
    <col min="13" max="13" width="14.85546875" style="101" bestFit="1" customWidth="1"/>
    <col min="14" max="14" width="15.28515625" style="101" bestFit="1" customWidth="1"/>
    <col min="15" max="15" width="7" customWidth="1"/>
    <col min="16" max="16" width="15" style="101" bestFit="1" customWidth="1"/>
    <col min="17" max="17" width="15.42578125" style="101" bestFit="1" customWidth="1"/>
    <col min="18" max="18" width="14.28515625" style="101" bestFit="1" customWidth="1"/>
    <col min="19" max="16384" width="8.85546875" style="96"/>
  </cols>
  <sheetData>
    <row r="1" spans="1:18" ht="18.75" x14ac:dyDescent="0.3">
      <c r="A1" s="91" t="s">
        <v>65</v>
      </c>
      <c r="C1" s="95"/>
      <c r="E1" s="97"/>
      <c r="H1" s="98"/>
      <c r="I1" s="98"/>
      <c r="J1" s="99"/>
      <c r="K1" s="100"/>
    </row>
    <row r="2" spans="1:18" ht="15.75" x14ac:dyDescent="0.25">
      <c r="A2" s="252" t="s">
        <v>642</v>
      </c>
      <c r="B2" s="102"/>
      <c r="C2" s="97"/>
      <c r="D2" s="94"/>
      <c r="E2" s="95"/>
      <c r="F2" s="95"/>
      <c r="I2" s="94"/>
    </row>
    <row r="3" spans="1:18" ht="20.25" x14ac:dyDescent="0.3">
      <c r="A3" s="92" t="s">
        <v>145</v>
      </c>
      <c r="C3" s="94"/>
      <c r="D3" s="103"/>
      <c r="E3" s="102"/>
      <c r="F3" s="102"/>
      <c r="H3" s="103"/>
      <c r="I3" s="103"/>
      <c r="J3" s="102"/>
      <c r="M3" s="104"/>
      <c r="N3" s="102"/>
      <c r="P3" s="102"/>
      <c r="Q3" s="102"/>
      <c r="R3" s="102"/>
    </row>
    <row r="4" spans="1:18" ht="29.45" customHeight="1" thickBot="1" x14ac:dyDescent="0.3">
      <c r="A4" s="101"/>
      <c r="D4" s="94"/>
      <c r="E4" s="102"/>
      <c r="F4" s="102"/>
      <c r="G4" s="102"/>
      <c r="H4" s="94"/>
      <c r="I4" s="94"/>
      <c r="J4" s="102"/>
      <c r="M4" s="102"/>
      <c r="N4" s="102"/>
      <c r="O4" s="43"/>
      <c r="P4" s="102"/>
      <c r="Q4" s="102"/>
      <c r="R4" s="102"/>
    </row>
    <row r="5" spans="1:18" s="570" customFormat="1" ht="30" x14ac:dyDescent="0.25">
      <c r="A5" s="672"/>
      <c r="B5" s="1015"/>
      <c r="C5" s="1016">
        <v>45292</v>
      </c>
      <c r="D5" s="1016">
        <v>45323</v>
      </c>
      <c r="E5" s="1016">
        <v>45352</v>
      </c>
      <c r="F5" s="1016">
        <v>45383</v>
      </c>
      <c r="G5" s="1016">
        <v>45413</v>
      </c>
      <c r="H5" s="1016">
        <v>45444</v>
      </c>
      <c r="I5" s="1016">
        <v>45474</v>
      </c>
      <c r="J5" s="1016">
        <v>45505</v>
      </c>
      <c r="K5" s="1016">
        <v>45536</v>
      </c>
      <c r="L5" s="1016">
        <v>45566</v>
      </c>
      <c r="M5" s="1016">
        <v>45597</v>
      </c>
      <c r="N5" s="1017">
        <v>45627</v>
      </c>
      <c r="O5" s="43"/>
      <c r="P5" s="568">
        <v>2024</v>
      </c>
      <c r="Q5" s="569" t="s">
        <v>681</v>
      </c>
      <c r="R5" s="569" t="s">
        <v>682</v>
      </c>
    </row>
    <row r="6" spans="1:18" s="576" customFormat="1" x14ac:dyDescent="0.25">
      <c r="A6" s="1018" t="s">
        <v>146</v>
      </c>
      <c r="B6" s="613"/>
      <c r="C6" s="572"/>
      <c r="D6" s="572"/>
      <c r="E6" s="572"/>
      <c r="F6" s="572"/>
      <c r="G6" s="572"/>
      <c r="H6" s="572"/>
      <c r="I6" s="572"/>
      <c r="J6" s="573"/>
      <c r="K6" s="573"/>
      <c r="L6" s="573"/>
      <c r="M6" s="573"/>
      <c r="N6" s="574"/>
      <c r="O6" s="43"/>
      <c r="P6" s="575"/>
      <c r="Q6" s="575"/>
      <c r="R6" s="575"/>
    </row>
    <row r="7" spans="1:18" s="576" customFormat="1" x14ac:dyDescent="0.25">
      <c r="A7" s="1019"/>
      <c r="B7" s="642" t="s">
        <v>147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577"/>
      <c r="O7" s="43"/>
      <c r="P7" s="578"/>
      <c r="Q7" s="578"/>
      <c r="R7" s="578"/>
    </row>
    <row r="8" spans="1:18" s="576" customFormat="1" x14ac:dyDescent="0.25">
      <c r="A8" s="1019"/>
      <c r="B8" s="586" t="s">
        <v>148</v>
      </c>
      <c r="C8" s="103">
        <v>5</v>
      </c>
      <c r="D8" s="103">
        <v>5</v>
      </c>
      <c r="E8" s="103">
        <v>5</v>
      </c>
      <c r="F8" s="103">
        <v>5</v>
      </c>
      <c r="G8" s="103">
        <v>5</v>
      </c>
      <c r="H8" s="103">
        <v>5</v>
      </c>
      <c r="I8" s="103">
        <v>5</v>
      </c>
      <c r="J8" s="103">
        <v>5</v>
      </c>
      <c r="K8" s="103">
        <v>5</v>
      </c>
      <c r="L8" s="103">
        <v>5</v>
      </c>
      <c r="M8" s="103">
        <v>5</v>
      </c>
      <c r="N8" s="577">
        <v>5</v>
      </c>
      <c r="O8" s="43"/>
      <c r="P8" s="578">
        <f t="shared" ref="P8:P47" si="0">AVERAGE(C8:N8)</f>
        <v>5</v>
      </c>
      <c r="Q8" s="578">
        <v>5</v>
      </c>
      <c r="R8" s="578">
        <f>P8-$Q8</f>
        <v>0</v>
      </c>
    </row>
    <row r="9" spans="1:18" s="576" customFormat="1" x14ac:dyDescent="0.25">
      <c r="A9" s="1019"/>
      <c r="B9" s="586" t="s">
        <v>148</v>
      </c>
      <c r="C9" s="103">
        <v>100</v>
      </c>
      <c r="D9" s="103">
        <v>100</v>
      </c>
      <c r="E9" s="103">
        <v>100</v>
      </c>
      <c r="F9" s="103">
        <v>100</v>
      </c>
      <c r="G9" s="103">
        <v>100</v>
      </c>
      <c r="H9" s="103">
        <v>100</v>
      </c>
      <c r="I9" s="103">
        <v>100</v>
      </c>
      <c r="J9" s="103">
        <v>100</v>
      </c>
      <c r="K9" s="103">
        <v>100</v>
      </c>
      <c r="L9" s="103">
        <v>100</v>
      </c>
      <c r="M9" s="103">
        <v>100</v>
      </c>
      <c r="N9" s="577">
        <v>100</v>
      </c>
      <c r="O9" s="43"/>
      <c r="P9" s="578">
        <f t="shared" si="0"/>
        <v>100</v>
      </c>
      <c r="Q9" s="578">
        <v>100</v>
      </c>
      <c r="R9" s="578">
        <f t="shared" ref="R9:R48" si="1">P9-Q9</f>
        <v>0</v>
      </c>
    </row>
    <row r="10" spans="1:18" s="576" customFormat="1" x14ac:dyDescent="0.25">
      <c r="A10" s="1019"/>
      <c r="B10" s="586" t="s">
        <v>148</v>
      </c>
      <c r="C10" s="103">
        <v>150</v>
      </c>
      <c r="D10" s="103">
        <v>150</v>
      </c>
      <c r="E10" s="103">
        <v>150</v>
      </c>
      <c r="F10" s="103">
        <v>150</v>
      </c>
      <c r="G10" s="103">
        <v>150</v>
      </c>
      <c r="H10" s="103">
        <v>150</v>
      </c>
      <c r="I10" s="103">
        <v>150</v>
      </c>
      <c r="J10" s="103">
        <v>150</v>
      </c>
      <c r="K10" s="103">
        <v>150</v>
      </c>
      <c r="L10" s="103">
        <v>150</v>
      </c>
      <c r="M10" s="103">
        <v>150</v>
      </c>
      <c r="N10" s="577">
        <v>150</v>
      </c>
      <c r="O10" s="43"/>
      <c r="P10" s="578">
        <f t="shared" si="0"/>
        <v>150</v>
      </c>
      <c r="Q10" s="578">
        <v>150</v>
      </c>
      <c r="R10" s="578">
        <f t="shared" si="1"/>
        <v>0</v>
      </c>
    </row>
    <row r="11" spans="1:18" s="576" customFormat="1" x14ac:dyDescent="0.25">
      <c r="A11" s="1019"/>
      <c r="B11" s="586" t="s">
        <v>149</v>
      </c>
      <c r="C11" s="103">
        <v>400</v>
      </c>
      <c r="D11" s="103">
        <v>400</v>
      </c>
      <c r="E11" s="103">
        <v>400</v>
      </c>
      <c r="F11" s="103">
        <v>400</v>
      </c>
      <c r="G11" s="103">
        <v>400</v>
      </c>
      <c r="H11" s="103">
        <v>400</v>
      </c>
      <c r="I11" s="103">
        <v>400</v>
      </c>
      <c r="J11" s="103">
        <v>400</v>
      </c>
      <c r="K11" s="103">
        <v>400</v>
      </c>
      <c r="L11" s="103">
        <v>400</v>
      </c>
      <c r="M11" s="103">
        <v>400</v>
      </c>
      <c r="N11" s="577">
        <v>400</v>
      </c>
      <c r="O11" s="43"/>
      <c r="P11" s="578">
        <f t="shared" si="0"/>
        <v>400</v>
      </c>
      <c r="Q11" s="578">
        <v>400</v>
      </c>
      <c r="R11" s="578">
        <f t="shared" si="1"/>
        <v>0</v>
      </c>
    </row>
    <row r="12" spans="1:18" s="576" customFormat="1" x14ac:dyDescent="0.25">
      <c r="A12" s="1019"/>
      <c r="B12" s="586" t="s">
        <v>150</v>
      </c>
      <c r="C12" s="103">
        <v>160</v>
      </c>
      <c r="D12" s="103">
        <v>160</v>
      </c>
      <c r="E12" s="103">
        <v>160</v>
      </c>
      <c r="F12" s="103">
        <v>160</v>
      </c>
      <c r="G12" s="103">
        <v>160</v>
      </c>
      <c r="H12" s="103">
        <v>160</v>
      </c>
      <c r="I12" s="103">
        <v>160</v>
      </c>
      <c r="J12" s="103">
        <v>160</v>
      </c>
      <c r="K12" s="103">
        <v>160</v>
      </c>
      <c r="L12" s="103">
        <v>160</v>
      </c>
      <c r="M12" s="103">
        <v>160</v>
      </c>
      <c r="N12" s="577">
        <v>160</v>
      </c>
      <c r="O12" s="43"/>
      <c r="P12" s="578">
        <f t="shared" si="0"/>
        <v>160</v>
      </c>
      <c r="Q12" s="578">
        <v>160</v>
      </c>
      <c r="R12" s="578">
        <f t="shared" si="1"/>
        <v>0</v>
      </c>
    </row>
    <row r="13" spans="1:18" s="576" customFormat="1" x14ac:dyDescent="0.25">
      <c r="A13" s="1019"/>
      <c r="B13" s="586" t="s">
        <v>150</v>
      </c>
      <c r="C13" s="103">
        <v>200</v>
      </c>
      <c r="D13" s="103">
        <v>200</v>
      </c>
      <c r="E13" s="103">
        <v>200</v>
      </c>
      <c r="F13" s="103">
        <v>200</v>
      </c>
      <c r="G13" s="103">
        <v>200</v>
      </c>
      <c r="H13" s="103">
        <v>200</v>
      </c>
      <c r="I13" s="103">
        <v>200</v>
      </c>
      <c r="J13" s="103">
        <v>200</v>
      </c>
      <c r="K13" s="103">
        <v>200</v>
      </c>
      <c r="L13" s="103">
        <v>200</v>
      </c>
      <c r="M13" s="103">
        <v>200</v>
      </c>
      <c r="N13" s="577">
        <v>200</v>
      </c>
      <c r="O13" s="43"/>
      <c r="P13" s="578">
        <f t="shared" si="0"/>
        <v>200</v>
      </c>
      <c r="Q13" s="578">
        <v>200</v>
      </c>
      <c r="R13" s="578">
        <f t="shared" si="1"/>
        <v>0</v>
      </c>
    </row>
    <row r="14" spans="1:18" s="576" customFormat="1" x14ac:dyDescent="0.25">
      <c r="A14" s="1019"/>
      <c r="B14" s="586" t="s">
        <v>150</v>
      </c>
      <c r="C14" s="103">
        <v>180</v>
      </c>
      <c r="D14" s="103">
        <v>180</v>
      </c>
      <c r="E14" s="103">
        <v>180</v>
      </c>
      <c r="F14" s="103">
        <v>180</v>
      </c>
      <c r="G14" s="103">
        <v>180</v>
      </c>
      <c r="H14" s="103">
        <v>180</v>
      </c>
      <c r="I14" s="103">
        <v>180</v>
      </c>
      <c r="J14" s="103">
        <v>180</v>
      </c>
      <c r="K14" s="103">
        <v>180</v>
      </c>
      <c r="L14" s="103">
        <v>180</v>
      </c>
      <c r="M14" s="103">
        <v>180</v>
      </c>
      <c r="N14" s="577">
        <v>180</v>
      </c>
      <c r="O14" s="43"/>
      <c r="P14" s="578">
        <f t="shared" si="0"/>
        <v>180</v>
      </c>
      <c r="Q14" s="578">
        <v>180</v>
      </c>
      <c r="R14" s="578">
        <f t="shared" si="1"/>
        <v>0</v>
      </c>
    </row>
    <row r="15" spans="1:18" s="576" customFormat="1" x14ac:dyDescent="0.25">
      <c r="A15" s="1019"/>
      <c r="B15" s="586" t="s">
        <v>151</v>
      </c>
      <c r="C15" s="103">
        <v>120</v>
      </c>
      <c r="D15" s="103">
        <v>120</v>
      </c>
      <c r="E15" s="103">
        <v>120</v>
      </c>
      <c r="F15" s="103">
        <v>120</v>
      </c>
      <c r="G15" s="103">
        <v>120</v>
      </c>
      <c r="H15" s="103">
        <v>120</v>
      </c>
      <c r="I15" s="103">
        <v>120</v>
      </c>
      <c r="J15" s="103">
        <v>120</v>
      </c>
      <c r="K15" s="103">
        <v>120</v>
      </c>
      <c r="L15" s="103">
        <v>120</v>
      </c>
      <c r="M15" s="103">
        <v>120</v>
      </c>
      <c r="N15" s="577">
        <v>120</v>
      </c>
      <c r="O15" s="43"/>
      <c r="P15" s="578">
        <f t="shared" si="0"/>
        <v>120</v>
      </c>
      <c r="Q15" s="578">
        <v>120</v>
      </c>
      <c r="R15" s="578">
        <f t="shared" si="1"/>
        <v>0</v>
      </c>
    </row>
    <row r="16" spans="1:18" s="576" customFormat="1" x14ac:dyDescent="0.25">
      <c r="A16" s="1019"/>
      <c r="B16" s="586" t="s">
        <v>151</v>
      </c>
      <c r="C16" s="103">
        <v>5</v>
      </c>
      <c r="D16" s="103">
        <v>5</v>
      </c>
      <c r="E16" s="103">
        <v>5</v>
      </c>
      <c r="F16" s="103">
        <v>5</v>
      </c>
      <c r="G16" s="103">
        <v>5</v>
      </c>
      <c r="H16" s="103">
        <v>5</v>
      </c>
      <c r="I16" s="103">
        <v>5</v>
      </c>
      <c r="J16" s="103">
        <v>5</v>
      </c>
      <c r="K16" s="103">
        <v>5</v>
      </c>
      <c r="L16" s="103">
        <v>5</v>
      </c>
      <c r="M16" s="103">
        <v>5</v>
      </c>
      <c r="N16" s="577">
        <v>5</v>
      </c>
      <c r="O16" s="43"/>
      <c r="P16" s="578">
        <f t="shared" si="0"/>
        <v>5</v>
      </c>
      <c r="Q16" s="578">
        <v>5</v>
      </c>
      <c r="R16" s="578">
        <f t="shared" si="1"/>
        <v>0</v>
      </c>
    </row>
    <row r="17" spans="1:18" s="576" customFormat="1" x14ac:dyDescent="0.25">
      <c r="A17" s="1019"/>
      <c r="B17" s="586" t="s">
        <v>151</v>
      </c>
      <c r="C17" s="103">
        <v>100</v>
      </c>
      <c r="D17" s="103">
        <v>100</v>
      </c>
      <c r="E17" s="103">
        <v>100</v>
      </c>
      <c r="F17" s="103">
        <v>100</v>
      </c>
      <c r="G17" s="103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577">
        <v>100</v>
      </c>
      <c r="O17" s="43"/>
      <c r="P17" s="578">
        <f t="shared" si="0"/>
        <v>100</v>
      </c>
      <c r="Q17" s="578">
        <v>100</v>
      </c>
      <c r="R17" s="578">
        <f t="shared" si="1"/>
        <v>0</v>
      </c>
    </row>
    <row r="18" spans="1:18" s="576" customFormat="1" x14ac:dyDescent="0.25">
      <c r="A18" s="1019"/>
      <c r="B18" s="586" t="s">
        <v>151</v>
      </c>
      <c r="C18" s="103">
        <v>169</v>
      </c>
      <c r="D18" s="103">
        <v>169</v>
      </c>
      <c r="E18" s="103">
        <v>169</v>
      </c>
      <c r="F18" s="103">
        <v>169</v>
      </c>
      <c r="G18" s="103">
        <v>169</v>
      </c>
      <c r="H18" s="103">
        <v>169</v>
      </c>
      <c r="I18" s="103">
        <v>169</v>
      </c>
      <c r="J18" s="103">
        <v>169</v>
      </c>
      <c r="K18" s="103">
        <v>169</v>
      </c>
      <c r="L18" s="103">
        <v>169</v>
      </c>
      <c r="M18" s="103">
        <v>169</v>
      </c>
      <c r="N18" s="577">
        <v>169</v>
      </c>
      <c r="O18" s="43"/>
      <c r="P18" s="578">
        <f t="shared" si="0"/>
        <v>169</v>
      </c>
      <c r="Q18" s="578">
        <v>169</v>
      </c>
      <c r="R18" s="578">
        <f t="shared" si="1"/>
        <v>0</v>
      </c>
    </row>
    <row r="19" spans="1:18" s="576" customFormat="1" x14ac:dyDescent="0.25">
      <c r="A19" s="1019"/>
      <c r="B19" s="586" t="s">
        <v>152</v>
      </c>
      <c r="C19" s="103">
        <v>23</v>
      </c>
      <c r="D19" s="103">
        <v>23</v>
      </c>
      <c r="E19" s="103">
        <v>23</v>
      </c>
      <c r="F19" s="103">
        <v>23</v>
      </c>
      <c r="G19" s="103">
        <v>23</v>
      </c>
      <c r="H19" s="103">
        <v>23</v>
      </c>
      <c r="I19" s="103">
        <v>23</v>
      </c>
      <c r="J19" s="103">
        <v>23</v>
      </c>
      <c r="K19" s="103">
        <v>23</v>
      </c>
      <c r="L19" s="103">
        <v>23</v>
      </c>
      <c r="M19" s="103">
        <v>23</v>
      </c>
      <c r="N19" s="577">
        <v>23</v>
      </c>
      <c r="O19" s="43"/>
      <c r="P19" s="578">
        <f t="shared" si="0"/>
        <v>23</v>
      </c>
      <c r="Q19" s="578">
        <v>23</v>
      </c>
      <c r="R19" s="578">
        <f t="shared" si="1"/>
        <v>0</v>
      </c>
    </row>
    <row r="20" spans="1:18" s="576" customFormat="1" x14ac:dyDescent="0.25">
      <c r="A20" s="1019"/>
      <c r="B20" s="586" t="s">
        <v>153</v>
      </c>
      <c r="C20" s="103">
        <v>3</v>
      </c>
      <c r="D20" s="103">
        <v>3</v>
      </c>
      <c r="E20" s="103">
        <v>3</v>
      </c>
      <c r="F20" s="103">
        <v>3</v>
      </c>
      <c r="G20" s="103">
        <v>3</v>
      </c>
      <c r="H20" s="103">
        <v>3</v>
      </c>
      <c r="I20" s="103">
        <v>3</v>
      </c>
      <c r="J20" s="103">
        <v>3</v>
      </c>
      <c r="K20" s="103">
        <v>3</v>
      </c>
      <c r="L20" s="103">
        <v>3</v>
      </c>
      <c r="M20" s="103">
        <v>3</v>
      </c>
      <c r="N20" s="577">
        <v>3</v>
      </c>
      <c r="O20" s="43"/>
      <c r="P20" s="578">
        <f t="shared" si="0"/>
        <v>3</v>
      </c>
      <c r="Q20" s="578">
        <v>3</v>
      </c>
      <c r="R20" s="578">
        <f t="shared" si="1"/>
        <v>0</v>
      </c>
    </row>
    <row r="21" spans="1:18" s="576" customFormat="1" x14ac:dyDescent="0.25">
      <c r="A21" s="1019"/>
      <c r="B21" s="586" t="s">
        <v>154</v>
      </c>
      <c r="C21" s="103">
        <v>50</v>
      </c>
      <c r="D21" s="103">
        <v>50</v>
      </c>
      <c r="E21" s="103">
        <v>50</v>
      </c>
      <c r="F21" s="103">
        <v>50</v>
      </c>
      <c r="G21" s="103">
        <v>50</v>
      </c>
      <c r="H21" s="103">
        <v>50</v>
      </c>
      <c r="I21" s="103">
        <v>50</v>
      </c>
      <c r="J21" s="103">
        <v>50</v>
      </c>
      <c r="K21" s="103">
        <v>50</v>
      </c>
      <c r="L21" s="103">
        <v>50</v>
      </c>
      <c r="M21" s="103">
        <v>50</v>
      </c>
      <c r="N21" s="577">
        <v>50</v>
      </c>
      <c r="O21" s="43"/>
      <c r="P21" s="578">
        <f t="shared" si="0"/>
        <v>50</v>
      </c>
      <c r="Q21" s="578">
        <v>50</v>
      </c>
      <c r="R21" s="578">
        <f t="shared" si="1"/>
        <v>0</v>
      </c>
    </row>
    <row r="22" spans="1:18" s="576" customFormat="1" x14ac:dyDescent="0.25">
      <c r="A22" s="1019"/>
      <c r="B22" s="586" t="s">
        <v>155</v>
      </c>
      <c r="C22" s="103">
        <v>50</v>
      </c>
      <c r="D22" s="103">
        <v>50</v>
      </c>
      <c r="E22" s="103">
        <v>50</v>
      </c>
      <c r="F22" s="103">
        <v>50</v>
      </c>
      <c r="G22" s="103">
        <v>50</v>
      </c>
      <c r="H22" s="103">
        <v>50</v>
      </c>
      <c r="I22" s="103">
        <v>50</v>
      </c>
      <c r="J22" s="103">
        <v>50</v>
      </c>
      <c r="K22" s="103">
        <v>50</v>
      </c>
      <c r="L22" s="103">
        <v>50</v>
      </c>
      <c r="M22" s="103">
        <v>50</v>
      </c>
      <c r="N22" s="577">
        <v>50</v>
      </c>
      <c r="O22" s="43"/>
      <c r="P22" s="578">
        <f t="shared" si="0"/>
        <v>50</v>
      </c>
      <c r="Q22" s="578">
        <v>50</v>
      </c>
      <c r="R22" s="578">
        <f t="shared" si="1"/>
        <v>0</v>
      </c>
    </row>
    <row r="23" spans="1:18" s="576" customFormat="1" x14ac:dyDescent="0.25">
      <c r="A23" s="1019"/>
      <c r="B23" s="586" t="s">
        <v>156</v>
      </c>
      <c r="C23" s="103">
        <v>266</v>
      </c>
      <c r="D23" s="103">
        <v>266</v>
      </c>
      <c r="E23" s="103">
        <v>266</v>
      </c>
      <c r="F23" s="103">
        <v>266</v>
      </c>
      <c r="G23" s="103">
        <v>266</v>
      </c>
      <c r="H23" s="103">
        <v>266</v>
      </c>
      <c r="I23" s="103">
        <v>266</v>
      </c>
      <c r="J23" s="103">
        <v>266</v>
      </c>
      <c r="K23" s="103">
        <v>266</v>
      </c>
      <c r="L23" s="103">
        <v>266</v>
      </c>
      <c r="M23" s="103">
        <v>266</v>
      </c>
      <c r="N23" s="577">
        <v>266</v>
      </c>
      <c r="O23" s="43"/>
      <c r="P23" s="578">
        <f t="shared" si="0"/>
        <v>266</v>
      </c>
      <c r="Q23" s="578">
        <v>266</v>
      </c>
      <c r="R23" s="578">
        <f t="shared" si="1"/>
        <v>0</v>
      </c>
    </row>
    <row r="24" spans="1:18" s="576" customFormat="1" x14ac:dyDescent="0.25">
      <c r="A24" s="1019"/>
      <c r="B24" s="586" t="s">
        <v>157</v>
      </c>
      <c r="C24" s="103">
        <v>50</v>
      </c>
      <c r="D24" s="103">
        <v>50</v>
      </c>
      <c r="E24" s="103">
        <v>50</v>
      </c>
      <c r="F24" s="103">
        <v>50</v>
      </c>
      <c r="G24" s="103">
        <v>50</v>
      </c>
      <c r="H24" s="103">
        <v>50</v>
      </c>
      <c r="I24" s="103">
        <v>50</v>
      </c>
      <c r="J24" s="103">
        <v>50</v>
      </c>
      <c r="K24" s="103">
        <v>50</v>
      </c>
      <c r="L24" s="103">
        <v>50</v>
      </c>
      <c r="M24" s="103">
        <v>50</v>
      </c>
      <c r="N24" s="577">
        <v>50</v>
      </c>
      <c r="O24" s="43"/>
      <c r="P24" s="578">
        <f t="shared" si="0"/>
        <v>50</v>
      </c>
      <c r="Q24" s="578">
        <v>50</v>
      </c>
      <c r="R24" s="578">
        <f t="shared" si="1"/>
        <v>0</v>
      </c>
    </row>
    <row r="25" spans="1:18" s="576" customFormat="1" x14ac:dyDescent="0.25">
      <c r="A25" s="1019"/>
      <c r="B25" s="586" t="s">
        <v>158</v>
      </c>
      <c r="C25" s="103">
        <v>30</v>
      </c>
      <c r="D25" s="103">
        <v>30</v>
      </c>
      <c r="E25" s="103">
        <v>30</v>
      </c>
      <c r="F25" s="103">
        <v>30</v>
      </c>
      <c r="G25" s="103">
        <v>30</v>
      </c>
      <c r="H25" s="103">
        <v>30</v>
      </c>
      <c r="I25" s="103">
        <v>30</v>
      </c>
      <c r="J25" s="103">
        <v>30</v>
      </c>
      <c r="K25" s="103">
        <v>30</v>
      </c>
      <c r="L25" s="103">
        <v>30</v>
      </c>
      <c r="M25" s="103">
        <v>30</v>
      </c>
      <c r="N25" s="577">
        <v>30</v>
      </c>
      <c r="O25" s="43"/>
      <c r="P25" s="578">
        <f t="shared" si="0"/>
        <v>30</v>
      </c>
      <c r="Q25" s="578">
        <v>30</v>
      </c>
      <c r="R25" s="578">
        <f t="shared" si="1"/>
        <v>0</v>
      </c>
    </row>
    <row r="26" spans="1:18" s="576" customFormat="1" x14ac:dyDescent="0.25">
      <c r="A26" s="1019"/>
      <c r="B26" s="586" t="s">
        <v>159</v>
      </c>
      <c r="C26" s="103">
        <v>50</v>
      </c>
      <c r="D26" s="103">
        <v>50</v>
      </c>
      <c r="E26" s="103">
        <v>50</v>
      </c>
      <c r="F26" s="103">
        <v>50</v>
      </c>
      <c r="G26" s="103">
        <v>50</v>
      </c>
      <c r="H26" s="103">
        <v>50</v>
      </c>
      <c r="I26" s="103">
        <v>50</v>
      </c>
      <c r="J26" s="103">
        <v>50</v>
      </c>
      <c r="K26" s="103">
        <v>50</v>
      </c>
      <c r="L26" s="103">
        <v>50</v>
      </c>
      <c r="M26" s="103">
        <v>50</v>
      </c>
      <c r="N26" s="577">
        <v>50</v>
      </c>
      <c r="O26" s="43"/>
      <c r="P26" s="578">
        <f t="shared" si="0"/>
        <v>50</v>
      </c>
      <c r="Q26" s="578">
        <v>50</v>
      </c>
      <c r="R26" s="578">
        <f t="shared" si="1"/>
        <v>0</v>
      </c>
    </row>
    <row r="27" spans="1:18" s="576" customFormat="1" x14ac:dyDescent="0.25">
      <c r="A27" s="1019"/>
      <c r="B27" s="586" t="s">
        <v>160</v>
      </c>
      <c r="C27" s="103">
        <v>94</v>
      </c>
      <c r="D27" s="103">
        <v>94</v>
      </c>
      <c r="E27" s="103">
        <v>94</v>
      </c>
      <c r="F27" s="103">
        <v>94</v>
      </c>
      <c r="G27" s="103">
        <v>94</v>
      </c>
      <c r="H27" s="103">
        <v>94</v>
      </c>
      <c r="I27" s="103">
        <v>94</v>
      </c>
      <c r="J27" s="103">
        <v>94</v>
      </c>
      <c r="K27" s="103">
        <v>94</v>
      </c>
      <c r="L27" s="103">
        <v>94</v>
      </c>
      <c r="M27" s="103">
        <v>94</v>
      </c>
      <c r="N27" s="577">
        <v>94</v>
      </c>
      <c r="O27" s="43"/>
      <c r="P27" s="578">
        <f t="shared" si="0"/>
        <v>94</v>
      </c>
      <c r="Q27" s="578">
        <v>94</v>
      </c>
      <c r="R27" s="578">
        <f t="shared" si="1"/>
        <v>0</v>
      </c>
    </row>
    <row r="28" spans="1:18" s="576" customFormat="1" x14ac:dyDescent="0.25">
      <c r="A28" s="1019"/>
      <c r="B28" s="586" t="s">
        <v>161</v>
      </c>
      <c r="C28" s="103">
        <v>5</v>
      </c>
      <c r="D28" s="103">
        <v>5</v>
      </c>
      <c r="E28" s="103">
        <v>5</v>
      </c>
      <c r="F28" s="103">
        <v>5</v>
      </c>
      <c r="G28" s="103">
        <v>5</v>
      </c>
      <c r="H28" s="103">
        <v>5</v>
      </c>
      <c r="I28" s="103">
        <v>5</v>
      </c>
      <c r="J28" s="103">
        <v>5</v>
      </c>
      <c r="K28" s="103">
        <v>5</v>
      </c>
      <c r="L28" s="103">
        <v>5</v>
      </c>
      <c r="M28" s="103">
        <v>5</v>
      </c>
      <c r="N28" s="577">
        <v>5</v>
      </c>
      <c r="O28" s="43"/>
      <c r="P28" s="578">
        <f t="shared" si="0"/>
        <v>5</v>
      </c>
      <c r="Q28" s="578">
        <v>5</v>
      </c>
      <c r="R28" s="578">
        <f t="shared" si="1"/>
        <v>0</v>
      </c>
    </row>
    <row r="29" spans="1:18" s="576" customFormat="1" ht="15.75" thickBot="1" x14ac:dyDescent="0.3">
      <c r="A29" s="1019"/>
      <c r="B29" s="586" t="s">
        <v>162</v>
      </c>
      <c r="C29" s="103">
        <v>100</v>
      </c>
      <c r="D29" s="103">
        <v>100</v>
      </c>
      <c r="E29" s="103">
        <v>100</v>
      </c>
      <c r="F29" s="103">
        <v>100</v>
      </c>
      <c r="G29" s="103">
        <v>100</v>
      </c>
      <c r="H29" s="103">
        <v>100</v>
      </c>
      <c r="I29" s="103">
        <v>100</v>
      </c>
      <c r="J29" s="103">
        <v>100</v>
      </c>
      <c r="K29" s="103">
        <v>100</v>
      </c>
      <c r="L29" s="103">
        <v>100</v>
      </c>
      <c r="M29" s="103">
        <v>100</v>
      </c>
      <c r="N29" s="577">
        <v>100</v>
      </c>
      <c r="O29" s="43"/>
      <c r="P29" s="578">
        <f t="shared" si="0"/>
        <v>100</v>
      </c>
      <c r="Q29" s="578">
        <v>100</v>
      </c>
      <c r="R29" s="578">
        <f t="shared" si="1"/>
        <v>0</v>
      </c>
    </row>
    <row r="30" spans="1:18" s="422" customFormat="1" ht="15.75" thickTop="1" x14ac:dyDescent="0.25">
      <c r="A30" s="416"/>
      <c r="B30" s="1414"/>
      <c r="C30" s="1415"/>
      <c r="D30" s="1415"/>
      <c r="E30" s="1415"/>
      <c r="F30" s="1415"/>
      <c r="G30" s="1415"/>
      <c r="H30" s="1415"/>
      <c r="I30" s="1415"/>
      <c r="J30" s="1415"/>
      <c r="K30" s="1415"/>
      <c r="L30" s="1415"/>
      <c r="M30" s="1415"/>
      <c r="N30" s="1416"/>
      <c r="O30" s="1417"/>
      <c r="P30" s="1418"/>
      <c r="Q30" s="1418"/>
      <c r="R30" s="1419"/>
    </row>
    <row r="31" spans="1:18" s="422" customFormat="1" ht="15.75" thickBot="1" x14ac:dyDescent="0.3">
      <c r="A31" s="416"/>
      <c r="B31" s="1420"/>
      <c r="C31" s="1421"/>
      <c r="D31" s="1421"/>
      <c r="E31" s="1421"/>
      <c r="F31" s="1421"/>
      <c r="G31" s="1421"/>
      <c r="H31" s="1421"/>
      <c r="I31" s="1421"/>
      <c r="J31" s="1421"/>
      <c r="K31" s="1421"/>
      <c r="L31" s="1421"/>
      <c r="M31" s="1421"/>
      <c r="N31" s="1422"/>
      <c r="O31" s="1423"/>
      <c r="P31" s="1424"/>
      <c r="Q31" s="1424"/>
      <c r="R31" s="1425"/>
    </row>
    <row r="32" spans="1:18" s="576" customFormat="1" ht="15.75" thickTop="1" x14ac:dyDescent="0.25">
      <c r="A32" s="1019"/>
      <c r="B32" s="586" t="s">
        <v>163</v>
      </c>
      <c r="C32" s="103">
        <v>137</v>
      </c>
      <c r="D32" s="103">
        <v>137</v>
      </c>
      <c r="E32" s="103">
        <v>137</v>
      </c>
      <c r="F32" s="103">
        <v>137</v>
      </c>
      <c r="G32" s="103">
        <v>137</v>
      </c>
      <c r="H32" s="103">
        <v>137</v>
      </c>
      <c r="I32" s="103">
        <v>137</v>
      </c>
      <c r="J32" s="103">
        <v>137</v>
      </c>
      <c r="K32" s="103">
        <v>137</v>
      </c>
      <c r="L32" s="103">
        <v>137</v>
      </c>
      <c r="M32" s="103">
        <v>137</v>
      </c>
      <c r="N32" s="577">
        <v>137</v>
      </c>
      <c r="O32" s="43"/>
      <c r="P32" s="578">
        <f t="shared" si="0"/>
        <v>137</v>
      </c>
      <c r="Q32" s="578">
        <v>137</v>
      </c>
      <c r="R32" s="578">
        <f t="shared" si="1"/>
        <v>0</v>
      </c>
    </row>
    <row r="33" spans="1:18" s="576" customFormat="1" x14ac:dyDescent="0.25">
      <c r="A33" s="1019"/>
      <c r="B33" s="586" t="s">
        <v>164</v>
      </c>
      <c r="C33" s="103">
        <v>154</v>
      </c>
      <c r="D33" s="103">
        <v>154</v>
      </c>
      <c r="E33" s="103">
        <v>154</v>
      </c>
      <c r="F33" s="103">
        <v>154</v>
      </c>
      <c r="G33" s="103">
        <v>154</v>
      </c>
      <c r="H33" s="103">
        <v>154</v>
      </c>
      <c r="I33" s="103">
        <v>154</v>
      </c>
      <c r="J33" s="103">
        <v>154</v>
      </c>
      <c r="K33" s="103">
        <v>154</v>
      </c>
      <c r="L33" s="103">
        <v>154</v>
      </c>
      <c r="M33" s="103">
        <v>154</v>
      </c>
      <c r="N33" s="577">
        <v>154</v>
      </c>
      <c r="O33" s="43"/>
      <c r="P33" s="578">
        <f t="shared" si="0"/>
        <v>154</v>
      </c>
      <c r="Q33" s="578">
        <v>154</v>
      </c>
      <c r="R33" s="578">
        <f t="shared" si="1"/>
        <v>0</v>
      </c>
    </row>
    <row r="34" spans="1:18" s="576" customFormat="1" x14ac:dyDescent="0.25">
      <c r="A34" s="1019"/>
      <c r="B34" s="586" t="s">
        <v>165</v>
      </c>
      <c r="C34" s="103">
        <v>200</v>
      </c>
      <c r="D34" s="103">
        <v>200</v>
      </c>
      <c r="E34" s="103">
        <v>200</v>
      </c>
      <c r="F34" s="103">
        <v>200</v>
      </c>
      <c r="G34" s="103">
        <v>200</v>
      </c>
      <c r="H34" s="103">
        <v>200</v>
      </c>
      <c r="I34" s="103">
        <v>200</v>
      </c>
      <c r="J34" s="103">
        <v>200</v>
      </c>
      <c r="K34" s="103">
        <v>200</v>
      </c>
      <c r="L34" s="103">
        <v>200</v>
      </c>
      <c r="M34" s="103">
        <v>200</v>
      </c>
      <c r="N34" s="577">
        <v>200</v>
      </c>
      <c r="O34" s="43"/>
      <c r="P34" s="578">
        <f t="shared" si="0"/>
        <v>200</v>
      </c>
      <c r="Q34" s="578">
        <v>200</v>
      </c>
      <c r="R34" s="578">
        <f t="shared" si="1"/>
        <v>0</v>
      </c>
    </row>
    <row r="35" spans="1:18" s="576" customFormat="1" x14ac:dyDescent="0.25">
      <c r="A35" s="1019"/>
      <c r="B35" s="586" t="s">
        <v>166</v>
      </c>
      <c r="C35" s="103">
        <v>50</v>
      </c>
      <c r="D35" s="103">
        <v>50</v>
      </c>
      <c r="E35" s="103">
        <v>50</v>
      </c>
      <c r="F35" s="103">
        <v>50</v>
      </c>
      <c r="G35" s="103">
        <v>50</v>
      </c>
      <c r="H35" s="103">
        <v>50</v>
      </c>
      <c r="I35" s="103">
        <v>50</v>
      </c>
      <c r="J35" s="103">
        <v>50</v>
      </c>
      <c r="K35" s="103">
        <v>50</v>
      </c>
      <c r="L35" s="103">
        <v>50</v>
      </c>
      <c r="M35" s="103">
        <v>50</v>
      </c>
      <c r="N35" s="577">
        <v>50</v>
      </c>
      <c r="O35" s="43"/>
      <c r="P35" s="578">
        <f t="shared" si="0"/>
        <v>50</v>
      </c>
      <c r="Q35" s="578">
        <v>50</v>
      </c>
      <c r="R35" s="578">
        <f t="shared" si="1"/>
        <v>0</v>
      </c>
    </row>
    <row r="36" spans="1:18" s="576" customFormat="1" x14ac:dyDescent="0.25">
      <c r="A36" s="1019"/>
      <c r="B36" s="586" t="s">
        <v>167</v>
      </c>
      <c r="C36" s="103">
        <v>90</v>
      </c>
      <c r="D36" s="103">
        <v>90</v>
      </c>
      <c r="E36" s="103">
        <v>90</v>
      </c>
      <c r="F36" s="103">
        <v>90</v>
      </c>
      <c r="G36" s="103">
        <v>90</v>
      </c>
      <c r="H36" s="103">
        <v>90</v>
      </c>
      <c r="I36" s="103">
        <v>90</v>
      </c>
      <c r="J36" s="103">
        <v>90</v>
      </c>
      <c r="K36" s="103">
        <v>90</v>
      </c>
      <c r="L36" s="103">
        <v>90</v>
      </c>
      <c r="M36" s="103">
        <v>90</v>
      </c>
      <c r="N36" s="577">
        <v>90</v>
      </c>
      <c r="O36" s="43"/>
      <c r="P36" s="578">
        <f t="shared" si="0"/>
        <v>90</v>
      </c>
      <c r="Q36" s="578">
        <v>90</v>
      </c>
      <c r="R36" s="578">
        <f t="shared" si="1"/>
        <v>0</v>
      </c>
    </row>
    <row r="37" spans="1:18" s="576" customFormat="1" x14ac:dyDescent="0.25">
      <c r="A37" s="1019"/>
      <c r="B37" s="586" t="s">
        <v>168</v>
      </c>
      <c r="C37" s="103">
        <v>50</v>
      </c>
      <c r="D37" s="103">
        <v>50</v>
      </c>
      <c r="E37" s="103">
        <v>50</v>
      </c>
      <c r="F37" s="103">
        <v>50</v>
      </c>
      <c r="G37" s="103">
        <v>50</v>
      </c>
      <c r="H37" s="103">
        <v>50</v>
      </c>
      <c r="I37" s="103">
        <v>50</v>
      </c>
      <c r="J37" s="103">
        <v>50</v>
      </c>
      <c r="K37" s="103">
        <v>50</v>
      </c>
      <c r="L37" s="103">
        <v>50</v>
      </c>
      <c r="M37" s="103">
        <v>50</v>
      </c>
      <c r="N37" s="577">
        <v>50</v>
      </c>
      <c r="O37" s="43"/>
      <c r="P37" s="578">
        <f t="shared" si="0"/>
        <v>50</v>
      </c>
      <c r="Q37" s="578">
        <v>50</v>
      </c>
      <c r="R37" s="578">
        <f t="shared" si="1"/>
        <v>0</v>
      </c>
    </row>
    <row r="38" spans="1:18" s="576" customFormat="1" x14ac:dyDescent="0.25">
      <c r="A38" s="1019"/>
      <c r="B38" s="586" t="s">
        <v>169</v>
      </c>
      <c r="C38" s="103">
        <v>250</v>
      </c>
      <c r="D38" s="103">
        <v>250</v>
      </c>
      <c r="E38" s="103">
        <v>250</v>
      </c>
      <c r="F38" s="103">
        <v>250</v>
      </c>
      <c r="G38" s="103">
        <v>250</v>
      </c>
      <c r="H38" s="103">
        <v>250</v>
      </c>
      <c r="I38" s="103">
        <v>250</v>
      </c>
      <c r="J38" s="103">
        <v>250</v>
      </c>
      <c r="K38" s="103">
        <v>250</v>
      </c>
      <c r="L38" s="103">
        <v>250</v>
      </c>
      <c r="M38" s="103">
        <v>250</v>
      </c>
      <c r="N38" s="577">
        <v>250</v>
      </c>
      <c r="O38" s="43"/>
      <c r="P38" s="578">
        <f t="shared" si="0"/>
        <v>250</v>
      </c>
      <c r="Q38" s="578">
        <v>250</v>
      </c>
      <c r="R38" s="578">
        <f t="shared" si="1"/>
        <v>0</v>
      </c>
    </row>
    <row r="39" spans="1:18" s="576" customFormat="1" x14ac:dyDescent="0.25">
      <c r="A39" s="1019"/>
      <c r="B39" s="586" t="s">
        <v>169</v>
      </c>
      <c r="C39" s="103">
        <v>20</v>
      </c>
      <c r="D39" s="103">
        <v>20</v>
      </c>
      <c r="E39" s="103">
        <v>20</v>
      </c>
      <c r="F39" s="103">
        <v>20</v>
      </c>
      <c r="G39" s="103">
        <v>20</v>
      </c>
      <c r="H39" s="103">
        <v>20</v>
      </c>
      <c r="I39" s="103">
        <v>20</v>
      </c>
      <c r="J39" s="103">
        <v>20</v>
      </c>
      <c r="K39" s="103">
        <v>20</v>
      </c>
      <c r="L39" s="103">
        <v>20</v>
      </c>
      <c r="M39" s="103">
        <v>20</v>
      </c>
      <c r="N39" s="577">
        <v>20</v>
      </c>
      <c r="O39" s="43"/>
      <c r="P39" s="578">
        <f t="shared" si="0"/>
        <v>20</v>
      </c>
      <c r="Q39" s="578">
        <v>20</v>
      </c>
      <c r="R39" s="578">
        <f t="shared" si="1"/>
        <v>0</v>
      </c>
    </row>
    <row r="40" spans="1:18" s="576" customFormat="1" x14ac:dyDescent="0.25">
      <c r="A40" s="1019"/>
      <c r="B40" s="586" t="s">
        <v>169</v>
      </c>
      <c r="C40" s="103">
        <v>27</v>
      </c>
      <c r="D40" s="103">
        <v>27</v>
      </c>
      <c r="E40" s="103">
        <v>27</v>
      </c>
      <c r="F40" s="103">
        <v>27</v>
      </c>
      <c r="G40" s="103">
        <v>27</v>
      </c>
      <c r="H40" s="103">
        <v>27</v>
      </c>
      <c r="I40" s="103">
        <v>27</v>
      </c>
      <c r="J40" s="103">
        <v>27</v>
      </c>
      <c r="K40" s="103">
        <v>27</v>
      </c>
      <c r="L40" s="103">
        <v>27</v>
      </c>
      <c r="M40" s="103">
        <v>27</v>
      </c>
      <c r="N40" s="577">
        <v>27</v>
      </c>
      <c r="O40" s="43"/>
      <c r="P40" s="578">
        <f t="shared" si="0"/>
        <v>27</v>
      </c>
      <c r="Q40" s="578">
        <v>27</v>
      </c>
      <c r="R40" s="578">
        <f t="shared" si="1"/>
        <v>0</v>
      </c>
    </row>
    <row r="41" spans="1:18" s="576" customFormat="1" x14ac:dyDescent="0.25">
      <c r="A41" s="1019"/>
      <c r="B41" s="586" t="s">
        <v>169</v>
      </c>
      <c r="C41" s="103">
        <v>18</v>
      </c>
      <c r="D41" s="103">
        <v>18</v>
      </c>
      <c r="E41" s="103">
        <v>18</v>
      </c>
      <c r="F41" s="103">
        <v>18</v>
      </c>
      <c r="G41" s="103">
        <v>18</v>
      </c>
      <c r="H41" s="103">
        <v>18</v>
      </c>
      <c r="I41" s="103">
        <v>18</v>
      </c>
      <c r="J41" s="103">
        <v>18</v>
      </c>
      <c r="K41" s="103">
        <v>18</v>
      </c>
      <c r="L41" s="103">
        <v>18</v>
      </c>
      <c r="M41" s="103">
        <v>18</v>
      </c>
      <c r="N41" s="577">
        <v>18</v>
      </c>
      <c r="O41" s="43"/>
      <c r="P41" s="578">
        <f t="shared" si="0"/>
        <v>18</v>
      </c>
      <c r="Q41" s="578">
        <v>18</v>
      </c>
      <c r="R41" s="578">
        <f t="shared" si="1"/>
        <v>0</v>
      </c>
    </row>
    <row r="42" spans="1:18" s="576" customFormat="1" x14ac:dyDescent="0.25">
      <c r="A42" s="1019"/>
      <c r="B42" s="586" t="s">
        <v>170</v>
      </c>
      <c r="C42" s="103">
        <v>293</v>
      </c>
      <c r="D42" s="103">
        <v>293</v>
      </c>
      <c r="E42" s="103">
        <v>293</v>
      </c>
      <c r="F42" s="103">
        <v>293</v>
      </c>
      <c r="G42" s="103">
        <v>293</v>
      </c>
      <c r="H42" s="103">
        <v>293</v>
      </c>
      <c r="I42" s="103">
        <v>293</v>
      </c>
      <c r="J42" s="103">
        <v>293</v>
      </c>
      <c r="K42" s="103">
        <v>293</v>
      </c>
      <c r="L42" s="103">
        <v>293</v>
      </c>
      <c r="M42" s="103">
        <v>293</v>
      </c>
      <c r="N42" s="577">
        <v>293</v>
      </c>
      <c r="O42" s="43"/>
      <c r="P42" s="578">
        <f t="shared" si="0"/>
        <v>293</v>
      </c>
      <c r="Q42" s="578">
        <v>293</v>
      </c>
      <c r="R42" s="578">
        <f t="shared" si="1"/>
        <v>0</v>
      </c>
    </row>
    <row r="43" spans="1:18" s="576" customFormat="1" x14ac:dyDescent="0.25">
      <c r="A43" s="1019"/>
      <c r="B43" s="586" t="s">
        <v>170</v>
      </c>
      <c r="C43" s="103">
        <v>27</v>
      </c>
      <c r="D43" s="103">
        <v>27</v>
      </c>
      <c r="E43" s="103">
        <v>27</v>
      </c>
      <c r="F43" s="103">
        <v>27</v>
      </c>
      <c r="G43" s="103">
        <v>27</v>
      </c>
      <c r="H43" s="103">
        <v>27</v>
      </c>
      <c r="I43" s="103">
        <v>27</v>
      </c>
      <c r="J43" s="103">
        <v>27</v>
      </c>
      <c r="K43" s="103">
        <v>27</v>
      </c>
      <c r="L43" s="103">
        <v>27</v>
      </c>
      <c r="M43" s="103">
        <v>27</v>
      </c>
      <c r="N43" s="577">
        <v>27</v>
      </c>
      <c r="O43" s="43"/>
      <c r="P43" s="578">
        <f t="shared" si="0"/>
        <v>27</v>
      </c>
      <c r="Q43" s="578">
        <v>27</v>
      </c>
      <c r="R43" s="578">
        <f t="shared" si="1"/>
        <v>0</v>
      </c>
    </row>
    <row r="44" spans="1:18" s="576" customFormat="1" x14ac:dyDescent="0.25">
      <c r="A44" s="1019"/>
      <c r="B44" s="586" t="s">
        <v>171</v>
      </c>
      <c r="C44" s="103">
        <v>8</v>
      </c>
      <c r="D44" s="103">
        <v>8</v>
      </c>
      <c r="E44" s="103">
        <v>8</v>
      </c>
      <c r="F44" s="103">
        <v>8</v>
      </c>
      <c r="G44" s="103">
        <v>8</v>
      </c>
      <c r="H44" s="103">
        <v>8</v>
      </c>
      <c r="I44" s="103">
        <v>8</v>
      </c>
      <c r="J44" s="103">
        <v>8</v>
      </c>
      <c r="K44" s="103">
        <v>8</v>
      </c>
      <c r="L44" s="103">
        <v>8</v>
      </c>
      <c r="M44" s="103">
        <v>8</v>
      </c>
      <c r="N44" s="577">
        <v>8</v>
      </c>
      <c r="O44" s="43"/>
      <c r="P44" s="578">
        <f t="shared" si="0"/>
        <v>8</v>
      </c>
      <c r="Q44" s="578">
        <v>8</v>
      </c>
      <c r="R44" s="578">
        <f t="shared" si="1"/>
        <v>0</v>
      </c>
    </row>
    <row r="45" spans="1:18" s="576" customFormat="1" x14ac:dyDescent="0.25">
      <c r="A45" s="1019"/>
      <c r="B45" s="586" t="s">
        <v>588</v>
      </c>
      <c r="C45" s="103">
        <v>300</v>
      </c>
      <c r="D45" s="103">
        <v>300</v>
      </c>
      <c r="E45" s="103">
        <v>300</v>
      </c>
      <c r="F45" s="103">
        <v>300</v>
      </c>
      <c r="G45" s="103">
        <v>300</v>
      </c>
      <c r="H45" s="103">
        <v>300</v>
      </c>
      <c r="I45" s="103">
        <v>300</v>
      </c>
      <c r="J45" s="103">
        <v>300</v>
      </c>
      <c r="K45" s="103">
        <v>300</v>
      </c>
      <c r="L45" s="103">
        <v>300</v>
      </c>
      <c r="M45" s="103">
        <v>300</v>
      </c>
      <c r="N45" s="577">
        <v>300</v>
      </c>
      <c r="O45" s="43"/>
      <c r="P45" s="578">
        <f t="shared" si="0"/>
        <v>300</v>
      </c>
      <c r="Q45" s="578">
        <v>300</v>
      </c>
      <c r="R45" s="578">
        <f t="shared" si="1"/>
        <v>0</v>
      </c>
    </row>
    <row r="46" spans="1:18" s="576" customFormat="1" x14ac:dyDescent="0.25">
      <c r="A46" s="1019"/>
      <c r="B46" s="586" t="s">
        <v>589</v>
      </c>
      <c r="C46" s="103">
        <v>300</v>
      </c>
      <c r="D46" s="103">
        <v>300</v>
      </c>
      <c r="E46" s="103">
        <v>300</v>
      </c>
      <c r="F46" s="103">
        <v>300</v>
      </c>
      <c r="G46" s="103">
        <v>300</v>
      </c>
      <c r="H46" s="103">
        <v>300</v>
      </c>
      <c r="I46" s="103">
        <v>300</v>
      </c>
      <c r="J46" s="103">
        <v>300</v>
      </c>
      <c r="K46" s="103">
        <v>300</v>
      </c>
      <c r="L46" s="103">
        <v>300</v>
      </c>
      <c r="M46" s="103">
        <v>300</v>
      </c>
      <c r="N46" s="577">
        <v>300</v>
      </c>
      <c r="O46" s="43"/>
      <c r="P46" s="578">
        <f t="shared" si="0"/>
        <v>300</v>
      </c>
      <c r="Q46" s="578">
        <v>300</v>
      </c>
      <c r="R46" s="578">
        <f t="shared" si="1"/>
        <v>0</v>
      </c>
    </row>
    <row r="47" spans="1:18" s="576" customFormat="1" x14ac:dyDescent="0.25">
      <c r="A47" s="1019"/>
      <c r="B47" s="586" t="s">
        <v>172</v>
      </c>
      <c r="C47" s="103">
        <v>663</v>
      </c>
      <c r="D47" s="103">
        <v>663</v>
      </c>
      <c r="E47" s="103">
        <v>663</v>
      </c>
      <c r="F47" s="103">
        <v>663</v>
      </c>
      <c r="G47" s="103">
        <v>663</v>
      </c>
      <c r="H47" s="103">
        <v>663</v>
      </c>
      <c r="I47" s="103">
        <v>663</v>
      </c>
      <c r="J47" s="103">
        <v>663</v>
      </c>
      <c r="K47" s="103">
        <v>663</v>
      </c>
      <c r="L47" s="103">
        <v>663</v>
      </c>
      <c r="M47" s="103">
        <v>663</v>
      </c>
      <c r="N47" s="577">
        <v>663</v>
      </c>
      <c r="O47" s="43"/>
      <c r="P47" s="578">
        <f t="shared" si="0"/>
        <v>663</v>
      </c>
      <c r="Q47" s="578">
        <v>663</v>
      </c>
      <c r="R47" s="578">
        <f t="shared" si="1"/>
        <v>0</v>
      </c>
    </row>
    <row r="48" spans="1:18" s="580" customFormat="1" ht="15.75" thickBot="1" x14ac:dyDescent="0.3">
      <c r="A48" s="1022"/>
      <c r="B48" s="661" t="s">
        <v>173</v>
      </c>
      <c r="C48" s="676">
        <f>SUM(C8:C47)</f>
        <v>4897</v>
      </c>
      <c r="D48" s="676">
        <f t="shared" ref="D48:N48" si="2">SUM(D8:D47)</f>
        <v>4897</v>
      </c>
      <c r="E48" s="676">
        <f t="shared" si="2"/>
        <v>4897</v>
      </c>
      <c r="F48" s="676">
        <f t="shared" si="2"/>
        <v>4897</v>
      </c>
      <c r="G48" s="676">
        <f t="shared" si="2"/>
        <v>4897</v>
      </c>
      <c r="H48" s="676">
        <f t="shared" si="2"/>
        <v>4897</v>
      </c>
      <c r="I48" s="676">
        <f t="shared" si="2"/>
        <v>4897</v>
      </c>
      <c r="J48" s="676">
        <f t="shared" si="2"/>
        <v>4897</v>
      </c>
      <c r="K48" s="676">
        <f t="shared" si="2"/>
        <v>4897</v>
      </c>
      <c r="L48" s="676">
        <f t="shared" si="2"/>
        <v>4897</v>
      </c>
      <c r="M48" s="676">
        <f t="shared" si="2"/>
        <v>4897</v>
      </c>
      <c r="N48" s="677">
        <f t="shared" si="2"/>
        <v>4897</v>
      </c>
      <c r="O48" s="43"/>
      <c r="P48" s="1021">
        <f>SUM(P8:P47)</f>
        <v>4897</v>
      </c>
      <c r="Q48" s="1021">
        <v>4907</v>
      </c>
      <c r="R48" s="1021">
        <f t="shared" si="1"/>
        <v>-10</v>
      </c>
    </row>
    <row r="49" spans="1:19" s="580" customFormat="1" x14ac:dyDescent="0.25">
      <c r="A49" s="108"/>
      <c r="B49" s="642"/>
      <c r="C49" s="581"/>
      <c r="D49" s="581"/>
      <c r="E49" s="581"/>
      <c r="F49" s="581"/>
      <c r="G49" s="581"/>
      <c r="H49" s="581"/>
      <c r="I49" s="581"/>
      <c r="J49" s="581"/>
      <c r="K49" s="581"/>
      <c r="L49" s="581"/>
      <c r="M49" s="581"/>
      <c r="N49" s="582"/>
      <c r="O49" s="64"/>
      <c r="P49" s="600"/>
      <c r="Q49" s="600"/>
      <c r="R49" s="600"/>
      <c r="S49" s="622"/>
    </row>
    <row r="50" spans="1:19" s="580" customFormat="1" x14ac:dyDescent="0.25">
      <c r="A50" s="584" t="s">
        <v>174</v>
      </c>
      <c r="B50" s="613"/>
      <c r="C50" s="581"/>
      <c r="D50" s="581"/>
      <c r="E50" s="581"/>
      <c r="F50" s="581"/>
      <c r="G50" s="581"/>
      <c r="H50" s="581"/>
      <c r="I50" s="581"/>
      <c r="J50" s="581"/>
      <c r="K50" s="581"/>
      <c r="L50" s="581"/>
      <c r="M50" s="581"/>
      <c r="N50" s="582"/>
      <c r="O50" s="64"/>
      <c r="P50" s="575"/>
      <c r="Q50" s="575"/>
      <c r="R50" s="575"/>
      <c r="S50" s="622"/>
    </row>
    <row r="51" spans="1:19" s="576" customFormat="1" ht="14.1" customHeight="1" x14ac:dyDescent="0.25">
      <c r="A51" s="108"/>
      <c r="B51" s="586" t="s">
        <v>175</v>
      </c>
      <c r="C51" s="587">
        <v>1.6479999999999999</v>
      </c>
      <c r="D51" s="587">
        <v>1.6479999999999999</v>
      </c>
      <c r="E51" s="587">
        <v>1.6479999999999999</v>
      </c>
      <c r="F51" s="587">
        <v>1.6479999999999999</v>
      </c>
      <c r="G51" s="587">
        <v>1.6479999999999999</v>
      </c>
      <c r="H51" s="587">
        <v>1.6479999999999999</v>
      </c>
      <c r="I51" s="587">
        <v>1.6479999999999999</v>
      </c>
      <c r="J51" s="587">
        <v>1.6479999999999999</v>
      </c>
      <c r="K51" s="587">
        <v>1.6479999999999999</v>
      </c>
      <c r="L51" s="587">
        <v>1.6479999999999999</v>
      </c>
      <c r="M51" s="587">
        <v>1.6479999999999999</v>
      </c>
      <c r="N51" s="588">
        <v>1.6479999999999999</v>
      </c>
      <c r="O51" s="43"/>
      <c r="P51" s="589">
        <f>AVERAGE(C51:N51)</f>
        <v>1.6479999999999999</v>
      </c>
      <c r="Q51" s="589">
        <v>1.6479999999999999</v>
      </c>
      <c r="R51" s="589">
        <f t="shared" ref="R51:R62" si="3">P51-Q51</f>
        <v>0</v>
      </c>
    </row>
    <row r="52" spans="1:19" s="576" customFormat="1" x14ac:dyDescent="0.25">
      <c r="A52" s="108"/>
      <c r="B52" s="586" t="s">
        <v>176</v>
      </c>
      <c r="C52" s="587">
        <v>0.316</v>
      </c>
      <c r="D52" s="587">
        <v>0.316</v>
      </c>
      <c r="E52" s="587">
        <v>0.316</v>
      </c>
      <c r="F52" s="587">
        <v>0.316</v>
      </c>
      <c r="G52" s="587">
        <v>0.316</v>
      </c>
      <c r="H52" s="587">
        <v>0.316</v>
      </c>
      <c r="I52" s="587">
        <v>0.316</v>
      </c>
      <c r="J52" s="587">
        <v>0.316</v>
      </c>
      <c r="K52" s="587">
        <v>0.316</v>
      </c>
      <c r="L52" s="587">
        <v>0.316</v>
      </c>
      <c r="M52" s="587">
        <v>0.316</v>
      </c>
      <c r="N52" s="588">
        <v>0.316</v>
      </c>
      <c r="O52" s="43"/>
      <c r="P52" s="589">
        <f>AVERAGE(C52:N52)</f>
        <v>0.31599999999999995</v>
      </c>
      <c r="Q52" s="589">
        <v>0.31599999999999995</v>
      </c>
      <c r="R52" s="589">
        <f t="shared" si="3"/>
        <v>0</v>
      </c>
    </row>
    <row r="53" spans="1:19" s="576" customFormat="1" x14ac:dyDescent="0.25">
      <c r="A53" s="108"/>
      <c r="B53" s="586" t="s">
        <v>177</v>
      </c>
      <c r="C53" s="587">
        <v>11.05</v>
      </c>
      <c r="D53" s="587">
        <v>11.05</v>
      </c>
      <c r="E53" s="587">
        <v>11.05</v>
      </c>
      <c r="F53" s="587">
        <v>11.05</v>
      </c>
      <c r="G53" s="587">
        <v>11.05</v>
      </c>
      <c r="H53" s="587">
        <v>11.05</v>
      </c>
      <c r="I53" s="587">
        <v>11.05</v>
      </c>
      <c r="J53" s="587">
        <v>11.05</v>
      </c>
      <c r="K53" s="587">
        <v>11.05</v>
      </c>
      <c r="L53" s="587">
        <v>11.05</v>
      </c>
      <c r="M53" s="587">
        <v>11.05</v>
      </c>
      <c r="N53" s="588">
        <v>11.05</v>
      </c>
      <c r="O53" s="43"/>
      <c r="P53" s="589">
        <f>AVERAGE(C53:N53)</f>
        <v>11.049999999999999</v>
      </c>
      <c r="Q53" s="589">
        <v>11.049999999999999</v>
      </c>
      <c r="R53" s="589">
        <f t="shared" si="3"/>
        <v>0</v>
      </c>
    </row>
    <row r="54" spans="1:19" s="576" customFormat="1" x14ac:dyDescent="0.25">
      <c r="A54" s="108"/>
      <c r="B54" s="586" t="s">
        <v>178</v>
      </c>
      <c r="C54" s="587">
        <v>7.22</v>
      </c>
      <c r="D54" s="587">
        <v>7.22</v>
      </c>
      <c r="E54" s="587">
        <v>7.22</v>
      </c>
      <c r="F54" s="587">
        <v>7.22</v>
      </c>
      <c r="G54" s="587">
        <v>7.22</v>
      </c>
      <c r="H54" s="587">
        <v>7.22</v>
      </c>
      <c r="I54" s="587">
        <v>7.22</v>
      </c>
      <c r="J54" s="587">
        <v>7.22</v>
      </c>
      <c r="K54" s="587">
        <v>7.22</v>
      </c>
      <c r="L54" s="587">
        <v>7.22</v>
      </c>
      <c r="M54" s="587">
        <v>7.22</v>
      </c>
      <c r="N54" s="588">
        <v>7.22</v>
      </c>
      <c r="O54" s="43"/>
      <c r="P54" s="589">
        <f>AVERAGE(C54:N54)</f>
        <v>7.22</v>
      </c>
      <c r="Q54" s="589">
        <v>7.22</v>
      </c>
      <c r="R54" s="589">
        <f t="shared" si="3"/>
        <v>0</v>
      </c>
    </row>
    <row r="55" spans="1:19" s="576" customFormat="1" ht="14.85" customHeight="1" x14ac:dyDescent="0.25">
      <c r="A55" s="108"/>
      <c r="B55" s="586" t="s">
        <v>179</v>
      </c>
      <c r="C55" s="587">
        <v>0.98099999999999998</v>
      </c>
      <c r="D55" s="587">
        <v>0.98099999999999998</v>
      </c>
      <c r="E55" s="587">
        <v>0.98099999999999998</v>
      </c>
      <c r="F55" s="587">
        <v>0.98099999999999998</v>
      </c>
      <c r="G55" s="587">
        <v>0.98099999999999998</v>
      </c>
      <c r="H55" s="587">
        <v>0.98099999999999998</v>
      </c>
      <c r="I55" s="587">
        <v>0.98099999999999998</v>
      </c>
      <c r="J55" s="587">
        <v>0.98099999999999998</v>
      </c>
      <c r="K55" s="587">
        <v>0.98099999999999998</v>
      </c>
      <c r="L55" s="587">
        <v>0.98099999999999998</v>
      </c>
      <c r="M55" s="587">
        <v>0.98099999999999998</v>
      </c>
      <c r="N55" s="588">
        <v>0.98099999999999998</v>
      </c>
      <c r="O55" s="43"/>
      <c r="P55" s="589">
        <f>AVERAGE(C55:N55)</f>
        <v>0.98099999999999998</v>
      </c>
      <c r="Q55" s="589">
        <v>0.98099999999999998</v>
      </c>
      <c r="R55" s="589">
        <f t="shared" si="3"/>
        <v>0</v>
      </c>
    </row>
    <row r="56" spans="1:19" s="576" customFormat="1" x14ac:dyDescent="0.25">
      <c r="A56" s="108"/>
      <c r="B56" s="586" t="s">
        <v>180</v>
      </c>
      <c r="C56" s="587"/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90"/>
      <c r="O56" s="43"/>
      <c r="P56" s="589"/>
      <c r="Q56" s="589"/>
      <c r="R56" s="589">
        <f t="shared" si="3"/>
        <v>0</v>
      </c>
    </row>
    <row r="57" spans="1:19" s="576" customFormat="1" x14ac:dyDescent="0.25">
      <c r="A57" s="108"/>
      <c r="B57" s="586" t="s">
        <v>181</v>
      </c>
      <c r="C57" s="587"/>
      <c r="D57" s="587"/>
      <c r="E57" s="587"/>
      <c r="F57" s="587"/>
      <c r="G57" s="587"/>
      <c r="H57" s="587"/>
      <c r="I57" s="587"/>
      <c r="J57" s="587"/>
      <c r="K57" s="587"/>
      <c r="L57" s="587"/>
      <c r="M57" s="587"/>
      <c r="N57" s="588"/>
      <c r="O57" s="43"/>
      <c r="P57" s="589"/>
      <c r="Q57" s="589"/>
      <c r="R57" s="589">
        <f t="shared" si="3"/>
        <v>0</v>
      </c>
    </row>
    <row r="58" spans="1:19" s="576" customFormat="1" x14ac:dyDescent="0.25">
      <c r="A58" s="108"/>
      <c r="B58" s="586" t="s">
        <v>182</v>
      </c>
      <c r="C58" s="591">
        <v>0.26779999999999998</v>
      </c>
      <c r="D58" s="591">
        <v>0.26779999999999998</v>
      </c>
      <c r="E58" s="591">
        <v>0.26779999999999998</v>
      </c>
      <c r="F58" s="591">
        <v>0.26779999999999998</v>
      </c>
      <c r="G58" s="591">
        <v>0.26779999999999998</v>
      </c>
      <c r="H58" s="591">
        <v>0.26779999999999998</v>
      </c>
      <c r="I58" s="591">
        <v>0.26779999999999998</v>
      </c>
      <c r="J58" s="591">
        <v>0.26779999999999998</v>
      </c>
      <c r="K58" s="591">
        <v>0.26779999999999998</v>
      </c>
      <c r="L58" s="591">
        <v>0.26779999999999998</v>
      </c>
      <c r="M58" s="591">
        <v>0.26779999999999998</v>
      </c>
      <c r="N58" s="592">
        <v>0.26779999999999998</v>
      </c>
      <c r="O58" s="43"/>
      <c r="P58" s="593">
        <f>AVERAGE(C58:N58)</f>
        <v>0.26779999999999993</v>
      </c>
      <c r="Q58" s="593">
        <v>0.26779999999999993</v>
      </c>
      <c r="R58" s="593">
        <f t="shared" si="3"/>
        <v>0</v>
      </c>
    </row>
    <row r="59" spans="1:19" s="576" customFormat="1" x14ac:dyDescent="0.25">
      <c r="A59" s="108"/>
      <c r="B59" s="586" t="s">
        <v>183</v>
      </c>
      <c r="C59" s="587">
        <v>1.1499999999999999</v>
      </c>
      <c r="D59" s="587">
        <v>1.1499999999999999</v>
      </c>
      <c r="E59" s="587">
        <v>1.1499999999999999</v>
      </c>
      <c r="F59" s="587">
        <v>1.1499999999999999</v>
      </c>
      <c r="G59" s="587">
        <v>1.1499999999999999</v>
      </c>
      <c r="H59" s="587">
        <v>1.1499999999999999</v>
      </c>
      <c r="I59" s="587">
        <v>1.1499999999999999</v>
      </c>
      <c r="J59" s="587">
        <v>1.1499999999999999</v>
      </c>
      <c r="K59" s="587">
        <v>1.1499999999999999</v>
      </c>
      <c r="L59" s="587">
        <v>1.1499999999999999</v>
      </c>
      <c r="M59" s="587">
        <v>1.1499999999999999</v>
      </c>
      <c r="N59" s="588">
        <v>1.1499999999999999</v>
      </c>
      <c r="O59" s="43"/>
      <c r="P59" s="589">
        <f>AVERAGE(C59:N59)</f>
        <v>1.1500000000000001</v>
      </c>
      <c r="Q59" s="589">
        <v>1.1500000000000001</v>
      </c>
      <c r="R59" s="589">
        <f t="shared" si="3"/>
        <v>0</v>
      </c>
    </row>
    <row r="60" spans="1:19" s="576" customFormat="1" x14ac:dyDescent="0.25">
      <c r="A60" s="108"/>
      <c r="B60" s="586" t="s">
        <v>184</v>
      </c>
      <c r="C60" s="587">
        <v>0.32849999999999996</v>
      </c>
      <c r="D60" s="587">
        <v>0.32849999999999996</v>
      </c>
      <c r="E60" s="587">
        <v>0.32849999999999996</v>
      </c>
      <c r="F60" s="587">
        <v>0.32849999999999996</v>
      </c>
      <c r="G60" s="587">
        <v>0.32849999999999996</v>
      </c>
      <c r="H60" s="587">
        <v>0.32849999999999996</v>
      </c>
      <c r="I60" s="587">
        <v>0.32849999999999996</v>
      </c>
      <c r="J60" s="587">
        <v>0.32849999999999996</v>
      </c>
      <c r="K60" s="587">
        <v>0.32849999999999996</v>
      </c>
      <c r="L60" s="587">
        <v>0.32849999999999996</v>
      </c>
      <c r="M60" s="587">
        <v>0.32849999999999996</v>
      </c>
      <c r="N60" s="588">
        <v>0.32849999999999996</v>
      </c>
      <c r="O60" s="43"/>
      <c r="P60" s="589">
        <f>AVERAGE(C60:N60)</f>
        <v>0.32849999999999996</v>
      </c>
      <c r="Q60" s="589">
        <v>0.32849999999999996</v>
      </c>
      <c r="R60" s="589">
        <f t="shared" si="3"/>
        <v>0</v>
      </c>
    </row>
    <row r="61" spans="1:19" s="576" customFormat="1" x14ac:dyDescent="0.25">
      <c r="A61" s="108"/>
      <c r="B61" s="594" t="s">
        <v>185</v>
      </c>
      <c r="C61" s="587">
        <v>1.2979279460086206</v>
      </c>
      <c r="D61" s="587">
        <v>1.2768061038260072</v>
      </c>
      <c r="E61" s="587">
        <v>1.0274345076430571</v>
      </c>
      <c r="F61" s="587">
        <v>0.68716153542681035</v>
      </c>
      <c r="G61" s="587">
        <v>0.49359916857896829</v>
      </c>
      <c r="H61" s="587">
        <v>0.63075811883039345</v>
      </c>
      <c r="I61" s="587">
        <v>1.3343540442849415</v>
      </c>
      <c r="J61" s="587">
        <v>1.7196874980231873</v>
      </c>
      <c r="K61" s="587">
        <v>1.4383272067345192</v>
      </c>
      <c r="L61" s="587">
        <v>1.1934686439118218</v>
      </c>
      <c r="M61" s="587">
        <v>1.1814779137344713</v>
      </c>
      <c r="N61" s="588">
        <v>1.3865815892474926</v>
      </c>
      <c r="O61" s="43"/>
      <c r="P61" s="589">
        <f>AVERAGE(C61:N61)</f>
        <v>1.1389653563541908</v>
      </c>
      <c r="Q61" s="589">
        <v>1.203866499999237</v>
      </c>
      <c r="R61" s="589">
        <f t="shared" si="3"/>
        <v>-6.4901143645046178E-2</v>
      </c>
    </row>
    <row r="62" spans="1:19" s="576" customFormat="1" x14ac:dyDescent="0.25">
      <c r="A62" s="1020"/>
      <c r="B62" s="595" t="s">
        <v>186</v>
      </c>
      <c r="C62" s="596">
        <v>1.3565663693644663</v>
      </c>
      <c r="D62" s="596">
        <v>1.0739455099495738</v>
      </c>
      <c r="E62" s="596">
        <v>0.89634980496277061</v>
      </c>
      <c r="F62" s="596">
        <v>0.66188374002231498</v>
      </c>
      <c r="G62" s="596">
        <v>0.48836401285616177</v>
      </c>
      <c r="H62" s="596">
        <v>0.58858286560315531</v>
      </c>
      <c r="I62" s="596">
        <v>1.0779478903495836</v>
      </c>
      <c r="J62" s="596">
        <v>1.6105047736662075</v>
      </c>
      <c r="K62" s="596">
        <v>1.2127446775139441</v>
      </c>
      <c r="L62" s="596">
        <v>1.3201256210687995</v>
      </c>
      <c r="M62" s="596">
        <v>1.0681034261761779</v>
      </c>
      <c r="N62" s="597">
        <v>1.3555982031426028</v>
      </c>
      <c r="O62" s="43"/>
      <c r="P62" s="598">
        <f>AVERAGE(C62:N62)</f>
        <v>1.0592264078896463</v>
      </c>
      <c r="Q62" s="598">
        <v>1.1203810186338472</v>
      </c>
      <c r="R62" s="598">
        <f t="shared" si="3"/>
        <v>-6.1154610744200921E-2</v>
      </c>
    </row>
    <row r="63" spans="1:19" s="112" customFormat="1" x14ac:dyDescent="0.25">
      <c r="A63" s="94"/>
      <c r="B63" s="321"/>
      <c r="C63" s="94"/>
      <c r="D63" s="94"/>
      <c r="E63" s="94"/>
      <c r="F63" s="94"/>
      <c r="G63" s="94"/>
      <c r="H63" s="94"/>
      <c r="I63" s="94"/>
      <c r="J63" s="564"/>
      <c r="K63" s="564"/>
      <c r="L63" s="564"/>
      <c r="M63" s="564"/>
      <c r="N63" s="599"/>
      <c r="O63" s="43"/>
      <c r="P63" s="600"/>
      <c r="Q63" s="600"/>
      <c r="R63" s="600"/>
    </row>
    <row r="64" spans="1:19" s="580" customFormat="1" x14ac:dyDescent="0.25">
      <c r="A64" s="584" t="s">
        <v>187</v>
      </c>
      <c r="B64" s="613"/>
      <c r="C64" s="572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601"/>
      <c r="O64" s="43"/>
      <c r="P64" s="575"/>
      <c r="Q64" s="575"/>
      <c r="R64" s="575"/>
    </row>
    <row r="65" spans="1:18" s="576" customFormat="1" x14ac:dyDescent="0.25">
      <c r="A65" s="571"/>
      <c r="B65" s="613"/>
      <c r="C65" s="400"/>
      <c r="D65" s="400"/>
      <c r="E65" s="400"/>
      <c r="F65" s="400"/>
      <c r="G65" s="400"/>
      <c r="H65" s="400"/>
      <c r="I65" s="400"/>
      <c r="J65" s="573"/>
      <c r="K65" s="573"/>
      <c r="L65" s="573"/>
      <c r="M65" s="573"/>
      <c r="N65" s="493"/>
      <c r="O65" s="43"/>
      <c r="P65" s="589"/>
      <c r="Q65" s="589"/>
      <c r="R65" s="589"/>
    </row>
    <row r="66" spans="1:18" s="576" customFormat="1" x14ac:dyDescent="0.25">
      <c r="A66" s="111">
        <v>12195</v>
      </c>
      <c r="B66" s="585" t="s">
        <v>188</v>
      </c>
      <c r="C66" s="602">
        <f>C8+C9+C10</f>
        <v>255</v>
      </c>
      <c r="D66" s="602">
        <f t="shared" ref="D66:N66" si="4">D8+D9+D10</f>
        <v>255</v>
      </c>
      <c r="E66" s="602">
        <f t="shared" si="4"/>
        <v>255</v>
      </c>
      <c r="F66" s="602">
        <f t="shared" si="4"/>
        <v>255</v>
      </c>
      <c r="G66" s="602">
        <f t="shared" si="4"/>
        <v>255</v>
      </c>
      <c r="H66" s="602">
        <f t="shared" si="4"/>
        <v>255</v>
      </c>
      <c r="I66" s="602">
        <f t="shared" si="4"/>
        <v>255</v>
      </c>
      <c r="J66" s="602">
        <f t="shared" si="4"/>
        <v>255</v>
      </c>
      <c r="K66" s="602">
        <f t="shared" si="4"/>
        <v>255</v>
      </c>
      <c r="L66" s="602">
        <f t="shared" si="4"/>
        <v>255</v>
      </c>
      <c r="M66" s="602">
        <f t="shared" si="4"/>
        <v>255</v>
      </c>
      <c r="N66" s="603">
        <f t="shared" si="4"/>
        <v>255</v>
      </c>
      <c r="O66" s="43"/>
      <c r="P66" s="604">
        <f>AVERAGE(C66:N66)</f>
        <v>255</v>
      </c>
      <c r="Q66" s="604">
        <v>255</v>
      </c>
      <c r="R66" s="604">
        <f>P66-Q66</f>
        <v>0</v>
      </c>
    </row>
    <row r="67" spans="1:18" s="112" customFormat="1" x14ac:dyDescent="0.25">
      <c r="A67" s="111"/>
      <c r="B67" s="605" t="s">
        <v>189</v>
      </c>
      <c r="C67" s="564">
        <f>+C51*C66*1000</f>
        <v>420239.99999999994</v>
      </c>
      <c r="D67" s="564">
        <f t="shared" ref="D67:N67" si="5">+D51*D66*1000</f>
        <v>420239.99999999994</v>
      </c>
      <c r="E67" s="564">
        <f t="shared" si="5"/>
        <v>420239.99999999994</v>
      </c>
      <c r="F67" s="564">
        <f t="shared" si="5"/>
        <v>420239.99999999994</v>
      </c>
      <c r="G67" s="564">
        <f t="shared" si="5"/>
        <v>420239.99999999994</v>
      </c>
      <c r="H67" s="564">
        <f t="shared" si="5"/>
        <v>420239.99999999994</v>
      </c>
      <c r="I67" s="564">
        <f t="shared" si="5"/>
        <v>420239.99999999994</v>
      </c>
      <c r="J67" s="564">
        <f t="shared" si="5"/>
        <v>420239.99999999994</v>
      </c>
      <c r="K67" s="564">
        <f t="shared" si="5"/>
        <v>420239.99999999994</v>
      </c>
      <c r="L67" s="564">
        <f t="shared" si="5"/>
        <v>420239.99999999994</v>
      </c>
      <c r="M67" s="564">
        <f t="shared" si="5"/>
        <v>420239.99999999994</v>
      </c>
      <c r="N67" s="599">
        <f t="shared" si="5"/>
        <v>420239.99999999994</v>
      </c>
      <c r="O67" s="43"/>
      <c r="P67" s="600">
        <f>SUM(C67:N67)</f>
        <v>5042879.9999999991</v>
      </c>
      <c r="Q67" s="600">
        <v>5042879.9999999991</v>
      </c>
      <c r="R67" s="600">
        <f>P67-Q67</f>
        <v>0</v>
      </c>
    </row>
    <row r="68" spans="1:18" s="112" customFormat="1" x14ac:dyDescent="0.25">
      <c r="A68" s="111"/>
      <c r="B68" s="605" t="s">
        <v>190</v>
      </c>
      <c r="C68" s="606">
        <f>+C52*C66*1000</f>
        <v>80580</v>
      </c>
      <c r="D68" s="606">
        <f t="shared" ref="D68:N68" si="6">+D52*D66*1000</f>
        <v>80580</v>
      </c>
      <c r="E68" s="606">
        <f t="shared" si="6"/>
        <v>80580</v>
      </c>
      <c r="F68" s="606">
        <f t="shared" si="6"/>
        <v>80580</v>
      </c>
      <c r="G68" s="606">
        <f t="shared" si="6"/>
        <v>80580</v>
      </c>
      <c r="H68" s="606">
        <f t="shared" si="6"/>
        <v>80580</v>
      </c>
      <c r="I68" s="606">
        <f t="shared" si="6"/>
        <v>80580</v>
      </c>
      <c r="J68" s="606">
        <f t="shared" si="6"/>
        <v>80580</v>
      </c>
      <c r="K68" s="606">
        <f t="shared" si="6"/>
        <v>80580</v>
      </c>
      <c r="L68" s="606">
        <f t="shared" si="6"/>
        <v>80580</v>
      </c>
      <c r="M68" s="606">
        <f t="shared" si="6"/>
        <v>80580</v>
      </c>
      <c r="N68" s="607">
        <f t="shared" si="6"/>
        <v>80580</v>
      </c>
      <c r="O68" s="43"/>
      <c r="P68" s="608">
        <f>SUM(C68:N68)</f>
        <v>966960</v>
      </c>
      <c r="Q68" s="608">
        <v>966960</v>
      </c>
      <c r="R68" s="608">
        <f>P68-Q68</f>
        <v>0</v>
      </c>
    </row>
    <row r="69" spans="1:18" s="112" customFormat="1" x14ac:dyDescent="0.25">
      <c r="A69" s="111"/>
      <c r="B69" s="609" t="s">
        <v>191</v>
      </c>
      <c r="C69" s="610">
        <f>SUM(C67:C68)</f>
        <v>500819.99999999994</v>
      </c>
      <c r="D69" s="610">
        <f t="shared" ref="D69:N69" si="7">SUM(D67:D68)</f>
        <v>500819.99999999994</v>
      </c>
      <c r="E69" s="610">
        <f t="shared" si="7"/>
        <v>500819.99999999994</v>
      </c>
      <c r="F69" s="610">
        <f t="shared" si="7"/>
        <v>500819.99999999994</v>
      </c>
      <c r="G69" s="610">
        <f t="shared" si="7"/>
        <v>500819.99999999994</v>
      </c>
      <c r="H69" s="610">
        <f t="shared" si="7"/>
        <v>500819.99999999994</v>
      </c>
      <c r="I69" s="610">
        <f t="shared" si="7"/>
        <v>500819.99999999994</v>
      </c>
      <c r="J69" s="610">
        <f t="shared" si="7"/>
        <v>500819.99999999994</v>
      </c>
      <c r="K69" s="610">
        <f t="shared" si="7"/>
        <v>500819.99999999994</v>
      </c>
      <c r="L69" s="610">
        <f t="shared" si="7"/>
        <v>500819.99999999994</v>
      </c>
      <c r="M69" s="610">
        <f t="shared" si="7"/>
        <v>500819.99999999994</v>
      </c>
      <c r="N69" s="611">
        <f t="shared" si="7"/>
        <v>500819.99999999994</v>
      </c>
      <c r="O69" s="43"/>
      <c r="P69" s="612">
        <f t="shared" ref="P69" si="8">SUM(P67:P68)</f>
        <v>6009839.9999999991</v>
      </c>
      <c r="Q69" s="612">
        <v>6009839.9999999991</v>
      </c>
      <c r="R69" s="612">
        <f>P69-Q69</f>
        <v>0</v>
      </c>
    </row>
    <row r="70" spans="1:18" s="576" customFormat="1" x14ac:dyDescent="0.25">
      <c r="A70" s="111"/>
      <c r="B70" s="613"/>
      <c r="C70" s="103"/>
      <c r="D70" s="103"/>
      <c r="E70" s="103"/>
      <c r="F70" s="103"/>
      <c r="G70" s="103"/>
      <c r="H70" s="103"/>
      <c r="I70" s="103"/>
      <c r="J70" s="573"/>
      <c r="K70" s="573"/>
      <c r="L70" s="573"/>
      <c r="M70" s="573"/>
      <c r="N70" s="493"/>
      <c r="O70" s="43"/>
      <c r="P70" s="575"/>
      <c r="Q70" s="575"/>
      <c r="R70" s="575"/>
    </row>
    <row r="71" spans="1:18" s="576" customFormat="1" x14ac:dyDescent="0.25">
      <c r="A71" s="111">
        <v>12195</v>
      </c>
      <c r="B71" s="586" t="s">
        <v>149</v>
      </c>
      <c r="C71" s="103">
        <f t="shared" ref="C71:N71" si="9">C11</f>
        <v>400</v>
      </c>
      <c r="D71" s="103">
        <f t="shared" si="9"/>
        <v>400</v>
      </c>
      <c r="E71" s="103">
        <f t="shared" si="9"/>
        <v>400</v>
      </c>
      <c r="F71" s="103">
        <f t="shared" si="9"/>
        <v>400</v>
      </c>
      <c r="G71" s="103">
        <f t="shared" si="9"/>
        <v>400</v>
      </c>
      <c r="H71" s="103">
        <f t="shared" si="9"/>
        <v>400</v>
      </c>
      <c r="I71" s="103">
        <f t="shared" si="9"/>
        <v>400</v>
      </c>
      <c r="J71" s="103">
        <f t="shared" si="9"/>
        <v>400</v>
      </c>
      <c r="K71" s="103">
        <f t="shared" si="9"/>
        <v>400</v>
      </c>
      <c r="L71" s="103">
        <f t="shared" si="9"/>
        <v>400</v>
      </c>
      <c r="M71" s="103">
        <f t="shared" si="9"/>
        <v>400</v>
      </c>
      <c r="N71" s="577">
        <f t="shared" si="9"/>
        <v>400</v>
      </c>
      <c r="O71" s="43"/>
      <c r="P71" s="578">
        <f>AVERAGE(C71:N71)</f>
        <v>400</v>
      </c>
      <c r="Q71" s="578">
        <v>400</v>
      </c>
      <c r="R71" s="578"/>
    </row>
    <row r="72" spans="1:18" s="112" customFormat="1" x14ac:dyDescent="0.25">
      <c r="A72" s="111"/>
      <c r="B72" s="605" t="s">
        <v>189</v>
      </c>
      <c r="C72" s="564">
        <f t="shared" ref="C72:N72" si="10">+C51*C71*1000</f>
        <v>659199.99999999988</v>
      </c>
      <c r="D72" s="564">
        <f t="shared" si="10"/>
        <v>659199.99999999988</v>
      </c>
      <c r="E72" s="564">
        <f t="shared" si="10"/>
        <v>659199.99999999988</v>
      </c>
      <c r="F72" s="564">
        <f t="shared" si="10"/>
        <v>659199.99999999988</v>
      </c>
      <c r="G72" s="564">
        <f t="shared" si="10"/>
        <v>659199.99999999988</v>
      </c>
      <c r="H72" s="564">
        <f t="shared" si="10"/>
        <v>659199.99999999988</v>
      </c>
      <c r="I72" s="564">
        <f t="shared" si="10"/>
        <v>659199.99999999988</v>
      </c>
      <c r="J72" s="564">
        <f t="shared" si="10"/>
        <v>659199.99999999988</v>
      </c>
      <c r="K72" s="564">
        <f t="shared" si="10"/>
        <v>659199.99999999988</v>
      </c>
      <c r="L72" s="564">
        <f t="shared" si="10"/>
        <v>659199.99999999988</v>
      </c>
      <c r="M72" s="564">
        <f t="shared" si="10"/>
        <v>659199.99999999988</v>
      </c>
      <c r="N72" s="599">
        <f t="shared" si="10"/>
        <v>659199.99999999988</v>
      </c>
      <c r="O72" s="43"/>
      <c r="P72" s="600">
        <f>SUM(C72:N72)</f>
        <v>7910399.9999999991</v>
      </c>
      <c r="Q72" s="600">
        <v>7910399.9999999991</v>
      </c>
      <c r="R72" s="600">
        <f>P72-Q72</f>
        <v>0</v>
      </c>
    </row>
    <row r="73" spans="1:18" s="112" customFormat="1" x14ac:dyDescent="0.25">
      <c r="A73" s="111"/>
      <c r="B73" s="605" t="s">
        <v>190</v>
      </c>
      <c r="C73" s="606">
        <f t="shared" ref="C73:N73" si="11">+C52*C71*1000</f>
        <v>126400</v>
      </c>
      <c r="D73" s="606">
        <f t="shared" si="11"/>
        <v>126400</v>
      </c>
      <c r="E73" s="606">
        <f t="shared" si="11"/>
        <v>126400</v>
      </c>
      <c r="F73" s="606">
        <f t="shared" si="11"/>
        <v>126400</v>
      </c>
      <c r="G73" s="606">
        <f t="shared" si="11"/>
        <v>126400</v>
      </c>
      <c r="H73" s="606">
        <f t="shared" si="11"/>
        <v>126400</v>
      </c>
      <c r="I73" s="606">
        <f t="shared" si="11"/>
        <v>126400</v>
      </c>
      <c r="J73" s="606">
        <f t="shared" si="11"/>
        <v>126400</v>
      </c>
      <c r="K73" s="606">
        <f t="shared" si="11"/>
        <v>126400</v>
      </c>
      <c r="L73" s="606">
        <f t="shared" si="11"/>
        <v>126400</v>
      </c>
      <c r="M73" s="606">
        <f t="shared" si="11"/>
        <v>126400</v>
      </c>
      <c r="N73" s="607">
        <f t="shared" si="11"/>
        <v>126400</v>
      </c>
      <c r="O73" s="43"/>
      <c r="P73" s="608">
        <f>SUM(C73:N73)</f>
        <v>1516800</v>
      </c>
      <c r="Q73" s="608">
        <v>1516800</v>
      </c>
      <c r="R73" s="608">
        <f>P73-Q73</f>
        <v>0</v>
      </c>
    </row>
    <row r="74" spans="1:18" s="112" customFormat="1" x14ac:dyDescent="0.25">
      <c r="A74" s="111"/>
      <c r="B74" s="609" t="s">
        <v>192</v>
      </c>
      <c r="C74" s="610">
        <f t="shared" ref="C74:N74" si="12">SUM(C72:C73)</f>
        <v>785599.99999999988</v>
      </c>
      <c r="D74" s="610">
        <f t="shared" si="12"/>
        <v>785599.99999999988</v>
      </c>
      <c r="E74" s="610">
        <f t="shared" si="12"/>
        <v>785599.99999999988</v>
      </c>
      <c r="F74" s="610">
        <f t="shared" si="12"/>
        <v>785599.99999999988</v>
      </c>
      <c r="G74" s="610">
        <f t="shared" si="12"/>
        <v>785599.99999999988</v>
      </c>
      <c r="H74" s="610">
        <f t="shared" si="12"/>
        <v>785599.99999999988</v>
      </c>
      <c r="I74" s="610">
        <f t="shared" si="12"/>
        <v>785599.99999999988</v>
      </c>
      <c r="J74" s="610">
        <f t="shared" si="12"/>
        <v>785599.99999999988</v>
      </c>
      <c r="K74" s="610">
        <f t="shared" si="12"/>
        <v>785599.99999999988</v>
      </c>
      <c r="L74" s="610">
        <f t="shared" si="12"/>
        <v>785599.99999999988</v>
      </c>
      <c r="M74" s="610">
        <f t="shared" si="12"/>
        <v>785599.99999999988</v>
      </c>
      <c r="N74" s="611">
        <f t="shared" si="12"/>
        <v>785599.99999999988</v>
      </c>
      <c r="O74" s="43"/>
      <c r="P74" s="612">
        <f>SUM(P72:P73)</f>
        <v>9427200</v>
      </c>
      <c r="Q74" s="612">
        <v>9427200</v>
      </c>
      <c r="R74" s="612">
        <f>P74-Q74</f>
        <v>0</v>
      </c>
    </row>
    <row r="75" spans="1:18" s="576" customFormat="1" x14ac:dyDescent="0.25">
      <c r="A75" s="111"/>
      <c r="B75" s="613"/>
      <c r="C75" s="103"/>
      <c r="D75" s="103"/>
      <c r="E75" s="103"/>
      <c r="F75" s="103"/>
      <c r="G75" s="103"/>
      <c r="H75" s="103"/>
      <c r="I75" s="103"/>
      <c r="J75" s="573"/>
      <c r="K75" s="573"/>
      <c r="L75" s="573"/>
      <c r="M75" s="573"/>
      <c r="N75" s="493"/>
      <c r="O75" s="43"/>
      <c r="P75" s="575"/>
      <c r="Q75" s="575"/>
      <c r="R75" s="575"/>
    </row>
    <row r="76" spans="1:18" s="576" customFormat="1" x14ac:dyDescent="0.25">
      <c r="A76" s="111">
        <v>12195</v>
      </c>
      <c r="B76" s="586" t="s">
        <v>150</v>
      </c>
      <c r="C76" s="103">
        <f t="shared" ref="C76" si="13">C12+C13+C14</f>
        <v>540</v>
      </c>
      <c r="D76" s="103">
        <f t="shared" ref="D76:N76" si="14">D12+D13+D14</f>
        <v>540</v>
      </c>
      <c r="E76" s="103">
        <f t="shared" si="14"/>
        <v>540</v>
      </c>
      <c r="F76" s="103">
        <f t="shared" si="14"/>
        <v>540</v>
      </c>
      <c r="G76" s="103">
        <f t="shared" si="14"/>
        <v>540</v>
      </c>
      <c r="H76" s="103">
        <f t="shared" si="14"/>
        <v>540</v>
      </c>
      <c r="I76" s="103">
        <f t="shared" si="14"/>
        <v>540</v>
      </c>
      <c r="J76" s="103">
        <f t="shared" si="14"/>
        <v>540</v>
      </c>
      <c r="K76" s="103">
        <f t="shared" si="14"/>
        <v>540</v>
      </c>
      <c r="L76" s="103">
        <f t="shared" si="14"/>
        <v>540</v>
      </c>
      <c r="M76" s="103">
        <f t="shared" si="14"/>
        <v>540</v>
      </c>
      <c r="N76" s="577">
        <f t="shared" si="14"/>
        <v>540</v>
      </c>
      <c r="O76" s="43"/>
      <c r="P76" s="578">
        <f>AVERAGE(C76:N76)</f>
        <v>540</v>
      </c>
      <c r="Q76" s="578">
        <v>540</v>
      </c>
      <c r="R76" s="578">
        <f>P76-Q76</f>
        <v>0</v>
      </c>
    </row>
    <row r="77" spans="1:18" s="112" customFormat="1" x14ac:dyDescent="0.25">
      <c r="A77" s="111"/>
      <c r="B77" s="605" t="s">
        <v>189</v>
      </c>
      <c r="C77" s="564">
        <f t="shared" ref="C77" si="15">+C51*C76*1000</f>
        <v>889920</v>
      </c>
      <c r="D77" s="564">
        <f t="shared" ref="D77:N77" si="16">+D51*D76*1000</f>
        <v>889920</v>
      </c>
      <c r="E77" s="564">
        <f t="shared" si="16"/>
        <v>889920</v>
      </c>
      <c r="F77" s="564">
        <f t="shared" si="16"/>
        <v>889920</v>
      </c>
      <c r="G77" s="564">
        <f t="shared" si="16"/>
        <v>889920</v>
      </c>
      <c r="H77" s="564">
        <f t="shared" si="16"/>
        <v>889920</v>
      </c>
      <c r="I77" s="564">
        <f t="shared" si="16"/>
        <v>889920</v>
      </c>
      <c r="J77" s="564">
        <f t="shared" si="16"/>
        <v>889920</v>
      </c>
      <c r="K77" s="564">
        <f t="shared" si="16"/>
        <v>889920</v>
      </c>
      <c r="L77" s="564">
        <f t="shared" si="16"/>
        <v>889920</v>
      </c>
      <c r="M77" s="564">
        <f t="shared" si="16"/>
        <v>889920</v>
      </c>
      <c r="N77" s="599">
        <f t="shared" si="16"/>
        <v>889920</v>
      </c>
      <c r="O77" s="43"/>
      <c r="P77" s="600">
        <f>SUM(C77:N77)</f>
        <v>10679040</v>
      </c>
      <c r="Q77" s="600">
        <v>10679040</v>
      </c>
      <c r="R77" s="600">
        <f>P77-Q77</f>
        <v>0</v>
      </c>
    </row>
    <row r="78" spans="1:18" s="112" customFormat="1" x14ac:dyDescent="0.25">
      <c r="A78" s="111"/>
      <c r="B78" s="605" t="s">
        <v>190</v>
      </c>
      <c r="C78" s="606">
        <f t="shared" ref="C78" si="17">+C52*C76*1000</f>
        <v>170640.00000000003</v>
      </c>
      <c r="D78" s="606">
        <f t="shared" ref="D78:N78" si="18">+D52*D76*1000</f>
        <v>170640.00000000003</v>
      </c>
      <c r="E78" s="606">
        <f t="shared" si="18"/>
        <v>170640.00000000003</v>
      </c>
      <c r="F78" s="606">
        <f t="shared" si="18"/>
        <v>170640.00000000003</v>
      </c>
      <c r="G78" s="606">
        <f t="shared" si="18"/>
        <v>170640.00000000003</v>
      </c>
      <c r="H78" s="606">
        <f t="shared" si="18"/>
        <v>170640.00000000003</v>
      </c>
      <c r="I78" s="606">
        <f t="shared" si="18"/>
        <v>170640.00000000003</v>
      </c>
      <c r="J78" s="606">
        <f t="shared" si="18"/>
        <v>170640.00000000003</v>
      </c>
      <c r="K78" s="606">
        <f t="shared" si="18"/>
        <v>170640.00000000003</v>
      </c>
      <c r="L78" s="606">
        <f t="shared" si="18"/>
        <v>170640.00000000003</v>
      </c>
      <c r="M78" s="606">
        <f t="shared" si="18"/>
        <v>170640.00000000003</v>
      </c>
      <c r="N78" s="607">
        <f t="shared" si="18"/>
        <v>170640.00000000003</v>
      </c>
      <c r="O78" s="43"/>
      <c r="P78" s="608">
        <f>SUM(C78:N78)</f>
        <v>2047680.0000000002</v>
      </c>
      <c r="Q78" s="608">
        <v>2047680.0000000002</v>
      </c>
      <c r="R78" s="608">
        <f>P78-Q78</f>
        <v>0</v>
      </c>
    </row>
    <row r="79" spans="1:18" s="112" customFormat="1" x14ac:dyDescent="0.25">
      <c r="A79" s="111"/>
      <c r="B79" s="609" t="s">
        <v>193</v>
      </c>
      <c r="C79" s="610">
        <f t="shared" ref="C79" si="19">SUM(C77:C78)</f>
        <v>1060560</v>
      </c>
      <c r="D79" s="610">
        <f t="shared" ref="D79:N79" si="20">SUM(D77:D78)</f>
        <v>1060560</v>
      </c>
      <c r="E79" s="610">
        <f t="shared" si="20"/>
        <v>1060560</v>
      </c>
      <c r="F79" s="610">
        <f t="shared" si="20"/>
        <v>1060560</v>
      </c>
      <c r="G79" s="610">
        <f t="shared" si="20"/>
        <v>1060560</v>
      </c>
      <c r="H79" s="610">
        <f t="shared" si="20"/>
        <v>1060560</v>
      </c>
      <c r="I79" s="610">
        <f t="shared" si="20"/>
        <v>1060560</v>
      </c>
      <c r="J79" s="610">
        <f t="shared" si="20"/>
        <v>1060560</v>
      </c>
      <c r="K79" s="610">
        <f t="shared" si="20"/>
        <v>1060560</v>
      </c>
      <c r="L79" s="610">
        <f t="shared" si="20"/>
        <v>1060560</v>
      </c>
      <c r="M79" s="610">
        <f t="shared" si="20"/>
        <v>1060560</v>
      </c>
      <c r="N79" s="611">
        <f t="shared" si="20"/>
        <v>1060560</v>
      </c>
      <c r="O79" s="43"/>
      <c r="P79" s="612">
        <f t="shared" ref="P79" si="21">SUM(P77:P78)</f>
        <v>12726720</v>
      </c>
      <c r="Q79" s="612">
        <v>12726720</v>
      </c>
      <c r="R79" s="612">
        <f>P79-Q79</f>
        <v>0</v>
      </c>
    </row>
    <row r="80" spans="1:18" s="112" customFormat="1" x14ac:dyDescent="0.25">
      <c r="A80" s="111"/>
      <c r="B80" s="61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577"/>
      <c r="O80" s="43"/>
      <c r="P80" s="614"/>
      <c r="Q80" s="614"/>
      <c r="R80" s="614"/>
    </row>
    <row r="81" spans="1:18" s="112" customFormat="1" ht="15" customHeight="1" x14ac:dyDescent="0.25">
      <c r="A81" s="111">
        <v>12195</v>
      </c>
      <c r="B81" s="586" t="s">
        <v>151</v>
      </c>
      <c r="C81" s="103">
        <f t="shared" ref="C81" si="22">C15+C16+C17+C18+C19+C20+C21+C22</f>
        <v>520</v>
      </c>
      <c r="D81" s="103">
        <f t="shared" ref="D81:N81" si="23">D15+D16+D17+D18+D19+D20+D21+D22</f>
        <v>520</v>
      </c>
      <c r="E81" s="103">
        <f t="shared" si="23"/>
        <v>520</v>
      </c>
      <c r="F81" s="103">
        <f t="shared" si="23"/>
        <v>520</v>
      </c>
      <c r="G81" s="103">
        <f t="shared" si="23"/>
        <v>520</v>
      </c>
      <c r="H81" s="103">
        <f t="shared" si="23"/>
        <v>520</v>
      </c>
      <c r="I81" s="103">
        <f t="shared" si="23"/>
        <v>520</v>
      </c>
      <c r="J81" s="103">
        <f t="shared" si="23"/>
        <v>520</v>
      </c>
      <c r="K81" s="103">
        <f t="shared" si="23"/>
        <v>520</v>
      </c>
      <c r="L81" s="103">
        <f t="shared" si="23"/>
        <v>520</v>
      </c>
      <c r="M81" s="103">
        <f t="shared" si="23"/>
        <v>520</v>
      </c>
      <c r="N81" s="577">
        <f t="shared" si="23"/>
        <v>520</v>
      </c>
      <c r="O81" s="43"/>
      <c r="P81" s="578">
        <f>AVERAGE(C81:N81)</f>
        <v>520</v>
      </c>
      <c r="Q81" s="578">
        <v>520</v>
      </c>
      <c r="R81" s="578">
        <f>P81-Q81</f>
        <v>0</v>
      </c>
    </row>
    <row r="82" spans="1:18" s="112" customFormat="1" ht="15" customHeight="1" x14ac:dyDescent="0.25">
      <c r="A82" s="111"/>
      <c r="B82" s="605" t="s">
        <v>189</v>
      </c>
      <c r="C82" s="564">
        <f t="shared" ref="C82" si="24">+C51*C81*1000</f>
        <v>856959.99999999988</v>
      </c>
      <c r="D82" s="564">
        <f t="shared" ref="D82:N82" si="25">+D51*D81*1000</f>
        <v>856959.99999999988</v>
      </c>
      <c r="E82" s="564">
        <f t="shared" si="25"/>
        <v>856959.99999999988</v>
      </c>
      <c r="F82" s="564">
        <f t="shared" si="25"/>
        <v>856959.99999999988</v>
      </c>
      <c r="G82" s="564">
        <f t="shared" si="25"/>
        <v>856959.99999999988</v>
      </c>
      <c r="H82" s="564">
        <f t="shared" si="25"/>
        <v>856959.99999999988</v>
      </c>
      <c r="I82" s="564">
        <f t="shared" si="25"/>
        <v>856959.99999999988</v>
      </c>
      <c r="J82" s="564">
        <f t="shared" si="25"/>
        <v>856959.99999999988</v>
      </c>
      <c r="K82" s="564">
        <f t="shared" si="25"/>
        <v>856959.99999999988</v>
      </c>
      <c r="L82" s="564">
        <f t="shared" si="25"/>
        <v>856959.99999999988</v>
      </c>
      <c r="M82" s="564">
        <f t="shared" si="25"/>
        <v>856959.99999999988</v>
      </c>
      <c r="N82" s="599">
        <f t="shared" si="25"/>
        <v>856959.99999999988</v>
      </c>
      <c r="O82" s="43"/>
      <c r="P82" s="600">
        <f>SUM(C82:N82)</f>
        <v>10283519.999999998</v>
      </c>
      <c r="Q82" s="600">
        <v>10283519.999999998</v>
      </c>
      <c r="R82" s="600">
        <f>P82-Q82</f>
        <v>0</v>
      </c>
    </row>
    <row r="83" spans="1:18" s="112" customFormat="1" ht="15" customHeight="1" x14ac:dyDescent="0.25">
      <c r="A83" s="111"/>
      <c r="B83" s="605" t="s">
        <v>190</v>
      </c>
      <c r="C83" s="606">
        <f t="shared" ref="C83" si="26">+C52*C81*1000</f>
        <v>164320</v>
      </c>
      <c r="D83" s="606">
        <f t="shared" ref="D83:N83" si="27">+D52*D81*1000</f>
        <v>164320</v>
      </c>
      <c r="E83" s="606">
        <f t="shared" si="27"/>
        <v>164320</v>
      </c>
      <c r="F83" s="606">
        <f t="shared" si="27"/>
        <v>164320</v>
      </c>
      <c r="G83" s="606">
        <f t="shared" si="27"/>
        <v>164320</v>
      </c>
      <c r="H83" s="606">
        <f t="shared" si="27"/>
        <v>164320</v>
      </c>
      <c r="I83" s="606">
        <f t="shared" si="27"/>
        <v>164320</v>
      </c>
      <c r="J83" s="606">
        <f t="shared" si="27"/>
        <v>164320</v>
      </c>
      <c r="K83" s="606">
        <f t="shared" si="27"/>
        <v>164320</v>
      </c>
      <c r="L83" s="606">
        <f t="shared" si="27"/>
        <v>164320</v>
      </c>
      <c r="M83" s="606">
        <f t="shared" si="27"/>
        <v>164320</v>
      </c>
      <c r="N83" s="607">
        <f t="shared" si="27"/>
        <v>164320</v>
      </c>
      <c r="O83" s="43"/>
      <c r="P83" s="608">
        <f>SUM(C83:N83)</f>
        <v>1971840</v>
      </c>
      <c r="Q83" s="608">
        <v>1971840</v>
      </c>
      <c r="R83" s="608">
        <f>P83-Q83</f>
        <v>0</v>
      </c>
    </row>
    <row r="84" spans="1:18" s="112" customFormat="1" ht="15" customHeight="1" x14ac:dyDescent="0.25">
      <c r="A84" s="111"/>
      <c r="B84" s="609" t="s">
        <v>194</v>
      </c>
      <c r="C84" s="610">
        <f t="shared" ref="C84" si="28">SUM(C82:C83)</f>
        <v>1021279.9999999999</v>
      </c>
      <c r="D84" s="610">
        <f t="shared" ref="D84:N84" si="29">SUM(D82:D83)</f>
        <v>1021279.9999999999</v>
      </c>
      <c r="E84" s="610">
        <f t="shared" si="29"/>
        <v>1021279.9999999999</v>
      </c>
      <c r="F84" s="610">
        <f t="shared" si="29"/>
        <v>1021279.9999999999</v>
      </c>
      <c r="G84" s="610">
        <f t="shared" si="29"/>
        <v>1021279.9999999999</v>
      </c>
      <c r="H84" s="610">
        <f t="shared" si="29"/>
        <v>1021279.9999999999</v>
      </c>
      <c r="I84" s="610">
        <f t="shared" si="29"/>
        <v>1021279.9999999999</v>
      </c>
      <c r="J84" s="610">
        <f t="shared" si="29"/>
        <v>1021279.9999999999</v>
      </c>
      <c r="K84" s="610">
        <f t="shared" si="29"/>
        <v>1021279.9999999999</v>
      </c>
      <c r="L84" s="610">
        <f t="shared" si="29"/>
        <v>1021279.9999999999</v>
      </c>
      <c r="M84" s="610">
        <f t="shared" si="29"/>
        <v>1021279.9999999999</v>
      </c>
      <c r="N84" s="611">
        <f t="shared" si="29"/>
        <v>1021279.9999999999</v>
      </c>
      <c r="O84" s="43"/>
      <c r="P84" s="612">
        <f t="shared" ref="P84" si="30">SUM(P82:P83)</f>
        <v>12255359.999999998</v>
      </c>
      <c r="Q84" s="612">
        <v>12255359.999999998</v>
      </c>
      <c r="R84" s="612">
        <f>P84-Q84</f>
        <v>0</v>
      </c>
    </row>
    <row r="85" spans="1:18" s="112" customFormat="1" x14ac:dyDescent="0.25">
      <c r="A85" s="111"/>
      <c r="B85" s="615"/>
      <c r="C85" s="564"/>
      <c r="D85" s="564"/>
      <c r="E85" s="564"/>
      <c r="F85" s="564"/>
      <c r="G85" s="564"/>
      <c r="H85" s="564"/>
      <c r="I85" s="564"/>
      <c r="J85" s="564"/>
      <c r="K85" s="564"/>
      <c r="L85" s="564"/>
      <c r="M85" s="564"/>
      <c r="N85" s="599"/>
      <c r="O85" s="43"/>
      <c r="P85" s="614"/>
      <c r="Q85" s="614"/>
      <c r="R85" s="614"/>
    </row>
    <row r="86" spans="1:18" s="112" customFormat="1" x14ac:dyDescent="0.25">
      <c r="A86" s="111"/>
      <c r="B86" s="586" t="s">
        <v>157</v>
      </c>
      <c r="C86" s="103">
        <f t="shared" ref="C86:N86" si="31">C23+C24</f>
        <v>316</v>
      </c>
      <c r="D86" s="103">
        <f t="shared" si="31"/>
        <v>316</v>
      </c>
      <c r="E86" s="103">
        <f t="shared" si="31"/>
        <v>316</v>
      </c>
      <c r="F86" s="103">
        <f t="shared" si="31"/>
        <v>316</v>
      </c>
      <c r="G86" s="103">
        <f t="shared" si="31"/>
        <v>316</v>
      </c>
      <c r="H86" s="103">
        <f t="shared" si="31"/>
        <v>316</v>
      </c>
      <c r="I86" s="103">
        <f t="shared" si="31"/>
        <v>316</v>
      </c>
      <c r="J86" s="103">
        <f t="shared" si="31"/>
        <v>316</v>
      </c>
      <c r="K86" s="103">
        <f t="shared" si="31"/>
        <v>316</v>
      </c>
      <c r="L86" s="103">
        <f t="shared" si="31"/>
        <v>316</v>
      </c>
      <c r="M86" s="103">
        <f t="shared" si="31"/>
        <v>316</v>
      </c>
      <c r="N86" s="577">
        <f t="shared" si="31"/>
        <v>316</v>
      </c>
      <c r="O86" s="43"/>
      <c r="P86" s="578">
        <f>AVERAGE(C86:N86)</f>
        <v>316</v>
      </c>
      <c r="Q86" s="578">
        <v>316</v>
      </c>
      <c r="R86" s="578">
        <f>P86-Q86</f>
        <v>0</v>
      </c>
    </row>
    <row r="87" spans="1:18" s="112" customFormat="1" x14ac:dyDescent="0.25">
      <c r="A87" s="111">
        <v>12195</v>
      </c>
      <c r="B87" s="605" t="s">
        <v>189</v>
      </c>
      <c r="C87" s="564">
        <f t="shared" ref="C87:N87" si="32">+C51*C86*1000</f>
        <v>520767.99999999994</v>
      </c>
      <c r="D87" s="564">
        <f t="shared" si="32"/>
        <v>520767.99999999994</v>
      </c>
      <c r="E87" s="564">
        <f t="shared" si="32"/>
        <v>520767.99999999994</v>
      </c>
      <c r="F87" s="564">
        <f t="shared" si="32"/>
        <v>520767.99999999994</v>
      </c>
      <c r="G87" s="564">
        <f t="shared" si="32"/>
        <v>520767.99999999994</v>
      </c>
      <c r="H87" s="564">
        <f t="shared" si="32"/>
        <v>520767.99999999994</v>
      </c>
      <c r="I87" s="564">
        <f t="shared" si="32"/>
        <v>520767.99999999994</v>
      </c>
      <c r="J87" s="564">
        <f t="shared" si="32"/>
        <v>520767.99999999994</v>
      </c>
      <c r="K87" s="564">
        <f t="shared" si="32"/>
        <v>520767.99999999994</v>
      </c>
      <c r="L87" s="564">
        <f t="shared" si="32"/>
        <v>520767.99999999994</v>
      </c>
      <c r="M87" s="564">
        <f t="shared" si="32"/>
        <v>520767.99999999994</v>
      </c>
      <c r="N87" s="599">
        <f t="shared" si="32"/>
        <v>520767.99999999994</v>
      </c>
      <c r="O87" s="43"/>
      <c r="P87" s="600">
        <f>SUM(C87:N87)</f>
        <v>6249215.9999999991</v>
      </c>
      <c r="Q87" s="600">
        <v>6249215.9999999991</v>
      </c>
      <c r="R87" s="600">
        <f>P87-Q87</f>
        <v>0</v>
      </c>
    </row>
    <row r="88" spans="1:18" s="112" customFormat="1" x14ac:dyDescent="0.25">
      <c r="A88" s="111"/>
      <c r="B88" s="605" t="s">
        <v>190</v>
      </c>
      <c r="C88" s="606">
        <f t="shared" ref="C88:N88" si="33">+C52*C86*1000</f>
        <v>99856</v>
      </c>
      <c r="D88" s="606">
        <f t="shared" si="33"/>
        <v>99856</v>
      </c>
      <c r="E88" s="606">
        <f t="shared" si="33"/>
        <v>99856</v>
      </c>
      <c r="F88" s="606">
        <f t="shared" si="33"/>
        <v>99856</v>
      </c>
      <c r="G88" s="606">
        <f t="shared" si="33"/>
        <v>99856</v>
      </c>
      <c r="H88" s="606">
        <f t="shared" si="33"/>
        <v>99856</v>
      </c>
      <c r="I88" s="606">
        <f t="shared" si="33"/>
        <v>99856</v>
      </c>
      <c r="J88" s="606">
        <f t="shared" si="33"/>
        <v>99856</v>
      </c>
      <c r="K88" s="606">
        <f t="shared" si="33"/>
        <v>99856</v>
      </c>
      <c r="L88" s="606">
        <f t="shared" si="33"/>
        <v>99856</v>
      </c>
      <c r="M88" s="606">
        <f t="shared" si="33"/>
        <v>99856</v>
      </c>
      <c r="N88" s="607">
        <f t="shared" si="33"/>
        <v>99856</v>
      </c>
      <c r="O88" s="43"/>
      <c r="P88" s="608">
        <f>SUM(C88:N88)</f>
        <v>1198272</v>
      </c>
      <c r="Q88" s="608">
        <v>1198272</v>
      </c>
      <c r="R88" s="608">
        <f>P88-Q88</f>
        <v>0</v>
      </c>
    </row>
    <row r="89" spans="1:18" s="112" customFormat="1" ht="14.85" customHeight="1" x14ac:dyDescent="0.25">
      <c r="A89" s="111"/>
      <c r="B89" s="609" t="s">
        <v>195</v>
      </c>
      <c r="C89" s="610">
        <f t="shared" ref="C89:N89" si="34">SUM(C87:C88)</f>
        <v>620624</v>
      </c>
      <c r="D89" s="610">
        <f t="shared" si="34"/>
        <v>620624</v>
      </c>
      <c r="E89" s="610">
        <f t="shared" si="34"/>
        <v>620624</v>
      </c>
      <c r="F89" s="610">
        <f t="shared" si="34"/>
        <v>620624</v>
      </c>
      <c r="G89" s="610">
        <f t="shared" si="34"/>
        <v>620624</v>
      </c>
      <c r="H89" s="610">
        <f t="shared" si="34"/>
        <v>620624</v>
      </c>
      <c r="I89" s="610">
        <f t="shared" si="34"/>
        <v>620624</v>
      </c>
      <c r="J89" s="610">
        <f t="shared" si="34"/>
        <v>620624</v>
      </c>
      <c r="K89" s="610">
        <f t="shared" si="34"/>
        <v>620624</v>
      </c>
      <c r="L89" s="610">
        <f t="shared" si="34"/>
        <v>620624</v>
      </c>
      <c r="M89" s="610">
        <f t="shared" si="34"/>
        <v>620624</v>
      </c>
      <c r="N89" s="611">
        <f t="shared" si="34"/>
        <v>620624</v>
      </c>
      <c r="O89" s="43"/>
      <c r="P89" s="612">
        <f t="shared" ref="P89" si="35">SUM(P87:P88)</f>
        <v>7447487.9999999991</v>
      </c>
      <c r="Q89" s="612">
        <v>7447487.9999999991</v>
      </c>
      <c r="R89" s="612">
        <f>P89-Q89</f>
        <v>0</v>
      </c>
    </row>
    <row r="90" spans="1:18" s="112" customFormat="1" x14ac:dyDescent="0.25">
      <c r="A90" s="111"/>
      <c r="B90" s="613"/>
      <c r="C90" s="564"/>
      <c r="D90" s="564"/>
      <c r="E90" s="564"/>
      <c r="F90" s="564"/>
      <c r="G90" s="564"/>
      <c r="H90" s="564"/>
      <c r="I90" s="564"/>
      <c r="J90" s="564"/>
      <c r="K90" s="564"/>
      <c r="L90" s="564"/>
      <c r="M90" s="564"/>
      <c r="N90" s="599"/>
      <c r="O90" s="43"/>
      <c r="P90" s="614"/>
      <c r="Q90" s="614"/>
      <c r="R90" s="614"/>
    </row>
    <row r="91" spans="1:18" s="576" customFormat="1" x14ac:dyDescent="0.25">
      <c r="A91" s="108">
        <v>12195</v>
      </c>
      <c r="B91" s="586" t="s">
        <v>196</v>
      </c>
      <c r="C91" s="103">
        <f t="shared" ref="C91:N91" si="36">C26</f>
        <v>50</v>
      </c>
      <c r="D91" s="103">
        <f t="shared" si="36"/>
        <v>50</v>
      </c>
      <c r="E91" s="103">
        <f t="shared" si="36"/>
        <v>50</v>
      </c>
      <c r="F91" s="103">
        <f t="shared" si="36"/>
        <v>50</v>
      </c>
      <c r="G91" s="103">
        <f t="shared" si="36"/>
        <v>50</v>
      </c>
      <c r="H91" s="103">
        <f t="shared" si="36"/>
        <v>50</v>
      </c>
      <c r="I91" s="103">
        <f t="shared" si="36"/>
        <v>50</v>
      </c>
      <c r="J91" s="103">
        <f t="shared" si="36"/>
        <v>50</v>
      </c>
      <c r="K91" s="103">
        <f t="shared" si="36"/>
        <v>50</v>
      </c>
      <c r="L91" s="103">
        <f t="shared" si="36"/>
        <v>50</v>
      </c>
      <c r="M91" s="103">
        <f t="shared" si="36"/>
        <v>50</v>
      </c>
      <c r="N91" s="577">
        <f t="shared" si="36"/>
        <v>50</v>
      </c>
      <c r="O91" s="43"/>
      <c r="P91" s="578">
        <f>AVERAGE(C91:N91)</f>
        <v>50</v>
      </c>
      <c r="Q91" s="578">
        <v>50</v>
      </c>
      <c r="R91" s="578">
        <f>P91-Q91</f>
        <v>0</v>
      </c>
    </row>
    <row r="92" spans="1:18" s="576" customFormat="1" x14ac:dyDescent="0.25">
      <c r="A92" s="108"/>
      <c r="B92" s="605" t="s">
        <v>189</v>
      </c>
      <c r="C92" s="564">
        <f t="shared" ref="C92:N92" si="37">C91*C51*1000</f>
        <v>82399.999999999985</v>
      </c>
      <c r="D92" s="564">
        <f t="shared" si="37"/>
        <v>82399.999999999985</v>
      </c>
      <c r="E92" s="564">
        <f t="shared" si="37"/>
        <v>82399.999999999985</v>
      </c>
      <c r="F92" s="564">
        <f t="shared" si="37"/>
        <v>82399.999999999985</v>
      </c>
      <c r="G92" s="564">
        <f t="shared" si="37"/>
        <v>82399.999999999985</v>
      </c>
      <c r="H92" s="564">
        <f t="shared" si="37"/>
        <v>82399.999999999985</v>
      </c>
      <c r="I92" s="564">
        <f t="shared" si="37"/>
        <v>82399.999999999985</v>
      </c>
      <c r="J92" s="564">
        <f t="shared" si="37"/>
        <v>82399.999999999985</v>
      </c>
      <c r="K92" s="564">
        <f t="shared" si="37"/>
        <v>82399.999999999985</v>
      </c>
      <c r="L92" s="564">
        <f t="shared" si="37"/>
        <v>82399.999999999985</v>
      </c>
      <c r="M92" s="564">
        <f t="shared" si="37"/>
        <v>82399.999999999985</v>
      </c>
      <c r="N92" s="599">
        <f t="shared" si="37"/>
        <v>82399.999999999985</v>
      </c>
      <c r="O92" s="43"/>
      <c r="P92" s="600">
        <f>SUM(C92:N92)</f>
        <v>988799.99999999988</v>
      </c>
      <c r="Q92" s="600">
        <v>988799.99999999988</v>
      </c>
      <c r="R92" s="600">
        <f>P92-Q92</f>
        <v>0</v>
      </c>
    </row>
    <row r="93" spans="1:18" s="576" customFormat="1" x14ac:dyDescent="0.25">
      <c r="A93" s="108"/>
      <c r="B93" s="605" t="s">
        <v>190</v>
      </c>
      <c r="C93" s="606">
        <f t="shared" ref="C93:N93" si="38">C91*C52*1000</f>
        <v>15800</v>
      </c>
      <c r="D93" s="606">
        <f t="shared" si="38"/>
        <v>15800</v>
      </c>
      <c r="E93" s="606">
        <f t="shared" si="38"/>
        <v>15800</v>
      </c>
      <c r="F93" s="606">
        <f t="shared" si="38"/>
        <v>15800</v>
      </c>
      <c r="G93" s="606">
        <f t="shared" si="38"/>
        <v>15800</v>
      </c>
      <c r="H93" s="606">
        <f t="shared" si="38"/>
        <v>15800</v>
      </c>
      <c r="I93" s="606">
        <f t="shared" si="38"/>
        <v>15800</v>
      </c>
      <c r="J93" s="606">
        <f t="shared" si="38"/>
        <v>15800</v>
      </c>
      <c r="K93" s="606">
        <f t="shared" si="38"/>
        <v>15800</v>
      </c>
      <c r="L93" s="606">
        <f t="shared" si="38"/>
        <v>15800</v>
      </c>
      <c r="M93" s="606">
        <f t="shared" si="38"/>
        <v>15800</v>
      </c>
      <c r="N93" s="607">
        <f t="shared" si="38"/>
        <v>15800</v>
      </c>
      <c r="O93" s="43"/>
      <c r="P93" s="608">
        <f>SUM(C93:N93)</f>
        <v>189600</v>
      </c>
      <c r="Q93" s="608">
        <v>189600</v>
      </c>
      <c r="R93" s="608">
        <f>P93-Q93</f>
        <v>0</v>
      </c>
    </row>
    <row r="94" spans="1:18" s="576" customFormat="1" x14ac:dyDescent="0.25">
      <c r="A94" s="108"/>
      <c r="B94" s="609" t="s">
        <v>197</v>
      </c>
      <c r="C94" s="610">
        <f t="shared" ref="C94:N94" si="39">SUM(C92:C93)</f>
        <v>98199.999999999985</v>
      </c>
      <c r="D94" s="610">
        <f t="shared" si="39"/>
        <v>98199.999999999985</v>
      </c>
      <c r="E94" s="610">
        <f t="shared" si="39"/>
        <v>98199.999999999985</v>
      </c>
      <c r="F94" s="610">
        <f t="shared" si="39"/>
        <v>98199.999999999985</v>
      </c>
      <c r="G94" s="610">
        <f t="shared" si="39"/>
        <v>98199.999999999985</v>
      </c>
      <c r="H94" s="610">
        <f t="shared" si="39"/>
        <v>98199.999999999985</v>
      </c>
      <c r="I94" s="610">
        <f t="shared" si="39"/>
        <v>98199.999999999985</v>
      </c>
      <c r="J94" s="610">
        <f t="shared" si="39"/>
        <v>98199.999999999985</v>
      </c>
      <c r="K94" s="610">
        <f t="shared" si="39"/>
        <v>98199.999999999985</v>
      </c>
      <c r="L94" s="610">
        <f t="shared" si="39"/>
        <v>98199.999999999985</v>
      </c>
      <c r="M94" s="610">
        <f t="shared" si="39"/>
        <v>98199.999999999985</v>
      </c>
      <c r="N94" s="611">
        <f t="shared" si="39"/>
        <v>98199.999999999985</v>
      </c>
      <c r="O94" s="43"/>
      <c r="P94" s="612">
        <f t="shared" ref="P94" si="40">SUM(P92:P93)</f>
        <v>1178400</v>
      </c>
      <c r="Q94" s="612">
        <v>1178400</v>
      </c>
      <c r="R94" s="612">
        <f>P94-Q94</f>
        <v>0</v>
      </c>
    </row>
    <row r="95" spans="1:18" s="576" customFormat="1" x14ac:dyDescent="0.25">
      <c r="A95" s="111"/>
      <c r="B95" s="613"/>
      <c r="C95" s="564"/>
      <c r="D95" s="564"/>
      <c r="E95" s="564"/>
      <c r="F95" s="564"/>
      <c r="G95" s="564"/>
      <c r="H95" s="564"/>
      <c r="I95" s="564"/>
      <c r="J95" s="564"/>
      <c r="K95" s="564"/>
      <c r="L95" s="564"/>
      <c r="M95" s="564"/>
      <c r="N95" s="599"/>
      <c r="O95" s="43"/>
      <c r="P95" s="575"/>
      <c r="Q95" s="575"/>
      <c r="R95" s="575"/>
    </row>
    <row r="96" spans="1:18" s="576" customFormat="1" ht="15" customHeight="1" x14ac:dyDescent="0.25">
      <c r="A96" s="111">
        <v>12195</v>
      </c>
      <c r="B96" s="586" t="s">
        <v>198</v>
      </c>
      <c r="C96" s="103">
        <f t="shared" ref="C96:N96" si="41">C27</f>
        <v>94</v>
      </c>
      <c r="D96" s="103">
        <f t="shared" si="41"/>
        <v>94</v>
      </c>
      <c r="E96" s="103">
        <f t="shared" si="41"/>
        <v>94</v>
      </c>
      <c r="F96" s="103">
        <f t="shared" si="41"/>
        <v>94</v>
      </c>
      <c r="G96" s="103">
        <f t="shared" si="41"/>
        <v>94</v>
      </c>
      <c r="H96" s="103">
        <f t="shared" si="41"/>
        <v>94</v>
      </c>
      <c r="I96" s="103">
        <f t="shared" si="41"/>
        <v>94</v>
      </c>
      <c r="J96" s="103">
        <f t="shared" si="41"/>
        <v>94</v>
      </c>
      <c r="K96" s="103">
        <f t="shared" si="41"/>
        <v>94</v>
      </c>
      <c r="L96" s="103">
        <f t="shared" si="41"/>
        <v>94</v>
      </c>
      <c r="M96" s="103">
        <f t="shared" si="41"/>
        <v>94</v>
      </c>
      <c r="N96" s="577">
        <f t="shared" si="41"/>
        <v>94</v>
      </c>
      <c r="O96" s="43"/>
      <c r="P96" s="578">
        <f>AVERAGE(C96:N96)</f>
        <v>94</v>
      </c>
      <c r="Q96" s="578">
        <v>94</v>
      </c>
      <c r="R96" s="578">
        <f>P96-Q96</f>
        <v>0</v>
      </c>
    </row>
    <row r="97" spans="1:18" s="576" customFormat="1" ht="15" customHeight="1" x14ac:dyDescent="0.25">
      <c r="A97" s="111"/>
      <c r="B97" s="605" t="s">
        <v>189</v>
      </c>
      <c r="C97" s="564">
        <f t="shared" ref="C97:N97" si="42">+C$51*C96*1000</f>
        <v>154911.99999999997</v>
      </c>
      <c r="D97" s="564">
        <f t="shared" si="42"/>
        <v>154911.99999999997</v>
      </c>
      <c r="E97" s="564">
        <f t="shared" si="42"/>
        <v>154911.99999999997</v>
      </c>
      <c r="F97" s="564">
        <f t="shared" si="42"/>
        <v>154911.99999999997</v>
      </c>
      <c r="G97" s="564">
        <f t="shared" si="42"/>
        <v>154911.99999999997</v>
      </c>
      <c r="H97" s="564">
        <f t="shared" si="42"/>
        <v>154911.99999999997</v>
      </c>
      <c r="I97" s="564">
        <f t="shared" si="42"/>
        <v>154911.99999999997</v>
      </c>
      <c r="J97" s="564">
        <f t="shared" si="42"/>
        <v>154911.99999999997</v>
      </c>
      <c r="K97" s="564">
        <f t="shared" si="42"/>
        <v>154911.99999999997</v>
      </c>
      <c r="L97" s="564">
        <f t="shared" si="42"/>
        <v>154911.99999999997</v>
      </c>
      <c r="M97" s="564">
        <f t="shared" si="42"/>
        <v>154911.99999999997</v>
      </c>
      <c r="N97" s="599">
        <f t="shared" si="42"/>
        <v>154911.99999999997</v>
      </c>
      <c r="O97" s="43"/>
      <c r="P97" s="600">
        <f>SUM(C97:N97)</f>
        <v>1858943.9999999998</v>
      </c>
      <c r="Q97" s="600">
        <v>1858943.9999999998</v>
      </c>
      <c r="R97" s="600">
        <f>P97-Q97</f>
        <v>0</v>
      </c>
    </row>
    <row r="98" spans="1:18" s="576" customFormat="1" ht="15" customHeight="1" x14ac:dyDescent="0.25">
      <c r="A98" s="111"/>
      <c r="B98" s="605" t="s">
        <v>190</v>
      </c>
      <c r="C98" s="606">
        <f t="shared" ref="C98:N98" si="43">+C$52*C96*1000</f>
        <v>29704</v>
      </c>
      <c r="D98" s="606">
        <f t="shared" si="43"/>
        <v>29704</v>
      </c>
      <c r="E98" s="606">
        <f t="shared" si="43"/>
        <v>29704</v>
      </c>
      <c r="F98" s="606">
        <f t="shared" si="43"/>
        <v>29704</v>
      </c>
      <c r="G98" s="606">
        <f t="shared" si="43"/>
        <v>29704</v>
      </c>
      <c r="H98" s="606">
        <f t="shared" si="43"/>
        <v>29704</v>
      </c>
      <c r="I98" s="606">
        <f t="shared" si="43"/>
        <v>29704</v>
      </c>
      <c r="J98" s="606">
        <f t="shared" si="43"/>
        <v>29704</v>
      </c>
      <c r="K98" s="606">
        <f t="shared" si="43"/>
        <v>29704</v>
      </c>
      <c r="L98" s="606">
        <f t="shared" si="43"/>
        <v>29704</v>
      </c>
      <c r="M98" s="606">
        <f t="shared" si="43"/>
        <v>29704</v>
      </c>
      <c r="N98" s="607">
        <f t="shared" si="43"/>
        <v>29704</v>
      </c>
      <c r="O98" s="43"/>
      <c r="P98" s="608">
        <f>SUM(C98:N98)</f>
        <v>356448</v>
      </c>
      <c r="Q98" s="608">
        <v>356448</v>
      </c>
      <c r="R98" s="608">
        <f>P98-Q98</f>
        <v>0</v>
      </c>
    </row>
    <row r="99" spans="1:18" s="576" customFormat="1" ht="15" customHeight="1" x14ac:dyDescent="0.25">
      <c r="A99" s="111"/>
      <c r="B99" s="609" t="s">
        <v>199</v>
      </c>
      <c r="C99" s="610">
        <f t="shared" ref="C99:N99" si="44">SUM(C97:C98)</f>
        <v>184615.99999999997</v>
      </c>
      <c r="D99" s="610">
        <f t="shared" si="44"/>
        <v>184615.99999999997</v>
      </c>
      <c r="E99" s="610">
        <f t="shared" si="44"/>
        <v>184615.99999999997</v>
      </c>
      <c r="F99" s="610">
        <f t="shared" si="44"/>
        <v>184615.99999999997</v>
      </c>
      <c r="G99" s="610">
        <f t="shared" si="44"/>
        <v>184615.99999999997</v>
      </c>
      <c r="H99" s="610">
        <f t="shared" si="44"/>
        <v>184615.99999999997</v>
      </c>
      <c r="I99" s="610">
        <f t="shared" si="44"/>
        <v>184615.99999999997</v>
      </c>
      <c r="J99" s="610">
        <f t="shared" si="44"/>
        <v>184615.99999999997</v>
      </c>
      <c r="K99" s="610">
        <f t="shared" si="44"/>
        <v>184615.99999999997</v>
      </c>
      <c r="L99" s="610">
        <f t="shared" si="44"/>
        <v>184615.99999999997</v>
      </c>
      <c r="M99" s="610">
        <f t="shared" si="44"/>
        <v>184615.99999999997</v>
      </c>
      <c r="N99" s="611">
        <f t="shared" si="44"/>
        <v>184615.99999999997</v>
      </c>
      <c r="O99" s="43"/>
      <c r="P99" s="612">
        <f t="shared" ref="P99" si="45">SUM(P97:P98)</f>
        <v>2215392</v>
      </c>
      <c r="Q99" s="612">
        <v>2215392</v>
      </c>
      <c r="R99" s="612">
        <f>P99-Q99</f>
        <v>0</v>
      </c>
    </row>
    <row r="100" spans="1:18" s="576" customFormat="1" x14ac:dyDescent="0.25">
      <c r="A100" s="111"/>
      <c r="B100" s="61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577"/>
      <c r="O100" s="43"/>
      <c r="P100" s="575"/>
      <c r="Q100" s="575"/>
      <c r="R100" s="575"/>
    </row>
    <row r="101" spans="1:18" s="112" customFormat="1" x14ac:dyDescent="0.25">
      <c r="A101" s="111"/>
      <c r="B101" s="586" t="s">
        <v>200</v>
      </c>
      <c r="C101" s="103">
        <f t="shared" ref="C101:N101" si="46">C25</f>
        <v>30</v>
      </c>
      <c r="D101" s="103">
        <f t="shared" si="46"/>
        <v>30</v>
      </c>
      <c r="E101" s="103">
        <f t="shared" si="46"/>
        <v>30</v>
      </c>
      <c r="F101" s="103">
        <f t="shared" si="46"/>
        <v>30</v>
      </c>
      <c r="G101" s="103">
        <f t="shared" si="46"/>
        <v>30</v>
      </c>
      <c r="H101" s="103">
        <f t="shared" si="46"/>
        <v>30</v>
      </c>
      <c r="I101" s="103">
        <f t="shared" si="46"/>
        <v>30</v>
      </c>
      <c r="J101" s="103">
        <f t="shared" si="46"/>
        <v>30</v>
      </c>
      <c r="K101" s="103">
        <f t="shared" si="46"/>
        <v>30</v>
      </c>
      <c r="L101" s="103">
        <f t="shared" si="46"/>
        <v>30</v>
      </c>
      <c r="M101" s="103">
        <f t="shared" si="46"/>
        <v>30</v>
      </c>
      <c r="N101" s="577">
        <f t="shared" si="46"/>
        <v>30</v>
      </c>
      <c r="O101" s="43"/>
      <c r="P101" s="578">
        <f>AVERAGE(C101:N101)</f>
        <v>30</v>
      </c>
      <c r="Q101" s="578">
        <v>30</v>
      </c>
      <c r="R101" s="578">
        <f>P101-Q101</f>
        <v>0</v>
      </c>
    </row>
    <row r="102" spans="1:18" s="112" customFormat="1" x14ac:dyDescent="0.25">
      <c r="A102" s="111">
        <v>12195</v>
      </c>
      <c r="B102" s="605" t="s">
        <v>189</v>
      </c>
      <c r="C102" s="564">
        <f t="shared" ref="C102:N102" si="47">+C$51*C101*1000</f>
        <v>49440</v>
      </c>
      <c r="D102" s="564">
        <f t="shared" si="47"/>
        <v>49440</v>
      </c>
      <c r="E102" s="564">
        <f t="shared" si="47"/>
        <v>49440</v>
      </c>
      <c r="F102" s="564">
        <f t="shared" si="47"/>
        <v>49440</v>
      </c>
      <c r="G102" s="564">
        <f t="shared" si="47"/>
        <v>49440</v>
      </c>
      <c r="H102" s="564">
        <f t="shared" si="47"/>
        <v>49440</v>
      </c>
      <c r="I102" s="564">
        <f t="shared" si="47"/>
        <v>49440</v>
      </c>
      <c r="J102" s="564">
        <f t="shared" si="47"/>
        <v>49440</v>
      </c>
      <c r="K102" s="564">
        <f t="shared" si="47"/>
        <v>49440</v>
      </c>
      <c r="L102" s="564">
        <f t="shared" si="47"/>
        <v>49440</v>
      </c>
      <c r="M102" s="564">
        <f t="shared" si="47"/>
        <v>49440</v>
      </c>
      <c r="N102" s="599">
        <f t="shared" si="47"/>
        <v>49440</v>
      </c>
      <c r="O102" s="43"/>
      <c r="P102" s="600">
        <f>SUM(C102:N102)</f>
        <v>593280</v>
      </c>
      <c r="Q102" s="600">
        <v>593280</v>
      </c>
      <c r="R102" s="600">
        <f>P102-Q102</f>
        <v>0</v>
      </c>
    </row>
    <row r="103" spans="1:18" s="112" customFormat="1" x14ac:dyDescent="0.25">
      <c r="A103" s="616"/>
      <c r="B103" s="605" t="s">
        <v>190</v>
      </c>
      <c r="C103" s="606">
        <f t="shared" ref="C103:N103" si="48">+C$52*C101*1000</f>
        <v>9480</v>
      </c>
      <c r="D103" s="606">
        <f t="shared" si="48"/>
        <v>9480</v>
      </c>
      <c r="E103" s="606">
        <f t="shared" si="48"/>
        <v>9480</v>
      </c>
      <c r="F103" s="606">
        <f t="shared" si="48"/>
        <v>9480</v>
      </c>
      <c r="G103" s="606">
        <f t="shared" si="48"/>
        <v>9480</v>
      </c>
      <c r="H103" s="606">
        <f t="shared" si="48"/>
        <v>9480</v>
      </c>
      <c r="I103" s="606">
        <f t="shared" si="48"/>
        <v>9480</v>
      </c>
      <c r="J103" s="606">
        <f t="shared" si="48"/>
        <v>9480</v>
      </c>
      <c r="K103" s="606">
        <f t="shared" si="48"/>
        <v>9480</v>
      </c>
      <c r="L103" s="606">
        <f t="shared" si="48"/>
        <v>9480</v>
      </c>
      <c r="M103" s="606">
        <f t="shared" si="48"/>
        <v>9480</v>
      </c>
      <c r="N103" s="607">
        <f t="shared" si="48"/>
        <v>9480</v>
      </c>
      <c r="O103" s="43"/>
      <c r="P103" s="608">
        <f>SUM(C103:N103)</f>
        <v>113760</v>
      </c>
      <c r="Q103" s="608">
        <v>113760</v>
      </c>
      <c r="R103" s="608">
        <f>P103-Q103</f>
        <v>0</v>
      </c>
    </row>
    <row r="104" spans="1:18" s="112" customFormat="1" ht="14.85" customHeight="1" x14ac:dyDescent="0.25">
      <c r="A104" s="111"/>
      <c r="B104" s="609" t="s">
        <v>201</v>
      </c>
      <c r="C104" s="610">
        <f t="shared" ref="C104:N104" si="49">SUM(C102:C103)</f>
        <v>58920</v>
      </c>
      <c r="D104" s="610">
        <f t="shared" si="49"/>
        <v>58920</v>
      </c>
      <c r="E104" s="610">
        <f t="shared" si="49"/>
        <v>58920</v>
      </c>
      <c r="F104" s="610">
        <f t="shared" si="49"/>
        <v>58920</v>
      </c>
      <c r="G104" s="610">
        <f t="shared" si="49"/>
        <v>58920</v>
      </c>
      <c r="H104" s="610">
        <f t="shared" si="49"/>
        <v>58920</v>
      </c>
      <c r="I104" s="610">
        <f t="shared" si="49"/>
        <v>58920</v>
      </c>
      <c r="J104" s="610">
        <f t="shared" si="49"/>
        <v>58920</v>
      </c>
      <c r="K104" s="610">
        <f t="shared" si="49"/>
        <v>58920</v>
      </c>
      <c r="L104" s="610">
        <f t="shared" si="49"/>
        <v>58920</v>
      </c>
      <c r="M104" s="610">
        <f t="shared" si="49"/>
        <v>58920</v>
      </c>
      <c r="N104" s="611">
        <f t="shared" si="49"/>
        <v>58920</v>
      </c>
      <c r="O104" s="43"/>
      <c r="P104" s="612">
        <f t="shared" ref="P104" si="50">SUM(P102:P103)</f>
        <v>707040</v>
      </c>
      <c r="Q104" s="612">
        <v>707040</v>
      </c>
      <c r="R104" s="612">
        <f>P104-Q104</f>
        <v>0</v>
      </c>
    </row>
    <row r="105" spans="1:18" s="112" customFormat="1" x14ac:dyDescent="0.25">
      <c r="A105" s="111"/>
      <c r="B105" s="613"/>
      <c r="C105" s="103"/>
      <c r="D105" s="103"/>
      <c r="E105" s="103"/>
      <c r="F105" s="103"/>
      <c r="G105" s="103"/>
      <c r="H105" s="103"/>
      <c r="I105" s="103"/>
      <c r="J105" s="617"/>
      <c r="K105" s="617"/>
      <c r="L105" s="617"/>
      <c r="M105" s="617"/>
      <c r="N105" s="618"/>
      <c r="O105" s="43"/>
      <c r="P105" s="614"/>
      <c r="Q105" s="614"/>
      <c r="R105" s="614"/>
    </row>
    <row r="106" spans="1:18" s="576" customFormat="1" x14ac:dyDescent="0.25">
      <c r="A106" s="111">
        <v>12195</v>
      </c>
      <c r="B106" s="586" t="s">
        <v>202</v>
      </c>
      <c r="C106" s="103">
        <f t="shared" ref="C106:N106" si="51">C28</f>
        <v>5</v>
      </c>
      <c r="D106" s="103">
        <f t="shared" si="51"/>
        <v>5</v>
      </c>
      <c r="E106" s="103">
        <f t="shared" si="51"/>
        <v>5</v>
      </c>
      <c r="F106" s="103">
        <f t="shared" si="51"/>
        <v>5</v>
      </c>
      <c r="G106" s="103">
        <f t="shared" si="51"/>
        <v>5</v>
      </c>
      <c r="H106" s="103">
        <f t="shared" si="51"/>
        <v>5</v>
      </c>
      <c r="I106" s="103">
        <f t="shared" si="51"/>
        <v>5</v>
      </c>
      <c r="J106" s="103">
        <f t="shared" si="51"/>
        <v>5</v>
      </c>
      <c r="K106" s="103">
        <f t="shared" si="51"/>
        <v>5</v>
      </c>
      <c r="L106" s="103">
        <f t="shared" si="51"/>
        <v>5</v>
      </c>
      <c r="M106" s="103">
        <f t="shared" si="51"/>
        <v>5</v>
      </c>
      <c r="N106" s="577">
        <f t="shared" si="51"/>
        <v>5</v>
      </c>
      <c r="O106" s="43"/>
      <c r="P106" s="578">
        <f>AVERAGE(C106:N106)</f>
        <v>5</v>
      </c>
      <c r="Q106" s="578">
        <v>5</v>
      </c>
      <c r="R106" s="578">
        <f>P106-Q106</f>
        <v>0</v>
      </c>
    </row>
    <row r="107" spans="1:18" s="112" customFormat="1" x14ac:dyDescent="0.25">
      <c r="A107" s="111"/>
      <c r="B107" s="605" t="s">
        <v>189</v>
      </c>
      <c r="C107" s="564">
        <f t="shared" ref="C107:N107" si="52">+C$51*C106*1000</f>
        <v>8240</v>
      </c>
      <c r="D107" s="564">
        <f t="shared" si="52"/>
        <v>8240</v>
      </c>
      <c r="E107" s="564">
        <f t="shared" si="52"/>
        <v>8240</v>
      </c>
      <c r="F107" s="564">
        <f t="shared" si="52"/>
        <v>8240</v>
      </c>
      <c r="G107" s="564">
        <f t="shared" si="52"/>
        <v>8240</v>
      </c>
      <c r="H107" s="564">
        <f t="shared" si="52"/>
        <v>8240</v>
      </c>
      <c r="I107" s="564">
        <f t="shared" si="52"/>
        <v>8240</v>
      </c>
      <c r="J107" s="564">
        <f t="shared" si="52"/>
        <v>8240</v>
      </c>
      <c r="K107" s="564">
        <f t="shared" si="52"/>
        <v>8240</v>
      </c>
      <c r="L107" s="564">
        <f t="shared" si="52"/>
        <v>8240</v>
      </c>
      <c r="M107" s="564">
        <f t="shared" si="52"/>
        <v>8240</v>
      </c>
      <c r="N107" s="599">
        <f t="shared" si="52"/>
        <v>8240</v>
      </c>
      <c r="O107" s="43"/>
      <c r="P107" s="600">
        <f>SUM(C107:N107)</f>
        <v>98880</v>
      </c>
      <c r="Q107" s="600">
        <v>98880</v>
      </c>
      <c r="R107" s="600">
        <f>P107-Q107</f>
        <v>0</v>
      </c>
    </row>
    <row r="108" spans="1:18" s="112" customFormat="1" x14ac:dyDescent="0.25">
      <c r="A108" s="111"/>
      <c r="B108" s="605" t="s">
        <v>190</v>
      </c>
      <c r="C108" s="606">
        <f t="shared" ref="C108:N108" si="53">+C$52*C106*1000</f>
        <v>1580</v>
      </c>
      <c r="D108" s="606">
        <f t="shared" si="53"/>
        <v>1580</v>
      </c>
      <c r="E108" s="606">
        <f t="shared" si="53"/>
        <v>1580</v>
      </c>
      <c r="F108" s="606">
        <f t="shared" si="53"/>
        <v>1580</v>
      </c>
      <c r="G108" s="606">
        <f t="shared" si="53"/>
        <v>1580</v>
      </c>
      <c r="H108" s="606">
        <f t="shared" si="53"/>
        <v>1580</v>
      </c>
      <c r="I108" s="606">
        <f t="shared" si="53"/>
        <v>1580</v>
      </c>
      <c r="J108" s="606">
        <f t="shared" si="53"/>
        <v>1580</v>
      </c>
      <c r="K108" s="606">
        <f t="shared" si="53"/>
        <v>1580</v>
      </c>
      <c r="L108" s="606">
        <f t="shared" si="53"/>
        <v>1580</v>
      </c>
      <c r="M108" s="606">
        <f t="shared" si="53"/>
        <v>1580</v>
      </c>
      <c r="N108" s="607">
        <f t="shared" si="53"/>
        <v>1580</v>
      </c>
      <c r="O108" s="43"/>
      <c r="P108" s="608">
        <f>SUM(C108:N108)</f>
        <v>18960</v>
      </c>
      <c r="Q108" s="608">
        <v>18960</v>
      </c>
      <c r="R108" s="608">
        <f>P108-Q108</f>
        <v>0</v>
      </c>
    </row>
    <row r="109" spans="1:18" s="112" customFormat="1" ht="14.85" customHeight="1" x14ac:dyDescent="0.25">
      <c r="A109" s="111"/>
      <c r="B109" s="609" t="s">
        <v>203</v>
      </c>
      <c r="C109" s="610">
        <f t="shared" ref="C109:N109" si="54">SUM(C107:C108)</f>
        <v>9820</v>
      </c>
      <c r="D109" s="610">
        <f t="shared" si="54"/>
        <v>9820</v>
      </c>
      <c r="E109" s="610">
        <f t="shared" si="54"/>
        <v>9820</v>
      </c>
      <c r="F109" s="610">
        <f t="shared" si="54"/>
        <v>9820</v>
      </c>
      <c r="G109" s="610">
        <f t="shared" si="54"/>
        <v>9820</v>
      </c>
      <c r="H109" s="610">
        <f t="shared" si="54"/>
        <v>9820</v>
      </c>
      <c r="I109" s="610">
        <f t="shared" si="54"/>
        <v>9820</v>
      </c>
      <c r="J109" s="610">
        <f t="shared" si="54"/>
        <v>9820</v>
      </c>
      <c r="K109" s="610">
        <f t="shared" si="54"/>
        <v>9820</v>
      </c>
      <c r="L109" s="610">
        <f t="shared" si="54"/>
        <v>9820</v>
      </c>
      <c r="M109" s="610">
        <f t="shared" si="54"/>
        <v>9820</v>
      </c>
      <c r="N109" s="611">
        <f t="shared" si="54"/>
        <v>9820</v>
      </c>
      <c r="O109" s="43"/>
      <c r="P109" s="612">
        <f t="shared" ref="P109" si="55">SUM(P107:P108)</f>
        <v>117840</v>
      </c>
      <c r="Q109" s="612">
        <v>117840</v>
      </c>
      <c r="R109" s="612">
        <f>P109-Q109</f>
        <v>0</v>
      </c>
    </row>
    <row r="110" spans="1:18" s="112" customFormat="1" x14ac:dyDescent="0.25">
      <c r="A110" s="111"/>
      <c r="B110" s="615"/>
      <c r="C110" s="564"/>
      <c r="D110" s="564"/>
      <c r="E110" s="564"/>
      <c r="F110" s="564"/>
      <c r="G110" s="564"/>
      <c r="H110" s="564"/>
      <c r="I110" s="564"/>
      <c r="J110" s="564"/>
      <c r="K110" s="564"/>
      <c r="L110" s="564"/>
      <c r="M110" s="564"/>
      <c r="N110" s="599"/>
      <c r="O110" s="43"/>
      <c r="P110" s="614"/>
      <c r="Q110" s="614"/>
      <c r="R110" s="614"/>
    </row>
    <row r="111" spans="1:18" s="112" customFormat="1" x14ac:dyDescent="0.25">
      <c r="A111" s="111">
        <v>12195</v>
      </c>
      <c r="B111" s="586" t="s">
        <v>204</v>
      </c>
      <c r="C111" s="103">
        <f t="shared" ref="C111:N111" si="56">+C29</f>
        <v>100</v>
      </c>
      <c r="D111" s="103">
        <f t="shared" si="56"/>
        <v>100</v>
      </c>
      <c r="E111" s="103">
        <f t="shared" si="56"/>
        <v>100</v>
      </c>
      <c r="F111" s="103">
        <f t="shared" si="56"/>
        <v>100</v>
      </c>
      <c r="G111" s="103">
        <f t="shared" si="56"/>
        <v>100</v>
      </c>
      <c r="H111" s="103">
        <f t="shared" si="56"/>
        <v>100</v>
      </c>
      <c r="I111" s="103">
        <f t="shared" si="56"/>
        <v>100</v>
      </c>
      <c r="J111" s="103">
        <f t="shared" si="56"/>
        <v>100</v>
      </c>
      <c r="K111" s="103">
        <f t="shared" si="56"/>
        <v>100</v>
      </c>
      <c r="L111" s="103">
        <f t="shared" si="56"/>
        <v>100</v>
      </c>
      <c r="M111" s="103">
        <f t="shared" si="56"/>
        <v>100</v>
      </c>
      <c r="N111" s="577">
        <f t="shared" si="56"/>
        <v>100</v>
      </c>
      <c r="O111" s="43"/>
      <c r="P111" s="578">
        <f>AVERAGE(C111:N111)</f>
        <v>100</v>
      </c>
      <c r="Q111" s="578">
        <v>100</v>
      </c>
      <c r="R111" s="578">
        <f>P111-Q111</f>
        <v>0</v>
      </c>
    </row>
    <row r="112" spans="1:18" s="112" customFormat="1" x14ac:dyDescent="0.25">
      <c r="A112" s="111"/>
      <c r="B112" s="605" t="s">
        <v>189</v>
      </c>
      <c r="C112" s="564">
        <f t="shared" ref="C112:N112" si="57">+C51*C111*1000</f>
        <v>164799.99999999997</v>
      </c>
      <c r="D112" s="564">
        <f t="shared" si="57"/>
        <v>164799.99999999997</v>
      </c>
      <c r="E112" s="564">
        <f t="shared" si="57"/>
        <v>164799.99999999997</v>
      </c>
      <c r="F112" s="564">
        <f t="shared" si="57"/>
        <v>164799.99999999997</v>
      </c>
      <c r="G112" s="564">
        <f t="shared" si="57"/>
        <v>164799.99999999997</v>
      </c>
      <c r="H112" s="564">
        <f t="shared" si="57"/>
        <v>164799.99999999997</v>
      </c>
      <c r="I112" s="564">
        <f t="shared" si="57"/>
        <v>164799.99999999997</v>
      </c>
      <c r="J112" s="564">
        <f t="shared" si="57"/>
        <v>164799.99999999997</v>
      </c>
      <c r="K112" s="564">
        <f t="shared" si="57"/>
        <v>164799.99999999997</v>
      </c>
      <c r="L112" s="564">
        <f t="shared" si="57"/>
        <v>164799.99999999997</v>
      </c>
      <c r="M112" s="564">
        <f t="shared" si="57"/>
        <v>164799.99999999997</v>
      </c>
      <c r="N112" s="599">
        <f t="shared" si="57"/>
        <v>164799.99999999997</v>
      </c>
      <c r="O112" s="43"/>
      <c r="P112" s="600">
        <f>SUM(C112:N112)</f>
        <v>1977599.9999999998</v>
      </c>
      <c r="Q112" s="600">
        <v>1977599.9999999998</v>
      </c>
      <c r="R112" s="600">
        <f>P112-Q112</f>
        <v>0</v>
      </c>
    </row>
    <row r="113" spans="1:18" s="576" customFormat="1" x14ac:dyDescent="0.25">
      <c r="A113" s="111"/>
      <c r="B113" s="605" t="s">
        <v>190</v>
      </c>
      <c r="C113" s="606">
        <f t="shared" ref="C113:N113" si="58">+C52*C111*1000</f>
        <v>31600</v>
      </c>
      <c r="D113" s="606">
        <f t="shared" si="58"/>
        <v>31600</v>
      </c>
      <c r="E113" s="606">
        <f t="shared" si="58"/>
        <v>31600</v>
      </c>
      <c r="F113" s="606">
        <f t="shared" si="58"/>
        <v>31600</v>
      </c>
      <c r="G113" s="606">
        <f t="shared" si="58"/>
        <v>31600</v>
      </c>
      <c r="H113" s="606">
        <f t="shared" si="58"/>
        <v>31600</v>
      </c>
      <c r="I113" s="606">
        <f t="shared" si="58"/>
        <v>31600</v>
      </c>
      <c r="J113" s="606">
        <f t="shared" si="58"/>
        <v>31600</v>
      </c>
      <c r="K113" s="606">
        <f t="shared" si="58"/>
        <v>31600</v>
      </c>
      <c r="L113" s="606">
        <f t="shared" si="58"/>
        <v>31600</v>
      </c>
      <c r="M113" s="606">
        <f t="shared" si="58"/>
        <v>31600</v>
      </c>
      <c r="N113" s="607">
        <f t="shared" si="58"/>
        <v>31600</v>
      </c>
      <c r="O113" s="43"/>
      <c r="P113" s="608">
        <f>SUM(C113:N113)</f>
        <v>379200</v>
      </c>
      <c r="Q113" s="608">
        <v>379200</v>
      </c>
      <c r="R113" s="608">
        <f>P113-Q113</f>
        <v>0</v>
      </c>
    </row>
    <row r="114" spans="1:18" s="576" customFormat="1" x14ac:dyDescent="0.25">
      <c r="A114" s="111"/>
      <c r="B114" s="609" t="s">
        <v>205</v>
      </c>
      <c r="C114" s="610">
        <f t="shared" ref="C114:N114" si="59">SUM(C112:C113)</f>
        <v>196399.99999999997</v>
      </c>
      <c r="D114" s="610">
        <f t="shared" si="59"/>
        <v>196399.99999999997</v>
      </c>
      <c r="E114" s="610">
        <f t="shared" si="59"/>
        <v>196399.99999999997</v>
      </c>
      <c r="F114" s="610">
        <f t="shared" si="59"/>
        <v>196399.99999999997</v>
      </c>
      <c r="G114" s="610">
        <f t="shared" si="59"/>
        <v>196399.99999999997</v>
      </c>
      <c r="H114" s="610">
        <f t="shared" si="59"/>
        <v>196399.99999999997</v>
      </c>
      <c r="I114" s="610">
        <f t="shared" si="59"/>
        <v>196399.99999999997</v>
      </c>
      <c r="J114" s="610">
        <f t="shared" si="59"/>
        <v>196399.99999999997</v>
      </c>
      <c r="K114" s="610">
        <f t="shared" si="59"/>
        <v>196399.99999999997</v>
      </c>
      <c r="L114" s="610">
        <f t="shared" si="59"/>
        <v>196399.99999999997</v>
      </c>
      <c r="M114" s="610">
        <f t="shared" si="59"/>
        <v>196399.99999999997</v>
      </c>
      <c r="N114" s="611">
        <f t="shared" si="59"/>
        <v>196399.99999999997</v>
      </c>
      <c r="O114" s="43"/>
      <c r="P114" s="612">
        <f t="shared" ref="P114" si="60">SUM(P112:P113)</f>
        <v>2356800</v>
      </c>
      <c r="Q114" s="612">
        <v>2356800</v>
      </c>
      <c r="R114" s="612">
        <f>P114-Q114</f>
        <v>0</v>
      </c>
    </row>
    <row r="115" spans="1:18" s="576" customFormat="1" ht="15.75" thickBot="1" x14ac:dyDescent="0.3">
      <c r="A115" s="111"/>
      <c r="B115" s="615"/>
      <c r="C115" s="564"/>
      <c r="D115" s="564"/>
      <c r="E115" s="564"/>
      <c r="F115" s="564"/>
      <c r="G115" s="564"/>
      <c r="H115" s="564"/>
      <c r="I115" s="564"/>
      <c r="J115" s="564"/>
      <c r="K115" s="564"/>
      <c r="L115" s="564"/>
      <c r="M115" s="564"/>
      <c r="N115" s="599"/>
      <c r="O115" s="43"/>
      <c r="P115" s="575"/>
      <c r="Q115" s="575"/>
      <c r="R115" s="575"/>
    </row>
    <row r="116" spans="1:18" s="110" customFormat="1" ht="15.75" thickTop="1" x14ac:dyDescent="0.25">
      <c r="A116" s="1426"/>
      <c r="B116" s="1427"/>
      <c r="C116" s="1415"/>
      <c r="D116" s="1415"/>
      <c r="E116" s="1415"/>
      <c r="F116" s="1415"/>
      <c r="G116" s="1415"/>
      <c r="H116" s="1415"/>
      <c r="I116" s="1415"/>
      <c r="J116" s="1415"/>
      <c r="K116" s="1415"/>
      <c r="L116" s="1415"/>
      <c r="M116" s="1415"/>
      <c r="N116" s="1416"/>
      <c r="O116" s="1417"/>
      <c r="P116" s="1418"/>
      <c r="Q116" s="1418"/>
      <c r="R116" s="1419"/>
    </row>
    <row r="117" spans="1:18" s="110" customFormat="1" x14ac:dyDescent="0.25">
      <c r="A117" s="1428"/>
      <c r="B117" s="1429"/>
      <c r="C117" s="1430"/>
      <c r="D117" s="1430"/>
      <c r="E117" s="1430"/>
      <c r="F117" s="1430"/>
      <c r="G117" s="1430"/>
      <c r="H117" s="1430"/>
      <c r="I117" s="1430"/>
      <c r="J117" s="1430"/>
      <c r="K117" s="1430"/>
      <c r="L117" s="1430"/>
      <c r="M117" s="1430"/>
      <c r="N117" s="1431"/>
      <c r="O117" s="1432"/>
      <c r="P117" s="1433"/>
      <c r="Q117" s="1433"/>
      <c r="R117" s="1434"/>
    </row>
    <row r="118" spans="1:18" s="422" customFormat="1" x14ac:dyDescent="0.25">
      <c r="A118" s="1428"/>
      <c r="B118" s="1429"/>
      <c r="C118" s="1435"/>
      <c r="D118" s="1435"/>
      <c r="E118" s="1435"/>
      <c r="F118" s="1435"/>
      <c r="G118" s="1435"/>
      <c r="H118" s="1435"/>
      <c r="I118" s="1435"/>
      <c r="J118" s="1435"/>
      <c r="K118" s="1435"/>
      <c r="L118" s="1435"/>
      <c r="M118" s="1435"/>
      <c r="N118" s="1436"/>
      <c r="O118" s="1432"/>
      <c r="P118" s="1437"/>
      <c r="Q118" s="1437"/>
      <c r="R118" s="1438"/>
    </row>
    <row r="119" spans="1:18" s="422" customFormat="1" ht="15.75" thickBot="1" x14ac:dyDescent="0.3">
      <c r="A119" s="1439"/>
      <c r="B119" s="1440"/>
      <c r="C119" s="1441"/>
      <c r="D119" s="1441"/>
      <c r="E119" s="1441"/>
      <c r="F119" s="1441"/>
      <c r="G119" s="1441"/>
      <c r="H119" s="1441"/>
      <c r="I119" s="1441"/>
      <c r="J119" s="1441"/>
      <c r="K119" s="1441"/>
      <c r="L119" s="1441"/>
      <c r="M119" s="1441"/>
      <c r="N119" s="1442"/>
      <c r="O119" s="1423"/>
      <c r="P119" s="1443"/>
      <c r="Q119" s="1443"/>
      <c r="R119" s="1444"/>
    </row>
    <row r="120" spans="1:18" s="576" customFormat="1" ht="15.75" thickTop="1" x14ac:dyDescent="0.25">
      <c r="A120" s="111"/>
      <c r="B120" s="615"/>
      <c r="C120" s="564"/>
      <c r="D120" s="564"/>
      <c r="E120" s="564"/>
      <c r="F120" s="564"/>
      <c r="G120" s="564"/>
      <c r="H120" s="564"/>
      <c r="I120" s="564"/>
      <c r="J120" s="573"/>
      <c r="K120" s="573"/>
      <c r="L120" s="573"/>
      <c r="M120" s="573"/>
      <c r="N120" s="493"/>
      <c r="O120" s="43"/>
      <c r="P120" s="575"/>
      <c r="Q120" s="575"/>
      <c r="R120" s="575"/>
    </row>
    <row r="121" spans="1:18" s="576" customFormat="1" x14ac:dyDescent="0.25">
      <c r="A121" s="108"/>
      <c r="B121" s="609" t="s">
        <v>206</v>
      </c>
      <c r="C121" s="610">
        <f>SUM(C69,C74,C79,C84,C89,C109,C114,C99,C104,C94,C119)</f>
        <v>4536840</v>
      </c>
      <c r="D121" s="610">
        <f t="shared" ref="D121:P121" si="61">SUM(D69,D74,D79,D84,D89,D109,D114,D99,D104,D94,D119)</f>
        <v>4536840</v>
      </c>
      <c r="E121" s="610">
        <f t="shared" si="61"/>
        <v>4536840</v>
      </c>
      <c r="F121" s="610">
        <f t="shared" si="61"/>
        <v>4536840</v>
      </c>
      <c r="G121" s="610">
        <f t="shared" si="61"/>
        <v>4536840</v>
      </c>
      <c r="H121" s="610">
        <f t="shared" si="61"/>
        <v>4536840</v>
      </c>
      <c r="I121" s="610">
        <f t="shared" si="61"/>
        <v>4536840</v>
      </c>
      <c r="J121" s="610">
        <f t="shared" si="61"/>
        <v>4536840</v>
      </c>
      <c r="K121" s="610">
        <f t="shared" si="61"/>
        <v>4536840</v>
      </c>
      <c r="L121" s="610">
        <f t="shared" si="61"/>
        <v>4536840</v>
      </c>
      <c r="M121" s="610">
        <f t="shared" si="61"/>
        <v>4536840</v>
      </c>
      <c r="N121" s="611">
        <f t="shared" si="61"/>
        <v>4536840</v>
      </c>
      <c r="O121" s="43"/>
      <c r="P121" s="612">
        <f t="shared" si="61"/>
        <v>54442080</v>
      </c>
      <c r="Q121" s="612">
        <v>54677760</v>
      </c>
      <c r="R121" s="612">
        <f>P121-Q121</f>
        <v>-235680</v>
      </c>
    </row>
    <row r="122" spans="1:18" s="112" customFormat="1" x14ac:dyDescent="0.25">
      <c r="A122" s="619"/>
      <c r="B122" s="613"/>
      <c r="C122" s="103"/>
      <c r="D122" s="103"/>
      <c r="E122" s="103"/>
      <c r="F122" s="103"/>
      <c r="G122" s="103"/>
      <c r="H122" s="103"/>
      <c r="I122" s="103"/>
      <c r="J122" s="617"/>
      <c r="K122" s="617"/>
      <c r="L122" s="617"/>
      <c r="M122" s="617"/>
      <c r="N122" s="618"/>
      <c r="O122" s="43"/>
      <c r="P122" s="614"/>
      <c r="Q122" s="614"/>
      <c r="R122" s="614"/>
    </row>
    <row r="123" spans="1:18" s="112" customFormat="1" x14ac:dyDescent="0.25">
      <c r="A123" s="111">
        <v>11539</v>
      </c>
      <c r="B123" s="586" t="s">
        <v>163</v>
      </c>
      <c r="C123" s="103">
        <f t="shared" ref="C123:N123" si="62">+C32</f>
        <v>137</v>
      </c>
      <c r="D123" s="103">
        <f t="shared" si="62"/>
        <v>137</v>
      </c>
      <c r="E123" s="103">
        <f t="shared" si="62"/>
        <v>137</v>
      </c>
      <c r="F123" s="103">
        <f t="shared" si="62"/>
        <v>137</v>
      </c>
      <c r="G123" s="103">
        <f t="shared" si="62"/>
        <v>137</v>
      </c>
      <c r="H123" s="103">
        <f t="shared" si="62"/>
        <v>137</v>
      </c>
      <c r="I123" s="103">
        <f t="shared" si="62"/>
        <v>137</v>
      </c>
      <c r="J123" s="103">
        <f t="shared" si="62"/>
        <v>137</v>
      </c>
      <c r="K123" s="103">
        <f t="shared" si="62"/>
        <v>137</v>
      </c>
      <c r="L123" s="103">
        <f t="shared" si="62"/>
        <v>137</v>
      </c>
      <c r="M123" s="103">
        <f t="shared" si="62"/>
        <v>137</v>
      </c>
      <c r="N123" s="577">
        <f t="shared" si="62"/>
        <v>137</v>
      </c>
      <c r="O123" s="43"/>
      <c r="P123" s="578">
        <f>AVERAGE(C123:N123)</f>
        <v>137</v>
      </c>
      <c r="Q123" s="578">
        <v>137</v>
      </c>
      <c r="R123" s="578">
        <f>P123-Q123</f>
        <v>0</v>
      </c>
    </row>
    <row r="124" spans="1:18" s="576" customFormat="1" x14ac:dyDescent="0.25">
      <c r="A124" s="111"/>
      <c r="B124" s="586" t="s">
        <v>207</v>
      </c>
      <c r="C124" s="564">
        <v>-36853</v>
      </c>
      <c r="D124" s="564">
        <v>-36852</v>
      </c>
      <c r="E124" s="564">
        <v>-36851</v>
      </c>
      <c r="F124" s="564">
        <v>-36850</v>
      </c>
      <c r="G124" s="564">
        <v>-36849</v>
      </c>
      <c r="H124" s="564">
        <v>-36848</v>
      </c>
      <c r="I124" s="564">
        <v>-36847</v>
      </c>
      <c r="J124" s="564">
        <v>-36846</v>
      </c>
      <c r="K124" s="564">
        <v>-36845</v>
      </c>
      <c r="L124" s="564">
        <v>-36844</v>
      </c>
      <c r="M124" s="564">
        <v>-36843</v>
      </c>
      <c r="N124" s="599">
        <v>-36842</v>
      </c>
      <c r="O124" s="43"/>
      <c r="P124" s="600">
        <f>SUM(C124:N124)</f>
        <v>-442170</v>
      </c>
      <c r="Q124" s="600">
        <v>-442236</v>
      </c>
      <c r="R124" s="600">
        <f>P124-Q124</f>
        <v>66</v>
      </c>
    </row>
    <row r="125" spans="1:18" s="576" customFormat="1" x14ac:dyDescent="0.25">
      <c r="A125" s="111"/>
      <c r="B125" s="605" t="s">
        <v>189</v>
      </c>
      <c r="C125" s="564">
        <f t="shared" ref="C125:N125" si="63">(C51)*C123*1000</f>
        <v>225775.99999999997</v>
      </c>
      <c r="D125" s="564">
        <f t="shared" si="63"/>
        <v>225775.99999999997</v>
      </c>
      <c r="E125" s="564">
        <f t="shared" si="63"/>
        <v>225775.99999999997</v>
      </c>
      <c r="F125" s="564">
        <f t="shared" si="63"/>
        <v>225775.99999999997</v>
      </c>
      <c r="G125" s="564">
        <f t="shared" si="63"/>
        <v>225775.99999999997</v>
      </c>
      <c r="H125" s="564">
        <f t="shared" si="63"/>
        <v>225775.99999999997</v>
      </c>
      <c r="I125" s="564">
        <f t="shared" si="63"/>
        <v>225775.99999999997</v>
      </c>
      <c r="J125" s="564">
        <f t="shared" si="63"/>
        <v>225775.99999999997</v>
      </c>
      <c r="K125" s="564">
        <f t="shared" si="63"/>
        <v>225775.99999999997</v>
      </c>
      <c r="L125" s="564">
        <f t="shared" si="63"/>
        <v>225775.99999999997</v>
      </c>
      <c r="M125" s="564">
        <f t="shared" si="63"/>
        <v>225775.99999999997</v>
      </c>
      <c r="N125" s="599">
        <f t="shared" si="63"/>
        <v>225775.99999999997</v>
      </c>
      <c r="O125" s="43"/>
      <c r="P125" s="600">
        <f>SUM(C125:N125)</f>
        <v>2709311.9999999995</v>
      </c>
      <c r="Q125" s="600">
        <v>2709311.9999999995</v>
      </c>
      <c r="R125" s="600">
        <f>P125-Q125</f>
        <v>0</v>
      </c>
    </row>
    <row r="126" spans="1:18" s="112" customFormat="1" x14ac:dyDescent="0.25">
      <c r="A126" s="111"/>
      <c r="B126" s="605" t="s">
        <v>190</v>
      </c>
      <c r="C126" s="606">
        <f t="shared" ref="C126:N126" si="64">+C52*C123*1000</f>
        <v>43292</v>
      </c>
      <c r="D126" s="606">
        <f t="shared" si="64"/>
        <v>43292</v>
      </c>
      <c r="E126" s="606">
        <f t="shared" si="64"/>
        <v>43292</v>
      </c>
      <c r="F126" s="606">
        <f t="shared" si="64"/>
        <v>43292</v>
      </c>
      <c r="G126" s="606">
        <f t="shared" si="64"/>
        <v>43292</v>
      </c>
      <c r="H126" s="606">
        <f t="shared" si="64"/>
        <v>43292</v>
      </c>
      <c r="I126" s="606">
        <f t="shared" si="64"/>
        <v>43292</v>
      </c>
      <c r="J126" s="606">
        <f t="shared" si="64"/>
        <v>43292</v>
      </c>
      <c r="K126" s="606">
        <f t="shared" si="64"/>
        <v>43292</v>
      </c>
      <c r="L126" s="606">
        <f t="shared" si="64"/>
        <v>43292</v>
      </c>
      <c r="M126" s="606">
        <f t="shared" si="64"/>
        <v>43292</v>
      </c>
      <c r="N126" s="607">
        <f t="shared" si="64"/>
        <v>43292</v>
      </c>
      <c r="O126" s="43"/>
      <c r="P126" s="608">
        <f>SUM(C126:N126)</f>
        <v>519504</v>
      </c>
      <c r="Q126" s="608">
        <v>519504</v>
      </c>
      <c r="R126" s="608">
        <f>P126-Q126</f>
        <v>0</v>
      </c>
    </row>
    <row r="127" spans="1:18" s="112" customFormat="1" x14ac:dyDescent="0.25">
      <c r="A127" s="111"/>
      <c r="B127" s="609" t="s">
        <v>208</v>
      </c>
      <c r="C127" s="610">
        <f>SUM(C124:C126)</f>
        <v>232214.99999999997</v>
      </c>
      <c r="D127" s="610">
        <f t="shared" ref="D127:N127" si="65">SUM(D124:D126)</f>
        <v>232215.99999999997</v>
      </c>
      <c r="E127" s="610">
        <f t="shared" si="65"/>
        <v>232216.99999999997</v>
      </c>
      <c r="F127" s="610">
        <f t="shared" si="65"/>
        <v>232217.99999999997</v>
      </c>
      <c r="G127" s="610">
        <f t="shared" si="65"/>
        <v>232218.99999999997</v>
      </c>
      <c r="H127" s="610">
        <f t="shared" si="65"/>
        <v>232219.99999999997</v>
      </c>
      <c r="I127" s="610">
        <f t="shared" si="65"/>
        <v>232220.99999999997</v>
      </c>
      <c r="J127" s="610">
        <f t="shared" si="65"/>
        <v>232221.99999999997</v>
      </c>
      <c r="K127" s="610">
        <f t="shared" si="65"/>
        <v>232222.99999999997</v>
      </c>
      <c r="L127" s="610">
        <f t="shared" si="65"/>
        <v>232223.99999999997</v>
      </c>
      <c r="M127" s="610">
        <f t="shared" si="65"/>
        <v>232224.99999999997</v>
      </c>
      <c r="N127" s="611">
        <f t="shared" si="65"/>
        <v>232225.99999999997</v>
      </c>
      <c r="O127" s="43"/>
      <c r="P127" s="612">
        <f t="shared" ref="P127" si="66">SUM(P124:P126)</f>
        <v>2786645.9999999995</v>
      </c>
      <c r="Q127" s="612">
        <v>2786579.9999999995</v>
      </c>
      <c r="R127" s="612">
        <f>P127-Q127</f>
        <v>66</v>
      </c>
    </row>
    <row r="128" spans="1:18" s="112" customFormat="1" x14ac:dyDescent="0.25">
      <c r="A128" s="111"/>
      <c r="B128" s="61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577"/>
      <c r="O128" s="43"/>
      <c r="P128" s="614"/>
      <c r="Q128" s="614"/>
      <c r="R128" s="614"/>
    </row>
    <row r="129" spans="1:18" s="112" customFormat="1" x14ac:dyDescent="0.25">
      <c r="A129" s="111">
        <v>12195</v>
      </c>
      <c r="B129" s="586" t="s">
        <v>169</v>
      </c>
      <c r="C129" s="103">
        <f t="shared" ref="C129:N129" si="67">C38+C39+C40+C41</f>
        <v>315</v>
      </c>
      <c r="D129" s="103">
        <f t="shared" si="67"/>
        <v>315</v>
      </c>
      <c r="E129" s="103">
        <f t="shared" si="67"/>
        <v>315</v>
      </c>
      <c r="F129" s="103">
        <f t="shared" si="67"/>
        <v>315</v>
      </c>
      <c r="G129" s="103">
        <f t="shared" si="67"/>
        <v>315</v>
      </c>
      <c r="H129" s="103">
        <f t="shared" si="67"/>
        <v>315</v>
      </c>
      <c r="I129" s="103">
        <f t="shared" si="67"/>
        <v>315</v>
      </c>
      <c r="J129" s="103">
        <f t="shared" si="67"/>
        <v>315</v>
      </c>
      <c r="K129" s="103">
        <f t="shared" si="67"/>
        <v>315</v>
      </c>
      <c r="L129" s="103">
        <f t="shared" si="67"/>
        <v>315</v>
      </c>
      <c r="M129" s="103">
        <f t="shared" si="67"/>
        <v>315</v>
      </c>
      <c r="N129" s="577">
        <f t="shared" si="67"/>
        <v>315</v>
      </c>
      <c r="O129" s="43"/>
      <c r="P129" s="578">
        <f>AVERAGE(C129:N129)</f>
        <v>315</v>
      </c>
      <c r="Q129" s="578">
        <v>315</v>
      </c>
      <c r="R129" s="578">
        <f>P129-Q129</f>
        <v>0</v>
      </c>
    </row>
    <row r="130" spans="1:18" s="112" customFormat="1" x14ac:dyDescent="0.25">
      <c r="A130" s="111"/>
      <c r="B130" s="605" t="s">
        <v>189</v>
      </c>
      <c r="C130" s="564">
        <f t="shared" ref="C130:N130" si="68">+C51*C129*1000</f>
        <v>519120</v>
      </c>
      <c r="D130" s="564">
        <f t="shared" si="68"/>
        <v>519120</v>
      </c>
      <c r="E130" s="564">
        <f t="shared" si="68"/>
        <v>519120</v>
      </c>
      <c r="F130" s="564">
        <f t="shared" si="68"/>
        <v>519120</v>
      </c>
      <c r="G130" s="564">
        <f t="shared" si="68"/>
        <v>519120</v>
      </c>
      <c r="H130" s="564">
        <f t="shared" si="68"/>
        <v>519120</v>
      </c>
      <c r="I130" s="564">
        <f t="shared" si="68"/>
        <v>519120</v>
      </c>
      <c r="J130" s="564">
        <f t="shared" si="68"/>
        <v>519120</v>
      </c>
      <c r="K130" s="564">
        <f t="shared" si="68"/>
        <v>519120</v>
      </c>
      <c r="L130" s="564">
        <f t="shared" si="68"/>
        <v>519120</v>
      </c>
      <c r="M130" s="564">
        <f t="shared" si="68"/>
        <v>519120</v>
      </c>
      <c r="N130" s="599">
        <f t="shared" si="68"/>
        <v>519120</v>
      </c>
      <c r="O130" s="43"/>
      <c r="P130" s="600">
        <f>SUM(C130:N130)</f>
        <v>6229440</v>
      </c>
      <c r="Q130" s="600">
        <v>6229440</v>
      </c>
      <c r="R130" s="600">
        <f>P130-Q130</f>
        <v>0</v>
      </c>
    </row>
    <row r="131" spans="1:18" s="576" customFormat="1" x14ac:dyDescent="0.25">
      <c r="A131" s="111"/>
      <c r="B131" s="605" t="s">
        <v>190</v>
      </c>
      <c r="C131" s="564">
        <f t="shared" ref="C131:N131" si="69">C52*C129*1000</f>
        <v>99540</v>
      </c>
      <c r="D131" s="564">
        <f t="shared" si="69"/>
        <v>99540</v>
      </c>
      <c r="E131" s="564">
        <f t="shared" si="69"/>
        <v>99540</v>
      </c>
      <c r="F131" s="564">
        <f t="shared" si="69"/>
        <v>99540</v>
      </c>
      <c r="G131" s="564">
        <f t="shared" si="69"/>
        <v>99540</v>
      </c>
      <c r="H131" s="564">
        <f t="shared" si="69"/>
        <v>99540</v>
      </c>
      <c r="I131" s="564">
        <f t="shared" si="69"/>
        <v>99540</v>
      </c>
      <c r="J131" s="564">
        <f t="shared" si="69"/>
        <v>99540</v>
      </c>
      <c r="K131" s="564">
        <f t="shared" si="69"/>
        <v>99540</v>
      </c>
      <c r="L131" s="564">
        <f t="shared" si="69"/>
        <v>99540</v>
      </c>
      <c r="M131" s="564">
        <f t="shared" si="69"/>
        <v>99540</v>
      </c>
      <c r="N131" s="599">
        <f t="shared" si="69"/>
        <v>99540</v>
      </c>
      <c r="O131" s="43"/>
      <c r="P131" s="600">
        <f>SUM(C131:N131)</f>
        <v>1194480</v>
      </c>
      <c r="Q131" s="600">
        <v>1194480</v>
      </c>
      <c r="R131" s="600">
        <f>P131-Q131</f>
        <v>0</v>
      </c>
    </row>
    <row r="132" spans="1:18" s="576" customFormat="1" x14ac:dyDescent="0.25">
      <c r="A132" s="111"/>
      <c r="B132" s="605" t="s">
        <v>209</v>
      </c>
      <c r="C132" s="564">
        <v>114216</v>
      </c>
      <c r="D132" s="564">
        <v>114217</v>
      </c>
      <c r="E132" s="564">
        <v>114218</v>
      </c>
      <c r="F132" s="564">
        <v>114219</v>
      </c>
      <c r="G132" s="564">
        <v>114220</v>
      </c>
      <c r="H132" s="564">
        <v>114221</v>
      </c>
      <c r="I132" s="564">
        <v>114222</v>
      </c>
      <c r="J132" s="564">
        <v>114223</v>
      </c>
      <c r="K132" s="564">
        <v>114224</v>
      </c>
      <c r="L132" s="564">
        <v>114225</v>
      </c>
      <c r="M132" s="564">
        <v>114226</v>
      </c>
      <c r="N132" s="599">
        <v>114227</v>
      </c>
      <c r="O132" s="43"/>
      <c r="P132" s="600">
        <f>SUM(C132:N132)</f>
        <v>1370658</v>
      </c>
      <c r="Q132" s="600">
        <v>1370592</v>
      </c>
      <c r="R132" s="600">
        <f>P132-Q132</f>
        <v>66</v>
      </c>
    </row>
    <row r="133" spans="1:18" s="112" customFormat="1" x14ac:dyDescent="0.25">
      <c r="A133" s="111"/>
      <c r="B133" s="609" t="s">
        <v>210</v>
      </c>
      <c r="C133" s="610">
        <f t="shared" ref="C133:N133" si="70">SUM(C130:C132)</f>
        <v>732876</v>
      </c>
      <c r="D133" s="610">
        <f t="shared" si="70"/>
        <v>732877</v>
      </c>
      <c r="E133" s="610">
        <f t="shared" si="70"/>
        <v>732878</v>
      </c>
      <c r="F133" s="610">
        <f t="shared" si="70"/>
        <v>732879</v>
      </c>
      <c r="G133" s="610">
        <f t="shared" si="70"/>
        <v>732880</v>
      </c>
      <c r="H133" s="610">
        <f t="shared" si="70"/>
        <v>732881</v>
      </c>
      <c r="I133" s="610">
        <f t="shared" si="70"/>
        <v>732882</v>
      </c>
      <c r="J133" s="610">
        <f t="shared" si="70"/>
        <v>732883</v>
      </c>
      <c r="K133" s="610">
        <f t="shared" si="70"/>
        <v>732884</v>
      </c>
      <c r="L133" s="610">
        <f t="shared" si="70"/>
        <v>732885</v>
      </c>
      <c r="M133" s="610">
        <f t="shared" si="70"/>
        <v>732886</v>
      </c>
      <c r="N133" s="611">
        <f t="shared" si="70"/>
        <v>732887</v>
      </c>
      <c r="O133" s="43"/>
      <c r="P133" s="612">
        <f t="shared" ref="P133" si="71">SUM(P130:P132)</f>
        <v>8794578</v>
      </c>
      <c r="Q133" s="612">
        <v>8794512</v>
      </c>
      <c r="R133" s="612">
        <f>P133-Q133</f>
        <v>66</v>
      </c>
    </row>
    <row r="134" spans="1:18" s="112" customFormat="1" x14ac:dyDescent="0.25">
      <c r="A134" s="111"/>
      <c r="B134" s="61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577"/>
      <c r="O134" s="43"/>
      <c r="P134" s="600"/>
      <c r="Q134" s="600"/>
      <c r="R134" s="600"/>
    </row>
    <row r="135" spans="1:18" s="112" customFormat="1" x14ac:dyDescent="0.25">
      <c r="A135" s="111">
        <v>12195</v>
      </c>
      <c r="B135" s="586" t="s">
        <v>170</v>
      </c>
      <c r="C135" s="103">
        <f t="shared" ref="C135:N135" si="72">C42+C43+C44</f>
        <v>328</v>
      </c>
      <c r="D135" s="103">
        <f t="shared" si="72"/>
        <v>328</v>
      </c>
      <c r="E135" s="103">
        <f t="shared" si="72"/>
        <v>328</v>
      </c>
      <c r="F135" s="103">
        <f t="shared" si="72"/>
        <v>328</v>
      </c>
      <c r="G135" s="103">
        <f t="shared" si="72"/>
        <v>328</v>
      </c>
      <c r="H135" s="103">
        <f t="shared" si="72"/>
        <v>328</v>
      </c>
      <c r="I135" s="103">
        <f t="shared" si="72"/>
        <v>328</v>
      </c>
      <c r="J135" s="103">
        <f t="shared" si="72"/>
        <v>328</v>
      </c>
      <c r="K135" s="103">
        <f t="shared" si="72"/>
        <v>328</v>
      </c>
      <c r="L135" s="103">
        <f t="shared" si="72"/>
        <v>328</v>
      </c>
      <c r="M135" s="103">
        <f t="shared" si="72"/>
        <v>328</v>
      </c>
      <c r="N135" s="577">
        <f t="shared" si="72"/>
        <v>328</v>
      </c>
      <c r="O135" s="43"/>
      <c r="P135" s="578">
        <f>AVERAGE(C135:N135)</f>
        <v>328</v>
      </c>
      <c r="Q135" s="578">
        <v>328</v>
      </c>
      <c r="R135" s="578">
        <f>P135-Q135</f>
        <v>0</v>
      </c>
    </row>
    <row r="136" spans="1:18" s="112" customFormat="1" x14ac:dyDescent="0.25">
      <c r="A136" s="108"/>
      <c r="B136" s="605" t="s">
        <v>189</v>
      </c>
      <c r="C136" s="564">
        <f t="shared" ref="C136:N136" si="73">+C51*C135*1000</f>
        <v>540544</v>
      </c>
      <c r="D136" s="564">
        <f t="shared" si="73"/>
        <v>540544</v>
      </c>
      <c r="E136" s="564">
        <f t="shared" si="73"/>
        <v>540544</v>
      </c>
      <c r="F136" s="564">
        <f t="shared" si="73"/>
        <v>540544</v>
      </c>
      <c r="G136" s="564">
        <f t="shared" si="73"/>
        <v>540544</v>
      </c>
      <c r="H136" s="564">
        <f t="shared" si="73"/>
        <v>540544</v>
      </c>
      <c r="I136" s="564">
        <f t="shared" si="73"/>
        <v>540544</v>
      </c>
      <c r="J136" s="564">
        <f t="shared" si="73"/>
        <v>540544</v>
      </c>
      <c r="K136" s="564">
        <f t="shared" si="73"/>
        <v>540544</v>
      </c>
      <c r="L136" s="564">
        <f t="shared" si="73"/>
        <v>540544</v>
      </c>
      <c r="M136" s="564">
        <f t="shared" si="73"/>
        <v>540544</v>
      </c>
      <c r="N136" s="599">
        <f t="shared" si="73"/>
        <v>540544</v>
      </c>
      <c r="O136" s="43"/>
      <c r="P136" s="600">
        <f>SUM(C136:N136)</f>
        <v>6486528</v>
      </c>
      <c r="Q136" s="600">
        <v>6486528</v>
      </c>
      <c r="R136" s="600">
        <f>P136-Q136</f>
        <v>0</v>
      </c>
    </row>
    <row r="137" spans="1:18" s="112" customFormat="1" x14ac:dyDescent="0.25">
      <c r="A137" s="108"/>
      <c r="B137" s="605" t="s">
        <v>190</v>
      </c>
      <c r="C137" s="606">
        <f t="shared" ref="C137:N137" si="74">C52*C135*1000</f>
        <v>103648</v>
      </c>
      <c r="D137" s="606">
        <f t="shared" si="74"/>
        <v>103648</v>
      </c>
      <c r="E137" s="606">
        <f t="shared" si="74"/>
        <v>103648</v>
      </c>
      <c r="F137" s="606">
        <f t="shared" si="74"/>
        <v>103648</v>
      </c>
      <c r="G137" s="606">
        <f t="shared" si="74"/>
        <v>103648</v>
      </c>
      <c r="H137" s="606">
        <f t="shared" si="74"/>
        <v>103648</v>
      </c>
      <c r="I137" s="606">
        <f t="shared" si="74"/>
        <v>103648</v>
      </c>
      <c r="J137" s="606">
        <f t="shared" si="74"/>
        <v>103648</v>
      </c>
      <c r="K137" s="606">
        <f t="shared" si="74"/>
        <v>103648</v>
      </c>
      <c r="L137" s="606">
        <f t="shared" si="74"/>
        <v>103648</v>
      </c>
      <c r="M137" s="606">
        <f t="shared" si="74"/>
        <v>103648</v>
      </c>
      <c r="N137" s="607">
        <f t="shared" si="74"/>
        <v>103648</v>
      </c>
      <c r="O137" s="43"/>
      <c r="P137" s="608">
        <f>SUM(C137:N137)</f>
        <v>1243776</v>
      </c>
      <c r="Q137" s="608">
        <v>1243776</v>
      </c>
      <c r="R137" s="608">
        <f>P137-Q137</f>
        <v>0</v>
      </c>
    </row>
    <row r="138" spans="1:18" s="112" customFormat="1" x14ac:dyDescent="0.25">
      <c r="A138" s="111"/>
      <c r="B138" s="609" t="s">
        <v>211</v>
      </c>
      <c r="C138" s="610">
        <f t="shared" ref="C138:N138" si="75">SUM(C136:C137)</f>
        <v>644192</v>
      </c>
      <c r="D138" s="610">
        <f t="shared" si="75"/>
        <v>644192</v>
      </c>
      <c r="E138" s="610">
        <f t="shared" si="75"/>
        <v>644192</v>
      </c>
      <c r="F138" s="610">
        <f t="shared" si="75"/>
        <v>644192</v>
      </c>
      <c r="G138" s="610">
        <f t="shared" si="75"/>
        <v>644192</v>
      </c>
      <c r="H138" s="610">
        <f t="shared" si="75"/>
        <v>644192</v>
      </c>
      <c r="I138" s="610">
        <f t="shared" si="75"/>
        <v>644192</v>
      </c>
      <c r="J138" s="610">
        <f t="shared" si="75"/>
        <v>644192</v>
      </c>
      <c r="K138" s="610">
        <f t="shared" si="75"/>
        <v>644192</v>
      </c>
      <c r="L138" s="610">
        <f t="shared" si="75"/>
        <v>644192</v>
      </c>
      <c r="M138" s="610">
        <f t="shared" si="75"/>
        <v>644192</v>
      </c>
      <c r="N138" s="611">
        <f t="shared" si="75"/>
        <v>644192</v>
      </c>
      <c r="O138" s="43"/>
      <c r="P138" s="612">
        <f t="shared" ref="P138" si="76">SUM(P136:P137)</f>
        <v>7730304</v>
      </c>
      <c r="Q138" s="612">
        <v>7730304</v>
      </c>
      <c r="R138" s="612">
        <f>P138-Q138</f>
        <v>0</v>
      </c>
    </row>
    <row r="139" spans="1:18" s="112" customFormat="1" x14ac:dyDescent="0.25">
      <c r="A139" s="111"/>
      <c r="B139" s="615"/>
      <c r="C139" s="564"/>
      <c r="D139" s="564"/>
      <c r="E139" s="564"/>
      <c r="F139" s="564"/>
      <c r="G139" s="564"/>
      <c r="H139" s="564"/>
      <c r="I139" s="564"/>
      <c r="J139" s="617"/>
      <c r="K139" s="617"/>
      <c r="L139" s="617"/>
      <c r="M139" s="617"/>
      <c r="N139" s="599"/>
      <c r="O139" s="43"/>
      <c r="P139" s="614"/>
      <c r="Q139" s="614"/>
      <c r="R139" s="614"/>
    </row>
    <row r="140" spans="1:18" s="576" customFormat="1" x14ac:dyDescent="0.25">
      <c r="A140" s="108"/>
      <c r="B140" s="609" t="s">
        <v>212</v>
      </c>
      <c r="C140" s="610">
        <f>SUM(C127,C133,C138)</f>
        <v>1609283</v>
      </c>
      <c r="D140" s="610">
        <f t="shared" ref="D140:P140" si="77">SUM(D127,D133,D138)</f>
        <v>1609285</v>
      </c>
      <c r="E140" s="610">
        <f t="shared" si="77"/>
        <v>1609287</v>
      </c>
      <c r="F140" s="610">
        <f t="shared" si="77"/>
        <v>1609289</v>
      </c>
      <c r="G140" s="610">
        <f t="shared" si="77"/>
        <v>1609291</v>
      </c>
      <c r="H140" s="610">
        <f t="shared" si="77"/>
        <v>1609293</v>
      </c>
      <c r="I140" s="610">
        <f t="shared" si="77"/>
        <v>1609295</v>
      </c>
      <c r="J140" s="610">
        <f>SUM(J127,J133,J138)</f>
        <v>1609297</v>
      </c>
      <c r="K140" s="610">
        <f t="shared" si="77"/>
        <v>1609299</v>
      </c>
      <c r="L140" s="610">
        <f>SUM(L127,L133,L138)</f>
        <v>1609301</v>
      </c>
      <c r="M140" s="610">
        <f t="shared" si="77"/>
        <v>1609303</v>
      </c>
      <c r="N140" s="611">
        <f t="shared" si="77"/>
        <v>1609305</v>
      </c>
      <c r="O140" s="43"/>
      <c r="P140" s="612">
        <f t="shared" si="77"/>
        <v>19311528</v>
      </c>
      <c r="Q140" s="612">
        <v>19311396</v>
      </c>
      <c r="R140" s="612">
        <f>P140-Q140</f>
        <v>132</v>
      </c>
    </row>
    <row r="141" spans="1:18" s="112" customFormat="1" x14ac:dyDescent="0.25">
      <c r="A141" s="619"/>
      <c r="B141" s="620"/>
      <c r="C141" s="564"/>
      <c r="D141" s="564"/>
      <c r="E141" s="564"/>
      <c r="F141" s="564"/>
      <c r="G141" s="564"/>
      <c r="H141" s="564"/>
      <c r="I141" s="564"/>
      <c r="J141" s="617"/>
      <c r="K141" s="617"/>
      <c r="L141" s="617"/>
      <c r="M141" s="617"/>
      <c r="N141" s="599"/>
      <c r="O141" s="43"/>
      <c r="P141" s="614"/>
      <c r="Q141" s="614"/>
      <c r="R141" s="614"/>
    </row>
    <row r="142" spans="1:18" s="112" customFormat="1" x14ac:dyDescent="0.25">
      <c r="A142" s="111">
        <v>12195</v>
      </c>
      <c r="B142" s="586" t="s">
        <v>213</v>
      </c>
      <c r="C142" s="103">
        <f t="shared" ref="C142:N143" si="78">C45</f>
        <v>300</v>
      </c>
      <c r="D142" s="103">
        <f t="shared" si="78"/>
        <v>300</v>
      </c>
      <c r="E142" s="103">
        <f t="shared" si="78"/>
        <v>300</v>
      </c>
      <c r="F142" s="103">
        <f t="shared" si="78"/>
        <v>300</v>
      </c>
      <c r="G142" s="103">
        <f t="shared" si="78"/>
        <v>300</v>
      </c>
      <c r="H142" s="103">
        <f t="shared" si="78"/>
        <v>300</v>
      </c>
      <c r="I142" s="103">
        <f t="shared" si="78"/>
        <v>300</v>
      </c>
      <c r="J142" s="103">
        <f t="shared" si="78"/>
        <v>300</v>
      </c>
      <c r="K142" s="103">
        <f t="shared" si="78"/>
        <v>300</v>
      </c>
      <c r="L142" s="103">
        <f t="shared" si="78"/>
        <v>300</v>
      </c>
      <c r="M142" s="103">
        <f t="shared" si="78"/>
        <v>300</v>
      </c>
      <c r="N142" s="577">
        <f t="shared" si="78"/>
        <v>300</v>
      </c>
      <c r="O142" s="43"/>
      <c r="P142" s="578">
        <f>AVERAGE(C142:N142)</f>
        <v>300</v>
      </c>
      <c r="Q142" s="578">
        <v>300</v>
      </c>
      <c r="R142" s="578">
        <f>P142-Q142</f>
        <v>0</v>
      </c>
    </row>
    <row r="143" spans="1:18" s="112" customFormat="1" x14ac:dyDescent="0.25">
      <c r="A143" s="111"/>
      <c r="B143" s="586" t="s">
        <v>214</v>
      </c>
      <c r="C143" s="103">
        <f t="shared" si="78"/>
        <v>300</v>
      </c>
      <c r="D143" s="103">
        <f t="shared" ref="D143:N143" si="79">D46</f>
        <v>300</v>
      </c>
      <c r="E143" s="103">
        <f t="shared" si="79"/>
        <v>300</v>
      </c>
      <c r="F143" s="103">
        <f t="shared" si="79"/>
        <v>300</v>
      </c>
      <c r="G143" s="103">
        <f t="shared" si="79"/>
        <v>300</v>
      </c>
      <c r="H143" s="103">
        <f t="shared" si="79"/>
        <v>300</v>
      </c>
      <c r="I143" s="103">
        <f t="shared" si="79"/>
        <v>300</v>
      </c>
      <c r="J143" s="103">
        <f t="shared" si="79"/>
        <v>300</v>
      </c>
      <c r="K143" s="103">
        <f t="shared" si="79"/>
        <v>300</v>
      </c>
      <c r="L143" s="103">
        <f t="shared" si="79"/>
        <v>300</v>
      </c>
      <c r="M143" s="103">
        <f t="shared" si="79"/>
        <v>300</v>
      </c>
      <c r="N143" s="577">
        <f t="shared" si="79"/>
        <v>300</v>
      </c>
      <c r="O143" s="43"/>
      <c r="P143" s="578">
        <f>AVERAGE(C143:N143)</f>
        <v>300</v>
      </c>
      <c r="Q143" s="578">
        <v>300</v>
      </c>
      <c r="R143" s="578">
        <f>P143-Q143</f>
        <v>0</v>
      </c>
    </row>
    <row r="144" spans="1:18" s="112" customFormat="1" x14ac:dyDescent="0.25">
      <c r="A144" s="111"/>
      <c r="B144" s="605" t="s">
        <v>189</v>
      </c>
      <c r="C144" s="564">
        <f t="shared" ref="C144:N144" si="80">+C$51*SUM(C142:C143)*1000</f>
        <v>988800</v>
      </c>
      <c r="D144" s="564">
        <f t="shared" si="80"/>
        <v>988800</v>
      </c>
      <c r="E144" s="564">
        <f t="shared" si="80"/>
        <v>988800</v>
      </c>
      <c r="F144" s="564">
        <f t="shared" si="80"/>
        <v>988800</v>
      </c>
      <c r="G144" s="564">
        <f t="shared" si="80"/>
        <v>988800</v>
      </c>
      <c r="H144" s="564">
        <f t="shared" si="80"/>
        <v>988800</v>
      </c>
      <c r="I144" s="564">
        <f t="shared" si="80"/>
        <v>988800</v>
      </c>
      <c r="J144" s="564">
        <f t="shared" si="80"/>
        <v>988800</v>
      </c>
      <c r="K144" s="564">
        <f t="shared" si="80"/>
        <v>988800</v>
      </c>
      <c r="L144" s="564">
        <f t="shared" si="80"/>
        <v>988800</v>
      </c>
      <c r="M144" s="564">
        <f t="shared" si="80"/>
        <v>988800</v>
      </c>
      <c r="N144" s="599">
        <f t="shared" si="80"/>
        <v>988800</v>
      </c>
      <c r="O144" s="43"/>
      <c r="P144" s="600">
        <f>SUM(C144:N144)</f>
        <v>11865600</v>
      </c>
      <c r="Q144" s="600">
        <v>11865600</v>
      </c>
      <c r="R144" s="600">
        <f>P144-Q144</f>
        <v>0</v>
      </c>
    </row>
    <row r="145" spans="1:18" s="112" customFormat="1" x14ac:dyDescent="0.25">
      <c r="A145" s="108"/>
      <c r="B145" s="605" t="s">
        <v>190</v>
      </c>
      <c r="C145" s="606">
        <f t="shared" ref="C145:N145" si="81">+C$52*SUM(C142:C143)*1000</f>
        <v>189600</v>
      </c>
      <c r="D145" s="606">
        <f t="shared" si="81"/>
        <v>189600</v>
      </c>
      <c r="E145" s="606">
        <f t="shared" si="81"/>
        <v>189600</v>
      </c>
      <c r="F145" s="606">
        <f t="shared" si="81"/>
        <v>189600</v>
      </c>
      <c r="G145" s="606">
        <f t="shared" si="81"/>
        <v>189600</v>
      </c>
      <c r="H145" s="606">
        <f t="shared" si="81"/>
        <v>189600</v>
      </c>
      <c r="I145" s="606">
        <f t="shared" si="81"/>
        <v>189600</v>
      </c>
      <c r="J145" s="606">
        <f t="shared" si="81"/>
        <v>189600</v>
      </c>
      <c r="K145" s="606">
        <f t="shared" si="81"/>
        <v>189600</v>
      </c>
      <c r="L145" s="606">
        <f t="shared" si="81"/>
        <v>189600</v>
      </c>
      <c r="M145" s="606">
        <f t="shared" si="81"/>
        <v>189600</v>
      </c>
      <c r="N145" s="607">
        <f t="shared" si="81"/>
        <v>189600</v>
      </c>
      <c r="O145" s="43"/>
      <c r="P145" s="608">
        <f>SUM(C145:N145)</f>
        <v>2275200</v>
      </c>
      <c r="Q145" s="608">
        <v>2275200</v>
      </c>
      <c r="R145" s="608">
        <f>P145-Q145</f>
        <v>0</v>
      </c>
    </row>
    <row r="146" spans="1:18" s="112" customFormat="1" x14ac:dyDescent="0.25">
      <c r="A146" s="111"/>
      <c r="B146" s="609" t="s">
        <v>215</v>
      </c>
      <c r="C146" s="610">
        <f t="shared" ref="C146:N146" si="82">SUM(C144:C145)</f>
        <v>1178400</v>
      </c>
      <c r="D146" s="610">
        <f t="shared" si="82"/>
        <v>1178400</v>
      </c>
      <c r="E146" s="610">
        <f t="shared" si="82"/>
        <v>1178400</v>
      </c>
      <c r="F146" s="610">
        <f t="shared" si="82"/>
        <v>1178400</v>
      </c>
      <c r="G146" s="610">
        <f t="shared" si="82"/>
        <v>1178400</v>
      </c>
      <c r="H146" s="610">
        <f t="shared" si="82"/>
        <v>1178400</v>
      </c>
      <c r="I146" s="610">
        <f t="shared" si="82"/>
        <v>1178400</v>
      </c>
      <c r="J146" s="610">
        <f t="shared" si="82"/>
        <v>1178400</v>
      </c>
      <c r="K146" s="610">
        <f t="shared" si="82"/>
        <v>1178400</v>
      </c>
      <c r="L146" s="610">
        <f t="shared" si="82"/>
        <v>1178400</v>
      </c>
      <c r="M146" s="610">
        <f t="shared" si="82"/>
        <v>1178400</v>
      </c>
      <c r="N146" s="611">
        <f t="shared" si="82"/>
        <v>1178400</v>
      </c>
      <c r="O146" s="43"/>
      <c r="P146" s="612">
        <f t="shared" ref="P146" si="83">SUM(P144:P145)</f>
        <v>14140800</v>
      </c>
      <c r="Q146" s="612">
        <v>14140800</v>
      </c>
      <c r="R146" s="612">
        <f>P146-Q146</f>
        <v>0</v>
      </c>
    </row>
    <row r="147" spans="1:18" s="112" customFormat="1" x14ac:dyDescent="0.25">
      <c r="A147" s="111"/>
      <c r="B147" s="615"/>
      <c r="C147" s="564"/>
      <c r="D147" s="564"/>
      <c r="E147" s="564"/>
      <c r="F147" s="564"/>
      <c r="G147" s="564"/>
      <c r="H147" s="564"/>
      <c r="I147" s="564"/>
      <c r="J147" s="564"/>
      <c r="K147" s="564"/>
      <c r="L147" s="564"/>
      <c r="M147" s="564"/>
      <c r="N147" s="599"/>
      <c r="O147" s="43"/>
      <c r="P147" s="614"/>
      <c r="Q147" s="614"/>
      <c r="R147" s="614"/>
    </row>
    <row r="148" spans="1:18" s="112" customFormat="1" x14ac:dyDescent="0.25">
      <c r="A148" s="111">
        <v>12195</v>
      </c>
      <c r="B148" s="586" t="s">
        <v>172</v>
      </c>
      <c r="C148" s="103">
        <f t="shared" ref="C148:N148" si="84">C47</f>
        <v>663</v>
      </c>
      <c r="D148" s="103">
        <f t="shared" si="84"/>
        <v>663</v>
      </c>
      <c r="E148" s="103">
        <f t="shared" si="84"/>
        <v>663</v>
      </c>
      <c r="F148" s="103">
        <f t="shared" si="84"/>
        <v>663</v>
      </c>
      <c r="G148" s="103">
        <f t="shared" si="84"/>
        <v>663</v>
      </c>
      <c r="H148" s="103">
        <f t="shared" si="84"/>
        <v>663</v>
      </c>
      <c r="I148" s="103">
        <f t="shared" si="84"/>
        <v>663</v>
      </c>
      <c r="J148" s="103">
        <f t="shared" si="84"/>
        <v>663</v>
      </c>
      <c r="K148" s="103">
        <f t="shared" si="84"/>
        <v>663</v>
      </c>
      <c r="L148" s="103">
        <f t="shared" si="84"/>
        <v>663</v>
      </c>
      <c r="M148" s="103">
        <f t="shared" si="84"/>
        <v>663</v>
      </c>
      <c r="N148" s="577">
        <f t="shared" si="84"/>
        <v>663</v>
      </c>
      <c r="O148" s="43"/>
      <c r="P148" s="578">
        <f>AVERAGE(C148:N148)</f>
        <v>663</v>
      </c>
      <c r="Q148" s="578">
        <v>663</v>
      </c>
      <c r="R148" s="578">
        <f t="shared" ref="R148:R154" si="85">P148-Q148</f>
        <v>0</v>
      </c>
    </row>
    <row r="149" spans="1:18" s="112" customFormat="1" x14ac:dyDescent="0.25">
      <c r="A149" s="111"/>
      <c r="B149" s="605" t="s">
        <v>189</v>
      </c>
      <c r="C149" s="564">
        <f t="shared" ref="C149:N149" si="86">+C$51*C148*1000</f>
        <v>1092624</v>
      </c>
      <c r="D149" s="564">
        <f t="shared" si="86"/>
        <v>1092624</v>
      </c>
      <c r="E149" s="564">
        <f t="shared" si="86"/>
        <v>1092624</v>
      </c>
      <c r="F149" s="564">
        <f t="shared" si="86"/>
        <v>1092624</v>
      </c>
      <c r="G149" s="564">
        <f t="shared" si="86"/>
        <v>1092624</v>
      </c>
      <c r="H149" s="564">
        <f t="shared" si="86"/>
        <v>1092624</v>
      </c>
      <c r="I149" s="564">
        <f t="shared" si="86"/>
        <v>1092624</v>
      </c>
      <c r="J149" s="564">
        <f t="shared" si="86"/>
        <v>1092624</v>
      </c>
      <c r="K149" s="564">
        <f t="shared" si="86"/>
        <v>1092624</v>
      </c>
      <c r="L149" s="564">
        <f t="shared" si="86"/>
        <v>1092624</v>
      </c>
      <c r="M149" s="564">
        <f t="shared" si="86"/>
        <v>1092624</v>
      </c>
      <c r="N149" s="599">
        <f t="shared" si="86"/>
        <v>1092624</v>
      </c>
      <c r="O149" s="43"/>
      <c r="P149" s="600">
        <f>SUM(C149:N149)</f>
        <v>13111488</v>
      </c>
      <c r="Q149" s="600">
        <v>13111488</v>
      </c>
      <c r="R149" s="600">
        <f t="shared" si="85"/>
        <v>0</v>
      </c>
    </row>
    <row r="150" spans="1:18" s="112" customFormat="1" x14ac:dyDescent="0.25">
      <c r="A150" s="111"/>
      <c r="B150" s="605" t="s">
        <v>190</v>
      </c>
      <c r="C150" s="564">
        <f t="shared" ref="C150:N150" si="87">+C$52*C148*1000</f>
        <v>209508</v>
      </c>
      <c r="D150" s="564">
        <f t="shared" si="87"/>
        <v>209508</v>
      </c>
      <c r="E150" s="564">
        <f t="shared" si="87"/>
        <v>209508</v>
      </c>
      <c r="F150" s="564">
        <f t="shared" si="87"/>
        <v>209508</v>
      </c>
      <c r="G150" s="564">
        <f t="shared" si="87"/>
        <v>209508</v>
      </c>
      <c r="H150" s="564">
        <f t="shared" si="87"/>
        <v>209508</v>
      </c>
      <c r="I150" s="564">
        <f t="shared" si="87"/>
        <v>209508</v>
      </c>
      <c r="J150" s="564">
        <f t="shared" si="87"/>
        <v>209508</v>
      </c>
      <c r="K150" s="564">
        <f t="shared" si="87"/>
        <v>209508</v>
      </c>
      <c r="L150" s="564">
        <f t="shared" si="87"/>
        <v>209508</v>
      </c>
      <c r="M150" s="564">
        <f t="shared" si="87"/>
        <v>209508</v>
      </c>
      <c r="N150" s="599">
        <f t="shared" si="87"/>
        <v>209508</v>
      </c>
      <c r="O150" s="43"/>
      <c r="P150" s="600">
        <f>SUM(C150:N150)</f>
        <v>2514096</v>
      </c>
      <c r="Q150" s="600">
        <v>2514096</v>
      </c>
      <c r="R150" s="600">
        <f t="shared" si="85"/>
        <v>0</v>
      </c>
    </row>
    <row r="151" spans="1:18" s="576" customFormat="1" x14ac:dyDescent="0.25">
      <c r="A151" s="108">
        <v>90210</v>
      </c>
      <c r="B151" s="605" t="s">
        <v>216</v>
      </c>
      <c r="C151" s="564">
        <v>344080</v>
      </c>
      <c r="D151" s="564">
        <v>344080</v>
      </c>
      <c r="E151" s="564">
        <v>344080</v>
      </c>
      <c r="F151" s="564">
        <v>344080</v>
      </c>
      <c r="G151" s="564">
        <v>344080</v>
      </c>
      <c r="H151" s="564">
        <v>344080</v>
      </c>
      <c r="I151" s="564">
        <v>344080</v>
      </c>
      <c r="J151" s="564">
        <v>344080</v>
      </c>
      <c r="K151" s="564">
        <v>344080</v>
      </c>
      <c r="L151" s="564">
        <v>344080</v>
      </c>
      <c r="M151" s="564">
        <v>344080</v>
      </c>
      <c r="N151" s="599">
        <v>344080</v>
      </c>
      <c r="O151" s="43"/>
      <c r="P151" s="600">
        <f>SUM(C151:N151)</f>
        <v>4128960</v>
      </c>
      <c r="Q151" s="600">
        <v>4128960</v>
      </c>
      <c r="R151" s="600">
        <f t="shared" si="85"/>
        <v>0</v>
      </c>
    </row>
    <row r="152" spans="1:18" s="576" customFormat="1" x14ac:dyDescent="0.25">
      <c r="A152" s="111"/>
      <c r="B152" s="605" t="s">
        <v>217</v>
      </c>
      <c r="C152" s="564">
        <v>11200</v>
      </c>
      <c r="D152" s="564">
        <v>11200</v>
      </c>
      <c r="E152" s="564">
        <v>11200</v>
      </c>
      <c r="F152" s="564">
        <v>11200</v>
      </c>
      <c r="G152" s="564">
        <v>11200</v>
      </c>
      <c r="H152" s="564">
        <v>11200</v>
      </c>
      <c r="I152" s="564">
        <v>11200</v>
      </c>
      <c r="J152" s="564">
        <v>11200</v>
      </c>
      <c r="K152" s="564">
        <v>11200</v>
      </c>
      <c r="L152" s="564">
        <v>11200</v>
      </c>
      <c r="M152" s="564">
        <v>11200</v>
      </c>
      <c r="N152" s="599">
        <v>11200</v>
      </c>
      <c r="O152" s="43"/>
      <c r="P152" s="600">
        <f>SUM(C152:N152)</f>
        <v>134400</v>
      </c>
      <c r="Q152" s="600">
        <v>134400</v>
      </c>
      <c r="R152" s="600">
        <f t="shared" si="85"/>
        <v>0</v>
      </c>
    </row>
    <row r="153" spans="1:18" s="112" customFormat="1" x14ac:dyDescent="0.25">
      <c r="A153" s="108"/>
      <c r="B153" s="605" t="s">
        <v>218</v>
      </c>
      <c r="C153" s="606">
        <v>22522</v>
      </c>
      <c r="D153" s="606">
        <v>22522</v>
      </c>
      <c r="E153" s="606">
        <v>22522</v>
      </c>
      <c r="F153" s="606">
        <v>22522</v>
      </c>
      <c r="G153" s="606">
        <v>22522</v>
      </c>
      <c r="H153" s="606">
        <v>22522</v>
      </c>
      <c r="I153" s="606">
        <v>22522</v>
      </c>
      <c r="J153" s="606">
        <v>22522</v>
      </c>
      <c r="K153" s="606">
        <v>22522</v>
      </c>
      <c r="L153" s="606">
        <v>22522</v>
      </c>
      <c r="M153" s="606">
        <v>22522</v>
      </c>
      <c r="N153" s="607">
        <v>22522</v>
      </c>
      <c r="O153" s="43"/>
      <c r="P153" s="608">
        <f>SUM(C153:N153)</f>
        <v>270264</v>
      </c>
      <c r="Q153" s="608">
        <v>270264</v>
      </c>
      <c r="R153" s="608">
        <f t="shared" si="85"/>
        <v>0</v>
      </c>
    </row>
    <row r="154" spans="1:18" s="112" customFormat="1" x14ac:dyDescent="0.25">
      <c r="A154" s="111"/>
      <c r="B154" s="609" t="s">
        <v>219</v>
      </c>
      <c r="C154" s="610">
        <f t="shared" ref="C154:N154" si="88">SUM(C149:C153)</f>
        <v>1679934</v>
      </c>
      <c r="D154" s="610">
        <f t="shared" si="88"/>
        <v>1679934</v>
      </c>
      <c r="E154" s="610">
        <f t="shared" si="88"/>
        <v>1679934</v>
      </c>
      <c r="F154" s="610">
        <f t="shared" si="88"/>
        <v>1679934</v>
      </c>
      <c r="G154" s="610">
        <f t="shared" si="88"/>
        <v>1679934</v>
      </c>
      <c r="H154" s="610">
        <f t="shared" si="88"/>
        <v>1679934</v>
      </c>
      <c r="I154" s="610">
        <f t="shared" si="88"/>
        <v>1679934</v>
      </c>
      <c r="J154" s="610">
        <f t="shared" si="88"/>
        <v>1679934</v>
      </c>
      <c r="K154" s="610">
        <f t="shared" si="88"/>
        <v>1679934</v>
      </c>
      <c r="L154" s="610">
        <f t="shared" si="88"/>
        <v>1679934</v>
      </c>
      <c r="M154" s="610">
        <f t="shared" si="88"/>
        <v>1679934</v>
      </c>
      <c r="N154" s="611">
        <f t="shared" si="88"/>
        <v>1679934</v>
      </c>
      <c r="O154" s="43"/>
      <c r="P154" s="612">
        <f t="shared" ref="P154" si="89">SUM(P149:P153)</f>
        <v>20159208</v>
      </c>
      <c r="Q154" s="612">
        <v>20159208</v>
      </c>
      <c r="R154" s="612">
        <f t="shared" si="85"/>
        <v>0</v>
      </c>
    </row>
    <row r="155" spans="1:18" s="112" customFormat="1" x14ac:dyDescent="0.25">
      <c r="A155" s="111"/>
      <c r="B155" s="621"/>
      <c r="C155" s="564"/>
      <c r="D155" s="564"/>
      <c r="E155" s="564"/>
      <c r="F155" s="564"/>
      <c r="G155" s="564"/>
      <c r="H155" s="564"/>
      <c r="I155" s="564"/>
      <c r="J155" s="617"/>
      <c r="K155" s="617"/>
      <c r="L155" s="617"/>
      <c r="M155" s="617"/>
      <c r="N155" s="618"/>
      <c r="O155" s="43"/>
      <c r="P155" s="614"/>
      <c r="Q155" s="614"/>
      <c r="R155" s="614"/>
    </row>
    <row r="156" spans="1:18" s="112" customFormat="1" x14ac:dyDescent="0.25">
      <c r="A156" s="108"/>
      <c r="B156" s="609" t="s">
        <v>220</v>
      </c>
      <c r="C156" s="610">
        <f t="shared" ref="C156:P156" si="90">+C154+C146</f>
        <v>2858334</v>
      </c>
      <c r="D156" s="610">
        <f t="shared" si="90"/>
        <v>2858334</v>
      </c>
      <c r="E156" s="610">
        <f t="shared" si="90"/>
        <v>2858334</v>
      </c>
      <c r="F156" s="610">
        <f t="shared" si="90"/>
        <v>2858334</v>
      </c>
      <c r="G156" s="610">
        <f t="shared" si="90"/>
        <v>2858334</v>
      </c>
      <c r="H156" s="610">
        <f t="shared" si="90"/>
        <v>2858334</v>
      </c>
      <c r="I156" s="610">
        <f t="shared" si="90"/>
        <v>2858334</v>
      </c>
      <c r="J156" s="610">
        <f t="shared" si="90"/>
        <v>2858334</v>
      </c>
      <c r="K156" s="610">
        <f t="shared" si="90"/>
        <v>2858334</v>
      </c>
      <c r="L156" s="610">
        <f t="shared" si="90"/>
        <v>2858334</v>
      </c>
      <c r="M156" s="610">
        <f t="shared" si="90"/>
        <v>2858334</v>
      </c>
      <c r="N156" s="611">
        <f t="shared" si="90"/>
        <v>2858334</v>
      </c>
      <c r="O156" s="43"/>
      <c r="P156" s="612">
        <f t="shared" si="90"/>
        <v>34300008</v>
      </c>
      <c r="Q156" s="612">
        <v>34300008</v>
      </c>
      <c r="R156" s="612">
        <f>P156-Q156</f>
        <v>0</v>
      </c>
    </row>
    <row r="157" spans="1:18" s="112" customFormat="1" x14ac:dyDescent="0.25">
      <c r="A157" s="619"/>
      <c r="B157" s="613"/>
      <c r="C157" s="103"/>
      <c r="D157" s="103"/>
      <c r="E157" s="103"/>
      <c r="F157" s="103"/>
      <c r="G157" s="103"/>
      <c r="H157" s="103"/>
      <c r="I157" s="103"/>
      <c r="J157" s="564"/>
      <c r="K157" s="564"/>
      <c r="L157" s="564"/>
      <c r="M157" s="564"/>
      <c r="N157" s="599"/>
      <c r="O157" s="43"/>
      <c r="P157" s="600"/>
      <c r="Q157" s="600"/>
      <c r="R157" s="600"/>
    </row>
    <row r="158" spans="1:18" s="112" customFormat="1" x14ac:dyDescent="0.25">
      <c r="A158" s="108">
        <v>12195</v>
      </c>
      <c r="B158" s="586" t="s">
        <v>221</v>
      </c>
      <c r="C158" s="103">
        <f t="shared" ref="C158:N158" si="91">C33</f>
        <v>154</v>
      </c>
      <c r="D158" s="103">
        <f t="shared" si="91"/>
        <v>154</v>
      </c>
      <c r="E158" s="103">
        <f t="shared" si="91"/>
        <v>154</v>
      </c>
      <c r="F158" s="103">
        <f t="shared" si="91"/>
        <v>154</v>
      </c>
      <c r="G158" s="103">
        <f t="shared" si="91"/>
        <v>154</v>
      </c>
      <c r="H158" s="103">
        <f t="shared" si="91"/>
        <v>154</v>
      </c>
      <c r="I158" s="103">
        <f t="shared" si="91"/>
        <v>154</v>
      </c>
      <c r="J158" s="103">
        <f t="shared" si="91"/>
        <v>154</v>
      </c>
      <c r="K158" s="103">
        <f t="shared" si="91"/>
        <v>154</v>
      </c>
      <c r="L158" s="103">
        <f t="shared" si="91"/>
        <v>154</v>
      </c>
      <c r="M158" s="103">
        <f t="shared" si="91"/>
        <v>154</v>
      </c>
      <c r="N158" s="577">
        <f t="shared" si="91"/>
        <v>154</v>
      </c>
      <c r="O158" s="43"/>
      <c r="P158" s="578">
        <f>AVERAGE(C158:N158)</f>
        <v>154</v>
      </c>
      <c r="Q158" s="578">
        <v>154</v>
      </c>
      <c r="R158" s="578">
        <f>P158-Q158</f>
        <v>0</v>
      </c>
    </row>
    <row r="159" spans="1:18" s="112" customFormat="1" x14ac:dyDescent="0.25">
      <c r="A159" s="108"/>
      <c r="B159" s="605" t="s">
        <v>189</v>
      </c>
      <c r="C159" s="564">
        <f t="shared" ref="C159:N159" si="92">+C51*C158*1000</f>
        <v>253791.99999999997</v>
      </c>
      <c r="D159" s="564">
        <f t="shared" si="92"/>
        <v>253791.99999999997</v>
      </c>
      <c r="E159" s="564">
        <f t="shared" si="92"/>
        <v>253791.99999999997</v>
      </c>
      <c r="F159" s="564">
        <f t="shared" si="92"/>
        <v>253791.99999999997</v>
      </c>
      <c r="G159" s="564">
        <f t="shared" si="92"/>
        <v>253791.99999999997</v>
      </c>
      <c r="H159" s="564">
        <f t="shared" si="92"/>
        <v>253791.99999999997</v>
      </c>
      <c r="I159" s="564">
        <f t="shared" si="92"/>
        <v>253791.99999999997</v>
      </c>
      <c r="J159" s="564">
        <f t="shared" si="92"/>
        <v>253791.99999999997</v>
      </c>
      <c r="K159" s="564">
        <f t="shared" si="92"/>
        <v>253791.99999999997</v>
      </c>
      <c r="L159" s="564">
        <f t="shared" si="92"/>
        <v>253791.99999999997</v>
      </c>
      <c r="M159" s="564">
        <f t="shared" si="92"/>
        <v>253791.99999999997</v>
      </c>
      <c r="N159" s="599">
        <f t="shared" si="92"/>
        <v>253791.99999999997</v>
      </c>
      <c r="O159" s="43"/>
      <c r="P159" s="600">
        <f>SUM(C159:N159)</f>
        <v>3045503.9999999995</v>
      </c>
      <c r="Q159" s="600">
        <v>3045503.9999999995</v>
      </c>
      <c r="R159" s="600">
        <f>P159-Q159</f>
        <v>0</v>
      </c>
    </row>
    <row r="160" spans="1:18" s="112" customFormat="1" x14ac:dyDescent="0.25">
      <c r="A160" s="108"/>
      <c r="B160" s="605" t="s">
        <v>190</v>
      </c>
      <c r="C160" s="606">
        <f t="shared" ref="C160:N160" si="93">+C52*C158*1000</f>
        <v>48664</v>
      </c>
      <c r="D160" s="606">
        <f t="shared" si="93"/>
        <v>48664</v>
      </c>
      <c r="E160" s="606">
        <f t="shared" si="93"/>
        <v>48664</v>
      </c>
      <c r="F160" s="606">
        <f t="shared" si="93"/>
        <v>48664</v>
      </c>
      <c r="G160" s="606">
        <f t="shared" si="93"/>
        <v>48664</v>
      </c>
      <c r="H160" s="606">
        <f t="shared" si="93"/>
        <v>48664</v>
      </c>
      <c r="I160" s="606">
        <f t="shared" si="93"/>
        <v>48664</v>
      </c>
      <c r="J160" s="606">
        <f t="shared" si="93"/>
        <v>48664</v>
      </c>
      <c r="K160" s="606">
        <f t="shared" si="93"/>
        <v>48664</v>
      </c>
      <c r="L160" s="606">
        <f t="shared" si="93"/>
        <v>48664</v>
      </c>
      <c r="M160" s="606">
        <f t="shared" si="93"/>
        <v>48664</v>
      </c>
      <c r="N160" s="607">
        <f t="shared" si="93"/>
        <v>48664</v>
      </c>
      <c r="O160" s="43"/>
      <c r="P160" s="608">
        <f>SUM(C160:N160)</f>
        <v>583968</v>
      </c>
      <c r="Q160" s="608">
        <v>583968</v>
      </c>
      <c r="R160" s="608">
        <f>P160-Q160</f>
        <v>0</v>
      </c>
    </row>
    <row r="161" spans="1:18" s="580" customFormat="1" x14ac:dyDescent="0.25">
      <c r="A161" s="108"/>
      <c r="B161" s="605" t="s">
        <v>222</v>
      </c>
      <c r="C161" s="564">
        <f t="shared" ref="C161:N161" si="94">SUM(C159:C160)</f>
        <v>302456</v>
      </c>
      <c r="D161" s="564">
        <f t="shared" si="94"/>
        <v>302456</v>
      </c>
      <c r="E161" s="564">
        <f t="shared" si="94"/>
        <v>302456</v>
      </c>
      <c r="F161" s="564">
        <f t="shared" si="94"/>
        <v>302456</v>
      </c>
      <c r="G161" s="564">
        <f t="shared" si="94"/>
        <v>302456</v>
      </c>
      <c r="H161" s="564">
        <f t="shared" si="94"/>
        <v>302456</v>
      </c>
      <c r="I161" s="564">
        <f t="shared" si="94"/>
        <v>302456</v>
      </c>
      <c r="J161" s="564">
        <f t="shared" si="94"/>
        <v>302456</v>
      </c>
      <c r="K161" s="564">
        <f t="shared" si="94"/>
        <v>302456</v>
      </c>
      <c r="L161" s="564">
        <f t="shared" si="94"/>
        <v>302456</v>
      </c>
      <c r="M161" s="564">
        <f t="shared" si="94"/>
        <v>302456</v>
      </c>
      <c r="N161" s="599">
        <f t="shared" si="94"/>
        <v>302456</v>
      </c>
      <c r="O161" s="43"/>
      <c r="P161" s="612">
        <f t="shared" ref="P161" si="95">SUM(P159:P160)</f>
        <v>3629471.9999999995</v>
      </c>
      <c r="Q161" s="612">
        <v>3629471.9999999995</v>
      </c>
      <c r="R161" s="612">
        <f>P161-Q161</f>
        <v>0</v>
      </c>
    </row>
    <row r="162" spans="1:18" s="580" customFormat="1" x14ac:dyDescent="0.25">
      <c r="A162" s="108"/>
      <c r="B162" s="605"/>
      <c r="C162" s="564"/>
      <c r="D162" s="564"/>
      <c r="E162" s="564"/>
      <c r="F162" s="564"/>
      <c r="G162" s="564"/>
      <c r="H162" s="564"/>
      <c r="I162" s="564"/>
      <c r="J162" s="564"/>
      <c r="K162" s="564"/>
      <c r="L162" s="564"/>
      <c r="M162" s="564"/>
      <c r="N162" s="599"/>
      <c r="O162" s="43"/>
      <c r="P162" s="583"/>
      <c r="Q162" s="583"/>
      <c r="R162" s="583"/>
    </row>
    <row r="163" spans="1:18" s="112" customFormat="1" x14ac:dyDescent="0.25">
      <c r="A163" s="108">
        <v>11040</v>
      </c>
      <c r="B163" s="605" t="s">
        <v>223</v>
      </c>
      <c r="C163" s="564">
        <f t="shared" ref="C163:N165" si="96">+C55*(156.6)*1000</f>
        <v>153624.59999999998</v>
      </c>
      <c r="D163" s="564">
        <f t="shared" si="96"/>
        <v>153624.59999999998</v>
      </c>
      <c r="E163" s="564">
        <f t="shared" si="96"/>
        <v>153624.59999999998</v>
      </c>
      <c r="F163" s="564">
        <f t="shared" si="96"/>
        <v>153624.59999999998</v>
      </c>
      <c r="G163" s="564">
        <f t="shared" si="96"/>
        <v>153624.59999999998</v>
      </c>
      <c r="H163" s="564">
        <f t="shared" si="96"/>
        <v>153624.59999999998</v>
      </c>
      <c r="I163" s="564">
        <f t="shared" si="96"/>
        <v>153624.59999999998</v>
      </c>
      <c r="J163" s="564">
        <f t="shared" si="96"/>
        <v>153624.59999999998</v>
      </c>
      <c r="K163" s="564">
        <f t="shared" si="96"/>
        <v>153624.59999999998</v>
      </c>
      <c r="L163" s="564">
        <f t="shared" si="96"/>
        <v>153624.59999999998</v>
      </c>
      <c r="M163" s="564">
        <f t="shared" si="96"/>
        <v>153624.59999999998</v>
      </c>
      <c r="N163" s="599">
        <f t="shared" si="96"/>
        <v>153624.59999999998</v>
      </c>
      <c r="O163" s="43"/>
      <c r="P163" s="600">
        <f>SUM(C163:N163)</f>
        <v>1843495.2000000002</v>
      </c>
      <c r="Q163" s="600">
        <v>1843495.2000000002</v>
      </c>
      <c r="R163" s="600">
        <f>P163-Q163</f>
        <v>0</v>
      </c>
    </row>
    <row r="164" spans="1:18" s="580" customFormat="1" ht="13.35" customHeight="1" x14ac:dyDescent="0.25">
      <c r="A164" s="108">
        <v>11040</v>
      </c>
      <c r="B164" s="605" t="s">
        <v>224</v>
      </c>
      <c r="C164" s="564">
        <f t="shared" si="96"/>
        <v>0</v>
      </c>
      <c r="D164" s="564">
        <f t="shared" ref="D164:N165" si="97">+D56*(156.6)*1000</f>
        <v>0</v>
      </c>
      <c r="E164" s="564">
        <f t="shared" si="97"/>
        <v>0</v>
      </c>
      <c r="F164" s="564">
        <f t="shared" si="97"/>
        <v>0</v>
      </c>
      <c r="G164" s="564">
        <f t="shared" si="97"/>
        <v>0</v>
      </c>
      <c r="H164" s="564">
        <f t="shared" si="97"/>
        <v>0</v>
      </c>
      <c r="I164" s="564">
        <f t="shared" si="97"/>
        <v>0</v>
      </c>
      <c r="J164" s="564">
        <f t="shared" si="97"/>
        <v>0</v>
      </c>
      <c r="K164" s="564">
        <f t="shared" si="97"/>
        <v>0</v>
      </c>
      <c r="L164" s="564">
        <f t="shared" si="97"/>
        <v>0</v>
      </c>
      <c r="M164" s="564">
        <f t="shared" si="97"/>
        <v>0</v>
      </c>
      <c r="N164" s="599">
        <f t="shared" si="97"/>
        <v>0</v>
      </c>
      <c r="O164" s="43"/>
      <c r="P164" s="600">
        <f>SUM(C164:N164)</f>
        <v>0</v>
      </c>
      <c r="Q164" s="600">
        <v>0</v>
      </c>
      <c r="R164" s="600">
        <f>P164-Q164</f>
        <v>0</v>
      </c>
    </row>
    <row r="165" spans="1:18" s="112" customFormat="1" x14ac:dyDescent="0.25">
      <c r="A165" s="108">
        <v>11040</v>
      </c>
      <c r="B165" s="605" t="s">
        <v>225</v>
      </c>
      <c r="C165" s="606">
        <f t="shared" si="96"/>
        <v>0</v>
      </c>
      <c r="D165" s="606">
        <f t="shared" si="97"/>
        <v>0</v>
      </c>
      <c r="E165" s="606">
        <f t="shared" si="97"/>
        <v>0</v>
      </c>
      <c r="F165" s="606">
        <f t="shared" si="97"/>
        <v>0</v>
      </c>
      <c r="G165" s="606">
        <f t="shared" si="97"/>
        <v>0</v>
      </c>
      <c r="H165" s="606">
        <f t="shared" si="97"/>
        <v>0</v>
      </c>
      <c r="I165" s="606">
        <f t="shared" si="97"/>
        <v>0</v>
      </c>
      <c r="J165" s="606">
        <f t="shared" si="97"/>
        <v>0</v>
      </c>
      <c r="K165" s="606">
        <f t="shared" si="97"/>
        <v>0</v>
      </c>
      <c r="L165" s="606">
        <f t="shared" si="97"/>
        <v>0</v>
      </c>
      <c r="M165" s="606">
        <f t="shared" si="97"/>
        <v>0</v>
      </c>
      <c r="N165" s="607">
        <f t="shared" si="97"/>
        <v>0</v>
      </c>
      <c r="O165" s="43"/>
      <c r="P165" s="608">
        <f>SUM(C165:N165)</f>
        <v>0</v>
      </c>
      <c r="Q165" s="608">
        <v>0</v>
      </c>
      <c r="R165" s="608">
        <f>P165-Q165</f>
        <v>0</v>
      </c>
    </row>
    <row r="166" spans="1:18" s="112" customFormat="1" x14ac:dyDescent="0.25">
      <c r="A166" s="108"/>
      <c r="B166" s="605" t="s">
        <v>226</v>
      </c>
      <c r="C166" s="564">
        <f t="shared" ref="C166:N166" si="98">SUM(C163:C165)</f>
        <v>153624.59999999998</v>
      </c>
      <c r="D166" s="564">
        <f t="shared" si="98"/>
        <v>153624.59999999998</v>
      </c>
      <c r="E166" s="564">
        <f t="shared" si="98"/>
        <v>153624.59999999998</v>
      </c>
      <c r="F166" s="564">
        <f t="shared" si="98"/>
        <v>153624.59999999998</v>
      </c>
      <c r="G166" s="564">
        <f t="shared" si="98"/>
        <v>153624.59999999998</v>
      </c>
      <c r="H166" s="564">
        <f t="shared" si="98"/>
        <v>153624.59999999998</v>
      </c>
      <c r="I166" s="564">
        <f t="shared" si="98"/>
        <v>153624.59999999998</v>
      </c>
      <c r="J166" s="564">
        <f t="shared" si="98"/>
        <v>153624.59999999998</v>
      </c>
      <c r="K166" s="564">
        <f t="shared" si="98"/>
        <v>153624.59999999998</v>
      </c>
      <c r="L166" s="564">
        <f t="shared" si="98"/>
        <v>153624.59999999998</v>
      </c>
      <c r="M166" s="564">
        <f t="shared" si="98"/>
        <v>153624.59999999998</v>
      </c>
      <c r="N166" s="599">
        <f t="shared" si="98"/>
        <v>153624.59999999998</v>
      </c>
      <c r="O166" s="43"/>
      <c r="P166" s="612">
        <f t="shared" ref="P166" si="99">SUM(P163:P165)</f>
        <v>1843495.2000000002</v>
      </c>
      <c r="Q166" s="612">
        <v>1843495.2000000002</v>
      </c>
      <c r="R166" s="612">
        <f>P166-Q166</f>
        <v>0</v>
      </c>
    </row>
    <row r="167" spans="1:18" s="112" customFormat="1" ht="15.75" thickBot="1" x14ac:dyDescent="0.3">
      <c r="A167" s="108"/>
      <c r="B167" s="605"/>
      <c r="C167" s="564"/>
      <c r="D167" s="564"/>
      <c r="E167" s="564"/>
      <c r="F167" s="564"/>
      <c r="G167" s="564"/>
      <c r="H167" s="564"/>
      <c r="I167" s="564"/>
      <c r="J167" s="564"/>
      <c r="K167" s="564"/>
      <c r="L167" s="564"/>
      <c r="M167" s="564"/>
      <c r="N167" s="599"/>
      <c r="O167" s="43"/>
      <c r="P167" s="600"/>
      <c r="Q167" s="600"/>
      <c r="R167" s="600"/>
    </row>
    <row r="168" spans="1:18" s="422" customFormat="1" ht="16.5" thickTop="1" thickBot="1" x14ac:dyDescent="0.3">
      <c r="A168" s="1445"/>
      <c r="B168" s="1446" t="s">
        <v>227</v>
      </c>
      <c r="C168" s="623"/>
      <c r="D168" s="624"/>
      <c r="E168" s="624"/>
      <c r="F168" s="624"/>
      <c r="G168" s="624"/>
      <c r="H168" s="624"/>
      <c r="I168" s="624"/>
      <c r="J168" s="624"/>
      <c r="K168" s="624"/>
      <c r="L168" s="624"/>
      <c r="M168" s="624"/>
      <c r="N168" s="625"/>
      <c r="O168"/>
      <c r="P168" s="623"/>
      <c r="Q168" s="624"/>
      <c r="R168" s="625"/>
    </row>
    <row r="169" spans="1:18" s="576" customFormat="1" ht="16.5" thickTop="1" thickBot="1" x14ac:dyDescent="0.3">
      <c r="A169" s="622"/>
      <c r="B169" s="626" t="s">
        <v>228</v>
      </c>
      <c r="C169" s="622">
        <v>1.4999999999999999E-2</v>
      </c>
      <c r="D169" s="622">
        <v>1.4999999999999999E-2</v>
      </c>
      <c r="E169" s="622">
        <v>1.4999999999999999E-2</v>
      </c>
      <c r="F169" s="622">
        <v>1.4999999999999999E-2</v>
      </c>
      <c r="G169" s="622">
        <v>1.4999999999999999E-2</v>
      </c>
      <c r="H169" s="622">
        <v>1.4999999999999999E-2</v>
      </c>
      <c r="I169" s="622">
        <v>1.4999999999999999E-2</v>
      </c>
      <c r="J169" s="622">
        <v>1.4999999999999999E-2</v>
      </c>
      <c r="K169" s="622">
        <v>1.4999999999999999E-2</v>
      </c>
      <c r="L169" s="622">
        <v>1.4999999999999999E-2</v>
      </c>
      <c r="M169" s="622">
        <v>1.4999999999999999E-2</v>
      </c>
      <c r="N169" s="627">
        <v>1.4999999999999999E-2</v>
      </c>
      <c r="O169" s="43"/>
      <c r="P169" s="1023">
        <f>AVERAGE(C169:N169)</f>
        <v>1.5000000000000005E-2</v>
      </c>
      <c r="Q169" s="1023">
        <v>1.5000000000000005E-2</v>
      </c>
      <c r="R169" s="1023">
        <f t="shared" ref="R169" si="100">P169-Q169</f>
        <v>0</v>
      </c>
    </row>
    <row r="170" spans="1:18" s="422" customFormat="1" ht="15.75" thickTop="1" x14ac:dyDescent="0.25">
      <c r="A170" s="1445"/>
      <c r="B170" s="1447" t="s">
        <v>229</v>
      </c>
      <c r="C170" s="628"/>
      <c r="D170" s="629"/>
      <c r="E170" s="629"/>
      <c r="F170" s="629"/>
      <c r="G170" s="629"/>
      <c r="H170" s="629"/>
      <c r="I170" s="629"/>
      <c r="J170" s="629"/>
      <c r="K170" s="629"/>
      <c r="L170" s="629"/>
      <c r="M170" s="629"/>
      <c r="N170" s="630"/>
      <c r="O170"/>
      <c r="P170" s="628"/>
      <c r="Q170" s="629"/>
      <c r="R170" s="630"/>
    </row>
    <row r="171" spans="1:18" s="422" customFormat="1" x14ac:dyDescent="0.25">
      <c r="A171" s="1445"/>
      <c r="B171" s="1447" t="s">
        <v>230</v>
      </c>
      <c r="C171" s="631"/>
      <c r="D171" s="1448"/>
      <c r="E171" s="1448"/>
      <c r="F171" s="1448"/>
      <c r="G171" s="1448"/>
      <c r="H171" s="1448"/>
      <c r="I171" s="1448"/>
      <c r="J171" s="1448"/>
      <c r="K171" s="1448"/>
      <c r="L171" s="1448"/>
      <c r="M171" s="1448"/>
      <c r="N171" s="633"/>
      <c r="O171"/>
      <c r="P171" s="631"/>
      <c r="Q171" s="1448"/>
      <c r="R171" s="633"/>
    </row>
    <row r="172" spans="1:18" s="110" customFormat="1" x14ac:dyDescent="0.25">
      <c r="A172" s="1445"/>
      <c r="B172" s="1447" t="s">
        <v>231</v>
      </c>
      <c r="C172" s="634"/>
      <c r="D172" s="1449"/>
      <c r="E172" s="1449"/>
      <c r="F172" s="1449"/>
      <c r="G172" s="1449"/>
      <c r="H172" s="1449"/>
      <c r="I172" s="1449"/>
      <c r="J172" s="1449"/>
      <c r="K172" s="1449"/>
      <c r="L172" s="1449"/>
      <c r="M172" s="1449"/>
      <c r="N172" s="635"/>
      <c r="O172"/>
      <c r="P172" s="634"/>
      <c r="Q172" s="1449"/>
      <c r="R172" s="635"/>
    </row>
    <row r="173" spans="1:18" s="110" customFormat="1" ht="15.75" thickBot="1" x14ac:dyDescent="0.3">
      <c r="A173" s="1445"/>
      <c r="B173" s="1447" t="s">
        <v>232</v>
      </c>
      <c r="C173" s="636"/>
      <c r="D173" s="637"/>
      <c r="E173" s="637"/>
      <c r="F173" s="637"/>
      <c r="G173" s="637"/>
      <c r="H173" s="637"/>
      <c r="I173" s="637"/>
      <c r="J173" s="637"/>
      <c r="K173" s="637"/>
      <c r="L173" s="637"/>
      <c r="M173" s="637"/>
      <c r="N173" s="638"/>
      <c r="O173"/>
      <c r="P173" s="636"/>
      <c r="Q173" s="637"/>
      <c r="R173" s="638"/>
    </row>
    <row r="174" spans="1:18" s="112" customFormat="1" ht="16.5" thickTop="1" thickBot="1" x14ac:dyDescent="0.3">
      <c r="A174" s="622"/>
      <c r="B174" s="605"/>
      <c r="C174" s="564"/>
      <c r="D174" s="564"/>
      <c r="E174" s="564"/>
      <c r="F174" s="564"/>
      <c r="G174" s="564"/>
      <c r="H174" s="564"/>
      <c r="I174" s="564"/>
      <c r="J174" s="564"/>
      <c r="K174" s="564"/>
      <c r="L174" s="564"/>
      <c r="M174" s="564"/>
      <c r="N174" s="599"/>
      <c r="O174" s="43"/>
      <c r="P174" s="1023"/>
      <c r="Q174" s="1023"/>
      <c r="R174" s="1023"/>
    </row>
    <row r="175" spans="1:18" s="110" customFormat="1" ht="16.5" thickTop="1" thickBot="1" x14ac:dyDescent="0.3">
      <c r="A175" s="101"/>
      <c r="B175" s="1450" t="s">
        <v>233</v>
      </c>
      <c r="C175" s="639"/>
      <c r="D175" s="640"/>
      <c r="E175" s="640"/>
      <c r="F175" s="640"/>
      <c r="G175" s="640"/>
      <c r="H175" s="640"/>
      <c r="I175" s="640"/>
      <c r="J175" s="640"/>
      <c r="K175" s="640"/>
      <c r="L175" s="640"/>
      <c r="M175" s="640"/>
      <c r="N175" s="641"/>
      <c r="O175"/>
      <c r="P175" s="639"/>
      <c r="Q175" s="640"/>
      <c r="R175" s="641"/>
    </row>
    <row r="176" spans="1:18" s="112" customFormat="1" ht="15.75" thickTop="1" x14ac:dyDescent="0.25">
      <c r="A176" s="622"/>
      <c r="B176" s="605"/>
      <c r="C176" s="103"/>
      <c r="D176" s="103"/>
      <c r="E176" s="103"/>
      <c r="F176" s="103"/>
      <c r="G176" s="103"/>
      <c r="H176" s="103"/>
      <c r="I176" s="103"/>
      <c r="J176" s="564"/>
      <c r="K176" s="564"/>
      <c r="L176" s="564"/>
      <c r="M176" s="564"/>
      <c r="N176" s="599"/>
      <c r="O176" s="43"/>
      <c r="P176" s="600"/>
      <c r="Q176" s="600"/>
      <c r="R176" s="600"/>
    </row>
    <row r="177" spans="1:18" s="112" customFormat="1" x14ac:dyDescent="0.25">
      <c r="A177" s="103"/>
      <c r="B177" s="586" t="s">
        <v>234</v>
      </c>
      <c r="C177" s="103">
        <f t="shared" ref="C177:N177" si="101">C34+C35+C36</f>
        <v>340</v>
      </c>
      <c r="D177" s="103">
        <f t="shared" si="101"/>
        <v>340</v>
      </c>
      <c r="E177" s="103">
        <f t="shared" si="101"/>
        <v>340</v>
      </c>
      <c r="F177" s="103">
        <f t="shared" si="101"/>
        <v>340</v>
      </c>
      <c r="G177" s="103">
        <f t="shared" si="101"/>
        <v>340</v>
      </c>
      <c r="H177" s="103">
        <f t="shared" si="101"/>
        <v>340</v>
      </c>
      <c r="I177" s="103">
        <f t="shared" si="101"/>
        <v>340</v>
      </c>
      <c r="J177" s="103">
        <f t="shared" si="101"/>
        <v>340</v>
      </c>
      <c r="K177" s="103">
        <f t="shared" si="101"/>
        <v>340</v>
      </c>
      <c r="L177" s="103">
        <f t="shared" si="101"/>
        <v>340</v>
      </c>
      <c r="M177" s="103">
        <f t="shared" si="101"/>
        <v>340</v>
      </c>
      <c r="N177" s="577">
        <f t="shared" si="101"/>
        <v>340</v>
      </c>
      <c r="O177" s="43"/>
      <c r="P177" s="578">
        <f>AVERAGE(C177:N177)</f>
        <v>340</v>
      </c>
      <c r="Q177" s="578">
        <v>340</v>
      </c>
      <c r="R177" s="578">
        <f>P177-Q177</f>
        <v>0</v>
      </c>
    </row>
    <row r="178" spans="1:18" s="112" customFormat="1" x14ac:dyDescent="0.25">
      <c r="A178" s="108">
        <v>12195</v>
      </c>
      <c r="B178" s="605" t="s">
        <v>189</v>
      </c>
      <c r="C178" s="564">
        <f t="shared" ref="C178:N178" si="102">C177*1000*C51</f>
        <v>560320</v>
      </c>
      <c r="D178" s="564">
        <f t="shared" si="102"/>
        <v>560320</v>
      </c>
      <c r="E178" s="564">
        <f t="shared" si="102"/>
        <v>560320</v>
      </c>
      <c r="F178" s="564">
        <f t="shared" si="102"/>
        <v>560320</v>
      </c>
      <c r="G178" s="564">
        <f t="shared" si="102"/>
        <v>560320</v>
      </c>
      <c r="H178" s="564">
        <f t="shared" si="102"/>
        <v>560320</v>
      </c>
      <c r="I178" s="564">
        <f t="shared" si="102"/>
        <v>560320</v>
      </c>
      <c r="J178" s="564">
        <f t="shared" si="102"/>
        <v>560320</v>
      </c>
      <c r="K178" s="564">
        <f t="shared" si="102"/>
        <v>560320</v>
      </c>
      <c r="L178" s="564">
        <f t="shared" si="102"/>
        <v>560320</v>
      </c>
      <c r="M178" s="564">
        <f t="shared" si="102"/>
        <v>560320</v>
      </c>
      <c r="N178" s="599">
        <f t="shared" si="102"/>
        <v>560320</v>
      </c>
      <c r="O178" s="43"/>
      <c r="P178" s="600">
        <f>SUM(C178:N178)</f>
        <v>6723840</v>
      </c>
      <c r="Q178" s="600">
        <v>6723840</v>
      </c>
      <c r="R178" s="600">
        <f>P178-Q178</f>
        <v>0</v>
      </c>
    </row>
    <row r="179" spans="1:18" s="112" customFormat="1" x14ac:dyDescent="0.25">
      <c r="A179" s="108">
        <v>12195</v>
      </c>
      <c r="B179" s="605" t="s">
        <v>190</v>
      </c>
      <c r="C179" s="606">
        <f t="shared" ref="C179:N179" si="103">+C52*C177*1000</f>
        <v>107440</v>
      </c>
      <c r="D179" s="606">
        <f t="shared" si="103"/>
        <v>107440</v>
      </c>
      <c r="E179" s="606">
        <f t="shared" si="103"/>
        <v>107440</v>
      </c>
      <c r="F179" s="606">
        <f t="shared" si="103"/>
        <v>107440</v>
      </c>
      <c r="G179" s="606">
        <f t="shared" si="103"/>
        <v>107440</v>
      </c>
      <c r="H179" s="606">
        <f t="shared" si="103"/>
        <v>107440</v>
      </c>
      <c r="I179" s="606">
        <f t="shared" si="103"/>
        <v>107440</v>
      </c>
      <c r="J179" s="606">
        <f t="shared" si="103"/>
        <v>107440</v>
      </c>
      <c r="K179" s="606">
        <f t="shared" si="103"/>
        <v>107440</v>
      </c>
      <c r="L179" s="606">
        <f t="shared" si="103"/>
        <v>107440</v>
      </c>
      <c r="M179" s="606">
        <f t="shared" si="103"/>
        <v>107440</v>
      </c>
      <c r="N179" s="607">
        <f t="shared" si="103"/>
        <v>107440</v>
      </c>
      <c r="O179" s="43"/>
      <c r="P179" s="608">
        <f>SUM(C179:N179)</f>
        <v>1289280</v>
      </c>
      <c r="Q179" s="608">
        <v>1289280</v>
      </c>
      <c r="R179" s="608">
        <f>P179-Q179</f>
        <v>0</v>
      </c>
    </row>
    <row r="180" spans="1:18" s="580" customFormat="1" x14ac:dyDescent="0.25">
      <c r="A180" s="108"/>
      <c r="B180" s="605" t="s">
        <v>235</v>
      </c>
      <c r="C180" s="564">
        <f t="shared" ref="C180:N180" si="104">SUM(C178:C179)</f>
        <v>667760</v>
      </c>
      <c r="D180" s="564">
        <f t="shared" si="104"/>
        <v>667760</v>
      </c>
      <c r="E180" s="564">
        <f t="shared" si="104"/>
        <v>667760</v>
      </c>
      <c r="F180" s="564">
        <f t="shared" si="104"/>
        <v>667760</v>
      </c>
      <c r="G180" s="564">
        <f t="shared" si="104"/>
        <v>667760</v>
      </c>
      <c r="H180" s="564">
        <f t="shared" si="104"/>
        <v>667760</v>
      </c>
      <c r="I180" s="564">
        <f t="shared" si="104"/>
        <v>667760</v>
      </c>
      <c r="J180" s="564">
        <f t="shared" si="104"/>
        <v>667760</v>
      </c>
      <c r="K180" s="564">
        <f t="shared" si="104"/>
        <v>667760</v>
      </c>
      <c r="L180" s="564">
        <f t="shared" si="104"/>
        <v>667760</v>
      </c>
      <c r="M180" s="564">
        <f t="shared" si="104"/>
        <v>667760</v>
      </c>
      <c r="N180" s="599">
        <f t="shared" si="104"/>
        <v>667760</v>
      </c>
      <c r="O180" s="43"/>
      <c r="P180" s="600">
        <f t="shared" ref="P180" si="105">SUM(P178:P179)</f>
        <v>8013120</v>
      </c>
      <c r="Q180" s="600">
        <v>8013120</v>
      </c>
      <c r="R180" s="600">
        <f>P180-Q180</f>
        <v>0</v>
      </c>
    </row>
    <row r="181" spans="1:18" s="580" customFormat="1" x14ac:dyDescent="0.25">
      <c r="A181" s="108"/>
      <c r="B181" s="605"/>
      <c r="C181" s="564"/>
      <c r="D181" s="564"/>
      <c r="E181" s="564"/>
      <c r="F181" s="564"/>
      <c r="G181" s="564"/>
      <c r="H181" s="564"/>
      <c r="I181" s="564"/>
      <c r="J181" s="564"/>
      <c r="K181" s="564"/>
      <c r="L181" s="564"/>
      <c r="M181" s="564"/>
      <c r="N181" s="599"/>
      <c r="O181" s="43"/>
      <c r="P181" s="583"/>
      <c r="Q181" s="583"/>
      <c r="R181" s="583"/>
    </row>
    <row r="182" spans="1:18" s="112" customFormat="1" x14ac:dyDescent="0.25">
      <c r="A182" s="108"/>
      <c r="B182" s="605" t="s">
        <v>236</v>
      </c>
      <c r="C182" s="564">
        <f t="shared" ref="C182:N184" si="106">+C55*342.7*1000</f>
        <v>336188.7</v>
      </c>
      <c r="D182" s="564">
        <f t="shared" si="106"/>
        <v>336188.7</v>
      </c>
      <c r="E182" s="564">
        <f t="shared" si="106"/>
        <v>336188.7</v>
      </c>
      <c r="F182" s="564">
        <f t="shared" si="106"/>
        <v>336188.7</v>
      </c>
      <c r="G182" s="564">
        <f t="shared" si="106"/>
        <v>336188.7</v>
      </c>
      <c r="H182" s="564">
        <f t="shared" si="106"/>
        <v>336188.7</v>
      </c>
      <c r="I182" s="564">
        <f t="shared" si="106"/>
        <v>336188.7</v>
      </c>
      <c r="J182" s="564">
        <f t="shared" si="106"/>
        <v>336188.7</v>
      </c>
      <c r="K182" s="564">
        <f t="shared" si="106"/>
        <v>336188.7</v>
      </c>
      <c r="L182" s="564">
        <f t="shared" si="106"/>
        <v>336188.7</v>
      </c>
      <c r="M182" s="564">
        <f t="shared" si="106"/>
        <v>336188.7</v>
      </c>
      <c r="N182" s="599">
        <f t="shared" si="106"/>
        <v>336188.7</v>
      </c>
      <c r="O182" s="43"/>
      <c r="P182" s="600">
        <f>SUM(C182:N182)</f>
        <v>4034264.4000000008</v>
      </c>
      <c r="Q182" s="600">
        <v>4034264.4000000008</v>
      </c>
      <c r="R182" s="600">
        <f>P182-Q182</f>
        <v>0</v>
      </c>
    </row>
    <row r="183" spans="1:18" s="580" customFormat="1" x14ac:dyDescent="0.25">
      <c r="A183" s="108"/>
      <c r="B183" s="605" t="s">
        <v>237</v>
      </c>
      <c r="C183" s="564">
        <f t="shared" si="106"/>
        <v>0</v>
      </c>
      <c r="D183" s="564">
        <f t="shared" ref="D183:N184" si="107">+D56*342.7*1000</f>
        <v>0</v>
      </c>
      <c r="E183" s="564">
        <f t="shared" si="107"/>
        <v>0</v>
      </c>
      <c r="F183" s="564">
        <f t="shared" si="107"/>
        <v>0</v>
      </c>
      <c r="G183" s="564">
        <f t="shared" si="107"/>
        <v>0</v>
      </c>
      <c r="H183" s="564">
        <f t="shared" si="107"/>
        <v>0</v>
      </c>
      <c r="I183" s="564">
        <f t="shared" si="107"/>
        <v>0</v>
      </c>
      <c r="J183" s="564">
        <f t="shared" si="107"/>
        <v>0</v>
      </c>
      <c r="K183" s="564">
        <f t="shared" si="107"/>
        <v>0</v>
      </c>
      <c r="L183" s="564">
        <f t="shared" si="107"/>
        <v>0</v>
      </c>
      <c r="M183" s="564">
        <f t="shared" si="107"/>
        <v>0</v>
      </c>
      <c r="N183" s="599">
        <f t="shared" si="107"/>
        <v>0</v>
      </c>
      <c r="O183" s="43"/>
      <c r="P183" s="600">
        <f>SUM(C183:N183)</f>
        <v>0</v>
      </c>
      <c r="Q183" s="600">
        <v>0</v>
      </c>
      <c r="R183" s="600">
        <f>P183-Q183</f>
        <v>0</v>
      </c>
    </row>
    <row r="184" spans="1:18" s="112" customFormat="1" x14ac:dyDescent="0.25">
      <c r="A184" s="108"/>
      <c r="B184" s="605" t="s">
        <v>238</v>
      </c>
      <c r="C184" s="606">
        <f t="shared" si="106"/>
        <v>0</v>
      </c>
      <c r="D184" s="606">
        <f t="shared" si="107"/>
        <v>0</v>
      </c>
      <c r="E184" s="606">
        <f t="shared" si="107"/>
        <v>0</v>
      </c>
      <c r="F184" s="606">
        <f t="shared" si="107"/>
        <v>0</v>
      </c>
      <c r="G184" s="606">
        <f t="shared" si="107"/>
        <v>0</v>
      </c>
      <c r="H184" s="606">
        <f t="shared" si="107"/>
        <v>0</v>
      </c>
      <c r="I184" s="606">
        <f t="shared" si="107"/>
        <v>0</v>
      </c>
      <c r="J184" s="606">
        <f t="shared" si="107"/>
        <v>0</v>
      </c>
      <c r="K184" s="606">
        <f t="shared" si="107"/>
        <v>0</v>
      </c>
      <c r="L184" s="606">
        <f t="shared" si="107"/>
        <v>0</v>
      </c>
      <c r="M184" s="606">
        <f t="shared" si="107"/>
        <v>0</v>
      </c>
      <c r="N184" s="607">
        <f t="shared" si="107"/>
        <v>0</v>
      </c>
      <c r="O184" s="43"/>
      <c r="P184" s="608">
        <f>SUM(C184:N184)</f>
        <v>0</v>
      </c>
      <c r="Q184" s="608">
        <v>0</v>
      </c>
      <c r="R184" s="608">
        <f>P184-Q184</f>
        <v>0</v>
      </c>
    </row>
    <row r="185" spans="1:18" s="112" customFormat="1" x14ac:dyDescent="0.25">
      <c r="A185" s="108"/>
      <c r="B185" s="605" t="s">
        <v>239</v>
      </c>
      <c r="C185" s="564">
        <f t="shared" ref="C185:N185" si="108">SUM(C182:C184)</f>
        <v>336188.7</v>
      </c>
      <c r="D185" s="564">
        <f t="shared" si="108"/>
        <v>336188.7</v>
      </c>
      <c r="E185" s="564">
        <f t="shared" si="108"/>
        <v>336188.7</v>
      </c>
      <c r="F185" s="564">
        <f t="shared" si="108"/>
        <v>336188.7</v>
      </c>
      <c r="G185" s="564">
        <f t="shared" si="108"/>
        <v>336188.7</v>
      </c>
      <c r="H185" s="564">
        <f t="shared" si="108"/>
        <v>336188.7</v>
      </c>
      <c r="I185" s="564">
        <f t="shared" si="108"/>
        <v>336188.7</v>
      </c>
      <c r="J185" s="564">
        <f t="shared" si="108"/>
        <v>336188.7</v>
      </c>
      <c r="K185" s="564">
        <f t="shared" si="108"/>
        <v>336188.7</v>
      </c>
      <c r="L185" s="564">
        <f t="shared" si="108"/>
        <v>336188.7</v>
      </c>
      <c r="M185" s="564">
        <f t="shared" si="108"/>
        <v>336188.7</v>
      </c>
      <c r="N185" s="599">
        <f t="shared" si="108"/>
        <v>336188.7</v>
      </c>
      <c r="O185" s="43"/>
      <c r="P185" s="600">
        <f t="shared" ref="P185" si="109">SUM(P182:P184)</f>
        <v>4034264.4000000008</v>
      </c>
      <c r="Q185" s="600">
        <v>4034264.4000000008</v>
      </c>
      <c r="R185" s="600">
        <f>P185-Q185</f>
        <v>0</v>
      </c>
    </row>
    <row r="186" spans="1:18" s="112" customFormat="1" ht="15.75" thickBot="1" x14ac:dyDescent="0.3">
      <c r="A186" s="108"/>
      <c r="B186" s="605"/>
      <c r="C186" s="564"/>
      <c r="D186" s="564"/>
      <c r="E186" s="564"/>
      <c r="F186" s="564"/>
      <c r="G186" s="564"/>
      <c r="H186" s="564"/>
      <c r="I186" s="564"/>
      <c r="J186" s="564"/>
      <c r="K186" s="564"/>
      <c r="L186" s="564"/>
      <c r="M186" s="564"/>
      <c r="N186" s="599"/>
      <c r="O186" s="43"/>
      <c r="P186" s="600"/>
      <c r="Q186" s="600"/>
      <c r="R186" s="600"/>
    </row>
    <row r="187" spans="1:18" s="110" customFormat="1" ht="16.5" thickTop="1" thickBot="1" x14ac:dyDescent="0.3">
      <c r="A187" s="101"/>
      <c r="B187" s="1446" t="s">
        <v>240</v>
      </c>
      <c r="C187" s="623"/>
      <c r="D187" s="624"/>
      <c r="E187" s="624"/>
      <c r="F187" s="624"/>
      <c r="G187" s="624"/>
      <c r="H187" s="624"/>
      <c r="I187" s="624"/>
      <c r="J187" s="624"/>
      <c r="K187" s="624"/>
      <c r="L187" s="624"/>
      <c r="M187" s="624"/>
      <c r="N187" s="625"/>
      <c r="O187"/>
      <c r="P187" s="623"/>
      <c r="Q187" s="624"/>
      <c r="R187" s="625"/>
    </row>
    <row r="188" spans="1:18" s="112" customFormat="1" ht="16.5" thickTop="1" thickBot="1" x14ac:dyDescent="0.3">
      <c r="A188" s="108"/>
      <c r="B188" s="626" t="s">
        <v>228</v>
      </c>
      <c r="C188" s="622">
        <v>1.4999999999999999E-2</v>
      </c>
      <c r="D188" s="622">
        <v>1.4999999999999999E-2</v>
      </c>
      <c r="E188" s="622">
        <v>1.4999999999999999E-2</v>
      </c>
      <c r="F188" s="622">
        <v>1.4999999999999999E-2</v>
      </c>
      <c r="G188" s="622">
        <v>1.4999999999999999E-2</v>
      </c>
      <c r="H188" s="622">
        <v>1.4999999999999999E-2</v>
      </c>
      <c r="I188" s="622">
        <v>1.4999999999999999E-2</v>
      </c>
      <c r="J188" s="622">
        <v>1.4999999999999999E-2</v>
      </c>
      <c r="K188" s="622">
        <v>1.4999999999999999E-2</v>
      </c>
      <c r="L188" s="622">
        <v>1.4999999999999999E-2</v>
      </c>
      <c r="M188" s="622">
        <v>1.4999999999999999E-2</v>
      </c>
      <c r="N188" s="627">
        <v>1.4999999999999999E-2</v>
      </c>
      <c r="O188" s="43"/>
      <c r="P188" s="583">
        <f>AVERAGE(C188:N188)</f>
        <v>1.5000000000000005E-2</v>
      </c>
      <c r="Q188" s="583">
        <v>1.5000000000000005E-2</v>
      </c>
      <c r="R188" s="583">
        <f t="shared" ref="R188" si="110">P188-Q188</f>
        <v>0</v>
      </c>
    </row>
    <row r="189" spans="1:18" s="110" customFormat="1" ht="15.75" thickTop="1" x14ac:dyDescent="0.25">
      <c r="A189" s="101"/>
      <c r="B189" s="1447" t="s">
        <v>229</v>
      </c>
      <c r="C189" s="628"/>
      <c r="D189" s="629"/>
      <c r="E189" s="629"/>
      <c r="F189" s="629"/>
      <c r="G189" s="629"/>
      <c r="H189" s="629"/>
      <c r="I189" s="629"/>
      <c r="J189" s="629"/>
      <c r="K189" s="629"/>
      <c r="L189" s="629"/>
      <c r="M189" s="629"/>
      <c r="N189" s="630"/>
      <c r="O189"/>
      <c r="P189" s="628"/>
      <c r="Q189" s="629"/>
      <c r="R189" s="630"/>
    </row>
    <row r="190" spans="1:18" s="422" customFormat="1" x14ac:dyDescent="0.25">
      <c r="A190" s="101"/>
      <c r="B190" s="1447" t="s">
        <v>230</v>
      </c>
      <c r="C190" s="631"/>
      <c r="D190" s="1448"/>
      <c r="E190" s="1448"/>
      <c r="F190" s="1448"/>
      <c r="G190" s="1448"/>
      <c r="H190" s="1448"/>
      <c r="I190" s="1448"/>
      <c r="J190" s="1448"/>
      <c r="K190" s="1448"/>
      <c r="L190" s="1448"/>
      <c r="M190" s="1448"/>
      <c r="N190" s="633"/>
      <c r="O190"/>
      <c r="P190" s="631"/>
      <c r="Q190" s="1448"/>
      <c r="R190" s="633"/>
    </row>
    <row r="191" spans="1:18" s="422" customFormat="1" x14ac:dyDescent="0.25">
      <c r="A191" s="101"/>
      <c r="B191" s="1447" t="s">
        <v>231</v>
      </c>
      <c r="C191" s="634"/>
      <c r="D191" s="1449"/>
      <c r="E191" s="1449"/>
      <c r="F191" s="1449"/>
      <c r="G191" s="1449"/>
      <c r="H191" s="1449"/>
      <c r="I191" s="1449"/>
      <c r="J191" s="1449"/>
      <c r="K191" s="1449"/>
      <c r="L191" s="1449"/>
      <c r="M191" s="1449"/>
      <c r="N191" s="635"/>
      <c r="O191"/>
      <c r="P191" s="634"/>
      <c r="Q191" s="1449"/>
      <c r="R191" s="635"/>
    </row>
    <row r="192" spans="1:18" s="110" customFormat="1" ht="15.75" thickBot="1" x14ac:dyDescent="0.3">
      <c r="A192" s="101"/>
      <c r="B192" s="1447" t="s">
        <v>241</v>
      </c>
      <c r="C192" s="636"/>
      <c r="D192" s="637"/>
      <c r="E192" s="637"/>
      <c r="F192" s="637"/>
      <c r="G192" s="637"/>
      <c r="H192" s="637"/>
      <c r="I192" s="637"/>
      <c r="J192" s="637"/>
      <c r="K192" s="637"/>
      <c r="L192" s="637"/>
      <c r="M192" s="637"/>
      <c r="N192" s="638"/>
      <c r="O192"/>
      <c r="P192" s="636"/>
      <c r="Q192" s="637"/>
      <c r="R192" s="638"/>
    </row>
    <row r="193" spans="1:18" s="110" customFormat="1" ht="15.75" thickTop="1" x14ac:dyDescent="0.25">
      <c r="A193" s="101"/>
      <c r="B193" s="1447"/>
      <c r="N193" s="618"/>
      <c r="O193"/>
      <c r="P193" s="614"/>
      <c r="Q193" s="614"/>
      <c r="R193" s="614"/>
    </row>
    <row r="194" spans="1:18" s="112" customFormat="1" x14ac:dyDescent="0.25">
      <c r="A194" s="108"/>
      <c r="B194" s="605" t="s">
        <v>242</v>
      </c>
      <c r="C194" s="564">
        <v>-154892.416867961</v>
      </c>
      <c r="D194" s="564">
        <v>-154891.416867961</v>
      </c>
      <c r="E194" s="564">
        <v>-154890.416867961</v>
      </c>
      <c r="F194" s="564">
        <v>-154889.416867961</v>
      </c>
      <c r="G194" s="564">
        <v>-154888.416867961</v>
      </c>
      <c r="H194" s="564">
        <v>-154887.416867961</v>
      </c>
      <c r="I194" s="564">
        <v>-154886.416867961</v>
      </c>
      <c r="J194" s="564">
        <v>-154885.416867961</v>
      </c>
      <c r="K194" s="564">
        <v>-154884.416867961</v>
      </c>
      <c r="L194" s="564">
        <v>-154883.416867961</v>
      </c>
      <c r="M194" s="564">
        <v>-154882.416867961</v>
      </c>
      <c r="N194" s="599">
        <v>-154881.416867961</v>
      </c>
      <c r="O194" s="43"/>
      <c r="P194" s="600">
        <f>SUM(C194:N194)</f>
        <v>-1858643.0024155315</v>
      </c>
      <c r="Q194" s="600">
        <v>-1747064.0207694185</v>
      </c>
      <c r="R194" s="600">
        <f>P194-Q194</f>
        <v>-111578.9816461131</v>
      </c>
    </row>
    <row r="195" spans="1:18" s="112" customFormat="1" ht="15.75" thickBot="1" x14ac:dyDescent="0.3">
      <c r="A195" s="108"/>
      <c r="B195" s="605"/>
      <c r="C195" s="564"/>
      <c r="D195" s="564"/>
      <c r="E195" s="564"/>
      <c r="F195" s="564"/>
      <c r="G195" s="564"/>
      <c r="H195" s="564"/>
      <c r="I195" s="564"/>
      <c r="J195" s="564"/>
      <c r="K195" s="564"/>
      <c r="L195" s="564"/>
      <c r="M195" s="564"/>
      <c r="N195" s="599"/>
      <c r="O195" s="43"/>
      <c r="P195" s="600"/>
      <c r="Q195" s="600"/>
      <c r="R195" s="600"/>
    </row>
    <row r="196" spans="1:18" s="422" customFormat="1" ht="16.5" thickTop="1" thickBot="1" x14ac:dyDescent="0.3">
      <c r="A196" s="101"/>
      <c r="B196" s="1451" t="s">
        <v>243</v>
      </c>
      <c r="C196" s="639"/>
      <c r="D196" s="640"/>
      <c r="E196" s="640"/>
      <c r="F196" s="640"/>
      <c r="G196" s="640"/>
      <c r="H196" s="640"/>
      <c r="I196" s="640"/>
      <c r="J196" s="640"/>
      <c r="K196" s="640"/>
      <c r="L196" s="640"/>
      <c r="M196" s="640"/>
      <c r="N196" s="641"/>
      <c r="O196"/>
      <c r="P196" s="639"/>
      <c r="Q196" s="640"/>
      <c r="R196" s="641"/>
    </row>
    <row r="197" spans="1:18" s="576" customFormat="1" ht="15.75" thickTop="1" x14ac:dyDescent="0.25">
      <c r="A197" s="108"/>
      <c r="B197" s="643"/>
      <c r="C197" s="564"/>
      <c r="D197" s="564"/>
      <c r="E197" s="564"/>
      <c r="F197" s="564"/>
      <c r="G197" s="564"/>
      <c r="H197" s="564"/>
      <c r="I197" s="564"/>
      <c r="J197" s="103"/>
      <c r="K197" s="103"/>
      <c r="L197" s="103"/>
      <c r="M197" s="103"/>
      <c r="N197" s="577"/>
      <c r="O197" s="43"/>
      <c r="P197" s="578"/>
      <c r="Q197" s="578"/>
      <c r="R197" s="578"/>
    </row>
    <row r="198" spans="1:18" s="112" customFormat="1" x14ac:dyDescent="0.25">
      <c r="A198" s="108"/>
      <c r="B198" s="586" t="s">
        <v>244</v>
      </c>
      <c r="C198" s="103">
        <f t="shared" ref="C198:N198" si="111">+C37</f>
        <v>50</v>
      </c>
      <c r="D198" s="103">
        <f t="shared" si="111"/>
        <v>50</v>
      </c>
      <c r="E198" s="103">
        <f t="shared" si="111"/>
        <v>50</v>
      </c>
      <c r="F198" s="103">
        <f t="shared" si="111"/>
        <v>50</v>
      </c>
      <c r="G198" s="103">
        <f t="shared" si="111"/>
        <v>50</v>
      </c>
      <c r="H198" s="103">
        <f t="shared" si="111"/>
        <v>50</v>
      </c>
      <c r="I198" s="103">
        <f t="shared" si="111"/>
        <v>50</v>
      </c>
      <c r="J198" s="103">
        <f t="shared" si="111"/>
        <v>50</v>
      </c>
      <c r="K198" s="103">
        <f t="shared" si="111"/>
        <v>50</v>
      </c>
      <c r="L198" s="103">
        <f t="shared" si="111"/>
        <v>50</v>
      </c>
      <c r="M198" s="103">
        <f t="shared" si="111"/>
        <v>50</v>
      </c>
      <c r="N198" s="577">
        <f t="shared" si="111"/>
        <v>50</v>
      </c>
      <c r="O198" s="43"/>
      <c r="P198" s="578">
        <f>AVERAGE(C198:N198)</f>
        <v>50</v>
      </c>
      <c r="Q198" s="578">
        <v>50</v>
      </c>
      <c r="R198" s="578">
        <f>P198-Q198</f>
        <v>0</v>
      </c>
    </row>
    <row r="199" spans="1:18" s="112" customFormat="1" x14ac:dyDescent="0.25">
      <c r="A199" s="616">
        <v>12195</v>
      </c>
      <c r="B199" s="605" t="s">
        <v>189</v>
      </c>
      <c r="C199" s="564">
        <f>+C51*C198*1000</f>
        <v>82399.999999999985</v>
      </c>
      <c r="D199" s="564">
        <f t="shared" ref="D199:N199" si="112">+D51*D198*1000</f>
        <v>82399.999999999985</v>
      </c>
      <c r="E199" s="564">
        <f t="shared" si="112"/>
        <v>82399.999999999985</v>
      </c>
      <c r="F199" s="564">
        <f t="shared" si="112"/>
        <v>82399.999999999985</v>
      </c>
      <c r="G199" s="564">
        <f t="shared" si="112"/>
        <v>82399.999999999985</v>
      </c>
      <c r="H199" s="564">
        <f t="shared" si="112"/>
        <v>82399.999999999985</v>
      </c>
      <c r="I199" s="564">
        <f t="shared" si="112"/>
        <v>82399.999999999985</v>
      </c>
      <c r="J199" s="564">
        <f t="shared" si="112"/>
        <v>82399.999999999985</v>
      </c>
      <c r="K199" s="564">
        <f t="shared" si="112"/>
        <v>82399.999999999985</v>
      </c>
      <c r="L199" s="564">
        <f t="shared" si="112"/>
        <v>82399.999999999985</v>
      </c>
      <c r="M199" s="564">
        <f t="shared" si="112"/>
        <v>82399.999999999985</v>
      </c>
      <c r="N199" s="599">
        <f t="shared" si="112"/>
        <v>82399.999999999985</v>
      </c>
      <c r="O199" s="43"/>
      <c r="P199" s="600">
        <f>SUM(C199:N199)</f>
        <v>988799.99999999988</v>
      </c>
      <c r="Q199" s="600">
        <v>988799.99999999988</v>
      </c>
      <c r="R199" s="600">
        <f>P199-Q199</f>
        <v>0</v>
      </c>
    </row>
    <row r="200" spans="1:18" s="112" customFormat="1" x14ac:dyDescent="0.25">
      <c r="A200" s="108">
        <v>12195</v>
      </c>
      <c r="B200" s="605" t="s">
        <v>190</v>
      </c>
      <c r="C200" s="606">
        <f t="shared" ref="C200:N200" si="113">+C52*C198*1000</f>
        <v>15800</v>
      </c>
      <c r="D200" s="606">
        <f t="shared" si="113"/>
        <v>15800</v>
      </c>
      <c r="E200" s="606">
        <f t="shared" si="113"/>
        <v>15800</v>
      </c>
      <c r="F200" s="606">
        <f t="shared" si="113"/>
        <v>15800</v>
      </c>
      <c r="G200" s="606">
        <f t="shared" si="113"/>
        <v>15800</v>
      </c>
      <c r="H200" s="606">
        <f t="shared" si="113"/>
        <v>15800</v>
      </c>
      <c r="I200" s="606">
        <f t="shared" si="113"/>
        <v>15800</v>
      </c>
      <c r="J200" s="606">
        <f t="shared" si="113"/>
        <v>15800</v>
      </c>
      <c r="K200" s="606">
        <f t="shared" si="113"/>
        <v>15800</v>
      </c>
      <c r="L200" s="606">
        <f t="shared" si="113"/>
        <v>15800</v>
      </c>
      <c r="M200" s="606">
        <f t="shared" si="113"/>
        <v>15800</v>
      </c>
      <c r="N200" s="607">
        <f t="shared" si="113"/>
        <v>15800</v>
      </c>
      <c r="O200" s="43"/>
      <c r="P200" s="608">
        <f>SUM(C200:N200)</f>
        <v>189600</v>
      </c>
      <c r="Q200" s="608">
        <v>189600</v>
      </c>
      <c r="R200" s="608">
        <f>P200-Q200</f>
        <v>0</v>
      </c>
    </row>
    <row r="201" spans="1:18" s="580" customFormat="1" x14ac:dyDescent="0.25">
      <c r="A201" s="108"/>
      <c r="B201" s="605" t="s">
        <v>245</v>
      </c>
      <c r="C201" s="564">
        <f t="shared" ref="C201:N201" si="114">SUM(C199:C200)</f>
        <v>98199.999999999985</v>
      </c>
      <c r="D201" s="564">
        <f t="shared" si="114"/>
        <v>98199.999999999985</v>
      </c>
      <c r="E201" s="564">
        <f t="shared" si="114"/>
        <v>98199.999999999985</v>
      </c>
      <c r="F201" s="564">
        <f t="shared" si="114"/>
        <v>98199.999999999985</v>
      </c>
      <c r="G201" s="564">
        <f t="shared" si="114"/>
        <v>98199.999999999985</v>
      </c>
      <c r="H201" s="564">
        <f t="shared" si="114"/>
        <v>98199.999999999985</v>
      </c>
      <c r="I201" s="564">
        <f t="shared" si="114"/>
        <v>98199.999999999985</v>
      </c>
      <c r="J201" s="564">
        <f t="shared" si="114"/>
        <v>98199.999999999985</v>
      </c>
      <c r="K201" s="564">
        <f t="shared" si="114"/>
        <v>98199.999999999985</v>
      </c>
      <c r="L201" s="564">
        <f t="shared" si="114"/>
        <v>98199.999999999985</v>
      </c>
      <c r="M201" s="564">
        <f t="shared" si="114"/>
        <v>98199.999999999985</v>
      </c>
      <c r="N201" s="599">
        <f t="shared" si="114"/>
        <v>98199.999999999985</v>
      </c>
      <c r="O201" s="43"/>
      <c r="P201" s="600">
        <f t="shared" ref="P201" si="115">SUM(P199:P200)</f>
        <v>1178400</v>
      </c>
      <c r="Q201" s="600">
        <v>1178400</v>
      </c>
      <c r="R201" s="600">
        <f>P201-Q201</f>
        <v>0</v>
      </c>
    </row>
    <row r="202" spans="1:18" s="580" customFormat="1" x14ac:dyDescent="0.25">
      <c r="A202" s="108"/>
      <c r="B202" s="605"/>
      <c r="C202" s="564"/>
      <c r="D202" s="564"/>
      <c r="E202" s="564"/>
      <c r="F202" s="564"/>
      <c r="G202" s="564"/>
      <c r="H202" s="564"/>
      <c r="I202" s="564"/>
      <c r="J202" s="564"/>
      <c r="K202" s="564"/>
      <c r="L202" s="564"/>
      <c r="M202" s="564"/>
      <c r="N202" s="599"/>
      <c r="O202" s="43"/>
      <c r="P202" s="583"/>
      <c r="Q202" s="583"/>
      <c r="R202" s="583"/>
    </row>
    <row r="203" spans="1:18" s="103" customFormat="1" x14ac:dyDescent="0.25">
      <c r="A203" s="108"/>
      <c r="B203" s="605" t="s">
        <v>246</v>
      </c>
      <c r="C203" s="564">
        <f t="shared" ref="C203:N203" si="116">C198*C59*1000*0.5</f>
        <v>28749.999999999996</v>
      </c>
      <c r="D203" s="564">
        <f t="shared" si="116"/>
        <v>28749.999999999996</v>
      </c>
      <c r="E203" s="564">
        <f t="shared" si="116"/>
        <v>28749.999999999996</v>
      </c>
      <c r="F203" s="564">
        <f t="shared" si="116"/>
        <v>28749.999999999996</v>
      </c>
      <c r="G203" s="564">
        <f t="shared" si="116"/>
        <v>28749.999999999996</v>
      </c>
      <c r="H203" s="564">
        <f t="shared" si="116"/>
        <v>28749.999999999996</v>
      </c>
      <c r="I203" s="564">
        <f t="shared" si="116"/>
        <v>28749.999999999996</v>
      </c>
      <c r="J203" s="564">
        <f t="shared" si="116"/>
        <v>28749.999999999996</v>
      </c>
      <c r="K203" s="564">
        <f t="shared" si="116"/>
        <v>28749.999999999996</v>
      </c>
      <c r="L203" s="564">
        <f t="shared" si="116"/>
        <v>28749.999999999996</v>
      </c>
      <c r="M203" s="564">
        <f t="shared" si="116"/>
        <v>28749.999999999996</v>
      </c>
      <c r="N203" s="599">
        <f t="shared" si="116"/>
        <v>28749.999999999996</v>
      </c>
      <c r="O203" s="43"/>
      <c r="P203" s="600">
        <f>SUM(C203:N203)</f>
        <v>344999.99999999994</v>
      </c>
      <c r="Q203" s="600">
        <v>344999.99999999994</v>
      </c>
      <c r="R203" s="600">
        <f>P203-Q203</f>
        <v>0</v>
      </c>
    </row>
    <row r="204" spans="1:18" s="103" customFormat="1" ht="15.75" thickBot="1" x14ac:dyDescent="0.3">
      <c r="A204" s="108"/>
      <c r="B204" s="605"/>
      <c r="C204" s="564"/>
      <c r="D204" s="564"/>
      <c r="E204" s="564"/>
      <c r="F204" s="564"/>
      <c r="G204" s="564"/>
      <c r="H204" s="564"/>
      <c r="I204" s="564"/>
      <c r="N204" s="577"/>
      <c r="O204" s="43"/>
      <c r="P204" s="578"/>
      <c r="Q204" s="578"/>
      <c r="R204" s="578"/>
    </row>
    <row r="205" spans="1:18" s="422" customFormat="1" ht="16.5" thickTop="1" thickBot="1" x14ac:dyDescent="0.3">
      <c r="A205" s="101"/>
      <c r="B205" s="1446" t="s">
        <v>247</v>
      </c>
      <c r="C205" s="623"/>
      <c r="D205" s="624"/>
      <c r="E205" s="624"/>
      <c r="F205" s="624"/>
      <c r="G205" s="624"/>
      <c r="H205" s="624"/>
      <c r="I205" s="624"/>
      <c r="J205" s="624"/>
      <c r="K205" s="624"/>
      <c r="L205" s="624"/>
      <c r="M205" s="624"/>
      <c r="N205" s="625"/>
      <c r="O205"/>
      <c r="P205" s="623"/>
      <c r="Q205" s="624"/>
      <c r="R205" s="625"/>
    </row>
    <row r="206" spans="1:18" s="576" customFormat="1" ht="15.75" thickTop="1" x14ac:dyDescent="0.25">
      <c r="A206" s="108"/>
      <c r="B206" s="605" t="s">
        <v>248</v>
      </c>
      <c r="C206" s="564">
        <f t="shared" ref="C206:N206" si="117">+C205*C58</f>
        <v>0</v>
      </c>
      <c r="D206" s="564">
        <f t="shared" si="117"/>
        <v>0</v>
      </c>
      <c r="E206" s="564">
        <f t="shared" si="117"/>
        <v>0</v>
      </c>
      <c r="F206" s="564">
        <f t="shared" si="117"/>
        <v>0</v>
      </c>
      <c r="G206" s="564">
        <f t="shared" si="117"/>
        <v>0</v>
      </c>
      <c r="H206" s="564">
        <f t="shared" si="117"/>
        <v>0</v>
      </c>
      <c r="I206" s="564">
        <f t="shared" si="117"/>
        <v>0</v>
      </c>
      <c r="J206" s="564">
        <f t="shared" si="117"/>
        <v>0</v>
      </c>
      <c r="K206" s="564">
        <f t="shared" si="117"/>
        <v>0</v>
      </c>
      <c r="L206" s="564">
        <f t="shared" si="117"/>
        <v>0</v>
      </c>
      <c r="M206" s="564">
        <f t="shared" si="117"/>
        <v>0</v>
      </c>
      <c r="N206" s="599">
        <f t="shared" si="117"/>
        <v>0</v>
      </c>
      <c r="O206" s="43"/>
      <c r="P206" s="600">
        <f>SUM(C206:N206)</f>
        <v>0</v>
      </c>
      <c r="Q206" s="600">
        <v>34245.487540679991</v>
      </c>
      <c r="R206" s="600">
        <f>P206-Q206</f>
        <v>-34245.487540679991</v>
      </c>
    </row>
    <row r="207" spans="1:18" s="112" customFormat="1" ht="15.75" thickBot="1" x14ac:dyDescent="0.3">
      <c r="A207" s="108"/>
      <c r="B207" s="605"/>
      <c r="C207" s="564"/>
      <c r="D207" s="564"/>
      <c r="E207" s="564"/>
      <c r="F207" s="564"/>
      <c r="G207" s="564"/>
      <c r="H207" s="564"/>
      <c r="I207" s="564"/>
      <c r="J207" s="564"/>
      <c r="K207" s="564"/>
      <c r="L207" s="564"/>
      <c r="M207" s="564"/>
      <c r="N207" s="599"/>
      <c r="O207" s="43"/>
      <c r="P207" s="600"/>
      <c r="Q207" s="600"/>
      <c r="R207" s="600"/>
    </row>
    <row r="208" spans="1:18" s="1452" customFormat="1" ht="16.5" thickTop="1" thickBot="1" x14ac:dyDescent="0.3">
      <c r="A208" s="838"/>
      <c r="B208" s="1451" t="s">
        <v>249</v>
      </c>
      <c r="C208" s="639"/>
      <c r="D208" s="640"/>
      <c r="E208" s="640"/>
      <c r="F208" s="640"/>
      <c r="G208" s="640"/>
      <c r="H208" s="640"/>
      <c r="I208" s="640"/>
      <c r="J208" s="640"/>
      <c r="K208" s="640"/>
      <c r="L208" s="640"/>
      <c r="M208" s="640"/>
      <c r="N208" s="641"/>
      <c r="O208"/>
      <c r="P208" s="639"/>
      <c r="Q208" s="640"/>
      <c r="R208" s="641"/>
    </row>
    <row r="209" spans="1:18" s="576" customFormat="1" ht="15.75" thickTop="1" x14ac:dyDescent="0.25">
      <c r="A209" s="108"/>
      <c r="B209" s="64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577"/>
      <c r="O209" s="43"/>
      <c r="P209" s="578"/>
      <c r="Q209" s="578"/>
      <c r="R209" s="578"/>
    </row>
    <row r="210" spans="1:18" s="576" customFormat="1" x14ac:dyDescent="0.25">
      <c r="A210" s="108"/>
      <c r="B210" s="605" t="s">
        <v>250</v>
      </c>
      <c r="C210" s="564">
        <v>11747</v>
      </c>
      <c r="D210" s="564">
        <v>11748</v>
      </c>
      <c r="E210" s="564">
        <v>11749</v>
      </c>
      <c r="F210" s="564">
        <v>11750</v>
      </c>
      <c r="G210" s="564">
        <v>11751</v>
      </c>
      <c r="H210" s="564">
        <v>11752</v>
      </c>
      <c r="I210" s="564">
        <v>11753</v>
      </c>
      <c r="J210" s="564">
        <v>11754</v>
      </c>
      <c r="K210" s="564">
        <v>11755</v>
      </c>
      <c r="L210" s="564">
        <v>11756</v>
      </c>
      <c r="M210" s="564">
        <v>11757</v>
      </c>
      <c r="N210" s="599">
        <v>11758</v>
      </c>
      <c r="O210" s="43"/>
      <c r="P210" s="600">
        <f>SUM(C210:N210)</f>
        <v>141030</v>
      </c>
      <c r="Q210" s="600">
        <v>140952</v>
      </c>
      <c r="R210" s="600">
        <f>P210-Q210</f>
        <v>78</v>
      </c>
    </row>
    <row r="211" spans="1:18" s="112" customFormat="1" ht="14.1" customHeight="1" x14ac:dyDescent="0.25">
      <c r="A211" s="108"/>
      <c r="B211" s="643"/>
      <c r="C211" s="564"/>
      <c r="D211" s="564"/>
      <c r="E211" s="564"/>
      <c r="F211" s="564"/>
      <c r="G211" s="564"/>
      <c r="H211" s="564"/>
      <c r="I211" s="564"/>
      <c r="J211" s="564"/>
      <c r="K211" s="564"/>
      <c r="L211" s="564"/>
      <c r="M211" s="564"/>
      <c r="N211" s="599"/>
      <c r="O211" s="43"/>
      <c r="P211" s="600"/>
      <c r="Q211" s="600"/>
      <c r="R211" s="600"/>
    </row>
    <row r="212" spans="1:18" s="112" customFormat="1" x14ac:dyDescent="0.25">
      <c r="A212" s="108"/>
      <c r="B212" s="609" t="s">
        <v>251</v>
      </c>
      <c r="C212" s="610">
        <f>C175+C196+C208+C210</f>
        <v>11747</v>
      </c>
      <c r="D212" s="610">
        <f t="shared" ref="D212:P212" si="118">D175+D196+D208+D210</f>
        <v>11748</v>
      </c>
      <c r="E212" s="610">
        <f t="shared" si="118"/>
        <v>11749</v>
      </c>
      <c r="F212" s="610">
        <f t="shared" si="118"/>
        <v>11750</v>
      </c>
      <c r="G212" s="610">
        <f t="shared" si="118"/>
        <v>11751</v>
      </c>
      <c r="H212" s="610">
        <f t="shared" si="118"/>
        <v>11752</v>
      </c>
      <c r="I212" s="610">
        <f t="shared" si="118"/>
        <v>11753</v>
      </c>
      <c r="J212" s="610">
        <f t="shared" si="118"/>
        <v>11754</v>
      </c>
      <c r="K212" s="610">
        <f t="shared" si="118"/>
        <v>11755</v>
      </c>
      <c r="L212" s="610">
        <f t="shared" si="118"/>
        <v>11756</v>
      </c>
      <c r="M212" s="610">
        <f t="shared" si="118"/>
        <v>11757</v>
      </c>
      <c r="N212" s="611">
        <f t="shared" si="118"/>
        <v>11758</v>
      </c>
      <c r="O212" s="43"/>
      <c r="P212" s="612">
        <f t="shared" si="118"/>
        <v>141030</v>
      </c>
      <c r="Q212" s="612">
        <v>19228140.824466329</v>
      </c>
      <c r="R212" s="612">
        <f>P212-Q212</f>
        <v>-19087110.824466329</v>
      </c>
    </row>
    <row r="213" spans="1:18" s="580" customFormat="1" x14ac:dyDescent="0.25">
      <c r="A213" s="619"/>
      <c r="B213" s="613"/>
      <c r="C213" s="644"/>
      <c r="D213" s="644"/>
      <c r="E213" s="644"/>
      <c r="F213" s="644"/>
      <c r="G213" s="644"/>
      <c r="H213" s="644"/>
      <c r="I213" s="644"/>
      <c r="J213" s="622"/>
      <c r="K213" s="622"/>
      <c r="L213" s="622"/>
      <c r="M213" s="622"/>
      <c r="N213" s="627"/>
      <c r="O213" s="43"/>
      <c r="P213" s="583"/>
      <c r="Q213" s="583"/>
      <c r="R213" s="583"/>
    </row>
    <row r="214" spans="1:18" s="580" customFormat="1" ht="15.75" thickBot="1" x14ac:dyDescent="0.3">
      <c r="A214" s="619"/>
      <c r="B214" s="586" t="s">
        <v>252</v>
      </c>
      <c r="C214" s="645">
        <f t="shared" ref="C214:M214" si="119">D5-C5</f>
        <v>31</v>
      </c>
      <c r="D214" s="645">
        <f t="shared" si="119"/>
        <v>29</v>
      </c>
      <c r="E214" s="645">
        <f t="shared" si="119"/>
        <v>31</v>
      </c>
      <c r="F214" s="645">
        <f t="shared" si="119"/>
        <v>30</v>
      </c>
      <c r="G214" s="645">
        <f t="shared" si="119"/>
        <v>31</v>
      </c>
      <c r="H214" s="645">
        <f t="shared" si="119"/>
        <v>30</v>
      </c>
      <c r="I214" s="645">
        <f t="shared" si="119"/>
        <v>31</v>
      </c>
      <c r="J214" s="645">
        <f t="shared" si="119"/>
        <v>31</v>
      </c>
      <c r="K214" s="645">
        <f t="shared" si="119"/>
        <v>30</v>
      </c>
      <c r="L214" s="645">
        <f t="shared" si="119"/>
        <v>31</v>
      </c>
      <c r="M214" s="645">
        <f t="shared" si="119"/>
        <v>30</v>
      </c>
      <c r="N214" s="646">
        <v>31</v>
      </c>
      <c r="O214" s="43"/>
      <c r="P214" s="647">
        <f>AVERAGE(C214:N214)</f>
        <v>30.5</v>
      </c>
      <c r="Q214" s="647">
        <v>30.416666666666668</v>
      </c>
      <c r="R214" s="647">
        <f t="shared" ref="R214" si="120">P214-Q214</f>
        <v>8.3333333333332149E-2</v>
      </c>
    </row>
    <row r="215" spans="1:18" s="110" customFormat="1" ht="15" customHeight="1" thickTop="1" x14ac:dyDescent="0.25">
      <c r="A215" s="101"/>
      <c r="B215" s="626" t="s">
        <v>253</v>
      </c>
      <c r="C215" s="648"/>
      <c r="D215" s="649"/>
      <c r="E215" s="649"/>
      <c r="F215" s="649"/>
      <c r="G215" s="649"/>
      <c r="H215" s="649"/>
      <c r="I215" s="649"/>
      <c r="J215" s="649"/>
      <c r="K215" s="649"/>
      <c r="L215" s="649"/>
      <c r="M215" s="649"/>
      <c r="N215" s="650"/>
      <c r="O215"/>
      <c r="P215" s="648"/>
      <c r="Q215" s="649"/>
      <c r="R215" s="650"/>
    </row>
    <row r="216" spans="1:18" s="110" customFormat="1" x14ac:dyDescent="0.25">
      <c r="A216" s="101"/>
      <c r="B216" s="1451" t="s">
        <v>254</v>
      </c>
      <c r="C216" s="634"/>
      <c r="D216" s="1449"/>
      <c r="E216" s="1449"/>
      <c r="F216" s="1449"/>
      <c r="G216" s="1449"/>
      <c r="H216" s="1449"/>
      <c r="I216" s="1449"/>
      <c r="J216" s="1449"/>
      <c r="K216" s="1449"/>
      <c r="L216" s="1449"/>
      <c r="M216" s="1449"/>
      <c r="N216" s="635"/>
      <c r="O216"/>
      <c r="P216" s="634"/>
      <c r="Q216" s="1449"/>
      <c r="R216" s="635"/>
    </row>
    <row r="217" spans="1:18" s="110" customFormat="1" x14ac:dyDescent="0.25">
      <c r="A217" s="101"/>
      <c r="B217" s="1451" t="s">
        <v>255</v>
      </c>
      <c r="C217" s="651"/>
      <c r="D217" s="1453"/>
      <c r="E217" s="1453"/>
      <c r="F217" s="1453"/>
      <c r="G217" s="1453"/>
      <c r="H217" s="1453"/>
      <c r="I217" s="1453"/>
      <c r="J217" s="1453"/>
      <c r="K217" s="1453"/>
      <c r="L217" s="1453"/>
      <c r="M217" s="1453"/>
      <c r="N217" s="652"/>
      <c r="O217"/>
      <c r="P217" s="651"/>
      <c r="Q217" s="1453"/>
      <c r="R217" s="652"/>
    </row>
    <row r="218" spans="1:18" s="110" customFormat="1" x14ac:dyDescent="0.25">
      <c r="A218" s="101"/>
      <c r="B218" s="1451"/>
      <c r="C218" s="631"/>
      <c r="D218" s="1448"/>
      <c r="E218" s="1448"/>
      <c r="F218" s="1448"/>
      <c r="G218" s="1448"/>
      <c r="H218" s="1448"/>
      <c r="I218" s="1448"/>
      <c r="J218" s="1448"/>
      <c r="K218" s="1448"/>
      <c r="L218" s="1448"/>
      <c r="M218" s="1448"/>
      <c r="N218" s="633"/>
      <c r="O218"/>
      <c r="P218" s="631"/>
      <c r="Q218" s="1448"/>
      <c r="R218" s="633"/>
    </row>
    <row r="219" spans="1:18" s="110" customFormat="1" ht="15.75" thickBot="1" x14ac:dyDescent="0.3">
      <c r="A219" s="101"/>
      <c r="B219" s="1454" t="s">
        <v>256</v>
      </c>
      <c r="C219" s="654"/>
      <c r="D219" s="655"/>
      <c r="E219" s="655"/>
      <c r="F219" s="655"/>
      <c r="G219" s="655"/>
      <c r="H219" s="655"/>
      <c r="I219" s="655"/>
      <c r="J219" s="655"/>
      <c r="K219" s="655"/>
      <c r="L219" s="655"/>
      <c r="M219" s="655"/>
      <c r="N219" s="656"/>
      <c r="O219"/>
      <c r="P219" s="654"/>
      <c r="Q219" s="655"/>
      <c r="R219" s="656"/>
    </row>
    <row r="220" spans="1:18" s="112" customFormat="1" ht="15.75" thickTop="1" x14ac:dyDescent="0.25">
      <c r="A220" s="108"/>
      <c r="B220" s="609"/>
      <c r="C220" s="564"/>
      <c r="D220" s="564"/>
      <c r="E220" s="564"/>
      <c r="F220" s="564"/>
      <c r="G220" s="564"/>
      <c r="H220" s="564"/>
      <c r="I220" s="564"/>
      <c r="J220" s="564"/>
      <c r="K220" s="564"/>
      <c r="L220" s="564"/>
      <c r="M220" s="564"/>
      <c r="N220" s="599"/>
      <c r="O220" s="43"/>
      <c r="P220" s="600"/>
      <c r="Q220" s="600"/>
      <c r="R220" s="600"/>
    </row>
    <row r="221" spans="1:18" s="112" customFormat="1" x14ac:dyDescent="0.25">
      <c r="A221" s="108"/>
      <c r="B221" s="609"/>
      <c r="C221" s="564"/>
      <c r="D221" s="564"/>
      <c r="E221" s="564"/>
      <c r="F221" s="564"/>
      <c r="G221" s="564"/>
      <c r="H221" s="564"/>
      <c r="I221" s="564"/>
      <c r="J221" s="564"/>
      <c r="K221" s="564"/>
      <c r="L221" s="564"/>
      <c r="M221" s="564"/>
      <c r="N221" s="599"/>
      <c r="O221" s="43"/>
      <c r="P221" s="600"/>
      <c r="Q221" s="600"/>
      <c r="R221" s="600"/>
    </row>
    <row r="222" spans="1:18" s="576" customFormat="1" x14ac:dyDescent="0.25">
      <c r="A222" s="103"/>
      <c r="B222" s="1024" t="s">
        <v>257</v>
      </c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577"/>
      <c r="O222" s="43"/>
      <c r="P222" s="578"/>
      <c r="Q222" s="578"/>
      <c r="R222" s="578"/>
    </row>
    <row r="223" spans="1:18" s="576" customFormat="1" x14ac:dyDescent="0.25">
      <c r="A223" s="108">
        <v>75628</v>
      </c>
      <c r="B223" s="585" t="s">
        <v>258</v>
      </c>
      <c r="C223" s="657"/>
      <c r="D223" s="657"/>
      <c r="E223" s="657"/>
      <c r="F223" s="657"/>
      <c r="G223" s="657"/>
      <c r="H223" s="657"/>
      <c r="I223" s="657"/>
      <c r="J223" s="657"/>
      <c r="K223" s="657"/>
      <c r="L223" s="657"/>
      <c r="M223" s="657"/>
      <c r="N223" s="658"/>
      <c r="O223" s="77"/>
      <c r="P223" s="659">
        <f t="shared" ref="P223:P236" si="121">SUM(C223:N223)</f>
        <v>0</v>
      </c>
      <c r="Q223" s="659">
        <v>0</v>
      </c>
      <c r="R223" s="659">
        <f t="shared" ref="R223:R237" si="122">P223-Q223</f>
        <v>0</v>
      </c>
    </row>
    <row r="224" spans="1:18" s="576" customFormat="1" x14ac:dyDescent="0.25">
      <c r="A224" s="108">
        <v>75365</v>
      </c>
      <c r="B224" s="586" t="s">
        <v>259</v>
      </c>
      <c r="C224" s="564"/>
      <c r="D224" s="564"/>
      <c r="E224" s="564"/>
      <c r="F224" s="564"/>
      <c r="G224" s="564"/>
      <c r="H224" s="564"/>
      <c r="I224" s="564"/>
      <c r="J224" s="564"/>
      <c r="K224" s="564"/>
      <c r="L224" s="564"/>
      <c r="M224" s="564"/>
      <c r="N224" s="599"/>
      <c r="O224" s="77"/>
      <c r="P224" s="600">
        <f t="shared" si="121"/>
        <v>0</v>
      </c>
      <c r="Q224" s="600">
        <v>0</v>
      </c>
      <c r="R224" s="600">
        <f t="shared" si="122"/>
        <v>0</v>
      </c>
    </row>
    <row r="225" spans="1:18" s="576" customFormat="1" x14ac:dyDescent="0.25">
      <c r="A225" s="108">
        <v>9171</v>
      </c>
      <c r="B225" s="586" t="s">
        <v>260</v>
      </c>
      <c r="C225" s="564">
        <v>1452</v>
      </c>
      <c r="D225" s="564">
        <v>1452</v>
      </c>
      <c r="E225" s="564">
        <v>1452</v>
      </c>
      <c r="F225" s="564">
        <v>1452</v>
      </c>
      <c r="G225" s="564">
        <v>1452</v>
      </c>
      <c r="H225" s="564">
        <v>1452</v>
      </c>
      <c r="I225" s="564">
        <v>1452</v>
      </c>
      <c r="J225" s="564">
        <v>1452</v>
      </c>
      <c r="K225" s="564">
        <v>1452</v>
      </c>
      <c r="L225" s="564">
        <v>1452</v>
      </c>
      <c r="M225" s="564">
        <v>1452</v>
      </c>
      <c r="N225" s="599">
        <v>1452</v>
      </c>
      <c r="O225" s="77"/>
      <c r="P225" s="600">
        <f t="shared" si="121"/>
        <v>17424</v>
      </c>
      <c r="Q225" s="600">
        <v>17424</v>
      </c>
      <c r="R225" s="600">
        <f t="shared" si="122"/>
        <v>0</v>
      </c>
    </row>
    <row r="226" spans="1:18" s="576" customFormat="1" x14ac:dyDescent="0.25">
      <c r="A226" s="108">
        <v>9231</v>
      </c>
      <c r="B226" s="586" t="s">
        <v>261</v>
      </c>
      <c r="C226" s="564">
        <v>608</v>
      </c>
      <c r="D226" s="564">
        <v>608</v>
      </c>
      <c r="E226" s="564">
        <v>608</v>
      </c>
      <c r="F226" s="564">
        <v>608</v>
      </c>
      <c r="G226" s="564">
        <v>608</v>
      </c>
      <c r="H226" s="564">
        <v>608</v>
      </c>
      <c r="I226" s="564">
        <v>608</v>
      </c>
      <c r="J226" s="564">
        <v>608</v>
      </c>
      <c r="K226" s="564">
        <v>608</v>
      </c>
      <c r="L226" s="564">
        <v>608</v>
      </c>
      <c r="M226" s="564">
        <v>608</v>
      </c>
      <c r="N226" s="599">
        <v>608</v>
      </c>
      <c r="O226" s="77"/>
      <c r="P226" s="600">
        <f t="shared" si="121"/>
        <v>7296</v>
      </c>
      <c r="Q226" s="600">
        <v>7296</v>
      </c>
      <c r="R226" s="600">
        <f t="shared" si="122"/>
        <v>0</v>
      </c>
    </row>
    <row r="227" spans="1:18" s="576" customFormat="1" x14ac:dyDescent="0.25">
      <c r="A227" s="108">
        <v>10400</v>
      </c>
      <c r="B227" s="586" t="s">
        <v>262</v>
      </c>
      <c r="C227" s="564">
        <v>608</v>
      </c>
      <c r="D227" s="564">
        <v>608</v>
      </c>
      <c r="E227" s="564">
        <v>608</v>
      </c>
      <c r="F227" s="564">
        <v>608</v>
      </c>
      <c r="G227" s="564">
        <v>608</v>
      </c>
      <c r="H227" s="564">
        <v>608</v>
      </c>
      <c r="I227" s="564">
        <v>608</v>
      </c>
      <c r="J227" s="564">
        <v>608</v>
      </c>
      <c r="K227" s="564">
        <v>608</v>
      </c>
      <c r="L227" s="564">
        <v>608</v>
      </c>
      <c r="M227" s="564">
        <v>608</v>
      </c>
      <c r="N227" s="599">
        <v>608</v>
      </c>
      <c r="O227" s="77"/>
      <c r="P227" s="600">
        <f t="shared" si="121"/>
        <v>7296</v>
      </c>
      <c r="Q227" s="600">
        <v>7296</v>
      </c>
      <c r="R227" s="600">
        <f t="shared" si="122"/>
        <v>0</v>
      </c>
    </row>
    <row r="228" spans="1:18" s="576" customFormat="1" x14ac:dyDescent="0.25">
      <c r="A228" s="108">
        <v>12342</v>
      </c>
      <c r="B228" s="586" t="s">
        <v>263</v>
      </c>
      <c r="C228" s="564">
        <v>3507</v>
      </c>
      <c r="D228" s="564">
        <v>3507</v>
      </c>
      <c r="E228" s="564">
        <v>3507</v>
      </c>
      <c r="F228" s="564">
        <v>3507</v>
      </c>
      <c r="G228" s="564">
        <v>3507</v>
      </c>
      <c r="H228" s="564">
        <v>3507</v>
      </c>
      <c r="I228" s="564">
        <v>3507</v>
      </c>
      <c r="J228" s="564">
        <v>3507</v>
      </c>
      <c r="K228" s="564">
        <v>3507</v>
      </c>
      <c r="L228" s="564">
        <v>3507</v>
      </c>
      <c r="M228" s="564">
        <v>3507</v>
      </c>
      <c r="N228" s="599">
        <v>3507</v>
      </c>
      <c r="O228" s="77"/>
      <c r="P228" s="600">
        <f t="shared" si="121"/>
        <v>42084</v>
      </c>
      <c r="Q228" s="600">
        <v>42084</v>
      </c>
      <c r="R228" s="600">
        <f t="shared" si="122"/>
        <v>0</v>
      </c>
    </row>
    <row r="229" spans="1:18" s="576" customFormat="1" x14ac:dyDescent="0.25">
      <c r="A229" s="108">
        <v>19305</v>
      </c>
      <c r="B229" s="586" t="s">
        <v>264</v>
      </c>
      <c r="C229" s="564">
        <v>765</v>
      </c>
      <c r="D229" s="564">
        <v>765</v>
      </c>
      <c r="E229" s="564">
        <v>765</v>
      </c>
      <c r="F229" s="564">
        <v>765</v>
      </c>
      <c r="G229" s="564">
        <v>765</v>
      </c>
      <c r="H229" s="564">
        <v>765</v>
      </c>
      <c r="I229" s="564">
        <v>765</v>
      </c>
      <c r="J229" s="564">
        <v>765</v>
      </c>
      <c r="K229" s="564">
        <v>765</v>
      </c>
      <c r="L229" s="564">
        <v>765</v>
      </c>
      <c r="M229" s="564">
        <v>765</v>
      </c>
      <c r="N229" s="599">
        <v>765</v>
      </c>
      <c r="O229" s="77"/>
      <c r="P229" s="600">
        <f t="shared" si="121"/>
        <v>9180</v>
      </c>
      <c r="Q229" s="600">
        <v>9180</v>
      </c>
      <c r="R229" s="600">
        <f t="shared" si="122"/>
        <v>0</v>
      </c>
    </row>
    <row r="230" spans="1:18" s="576" customFormat="1" x14ac:dyDescent="0.25">
      <c r="A230" s="108">
        <v>49160</v>
      </c>
      <c r="B230" s="586" t="s">
        <v>265</v>
      </c>
      <c r="C230" s="564">
        <v>1649</v>
      </c>
      <c r="D230" s="564">
        <v>1649</v>
      </c>
      <c r="E230" s="564">
        <v>1649</v>
      </c>
      <c r="F230" s="564">
        <v>1649</v>
      </c>
      <c r="G230" s="564">
        <v>1649</v>
      </c>
      <c r="H230" s="564">
        <v>1649</v>
      </c>
      <c r="I230" s="564">
        <v>1649</v>
      </c>
      <c r="J230" s="564">
        <v>1649</v>
      </c>
      <c r="K230" s="564">
        <v>1649</v>
      </c>
      <c r="L230" s="564">
        <v>1649</v>
      </c>
      <c r="M230" s="564">
        <v>1649</v>
      </c>
      <c r="N230" s="599">
        <v>1649</v>
      </c>
      <c r="O230" s="77"/>
      <c r="P230" s="600">
        <f t="shared" si="121"/>
        <v>19788</v>
      </c>
      <c r="Q230" s="600">
        <v>19788</v>
      </c>
      <c r="R230" s="600">
        <f t="shared" si="122"/>
        <v>0</v>
      </c>
    </row>
    <row r="231" spans="1:18" s="576" customFormat="1" x14ac:dyDescent="0.25">
      <c r="A231" s="108">
        <v>72933</v>
      </c>
      <c r="B231" s="586" t="s">
        <v>266</v>
      </c>
      <c r="C231" s="564">
        <v>754</v>
      </c>
      <c r="D231" s="564">
        <v>754</v>
      </c>
      <c r="E231" s="564">
        <v>754</v>
      </c>
      <c r="F231" s="564">
        <v>754</v>
      </c>
      <c r="G231" s="564">
        <v>754</v>
      </c>
      <c r="H231" s="564">
        <v>754</v>
      </c>
      <c r="I231" s="564">
        <v>754</v>
      </c>
      <c r="J231" s="564">
        <v>754</v>
      </c>
      <c r="K231" s="564">
        <v>754</v>
      </c>
      <c r="L231" s="564">
        <v>754</v>
      </c>
      <c r="M231" s="564">
        <v>754</v>
      </c>
      <c r="N231" s="599">
        <v>754</v>
      </c>
      <c r="O231" s="77"/>
      <c r="P231" s="600">
        <f t="shared" si="121"/>
        <v>9048</v>
      </c>
      <c r="Q231" s="600">
        <v>9048</v>
      </c>
      <c r="R231" s="600">
        <f t="shared" si="122"/>
        <v>0</v>
      </c>
    </row>
    <row r="232" spans="1:18" s="576" customFormat="1" x14ac:dyDescent="0.25">
      <c r="A232" s="108">
        <v>90115</v>
      </c>
      <c r="B232" s="586" t="s">
        <v>263</v>
      </c>
      <c r="C232" s="564"/>
      <c r="D232" s="564"/>
      <c r="E232" s="564"/>
      <c r="F232" s="564"/>
      <c r="G232" s="564"/>
      <c r="H232" s="564"/>
      <c r="I232" s="564"/>
      <c r="J232" s="564"/>
      <c r="K232" s="564"/>
      <c r="L232" s="564"/>
      <c r="M232" s="564"/>
      <c r="N232" s="599"/>
      <c r="O232" s="77"/>
      <c r="P232" s="600">
        <f t="shared" si="121"/>
        <v>0</v>
      </c>
      <c r="Q232" s="600">
        <v>0</v>
      </c>
      <c r="R232" s="600">
        <f t="shared" si="122"/>
        <v>0</v>
      </c>
    </row>
    <row r="233" spans="1:18" s="576" customFormat="1" x14ac:dyDescent="0.25">
      <c r="A233" s="108">
        <v>90115</v>
      </c>
      <c r="B233" s="586" t="s">
        <v>267</v>
      </c>
      <c r="C233" s="564"/>
      <c r="D233" s="564"/>
      <c r="E233" s="564"/>
      <c r="F233" s="564"/>
      <c r="G233" s="564"/>
      <c r="H233" s="564"/>
      <c r="I233" s="564"/>
      <c r="J233" s="564"/>
      <c r="K233" s="564"/>
      <c r="L233" s="564"/>
      <c r="M233" s="564"/>
      <c r="N233" s="599"/>
      <c r="O233" s="77"/>
      <c r="P233" s="600">
        <f t="shared" si="121"/>
        <v>0</v>
      </c>
      <c r="Q233" s="600">
        <v>0</v>
      </c>
      <c r="R233" s="600">
        <f t="shared" si="122"/>
        <v>0</v>
      </c>
    </row>
    <row r="234" spans="1:18" s="576" customFormat="1" x14ac:dyDescent="0.25">
      <c r="A234" s="108">
        <v>90115</v>
      </c>
      <c r="B234" s="586" t="s">
        <v>268</v>
      </c>
      <c r="C234" s="564"/>
      <c r="D234" s="564"/>
      <c r="E234" s="564"/>
      <c r="F234" s="564"/>
      <c r="G234" s="564"/>
      <c r="H234" s="564"/>
      <c r="I234" s="564"/>
      <c r="J234" s="564"/>
      <c r="K234" s="564"/>
      <c r="L234" s="564"/>
      <c r="M234" s="564"/>
      <c r="N234" s="599"/>
      <c r="O234" s="77"/>
      <c r="P234" s="600">
        <f t="shared" si="121"/>
        <v>0</v>
      </c>
      <c r="Q234" s="600">
        <v>0</v>
      </c>
      <c r="R234" s="600">
        <f t="shared" si="122"/>
        <v>0</v>
      </c>
    </row>
    <row r="235" spans="1:18" s="576" customFormat="1" x14ac:dyDescent="0.25">
      <c r="A235" s="108">
        <v>90115</v>
      </c>
      <c r="B235" s="586" t="s">
        <v>269</v>
      </c>
      <c r="C235" s="564"/>
      <c r="D235" s="564"/>
      <c r="E235" s="564"/>
      <c r="F235" s="564"/>
      <c r="G235" s="564"/>
      <c r="H235" s="564"/>
      <c r="I235" s="564"/>
      <c r="J235" s="564"/>
      <c r="K235" s="564"/>
      <c r="L235" s="564"/>
      <c r="M235" s="564"/>
      <c r="N235" s="599"/>
      <c r="O235" s="77"/>
      <c r="P235" s="600">
        <f t="shared" si="121"/>
        <v>0</v>
      </c>
      <c r="Q235" s="600">
        <v>0</v>
      </c>
      <c r="R235" s="600">
        <f t="shared" si="122"/>
        <v>0</v>
      </c>
    </row>
    <row r="236" spans="1:18" s="576" customFormat="1" x14ac:dyDescent="0.25">
      <c r="A236" s="108"/>
      <c r="B236" s="660" t="s">
        <v>270</v>
      </c>
      <c r="C236" s="1234">
        <f>101600*1.05</f>
        <v>106680</v>
      </c>
      <c r="D236" s="1234">
        <f t="shared" ref="D236:N236" si="123">101600*1.05</f>
        <v>106680</v>
      </c>
      <c r="E236" s="1234">
        <f t="shared" si="123"/>
        <v>106680</v>
      </c>
      <c r="F236" s="1234">
        <f t="shared" si="123"/>
        <v>106680</v>
      </c>
      <c r="G236" s="1234">
        <f t="shared" si="123"/>
        <v>106680</v>
      </c>
      <c r="H236" s="1234">
        <f t="shared" si="123"/>
        <v>106680</v>
      </c>
      <c r="I236" s="1234">
        <f t="shared" si="123"/>
        <v>106680</v>
      </c>
      <c r="J236" s="1234">
        <f t="shared" si="123"/>
        <v>106680</v>
      </c>
      <c r="K236" s="1234">
        <f t="shared" si="123"/>
        <v>106680</v>
      </c>
      <c r="L236" s="1234">
        <f t="shared" si="123"/>
        <v>106680</v>
      </c>
      <c r="M236" s="1234">
        <f t="shared" si="123"/>
        <v>106680</v>
      </c>
      <c r="N236" s="1235">
        <f t="shared" si="123"/>
        <v>106680</v>
      </c>
      <c r="O236" s="77"/>
      <c r="P236" s="1236">
        <f t="shared" si="121"/>
        <v>1280160</v>
      </c>
      <c r="Q236" s="1236">
        <v>1280160</v>
      </c>
      <c r="R236" s="1236">
        <f t="shared" si="122"/>
        <v>0</v>
      </c>
    </row>
    <row r="237" spans="1:18" s="112" customFormat="1" x14ac:dyDescent="0.25">
      <c r="A237" s="108"/>
      <c r="B237" s="609" t="s">
        <v>271</v>
      </c>
      <c r="C237" s="610">
        <f>SUM(C223:C236)</f>
        <v>116023</v>
      </c>
      <c r="D237" s="610">
        <f t="shared" ref="D237:P237" si="124">SUM(D223:D236)</f>
        <v>116023</v>
      </c>
      <c r="E237" s="610">
        <f t="shared" si="124"/>
        <v>116023</v>
      </c>
      <c r="F237" s="610">
        <f t="shared" si="124"/>
        <v>116023</v>
      </c>
      <c r="G237" s="610">
        <f t="shared" si="124"/>
        <v>116023</v>
      </c>
      <c r="H237" s="610">
        <f t="shared" si="124"/>
        <v>116023</v>
      </c>
      <c r="I237" s="610">
        <f t="shared" si="124"/>
        <v>116023</v>
      </c>
      <c r="J237" s="610">
        <f t="shared" si="124"/>
        <v>116023</v>
      </c>
      <c r="K237" s="610">
        <f t="shared" si="124"/>
        <v>116023</v>
      </c>
      <c r="L237" s="610">
        <f t="shared" si="124"/>
        <v>116023</v>
      </c>
      <c r="M237" s="610">
        <f t="shared" si="124"/>
        <v>116023</v>
      </c>
      <c r="N237" s="611">
        <f t="shared" si="124"/>
        <v>116023</v>
      </c>
      <c r="O237" s="77"/>
      <c r="P237" s="612">
        <f t="shared" si="124"/>
        <v>1392276</v>
      </c>
      <c r="Q237" s="612">
        <v>1392276</v>
      </c>
      <c r="R237" s="612">
        <f t="shared" si="122"/>
        <v>0</v>
      </c>
    </row>
    <row r="238" spans="1:18" s="576" customFormat="1" x14ac:dyDescent="0.25">
      <c r="A238" s="584"/>
      <c r="B238" s="61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577"/>
      <c r="O238" s="43"/>
      <c r="P238" s="578"/>
      <c r="Q238" s="578"/>
      <c r="R238" s="578"/>
    </row>
    <row r="239" spans="1:18" s="112" customFormat="1" x14ac:dyDescent="0.25">
      <c r="A239" s="108"/>
      <c r="B239" s="661" t="s">
        <v>272</v>
      </c>
      <c r="C239" s="662">
        <v>130849.92125</v>
      </c>
      <c r="D239" s="662">
        <v>130849.92125</v>
      </c>
      <c r="E239" s="662">
        <v>130849.92125</v>
      </c>
      <c r="F239" s="662">
        <v>130849.92125</v>
      </c>
      <c r="G239" s="662">
        <v>130849.92125</v>
      </c>
      <c r="H239" s="662">
        <v>130849.92125</v>
      </c>
      <c r="I239" s="662">
        <v>130849.92125</v>
      </c>
      <c r="J239" s="662">
        <v>130849.92125</v>
      </c>
      <c r="K239" s="662">
        <v>130849.92125</v>
      </c>
      <c r="L239" s="662">
        <v>130849.92125</v>
      </c>
      <c r="M239" s="662">
        <v>130849.92125</v>
      </c>
      <c r="N239" s="663">
        <v>130849.92125</v>
      </c>
      <c r="O239" s="43"/>
      <c r="P239" s="664">
        <f>SUM(C239:N239)</f>
        <v>1570199.0549999997</v>
      </c>
      <c r="Q239" s="664">
        <v>1570199.0549999997</v>
      </c>
      <c r="R239" s="664">
        <f>P239-Q239</f>
        <v>0</v>
      </c>
    </row>
    <row r="240" spans="1:18" s="112" customFormat="1" x14ac:dyDescent="0.25">
      <c r="A240" s="108"/>
      <c r="B240" s="609"/>
      <c r="C240" s="610"/>
      <c r="D240" s="610"/>
      <c r="E240" s="610"/>
      <c r="F240" s="610"/>
      <c r="G240" s="610"/>
      <c r="H240" s="610"/>
      <c r="I240" s="610"/>
      <c r="J240" s="564"/>
      <c r="K240" s="564"/>
      <c r="L240" s="564"/>
      <c r="M240" s="564"/>
      <c r="N240" s="599"/>
      <c r="O240" s="43"/>
      <c r="P240" s="600"/>
      <c r="Q240" s="600"/>
      <c r="R240" s="600"/>
    </row>
    <row r="241" spans="1:18" s="112" customFormat="1" x14ac:dyDescent="0.25">
      <c r="A241" s="108"/>
      <c r="B241" s="665" t="s">
        <v>273</v>
      </c>
      <c r="C241" s="666">
        <v>6495.4483750000009</v>
      </c>
      <c r="D241" s="666">
        <v>6495.4483750000009</v>
      </c>
      <c r="E241" s="666">
        <v>6495.4483750000009</v>
      </c>
      <c r="F241" s="666">
        <v>6495.4483750000009</v>
      </c>
      <c r="G241" s="666">
        <v>6495.4483750000009</v>
      </c>
      <c r="H241" s="666">
        <v>6495.4483750000009</v>
      </c>
      <c r="I241" s="666">
        <v>6495.4483750000009</v>
      </c>
      <c r="J241" s="666">
        <v>6495.4483750000009</v>
      </c>
      <c r="K241" s="666">
        <v>6495.4483750000009</v>
      </c>
      <c r="L241" s="666">
        <v>6495.4483750000009</v>
      </c>
      <c r="M241" s="666">
        <v>6495.4483750000009</v>
      </c>
      <c r="N241" s="667">
        <v>6495.4483750000009</v>
      </c>
      <c r="O241" s="43"/>
      <c r="P241" s="668">
        <f>SUM(C241:N241)</f>
        <v>77945.380500000014</v>
      </c>
      <c r="Q241" s="668">
        <v>77945.380500000014</v>
      </c>
      <c r="R241" s="668">
        <f t="shared" ref="R241:R247" si="125">P241-Q241</f>
        <v>0</v>
      </c>
    </row>
    <row r="242" spans="1:18" s="112" customFormat="1" x14ac:dyDescent="0.25">
      <c r="A242" s="108"/>
      <c r="B242" s="609"/>
      <c r="C242" s="610"/>
      <c r="D242" s="610"/>
      <c r="E242" s="610"/>
      <c r="F242" s="610"/>
      <c r="G242" s="610"/>
      <c r="H242" s="610"/>
      <c r="I242" s="610"/>
      <c r="J242" s="610"/>
      <c r="K242" s="610"/>
      <c r="L242" s="610"/>
      <c r="M242" s="610"/>
      <c r="N242" s="611"/>
      <c r="O242" s="43"/>
      <c r="P242" s="612"/>
      <c r="Q242" s="612"/>
      <c r="R242" s="612">
        <f t="shared" si="125"/>
        <v>0</v>
      </c>
    </row>
    <row r="243" spans="1:18" s="112" customFormat="1" x14ac:dyDescent="0.25">
      <c r="A243" s="111"/>
      <c r="B243" s="609" t="s">
        <v>274</v>
      </c>
      <c r="C243" s="610">
        <v>2285.02</v>
      </c>
      <c r="D243" s="610">
        <v>2285.02</v>
      </c>
      <c r="E243" s="610">
        <v>2285.02</v>
      </c>
      <c r="F243" s="610">
        <v>2285.02</v>
      </c>
      <c r="G243" s="610">
        <v>2285.02</v>
      </c>
      <c r="H243" s="610">
        <v>2285.02</v>
      </c>
      <c r="I243" s="610">
        <v>2285.02</v>
      </c>
      <c r="J243" s="610">
        <v>2285.02</v>
      </c>
      <c r="K243" s="610">
        <v>2285.02</v>
      </c>
      <c r="L243" s="610">
        <v>2285.02</v>
      </c>
      <c r="M243" s="610">
        <v>2285.02</v>
      </c>
      <c r="N243" s="611">
        <v>2285.02</v>
      </c>
      <c r="O243" s="43"/>
      <c r="P243" s="612">
        <f>SUM(C243:N243)</f>
        <v>27420.240000000002</v>
      </c>
      <c r="Q243" s="612">
        <v>27420.240000000002</v>
      </c>
      <c r="R243" s="612">
        <f t="shared" si="125"/>
        <v>0</v>
      </c>
    </row>
    <row r="244" spans="1:18" s="112" customFormat="1" x14ac:dyDescent="0.25">
      <c r="A244" s="111"/>
      <c r="B244" s="609"/>
      <c r="C244" s="564"/>
      <c r="D244" s="564"/>
      <c r="E244" s="564"/>
      <c r="F244" s="564"/>
      <c r="G244" s="564"/>
      <c r="H244" s="564"/>
      <c r="I244" s="564"/>
      <c r="J244" s="564"/>
      <c r="K244" s="564"/>
      <c r="L244" s="564"/>
      <c r="M244" s="564"/>
      <c r="N244" s="599"/>
      <c r="O244" s="43"/>
      <c r="P244" s="600"/>
      <c r="Q244" s="600"/>
      <c r="R244" s="600">
        <f t="shared" si="125"/>
        <v>0</v>
      </c>
    </row>
    <row r="245" spans="1:18" s="112" customFormat="1" x14ac:dyDescent="0.25">
      <c r="A245" s="111"/>
      <c r="B245" s="609" t="s">
        <v>275</v>
      </c>
      <c r="C245" s="610">
        <f t="shared" ref="C245:N245" si="126">4000050/66</f>
        <v>60606.818181818184</v>
      </c>
      <c r="D245" s="610">
        <f t="shared" si="126"/>
        <v>60606.818181818184</v>
      </c>
      <c r="E245" s="610">
        <f t="shared" si="126"/>
        <v>60606.818181818184</v>
      </c>
      <c r="F245" s="610">
        <f t="shared" si="126"/>
        <v>60606.818181818184</v>
      </c>
      <c r="G245" s="610">
        <f t="shared" si="126"/>
        <v>60606.818181818184</v>
      </c>
      <c r="H245" s="610">
        <f t="shared" si="126"/>
        <v>60606.818181818184</v>
      </c>
      <c r="I245" s="610">
        <f t="shared" si="126"/>
        <v>60606.818181818184</v>
      </c>
      <c r="J245" s="610">
        <f t="shared" si="126"/>
        <v>60606.818181818184</v>
      </c>
      <c r="K245" s="610">
        <f t="shared" si="126"/>
        <v>60606.818181818184</v>
      </c>
      <c r="L245" s="610">
        <f t="shared" si="126"/>
        <v>60606.818181818184</v>
      </c>
      <c r="M245" s="610">
        <f t="shared" si="126"/>
        <v>60606.818181818184</v>
      </c>
      <c r="N245" s="611">
        <f t="shared" si="126"/>
        <v>60606.818181818184</v>
      </c>
      <c r="O245" s="43"/>
      <c r="P245" s="612">
        <f>SUM(C245:N245)</f>
        <v>727281.81818181835</v>
      </c>
      <c r="Q245" s="612">
        <v>727281.81818181835</v>
      </c>
      <c r="R245" s="612">
        <f t="shared" si="125"/>
        <v>0</v>
      </c>
    </row>
    <row r="246" spans="1:18" s="112" customFormat="1" x14ac:dyDescent="0.25">
      <c r="A246" s="111"/>
      <c r="B246" s="609"/>
      <c r="C246" s="564"/>
      <c r="D246" s="564"/>
      <c r="E246" s="564"/>
      <c r="F246" s="564"/>
      <c r="G246" s="564"/>
      <c r="H246" s="564"/>
      <c r="I246" s="564"/>
      <c r="J246" s="564"/>
      <c r="K246" s="564"/>
      <c r="L246" s="564"/>
      <c r="M246" s="564"/>
      <c r="N246" s="599"/>
      <c r="O246" s="43"/>
      <c r="P246" s="600"/>
      <c r="Q246" s="600"/>
      <c r="R246" s="600">
        <f t="shared" si="125"/>
        <v>0</v>
      </c>
    </row>
    <row r="247" spans="1:18" s="112" customFormat="1" x14ac:dyDescent="0.25">
      <c r="A247" s="111"/>
      <c r="B247" s="653" t="s">
        <v>276</v>
      </c>
      <c r="C247" s="669">
        <v>5317.3333333333303</v>
      </c>
      <c r="D247" s="669">
        <v>5318.3333333333303</v>
      </c>
      <c r="E247" s="669">
        <v>5319.3333333333303</v>
      </c>
      <c r="F247" s="669">
        <v>5320.3333333333303</v>
      </c>
      <c r="G247" s="669">
        <v>5321.3333333333303</v>
      </c>
      <c r="H247" s="669">
        <v>5322.3333333333303</v>
      </c>
      <c r="I247" s="669">
        <v>5323.3333333333303</v>
      </c>
      <c r="J247" s="669">
        <v>5324.3333333333303</v>
      </c>
      <c r="K247" s="669">
        <v>5325.3333333333303</v>
      </c>
      <c r="L247" s="669">
        <v>5326.3333333333303</v>
      </c>
      <c r="M247" s="669">
        <v>5327.3333333333303</v>
      </c>
      <c r="N247" s="670">
        <v>5328.3333333333303</v>
      </c>
      <c r="O247" s="43"/>
      <c r="P247" s="671">
        <f>SUM(C247:N247)</f>
        <v>63873.999999999949</v>
      </c>
      <c r="Q247" s="671">
        <v>63796.000000000007</v>
      </c>
      <c r="R247" s="671">
        <f t="shared" si="125"/>
        <v>77.999999999941792</v>
      </c>
    </row>
    <row r="248" spans="1:18" s="112" customFormat="1" x14ac:dyDescent="0.25">
      <c r="A248" s="111"/>
      <c r="B248" s="609"/>
      <c r="C248" s="564"/>
      <c r="D248" s="564"/>
      <c r="E248" s="564"/>
      <c r="F248" s="564"/>
      <c r="G248" s="564"/>
      <c r="H248" s="564"/>
      <c r="I248" s="564"/>
      <c r="J248" s="564"/>
      <c r="K248" s="564"/>
      <c r="L248" s="564"/>
      <c r="M248" s="564"/>
      <c r="N248" s="599"/>
      <c r="O248" s="43"/>
      <c r="P248" s="600"/>
      <c r="Q248" s="600"/>
      <c r="R248" s="600"/>
    </row>
    <row r="249" spans="1:18" s="576" customFormat="1" x14ac:dyDescent="0.25">
      <c r="A249" s="103"/>
      <c r="B249" s="1025" t="s">
        <v>277</v>
      </c>
      <c r="C249" s="672"/>
      <c r="D249" s="672"/>
      <c r="E249" s="672"/>
      <c r="F249" s="672"/>
      <c r="G249" s="672"/>
      <c r="H249" s="672"/>
      <c r="I249" s="672"/>
      <c r="J249" s="103"/>
      <c r="K249" s="103"/>
      <c r="L249" s="103"/>
      <c r="M249" s="103"/>
      <c r="N249" s="577"/>
      <c r="O249" s="43"/>
      <c r="P249" s="578"/>
      <c r="Q249" s="578"/>
      <c r="R249" s="578"/>
    </row>
    <row r="250" spans="1:18" s="576" customFormat="1" x14ac:dyDescent="0.25">
      <c r="A250" s="108"/>
      <c r="B250" s="586" t="s">
        <v>278</v>
      </c>
      <c r="C250" s="564">
        <f t="shared" ref="C250:N250" si="127">+C121</f>
        <v>4536840</v>
      </c>
      <c r="D250" s="564">
        <f t="shared" si="127"/>
        <v>4536840</v>
      </c>
      <c r="E250" s="564">
        <f t="shared" si="127"/>
        <v>4536840</v>
      </c>
      <c r="F250" s="564">
        <f t="shared" si="127"/>
        <v>4536840</v>
      </c>
      <c r="G250" s="564">
        <f t="shared" si="127"/>
        <v>4536840</v>
      </c>
      <c r="H250" s="564">
        <f t="shared" si="127"/>
        <v>4536840</v>
      </c>
      <c r="I250" s="564">
        <f t="shared" si="127"/>
        <v>4536840</v>
      </c>
      <c r="J250" s="564">
        <f t="shared" si="127"/>
        <v>4536840</v>
      </c>
      <c r="K250" s="564">
        <f t="shared" si="127"/>
        <v>4536840</v>
      </c>
      <c r="L250" s="564">
        <f t="shared" si="127"/>
        <v>4536840</v>
      </c>
      <c r="M250" s="564">
        <f t="shared" si="127"/>
        <v>4536840</v>
      </c>
      <c r="N250" s="599">
        <f t="shared" si="127"/>
        <v>4536840</v>
      </c>
      <c r="O250" s="77"/>
      <c r="P250" s="600">
        <f>+P121</f>
        <v>54442080</v>
      </c>
      <c r="Q250" s="600">
        <v>54677760</v>
      </c>
      <c r="R250" s="600">
        <f t="shared" ref="R250:R261" si="128">P250-Q250</f>
        <v>-235680</v>
      </c>
    </row>
    <row r="251" spans="1:18" s="576" customFormat="1" x14ac:dyDescent="0.25">
      <c r="A251" s="108"/>
      <c r="B251" s="586" t="s">
        <v>279</v>
      </c>
      <c r="C251" s="564">
        <f t="shared" ref="C251:N251" si="129">+C140</f>
        <v>1609283</v>
      </c>
      <c r="D251" s="564">
        <f t="shared" si="129"/>
        <v>1609285</v>
      </c>
      <c r="E251" s="564">
        <f t="shared" si="129"/>
        <v>1609287</v>
      </c>
      <c r="F251" s="564">
        <f t="shared" si="129"/>
        <v>1609289</v>
      </c>
      <c r="G251" s="564">
        <f t="shared" si="129"/>
        <v>1609291</v>
      </c>
      <c r="H251" s="564">
        <f t="shared" si="129"/>
        <v>1609293</v>
      </c>
      <c r="I251" s="564">
        <f t="shared" si="129"/>
        <v>1609295</v>
      </c>
      <c r="J251" s="564">
        <f t="shared" si="129"/>
        <v>1609297</v>
      </c>
      <c r="K251" s="564">
        <f t="shared" si="129"/>
        <v>1609299</v>
      </c>
      <c r="L251" s="564">
        <f t="shared" si="129"/>
        <v>1609301</v>
      </c>
      <c r="M251" s="564">
        <f t="shared" si="129"/>
        <v>1609303</v>
      </c>
      <c r="N251" s="599">
        <f t="shared" si="129"/>
        <v>1609305</v>
      </c>
      <c r="O251" s="77"/>
      <c r="P251" s="600">
        <f>+P140</f>
        <v>19311528</v>
      </c>
      <c r="Q251" s="600">
        <v>19311396</v>
      </c>
      <c r="R251" s="600">
        <f t="shared" si="128"/>
        <v>132</v>
      </c>
    </row>
    <row r="252" spans="1:18" s="576" customFormat="1" x14ac:dyDescent="0.25">
      <c r="A252" s="108"/>
      <c r="B252" s="586" t="str">
        <f t="shared" ref="B252:C252" si="130">+B156</f>
        <v>Total Colstrip and PG&amp;E exchange ($)</v>
      </c>
      <c r="C252" s="564">
        <f t="shared" si="130"/>
        <v>2858334</v>
      </c>
      <c r="D252" s="564">
        <f t="shared" ref="D252:N252" si="131">+D156</f>
        <v>2858334</v>
      </c>
      <c r="E252" s="564">
        <f t="shared" si="131"/>
        <v>2858334</v>
      </c>
      <c r="F252" s="564">
        <f t="shared" si="131"/>
        <v>2858334</v>
      </c>
      <c r="G252" s="564">
        <f t="shared" si="131"/>
        <v>2858334</v>
      </c>
      <c r="H252" s="564">
        <f t="shared" si="131"/>
        <v>2858334</v>
      </c>
      <c r="I252" s="564">
        <f t="shared" si="131"/>
        <v>2858334</v>
      </c>
      <c r="J252" s="564">
        <f t="shared" si="131"/>
        <v>2858334</v>
      </c>
      <c r="K252" s="564">
        <f t="shared" si="131"/>
        <v>2858334</v>
      </c>
      <c r="L252" s="564">
        <f t="shared" si="131"/>
        <v>2858334</v>
      </c>
      <c r="M252" s="564">
        <f t="shared" si="131"/>
        <v>2858334</v>
      </c>
      <c r="N252" s="599">
        <f t="shared" si="131"/>
        <v>2858334</v>
      </c>
      <c r="O252" s="77"/>
      <c r="P252" s="600">
        <f>+P156</f>
        <v>34300008</v>
      </c>
      <c r="Q252" s="600">
        <v>34300008</v>
      </c>
      <c r="R252" s="600">
        <f t="shared" si="128"/>
        <v>0</v>
      </c>
    </row>
    <row r="253" spans="1:18" s="576" customFormat="1" x14ac:dyDescent="0.25">
      <c r="A253" s="108"/>
      <c r="B253" s="586" t="s">
        <v>280</v>
      </c>
      <c r="C253" s="564">
        <f t="shared" ref="C253:N253" si="132">+C212</f>
        <v>11747</v>
      </c>
      <c r="D253" s="564">
        <f t="shared" si="132"/>
        <v>11748</v>
      </c>
      <c r="E253" s="564">
        <f t="shared" si="132"/>
        <v>11749</v>
      </c>
      <c r="F253" s="564">
        <f t="shared" si="132"/>
        <v>11750</v>
      </c>
      <c r="G253" s="564">
        <f t="shared" si="132"/>
        <v>11751</v>
      </c>
      <c r="H253" s="564">
        <f t="shared" si="132"/>
        <v>11752</v>
      </c>
      <c r="I253" s="564">
        <f t="shared" si="132"/>
        <v>11753</v>
      </c>
      <c r="J253" s="564">
        <f t="shared" si="132"/>
        <v>11754</v>
      </c>
      <c r="K253" s="564">
        <f t="shared" si="132"/>
        <v>11755</v>
      </c>
      <c r="L253" s="564">
        <f t="shared" si="132"/>
        <v>11756</v>
      </c>
      <c r="M253" s="564">
        <f t="shared" si="132"/>
        <v>11757</v>
      </c>
      <c r="N253" s="599">
        <f t="shared" si="132"/>
        <v>11758</v>
      </c>
      <c r="O253" s="77"/>
      <c r="P253" s="600">
        <f>+P212</f>
        <v>141030</v>
      </c>
      <c r="Q253" s="600">
        <v>19228140.824466329</v>
      </c>
      <c r="R253" s="600">
        <f t="shared" si="128"/>
        <v>-19087110.824466329</v>
      </c>
    </row>
    <row r="254" spans="1:18" s="576" customFormat="1" x14ac:dyDescent="0.25">
      <c r="A254" s="108"/>
      <c r="B254" s="586" t="s">
        <v>281</v>
      </c>
      <c r="C254" s="564">
        <f t="shared" ref="C254:N254" si="133">C217</f>
        <v>0</v>
      </c>
      <c r="D254" s="564">
        <f t="shared" si="133"/>
        <v>0</v>
      </c>
      <c r="E254" s="564">
        <f t="shared" si="133"/>
        <v>0</v>
      </c>
      <c r="F254" s="564">
        <f t="shared" si="133"/>
        <v>0</v>
      </c>
      <c r="G254" s="564">
        <f t="shared" si="133"/>
        <v>0</v>
      </c>
      <c r="H254" s="564">
        <f t="shared" si="133"/>
        <v>0</v>
      </c>
      <c r="I254" s="564">
        <f t="shared" si="133"/>
        <v>0</v>
      </c>
      <c r="J254" s="564">
        <f t="shared" si="133"/>
        <v>0</v>
      </c>
      <c r="K254" s="564">
        <f t="shared" si="133"/>
        <v>0</v>
      </c>
      <c r="L254" s="564">
        <f t="shared" si="133"/>
        <v>0</v>
      </c>
      <c r="M254" s="564">
        <f t="shared" si="133"/>
        <v>0</v>
      </c>
      <c r="N254" s="599">
        <f t="shared" si="133"/>
        <v>0</v>
      </c>
      <c r="O254" s="77"/>
      <c r="P254" s="600">
        <f t="shared" ref="P254" si="134">P217</f>
        <v>0</v>
      </c>
      <c r="Q254" s="600">
        <v>805744.79999999981</v>
      </c>
      <c r="R254" s="600">
        <f t="shared" si="128"/>
        <v>-805744.79999999981</v>
      </c>
    </row>
    <row r="255" spans="1:18" s="576" customFormat="1" x14ac:dyDescent="0.25">
      <c r="A255" s="108"/>
      <c r="B255" s="586" t="s">
        <v>282</v>
      </c>
      <c r="C255" s="564">
        <f>C219</f>
        <v>0</v>
      </c>
      <c r="D255" s="564">
        <f t="shared" ref="D255:N255" si="135">D219</f>
        <v>0</v>
      </c>
      <c r="E255" s="564">
        <f t="shared" si="135"/>
        <v>0</v>
      </c>
      <c r="F255" s="564">
        <f t="shared" si="135"/>
        <v>0</v>
      </c>
      <c r="G255" s="564">
        <f t="shared" si="135"/>
        <v>0</v>
      </c>
      <c r="H255" s="564">
        <f t="shared" si="135"/>
        <v>0</v>
      </c>
      <c r="I255" s="564">
        <f t="shared" si="135"/>
        <v>0</v>
      </c>
      <c r="J255" s="564">
        <f t="shared" si="135"/>
        <v>0</v>
      </c>
      <c r="K255" s="564">
        <f t="shared" si="135"/>
        <v>0</v>
      </c>
      <c r="L255" s="564">
        <f t="shared" si="135"/>
        <v>0</v>
      </c>
      <c r="M255" s="564">
        <f t="shared" si="135"/>
        <v>0</v>
      </c>
      <c r="N255" s="599">
        <f t="shared" si="135"/>
        <v>0</v>
      </c>
      <c r="O255" s="77"/>
      <c r="P255" s="600">
        <f>P219</f>
        <v>0</v>
      </c>
      <c r="Q255" s="600">
        <v>783799.99999999988</v>
      </c>
      <c r="R255" s="600">
        <f t="shared" si="128"/>
        <v>-783799.99999999988</v>
      </c>
    </row>
    <row r="256" spans="1:18" s="576" customFormat="1" x14ac:dyDescent="0.25">
      <c r="A256" s="108"/>
      <c r="B256" s="586" t="s">
        <v>283</v>
      </c>
      <c r="C256" s="564">
        <f t="shared" ref="C256:N256" si="136">+C237</f>
        <v>116023</v>
      </c>
      <c r="D256" s="564">
        <f t="shared" si="136"/>
        <v>116023</v>
      </c>
      <c r="E256" s="564">
        <f t="shared" si="136"/>
        <v>116023</v>
      </c>
      <c r="F256" s="564">
        <f t="shared" si="136"/>
        <v>116023</v>
      </c>
      <c r="G256" s="564">
        <f t="shared" si="136"/>
        <v>116023</v>
      </c>
      <c r="H256" s="564">
        <f t="shared" si="136"/>
        <v>116023</v>
      </c>
      <c r="I256" s="564">
        <f t="shared" si="136"/>
        <v>116023</v>
      </c>
      <c r="J256" s="564">
        <f t="shared" si="136"/>
        <v>116023</v>
      </c>
      <c r="K256" s="564">
        <f t="shared" si="136"/>
        <v>116023</v>
      </c>
      <c r="L256" s="564">
        <f t="shared" si="136"/>
        <v>116023</v>
      </c>
      <c r="M256" s="564">
        <f t="shared" si="136"/>
        <v>116023</v>
      </c>
      <c r="N256" s="599">
        <f t="shared" si="136"/>
        <v>116023</v>
      </c>
      <c r="O256" s="77"/>
      <c r="P256" s="600">
        <f t="shared" ref="P256" si="137">+P237</f>
        <v>1392276</v>
      </c>
      <c r="Q256" s="600">
        <v>1392276</v>
      </c>
      <c r="R256" s="600">
        <f t="shared" si="128"/>
        <v>0</v>
      </c>
    </row>
    <row r="257" spans="1:18" s="576" customFormat="1" x14ac:dyDescent="0.25">
      <c r="A257" s="108"/>
      <c r="B257" s="586" t="s">
        <v>284</v>
      </c>
      <c r="C257" s="564">
        <f t="shared" ref="C257:N257" si="138">+C239</f>
        <v>130849.92125</v>
      </c>
      <c r="D257" s="564">
        <f t="shared" si="138"/>
        <v>130849.92125</v>
      </c>
      <c r="E257" s="564">
        <f t="shared" si="138"/>
        <v>130849.92125</v>
      </c>
      <c r="F257" s="564">
        <f t="shared" si="138"/>
        <v>130849.92125</v>
      </c>
      <c r="G257" s="564">
        <f t="shared" si="138"/>
        <v>130849.92125</v>
      </c>
      <c r="H257" s="564">
        <f t="shared" si="138"/>
        <v>130849.92125</v>
      </c>
      <c r="I257" s="564">
        <f t="shared" si="138"/>
        <v>130849.92125</v>
      </c>
      <c r="J257" s="564">
        <f t="shared" si="138"/>
        <v>130849.92125</v>
      </c>
      <c r="K257" s="564">
        <f t="shared" si="138"/>
        <v>130849.92125</v>
      </c>
      <c r="L257" s="564">
        <f t="shared" si="138"/>
        <v>130849.92125</v>
      </c>
      <c r="M257" s="564">
        <f t="shared" si="138"/>
        <v>130849.92125</v>
      </c>
      <c r="N257" s="599">
        <f t="shared" si="138"/>
        <v>130849.92125</v>
      </c>
      <c r="O257" s="77"/>
      <c r="P257" s="600">
        <f t="shared" ref="P257" si="139">+P239</f>
        <v>1570199.0549999997</v>
      </c>
      <c r="Q257" s="600">
        <v>1570199.0549999997</v>
      </c>
      <c r="R257" s="600">
        <f t="shared" si="128"/>
        <v>0</v>
      </c>
    </row>
    <row r="258" spans="1:18" s="576" customFormat="1" x14ac:dyDescent="0.25">
      <c r="A258" s="108"/>
      <c r="B258" s="586" t="s">
        <v>285</v>
      </c>
      <c r="C258" s="564">
        <f t="shared" ref="C258:N258" si="140">C241</f>
        <v>6495.4483750000009</v>
      </c>
      <c r="D258" s="564">
        <f t="shared" si="140"/>
        <v>6495.4483750000009</v>
      </c>
      <c r="E258" s="564">
        <f t="shared" si="140"/>
        <v>6495.4483750000009</v>
      </c>
      <c r="F258" s="564">
        <f t="shared" si="140"/>
        <v>6495.4483750000009</v>
      </c>
      <c r="G258" s="564">
        <f t="shared" si="140"/>
        <v>6495.4483750000009</v>
      </c>
      <c r="H258" s="564">
        <f t="shared" si="140"/>
        <v>6495.4483750000009</v>
      </c>
      <c r="I258" s="564">
        <f t="shared" si="140"/>
        <v>6495.4483750000009</v>
      </c>
      <c r="J258" s="564">
        <f t="shared" si="140"/>
        <v>6495.4483750000009</v>
      </c>
      <c r="K258" s="564">
        <f t="shared" si="140"/>
        <v>6495.4483750000009</v>
      </c>
      <c r="L258" s="564">
        <f t="shared" si="140"/>
        <v>6495.4483750000009</v>
      </c>
      <c r="M258" s="564">
        <f t="shared" si="140"/>
        <v>6495.4483750000009</v>
      </c>
      <c r="N258" s="599">
        <f t="shared" si="140"/>
        <v>6495.4483750000009</v>
      </c>
      <c r="O258" s="77"/>
      <c r="P258" s="600">
        <f t="shared" ref="P258" si="141">P241</f>
        <v>77945.380500000014</v>
      </c>
      <c r="Q258" s="600">
        <v>77945.380500000014</v>
      </c>
      <c r="R258" s="600">
        <f t="shared" si="128"/>
        <v>0</v>
      </c>
    </row>
    <row r="259" spans="1:18" s="576" customFormat="1" x14ac:dyDescent="0.25">
      <c r="A259" s="108"/>
      <c r="B259" s="586" t="s">
        <v>286</v>
      </c>
      <c r="C259" s="564">
        <f t="shared" ref="C259:N259" si="142">C245</f>
        <v>60606.818181818184</v>
      </c>
      <c r="D259" s="564">
        <f t="shared" si="142"/>
        <v>60606.818181818184</v>
      </c>
      <c r="E259" s="564">
        <f t="shared" si="142"/>
        <v>60606.818181818184</v>
      </c>
      <c r="F259" s="564">
        <f t="shared" si="142"/>
        <v>60606.818181818184</v>
      </c>
      <c r="G259" s="564">
        <f t="shared" si="142"/>
        <v>60606.818181818184</v>
      </c>
      <c r="H259" s="564">
        <f t="shared" si="142"/>
        <v>60606.818181818184</v>
      </c>
      <c r="I259" s="564">
        <f t="shared" si="142"/>
        <v>60606.818181818184</v>
      </c>
      <c r="J259" s="564">
        <f t="shared" si="142"/>
        <v>60606.818181818184</v>
      </c>
      <c r="K259" s="564">
        <f t="shared" si="142"/>
        <v>60606.818181818184</v>
      </c>
      <c r="L259" s="564">
        <f t="shared" si="142"/>
        <v>60606.818181818184</v>
      </c>
      <c r="M259" s="564">
        <f t="shared" si="142"/>
        <v>60606.818181818184</v>
      </c>
      <c r="N259" s="599">
        <f t="shared" si="142"/>
        <v>60606.818181818184</v>
      </c>
      <c r="O259" s="77"/>
      <c r="P259" s="600">
        <f t="shared" ref="P259" si="143">P245</f>
        <v>727281.81818181835</v>
      </c>
      <c r="Q259" s="600">
        <v>727281.81818181835</v>
      </c>
      <c r="R259" s="600">
        <f t="shared" si="128"/>
        <v>0</v>
      </c>
    </row>
    <row r="260" spans="1:18" s="576" customFormat="1" x14ac:dyDescent="0.25">
      <c r="A260" s="108"/>
      <c r="B260" s="586" t="s">
        <v>287</v>
      </c>
      <c r="C260" s="564">
        <f t="shared" ref="C260:N260" si="144">C243</f>
        <v>2285.02</v>
      </c>
      <c r="D260" s="564">
        <f t="shared" si="144"/>
        <v>2285.02</v>
      </c>
      <c r="E260" s="564">
        <f t="shared" si="144"/>
        <v>2285.02</v>
      </c>
      <c r="F260" s="564">
        <f t="shared" si="144"/>
        <v>2285.02</v>
      </c>
      <c r="G260" s="564">
        <f t="shared" si="144"/>
        <v>2285.02</v>
      </c>
      <c r="H260" s="564">
        <f t="shared" si="144"/>
        <v>2285.02</v>
      </c>
      <c r="I260" s="564">
        <f t="shared" si="144"/>
        <v>2285.02</v>
      </c>
      <c r="J260" s="564">
        <f t="shared" si="144"/>
        <v>2285.02</v>
      </c>
      <c r="K260" s="564">
        <f t="shared" si="144"/>
        <v>2285.02</v>
      </c>
      <c r="L260" s="564">
        <f t="shared" si="144"/>
        <v>2285.02</v>
      </c>
      <c r="M260" s="564">
        <f t="shared" si="144"/>
        <v>2285.02</v>
      </c>
      <c r="N260" s="599">
        <f t="shared" si="144"/>
        <v>2285.02</v>
      </c>
      <c r="O260" s="77"/>
      <c r="P260" s="600">
        <f t="shared" ref="P260" si="145">P243</f>
        <v>27420.240000000002</v>
      </c>
      <c r="Q260" s="600">
        <v>27420.240000000002</v>
      </c>
      <c r="R260" s="600">
        <f t="shared" si="128"/>
        <v>0</v>
      </c>
    </row>
    <row r="261" spans="1:18" s="576" customFormat="1" x14ac:dyDescent="0.25">
      <c r="A261" s="108"/>
      <c r="B261" s="586" t="s">
        <v>288</v>
      </c>
      <c r="C261" s="1188">
        <f>C247</f>
        <v>5317.3333333333303</v>
      </c>
      <c r="D261" s="1188">
        <f t="shared" ref="D261:N261" si="146">D247</f>
        <v>5318.3333333333303</v>
      </c>
      <c r="E261" s="1188">
        <f t="shared" si="146"/>
        <v>5319.3333333333303</v>
      </c>
      <c r="F261" s="1188">
        <f t="shared" si="146"/>
        <v>5320.3333333333303</v>
      </c>
      <c r="G261" s="1188">
        <f t="shared" si="146"/>
        <v>5321.3333333333303</v>
      </c>
      <c r="H261" s="1188">
        <f t="shared" si="146"/>
        <v>5322.3333333333303</v>
      </c>
      <c r="I261" s="1188">
        <f t="shared" si="146"/>
        <v>5323.3333333333303</v>
      </c>
      <c r="J261" s="1188">
        <f t="shared" si="146"/>
        <v>5324.3333333333303</v>
      </c>
      <c r="K261" s="1188">
        <f t="shared" si="146"/>
        <v>5325.3333333333303</v>
      </c>
      <c r="L261" s="1188">
        <f t="shared" si="146"/>
        <v>5326.3333333333303</v>
      </c>
      <c r="M261" s="1188">
        <f t="shared" si="146"/>
        <v>5327.3333333333303</v>
      </c>
      <c r="N261" s="1189">
        <f t="shared" si="146"/>
        <v>5328.3333333333303</v>
      </c>
      <c r="O261" s="77"/>
      <c r="P261" s="600">
        <f t="shared" ref="P261" si="147">P247</f>
        <v>63873.999999999949</v>
      </c>
      <c r="Q261" s="600">
        <v>63796.000000000007</v>
      </c>
      <c r="R261" s="600">
        <f t="shared" si="128"/>
        <v>77.999999999941792</v>
      </c>
    </row>
    <row r="262" spans="1:18" s="103" customFormat="1" x14ac:dyDescent="0.25">
      <c r="A262" s="108"/>
      <c r="B262" s="586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9"/>
      <c r="O262" s="64"/>
      <c r="P262" s="578"/>
      <c r="Q262" s="578"/>
      <c r="R262" s="578"/>
    </row>
    <row r="263" spans="1:18" s="103" customFormat="1" x14ac:dyDescent="0.25">
      <c r="A263" s="579"/>
      <c r="B263" s="586" t="s">
        <v>610</v>
      </c>
      <c r="C263" s="579">
        <v>1432298</v>
      </c>
      <c r="D263" s="579">
        <v>1341821</v>
      </c>
      <c r="E263" s="579">
        <v>1398920</v>
      </c>
      <c r="F263" s="579">
        <v>1287785</v>
      </c>
      <c r="G263" s="579">
        <v>895663</v>
      </c>
      <c r="H263" s="579">
        <v>1314814</v>
      </c>
      <c r="I263" s="579">
        <v>1585277</v>
      </c>
      <c r="J263" s="579">
        <v>1447275</v>
      </c>
      <c r="K263" s="579">
        <v>1343070</v>
      </c>
      <c r="L263" s="579">
        <v>1221382</v>
      </c>
      <c r="M263" s="579">
        <v>1326368</v>
      </c>
      <c r="N263" s="673">
        <v>1188134</v>
      </c>
      <c r="O263" s="579"/>
      <c r="P263" s="1237">
        <f>SUM(C263:N263)</f>
        <v>15782807</v>
      </c>
      <c r="Q263" s="1237"/>
      <c r="R263" s="1237">
        <f>P263-Q263</f>
        <v>15782807</v>
      </c>
    </row>
    <row r="264" spans="1:18" s="103" customFormat="1" x14ac:dyDescent="0.25">
      <c r="A264" s="579"/>
      <c r="B264" s="586" t="s">
        <v>611</v>
      </c>
      <c r="C264" s="579">
        <v>27213.662</v>
      </c>
      <c r="D264" s="579">
        <v>25494.598999999998</v>
      </c>
      <c r="E264" s="579">
        <v>26579.48</v>
      </c>
      <c r="F264" s="579">
        <v>24467.915000000001</v>
      </c>
      <c r="G264" s="579">
        <v>17017.596999999998</v>
      </c>
      <c r="H264" s="579">
        <v>24981.466</v>
      </c>
      <c r="I264" s="579">
        <v>30120.262999999999</v>
      </c>
      <c r="J264" s="579">
        <v>27498.224999999999</v>
      </c>
      <c r="K264" s="579">
        <v>25518.329999999998</v>
      </c>
      <c r="L264" s="579">
        <v>23206.257999999998</v>
      </c>
      <c r="M264" s="579">
        <v>25200.991999999998</v>
      </c>
      <c r="N264" s="673">
        <v>22574.545999999998</v>
      </c>
      <c r="O264" s="579"/>
      <c r="P264" s="1237">
        <f>SUM(C264:N264)</f>
        <v>299873.33299999998</v>
      </c>
      <c r="Q264" s="1237"/>
      <c r="R264" s="1237">
        <f>P264-Q264</f>
        <v>299873.33299999998</v>
      </c>
    </row>
    <row r="265" spans="1:18" s="103" customFormat="1" ht="15.75" thickBot="1" x14ac:dyDescent="0.3">
      <c r="A265" s="108"/>
      <c r="B265" s="1026" t="s">
        <v>612</v>
      </c>
      <c r="C265" s="674">
        <f>C264*('Energy prices (R)'!C15+5.52)</f>
        <v>150219.41423999998</v>
      </c>
      <c r="D265" s="674">
        <f>D264*('Energy prices (R)'!D15+5.52)</f>
        <v>140730.18647999997</v>
      </c>
      <c r="E265" s="674">
        <f>E264*('Energy prices (R)'!E15+5.52)</f>
        <v>146718.72959999999</v>
      </c>
      <c r="F265" s="674">
        <f>F264*('Energy prices (R)'!F15+5.52)</f>
        <v>135062.89079999999</v>
      </c>
      <c r="G265" s="674">
        <f>G264*('Energy prices (R)'!G15+5.52)</f>
        <v>93937.135439999984</v>
      </c>
      <c r="H265" s="674">
        <f>H264*('Energy prices (R)'!H15+5.52)</f>
        <v>137897.69232</v>
      </c>
      <c r="I265" s="674">
        <f>I264*('Energy prices (R)'!I15+5.52)</f>
        <v>166263.85175999999</v>
      </c>
      <c r="J265" s="674">
        <f>J264*('Energy prices (R)'!J15+5.52)</f>
        <v>151790.20199999999</v>
      </c>
      <c r="K265" s="674">
        <f>K264*('Energy prices (R)'!K15+5.52)</f>
        <v>140861.18159999998</v>
      </c>
      <c r="L265" s="674">
        <f>L264*('Energy prices (R)'!L15+5.52)</f>
        <v>128098.54415999998</v>
      </c>
      <c r="M265" s="674">
        <f>M264*('Energy prices (R)'!M15+5.52)</f>
        <v>139109.47583999997</v>
      </c>
      <c r="N265" s="675">
        <f>N264*('Energy prices (R)'!N15+5.52)</f>
        <v>124611.49391999998</v>
      </c>
      <c r="O265" s="85"/>
      <c r="P265" s="600">
        <f>SUM(C265:N265)</f>
        <v>1655300.79816</v>
      </c>
      <c r="Q265" s="600"/>
      <c r="R265" s="600">
        <f>P265-Q265</f>
        <v>1655300.79816</v>
      </c>
    </row>
    <row r="266" spans="1:18" s="576" customFormat="1" x14ac:dyDescent="0.25">
      <c r="A266" s="108"/>
      <c r="B266" s="586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9"/>
      <c r="O266" s="43"/>
      <c r="P266" s="578"/>
      <c r="Q266" s="578"/>
      <c r="R266" s="578"/>
    </row>
    <row r="267" spans="1:18" x14ac:dyDescent="0.25">
      <c r="A267" s="108"/>
      <c r="B267" s="1027" t="s">
        <v>289</v>
      </c>
      <c r="C267" s="662">
        <f>SUM(C250:C261)+C265</f>
        <v>9488000.9553801529</v>
      </c>
      <c r="D267" s="662">
        <f>SUM(D250:D261)+D265</f>
        <v>9478515.7276201528</v>
      </c>
      <c r="E267" s="662">
        <f t="shared" ref="E267:N267" si="148">SUM(E250:E261)+E265</f>
        <v>9484508.2707401514</v>
      </c>
      <c r="F267" s="662">
        <f t="shared" si="148"/>
        <v>9472856.4319401514</v>
      </c>
      <c r="G267" s="662">
        <f t="shared" si="148"/>
        <v>9431734.6765801515</v>
      </c>
      <c r="H267" s="662">
        <f t="shared" si="148"/>
        <v>9475699.2334601525</v>
      </c>
      <c r="I267" s="662">
        <f t="shared" si="148"/>
        <v>9504069.3929001521</v>
      </c>
      <c r="J267" s="662">
        <f t="shared" si="148"/>
        <v>9489599.7431401517</v>
      </c>
      <c r="K267" s="662">
        <f t="shared" si="148"/>
        <v>9478674.7227401529</v>
      </c>
      <c r="L267" s="662">
        <f t="shared" si="148"/>
        <v>9465916.0853001513</v>
      </c>
      <c r="M267" s="662">
        <f t="shared" si="148"/>
        <v>9476931.0169801526</v>
      </c>
      <c r="N267" s="663">
        <f t="shared" si="148"/>
        <v>9462437.0350601524</v>
      </c>
      <c r="O267" s="77"/>
      <c r="P267" s="664">
        <f>SUM(C267:N267)</f>
        <v>113708943.29184183</v>
      </c>
      <c r="Q267" s="664">
        <v>132965768.11814815</v>
      </c>
      <c r="R267" s="664">
        <f>P267-Q267</f>
        <v>-19256824.826306313</v>
      </c>
    </row>
    <row r="268" spans="1:18" x14ac:dyDescent="0.25">
      <c r="A268" s="108"/>
      <c r="B268" s="594" t="s">
        <v>290</v>
      </c>
      <c r="C268" s="564">
        <v>515406.66857394367</v>
      </c>
      <c r="D268" s="564">
        <v>515406.66857394367</v>
      </c>
      <c r="E268" s="564">
        <v>515406.66857394367</v>
      </c>
      <c r="F268" s="564">
        <v>515406.66857394367</v>
      </c>
      <c r="G268" s="564">
        <v>515406.66857394367</v>
      </c>
      <c r="H268" s="564">
        <v>515406.66857394367</v>
      </c>
      <c r="I268" s="564">
        <v>528291.83528829226</v>
      </c>
      <c r="J268" s="564">
        <v>528291.83528829226</v>
      </c>
      <c r="K268" s="564">
        <v>528291.83528829226</v>
      </c>
      <c r="L268" s="564">
        <v>528291.83528829226</v>
      </c>
      <c r="M268" s="564">
        <v>528291.83528829226</v>
      </c>
      <c r="N268" s="599">
        <v>528291.83528829226</v>
      </c>
      <c r="O268" s="77"/>
      <c r="P268" s="600">
        <f>SUM(C268:N268)</f>
        <v>6262191.0231734142</v>
      </c>
      <c r="Q268" s="600">
        <v>5932802.7324827481</v>
      </c>
      <c r="R268" s="600">
        <f>P268-Q268</f>
        <v>329388.29069066606</v>
      </c>
    </row>
    <row r="269" spans="1:18" ht="16.5" customHeight="1" x14ac:dyDescent="0.25">
      <c r="A269" s="108"/>
      <c r="B269" s="595" t="s">
        <v>291</v>
      </c>
      <c r="C269" s="1234">
        <v>-338256</v>
      </c>
      <c r="D269" s="1234">
        <v>-350052.5</v>
      </c>
      <c r="E269" s="1234">
        <v>-273191.25</v>
      </c>
      <c r="F269" s="1234">
        <v>-73153</v>
      </c>
      <c r="G269" s="1234">
        <v>-53565</v>
      </c>
      <c r="H269" s="1234">
        <v>-148110.75</v>
      </c>
      <c r="I269" s="1234">
        <v>-363688</v>
      </c>
      <c r="J269" s="1234">
        <v>-496158.5</v>
      </c>
      <c r="K269" s="1234">
        <v>-307727.2</v>
      </c>
      <c r="L269" s="1234">
        <v>-249323</v>
      </c>
      <c r="M269" s="1234">
        <v>-423509</v>
      </c>
      <c r="N269" s="1235">
        <v>-769966.5</v>
      </c>
      <c r="O269" s="77"/>
      <c r="P269" s="1236">
        <f>SUM(C269:N269)</f>
        <v>-3846700.7</v>
      </c>
      <c r="Q269" s="1236">
        <v>-3846700.7</v>
      </c>
      <c r="R269" s="1236">
        <f>P269-Q269</f>
        <v>0</v>
      </c>
    </row>
    <row r="270" spans="1:18" ht="15.75" thickBot="1" x14ac:dyDescent="0.3">
      <c r="A270" s="200"/>
      <c r="B270" s="1028" t="s">
        <v>292</v>
      </c>
      <c r="C270" s="678">
        <f>C267+C268+C269</f>
        <v>9665151.6239540968</v>
      </c>
      <c r="D270" s="678">
        <f t="shared" ref="D270:N270" si="149">D267+D268+D269</f>
        <v>9643869.8961940967</v>
      </c>
      <c r="E270" s="678">
        <f t="shared" si="149"/>
        <v>9726723.6893140953</v>
      </c>
      <c r="F270" s="678">
        <f t="shared" si="149"/>
        <v>9915110.1005140953</v>
      </c>
      <c r="G270" s="678">
        <f t="shared" si="149"/>
        <v>9893576.3451540954</v>
      </c>
      <c r="H270" s="678">
        <f t="shared" si="149"/>
        <v>9842995.1520340964</v>
      </c>
      <c r="I270" s="678">
        <f t="shared" si="149"/>
        <v>9668673.2281884439</v>
      </c>
      <c r="J270" s="678">
        <f t="shared" si="149"/>
        <v>9521733.0784284435</v>
      </c>
      <c r="K270" s="678">
        <f t="shared" si="149"/>
        <v>9699239.3580284454</v>
      </c>
      <c r="L270" s="678">
        <f t="shared" si="149"/>
        <v>9744884.9205884431</v>
      </c>
      <c r="M270" s="678">
        <f t="shared" si="149"/>
        <v>9581713.8522684444</v>
      </c>
      <c r="N270" s="679">
        <f t="shared" si="149"/>
        <v>9220762.3703484442</v>
      </c>
      <c r="O270" s="77"/>
      <c r="P270" s="680">
        <f>SUM(C270:N270)</f>
        <v>116124433.61501524</v>
      </c>
      <c r="Q270" s="680">
        <v>135051870.15063089</v>
      </c>
      <c r="R270" s="680">
        <f>P270-Q270</f>
        <v>-18927436.535615653</v>
      </c>
    </row>
    <row r="271" spans="1:18" ht="18" customHeight="1" thickTop="1" x14ac:dyDescent="0.25">
      <c r="A271" s="108"/>
      <c r="B271" s="103"/>
      <c r="C271" s="109"/>
      <c r="D271" s="109"/>
      <c r="E271" s="109"/>
      <c r="F271" s="109"/>
      <c r="G271" s="109"/>
      <c r="H271" s="109"/>
      <c r="I271" s="109"/>
      <c r="O271" s="43"/>
      <c r="P271" s="110"/>
      <c r="Q271" s="110"/>
      <c r="R271" s="110"/>
    </row>
    <row r="272" spans="1:18" x14ac:dyDescent="0.25">
      <c r="C272" s="112"/>
      <c r="D272" s="112"/>
      <c r="E272" s="112"/>
      <c r="F272" s="112"/>
      <c r="G272" s="112"/>
      <c r="H272" s="112"/>
      <c r="I272" s="112"/>
      <c r="O272" s="43"/>
    </row>
    <row r="273" spans="1:18" x14ac:dyDescent="0.25">
      <c r="A273" s="498" t="s">
        <v>84</v>
      </c>
      <c r="C273" s="112"/>
      <c r="D273" s="112"/>
      <c r="E273" s="112"/>
      <c r="F273" s="112"/>
      <c r="G273" s="112"/>
      <c r="H273" s="112"/>
      <c r="I273" s="112"/>
      <c r="J273" s="113"/>
      <c r="O273" s="43"/>
    </row>
    <row r="274" spans="1:18" x14ac:dyDescent="0.25">
      <c r="A274" s="499" t="s">
        <v>293</v>
      </c>
      <c r="C274" s="112"/>
      <c r="D274" s="112"/>
      <c r="E274" s="112"/>
      <c r="F274" s="112"/>
      <c r="G274" s="112"/>
      <c r="H274" s="112"/>
      <c r="I274" s="112"/>
      <c r="J274" s="113"/>
      <c r="O274" s="43"/>
      <c r="P274" s="110"/>
      <c r="Q274" s="110"/>
      <c r="R274" s="110"/>
    </row>
  </sheetData>
  <conditionalFormatting sqref="A273">
    <cfRule type="cellIs" dxfId="23" priority="5" operator="equal">
      <formula>"Jennifer"</formula>
    </cfRule>
    <cfRule type="cellIs" dxfId="22" priority="6" operator="equal">
      <formula>"Kacee"</formula>
    </cfRule>
    <cfRule type="cellIs" dxfId="21" priority="7" operator="equal">
      <formula>"Tricia"</formula>
    </cfRule>
    <cfRule type="cellIs" dxfId="20" priority="8" operator="equal">
      <formula>"Henry"</formula>
    </cfRule>
  </conditionalFormatting>
  <conditionalFormatting sqref="A274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38.28515625" customWidth="1"/>
    <col min="2" max="2" width="13.5703125" bestFit="1" customWidth="1"/>
    <col min="3" max="3" width="3.85546875" style="295" customWidth="1"/>
    <col min="4" max="4" width="11.5703125" bestFit="1" customWidth="1"/>
    <col min="5" max="5" width="11.5703125" style="101" bestFit="1" customWidth="1"/>
    <col min="6" max="13" width="10.5703125" style="101" bestFit="1" customWidth="1"/>
    <col min="14" max="15" width="11.5703125" style="101" bestFit="1" customWidth="1"/>
  </cols>
  <sheetData>
    <row r="1" spans="1:15" ht="18.75" x14ac:dyDescent="0.3">
      <c r="A1" s="91" t="s">
        <v>65</v>
      </c>
      <c r="E1" s="96"/>
      <c r="F1" s="96"/>
      <c r="G1" s="96"/>
    </row>
    <row r="2" spans="1:15" ht="15.75" x14ac:dyDescent="0.25">
      <c r="A2" s="252" t="s">
        <v>642</v>
      </c>
      <c r="E2" s="96"/>
      <c r="F2" s="96"/>
      <c r="G2" s="96"/>
    </row>
    <row r="3" spans="1:15" ht="20.25" x14ac:dyDescent="0.3">
      <c r="A3" s="92" t="s">
        <v>741</v>
      </c>
      <c r="E3" s="96"/>
      <c r="F3" s="96"/>
      <c r="G3" s="96"/>
    </row>
    <row r="4" spans="1:15" ht="28.7" customHeight="1" x14ac:dyDescent="0.35">
      <c r="A4" s="119"/>
      <c r="E4" s="96"/>
      <c r="F4" s="96"/>
      <c r="G4" s="96"/>
    </row>
    <row r="6" spans="1:15" ht="15.75" thickBot="1" x14ac:dyDescent="0.3"/>
    <row r="7" spans="1:15" x14ac:dyDescent="0.25">
      <c r="A7" s="93" t="s">
        <v>647</v>
      </c>
      <c r="B7" s="864">
        <v>2024</v>
      </c>
      <c r="C7" s="863"/>
      <c r="D7" s="883">
        <v>45292</v>
      </c>
      <c r="E7" s="884">
        <v>45323</v>
      </c>
      <c r="F7" s="884">
        <v>45352</v>
      </c>
      <c r="G7" s="884">
        <v>45383</v>
      </c>
      <c r="H7" s="884">
        <v>45413</v>
      </c>
      <c r="I7" s="884">
        <v>45444</v>
      </c>
      <c r="J7" s="884">
        <v>45474</v>
      </c>
      <c r="K7" s="884">
        <v>45505</v>
      </c>
      <c r="L7" s="884">
        <v>45536</v>
      </c>
      <c r="M7" s="884">
        <v>45566</v>
      </c>
      <c r="N7" s="884">
        <v>45597</v>
      </c>
      <c r="O7" s="885">
        <v>45627</v>
      </c>
    </row>
    <row r="8" spans="1:15" x14ac:dyDescent="0.25">
      <c r="A8" s="93" t="s">
        <v>252</v>
      </c>
      <c r="B8" s="865"/>
      <c r="C8" s="859"/>
      <c r="D8" s="880">
        <v>31</v>
      </c>
      <c r="E8" s="886">
        <v>29</v>
      </c>
      <c r="F8" s="886">
        <v>31</v>
      </c>
      <c r="G8" s="886">
        <v>30</v>
      </c>
      <c r="H8" s="886">
        <v>31</v>
      </c>
      <c r="I8" s="886">
        <v>30</v>
      </c>
      <c r="J8" s="886">
        <v>31</v>
      </c>
      <c r="K8" s="886">
        <v>31</v>
      </c>
      <c r="L8" s="886">
        <v>30</v>
      </c>
      <c r="M8" s="886">
        <v>31</v>
      </c>
      <c r="N8" s="886">
        <v>30</v>
      </c>
      <c r="O8" s="887">
        <v>31</v>
      </c>
    </row>
    <row r="9" spans="1:15" x14ac:dyDescent="0.25">
      <c r="A9" s="93" t="s">
        <v>718</v>
      </c>
      <c r="B9" s="866"/>
      <c r="D9" s="881">
        <v>1</v>
      </c>
      <c r="E9" s="102">
        <v>2</v>
      </c>
      <c r="F9" s="102">
        <v>5</v>
      </c>
      <c r="G9" s="102">
        <v>9</v>
      </c>
      <c r="H9" s="102">
        <v>12</v>
      </c>
      <c r="I9" s="102">
        <v>11</v>
      </c>
      <c r="J9" s="102">
        <v>7</v>
      </c>
      <c r="K9" s="102">
        <v>6</v>
      </c>
      <c r="L9" s="102">
        <v>8</v>
      </c>
      <c r="M9" s="102">
        <v>10</v>
      </c>
      <c r="N9" s="102">
        <v>4</v>
      </c>
      <c r="O9" s="882">
        <v>3</v>
      </c>
    </row>
    <row r="10" spans="1:15" x14ac:dyDescent="0.25">
      <c r="A10" s="93" t="s">
        <v>719</v>
      </c>
      <c r="B10" s="1238">
        <v>4.2974999999999994</v>
      </c>
      <c r="C10" s="1239"/>
      <c r="D10" s="1240">
        <v>7.4</v>
      </c>
      <c r="E10" s="1241">
        <v>6.85</v>
      </c>
      <c r="F10" s="1241">
        <v>4.04</v>
      </c>
      <c r="G10" s="1241">
        <v>3.29</v>
      </c>
      <c r="H10" s="1241">
        <v>2.9</v>
      </c>
      <c r="I10" s="1241">
        <v>3.05</v>
      </c>
      <c r="J10" s="1241">
        <v>3.43</v>
      </c>
      <c r="K10" s="1241">
        <v>3.49</v>
      </c>
      <c r="L10" s="1241">
        <v>3.38</v>
      </c>
      <c r="M10" s="1241">
        <v>3.26</v>
      </c>
      <c r="N10" s="1241">
        <v>4.29</v>
      </c>
      <c r="O10" s="1242">
        <v>6.19</v>
      </c>
    </row>
    <row r="11" spans="1:15" ht="15.75" thickBot="1" x14ac:dyDescent="0.3">
      <c r="B11" s="866"/>
      <c r="D11" s="88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882"/>
    </row>
    <row r="12" spans="1:15" ht="15.75" thickTop="1" x14ac:dyDescent="0.25">
      <c r="A12" s="93" t="s">
        <v>720</v>
      </c>
      <c r="B12" s="867"/>
      <c r="C12" s="860"/>
      <c r="D12" s="266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50"/>
    </row>
    <row r="13" spans="1:15" x14ac:dyDescent="0.25">
      <c r="A13" s="93" t="s">
        <v>721</v>
      </c>
      <c r="B13" s="868"/>
      <c r="C13" s="860"/>
      <c r="D13" s="268"/>
      <c r="E13" s="850"/>
      <c r="F13" s="850"/>
      <c r="G13" s="850"/>
      <c r="H13" s="850"/>
      <c r="I13" s="850"/>
      <c r="J13" s="850"/>
      <c r="K13" s="850"/>
      <c r="L13" s="850"/>
      <c r="M13" s="850"/>
      <c r="N13" s="850"/>
      <c r="O13" s="851"/>
    </row>
    <row r="14" spans="1:15" x14ac:dyDescent="0.25">
      <c r="A14" s="93" t="s">
        <v>722</v>
      </c>
      <c r="B14" s="868"/>
      <c r="C14" s="860"/>
      <c r="D14" s="268"/>
      <c r="E14" s="850"/>
      <c r="F14" s="850"/>
      <c r="G14" s="850"/>
      <c r="H14" s="850"/>
      <c r="I14" s="850"/>
      <c r="J14" s="850"/>
      <c r="K14" s="850"/>
      <c r="L14" s="850"/>
      <c r="M14" s="850"/>
      <c r="N14" s="850"/>
      <c r="O14" s="851"/>
    </row>
    <row r="15" spans="1:15" x14ac:dyDescent="0.25">
      <c r="A15" s="93" t="s">
        <v>723</v>
      </c>
      <c r="B15" s="868"/>
      <c r="C15" s="860"/>
      <c r="D15" s="268"/>
      <c r="E15" s="850"/>
      <c r="F15" s="850"/>
      <c r="G15" s="850"/>
      <c r="H15" s="850"/>
      <c r="I15" s="850"/>
      <c r="J15" s="850"/>
      <c r="K15" s="850"/>
      <c r="L15" s="850"/>
      <c r="M15" s="850"/>
      <c r="N15" s="850"/>
      <c r="O15" s="851"/>
    </row>
    <row r="16" spans="1:15" ht="15.75" thickBot="1" x14ac:dyDescent="0.3">
      <c r="A16" s="93" t="s">
        <v>724</v>
      </c>
      <c r="B16" s="868"/>
      <c r="C16" s="860"/>
      <c r="D16" s="271"/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3"/>
    </row>
    <row r="17" spans="1:15" ht="15.75" thickTop="1" x14ac:dyDescent="0.25">
      <c r="A17" s="93" t="s">
        <v>725</v>
      </c>
      <c r="B17" s="869">
        <v>1.7199864187851466E-2</v>
      </c>
      <c r="C17" s="833"/>
      <c r="D17" s="888">
        <v>8.5569002239823631E-3</v>
      </c>
      <c r="E17" s="833">
        <v>9.150380712816767E-3</v>
      </c>
      <c r="F17" s="833">
        <v>1.0254541695922322E-2</v>
      </c>
      <c r="G17" s="833">
        <v>2.1535850923718285E-2</v>
      </c>
      <c r="H17" s="833">
        <v>2.3645279311579691E-2</v>
      </c>
      <c r="I17" s="833">
        <v>2.5254229496923276E-2</v>
      </c>
      <c r="J17" s="833">
        <v>1.8250800446945919E-2</v>
      </c>
      <c r="K17" s="833">
        <v>2.146450677840555E-2</v>
      </c>
      <c r="L17" s="833">
        <v>2.2284279500468795E-2</v>
      </c>
      <c r="M17" s="833">
        <v>1.9064480909341635E-2</v>
      </c>
      <c r="N17" s="854">
        <v>1.5779013453513409E-2</v>
      </c>
      <c r="O17" s="893">
        <v>1.1158106800599605E-2</v>
      </c>
    </row>
    <row r="18" spans="1:15" ht="15.75" thickBot="1" x14ac:dyDescent="0.3">
      <c r="A18" s="93" t="s">
        <v>726</v>
      </c>
      <c r="B18" s="870">
        <v>1.7199864187851466E-2</v>
      </c>
      <c r="C18" s="833"/>
      <c r="D18" s="889">
        <v>8.5569002239823631E-3</v>
      </c>
      <c r="E18" s="833">
        <v>9.150380712816767E-3</v>
      </c>
      <c r="F18" s="833">
        <v>1.0254541695922322E-2</v>
      </c>
      <c r="G18" s="833">
        <v>2.1535850923718285E-2</v>
      </c>
      <c r="H18" s="833">
        <v>2.3645279311579691E-2</v>
      </c>
      <c r="I18" s="833">
        <v>2.5254229496923276E-2</v>
      </c>
      <c r="J18" s="833">
        <v>1.8250800446945919E-2</v>
      </c>
      <c r="K18" s="833">
        <v>2.146450677840555E-2</v>
      </c>
      <c r="L18" s="833">
        <v>2.2284279500468795E-2</v>
      </c>
      <c r="M18" s="833">
        <v>1.9064480909341635E-2</v>
      </c>
      <c r="N18" s="854">
        <v>1.5779013453513409E-2</v>
      </c>
      <c r="O18" s="894">
        <v>1.1158106800599605E-2</v>
      </c>
    </row>
    <row r="19" spans="1:15" ht="15.75" thickTop="1" x14ac:dyDescent="0.25">
      <c r="A19" s="834" t="s">
        <v>727</v>
      </c>
      <c r="B19" s="867"/>
      <c r="C19" s="860"/>
      <c r="D19" s="266"/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50"/>
    </row>
    <row r="20" spans="1:15" x14ac:dyDescent="0.25">
      <c r="A20" s="834" t="s">
        <v>728</v>
      </c>
      <c r="B20" s="868"/>
      <c r="C20" s="860"/>
      <c r="D20" s="268"/>
      <c r="E20" s="850"/>
      <c r="F20" s="850"/>
      <c r="G20" s="850"/>
      <c r="H20" s="850"/>
      <c r="I20" s="850"/>
      <c r="J20" s="850"/>
      <c r="K20" s="850"/>
      <c r="L20" s="850"/>
      <c r="M20" s="850"/>
      <c r="N20" s="850"/>
      <c r="O20" s="851"/>
    </row>
    <row r="21" spans="1:15" ht="15.75" thickBot="1" x14ac:dyDescent="0.3">
      <c r="A21" s="834" t="s">
        <v>729</v>
      </c>
      <c r="B21" s="868"/>
      <c r="C21" s="860"/>
      <c r="D21" s="271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3"/>
    </row>
    <row r="22" spans="1:15" ht="16.5" thickTop="1" thickBot="1" x14ac:dyDescent="0.3">
      <c r="B22" s="871"/>
      <c r="D22" s="890"/>
      <c r="O22" s="895"/>
    </row>
    <row r="23" spans="1:15" ht="15.75" thickTop="1" x14ac:dyDescent="0.25">
      <c r="A23" s="93" t="s">
        <v>730</v>
      </c>
      <c r="B23" s="867"/>
      <c r="C23" s="860"/>
      <c r="D23" s="266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50"/>
    </row>
    <row r="24" spans="1:15" ht="15.75" thickBot="1" x14ac:dyDescent="0.3">
      <c r="A24" s="93" t="s">
        <v>731</v>
      </c>
      <c r="B24" s="868"/>
      <c r="C24" s="860"/>
      <c r="D24" s="271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3"/>
    </row>
    <row r="25" spans="1:15" ht="15.75" thickTop="1" x14ac:dyDescent="0.25">
      <c r="A25" s="834" t="s">
        <v>732</v>
      </c>
      <c r="B25" s="872"/>
      <c r="C25" s="861"/>
      <c r="D25" s="891" t="s">
        <v>846</v>
      </c>
      <c r="E25" s="855" t="s">
        <v>846</v>
      </c>
      <c r="F25" s="855" t="s">
        <v>846</v>
      </c>
      <c r="G25" s="855" t="s">
        <v>846</v>
      </c>
      <c r="H25" s="855" t="s">
        <v>846</v>
      </c>
      <c r="I25" s="855" t="s">
        <v>846</v>
      </c>
      <c r="J25" s="855" t="s">
        <v>846</v>
      </c>
      <c r="K25" s="855" t="s">
        <v>846</v>
      </c>
      <c r="L25" s="855" t="s">
        <v>846</v>
      </c>
      <c r="M25" s="855" t="s">
        <v>846</v>
      </c>
      <c r="N25" s="855" t="s">
        <v>846</v>
      </c>
      <c r="O25" s="896" t="s">
        <v>846</v>
      </c>
    </row>
    <row r="26" spans="1:15" ht="15.75" thickBot="1" x14ac:dyDescent="0.3">
      <c r="A26" s="834"/>
      <c r="B26" s="873"/>
      <c r="C26" s="861"/>
      <c r="D26" s="892"/>
      <c r="E26" s="855"/>
      <c r="F26" s="855"/>
      <c r="G26" s="855"/>
      <c r="H26" s="855"/>
      <c r="I26" s="855"/>
      <c r="J26" s="855"/>
      <c r="K26" s="855"/>
      <c r="L26" s="855"/>
      <c r="M26" s="855"/>
      <c r="N26" s="855"/>
      <c r="O26" s="897"/>
    </row>
    <row r="27" spans="1:15" ht="15.75" thickTop="1" x14ac:dyDescent="0.25">
      <c r="A27" s="834" t="s">
        <v>733</v>
      </c>
      <c r="B27" s="1243"/>
      <c r="C27" s="1244"/>
      <c r="D27" s="1245"/>
      <c r="E27" s="1246"/>
      <c r="F27" s="1246"/>
      <c r="G27" s="1246"/>
      <c r="H27" s="1246"/>
      <c r="I27" s="1246"/>
      <c r="J27" s="1246"/>
      <c r="K27" s="1246"/>
      <c r="L27" s="1246"/>
      <c r="M27" s="1246"/>
      <c r="N27" s="1246"/>
      <c r="O27" s="1247"/>
    </row>
    <row r="28" spans="1:15" x14ac:dyDescent="0.25">
      <c r="A28" s="834" t="s">
        <v>734</v>
      </c>
      <c r="B28" s="1248"/>
      <c r="C28" s="1244"/>
      <c r="D28" s="1249"/>
      <c r="E28" s="1250"/>
      <c r="F28" s="1250"/>
      <c r="G28" s="1250"/>
      <c r="H28" s="1250"/>
      <c r="I28" s="1250"/>
      <c r="J28" s="1250"/>
      <c r="K28" s="1250"/>
      <c r="L28" s="1250"/>
      <c r="M28" s="1250"/>
      <c r="N28" s="1250"/>
      <c r="O28" s="1251"/>
    </row>
    <row r="29" spans="1:15" x14ac:dyDescent="0.25">
      <c r="A29" s="834" t="s">
        <v>735</v>
      </c>
      <c r="B29" s="1248"/>
      <c r="C29" s="1244"/>
      <c r="D29" s="1249"/>
      <c r="E29" s="1250"/>
      <c r="F29" s="1250"/>
      <c r="G29" s="1250"/>
      <c r="H29" s="1250"/>
      <c r="I29" s="1250"/>
      <c r="J29" s="1250"/>
      <c r="K29" s="1250"/>
      <c r="L29" s="1250"/>
      <c r="M29" s="1250"/>
      <c r="N29" s="1250"/>
      <c r="O29" s="1251"/>
    </row>
    <row r="30" spans="1:15" x14ac:dyDescent="0.25">
      <c r="A30" s="834" t="s">
        <v>736</v>
      </c>
      <c r="B30" s="1248"/>
      <c r="C30" s="1244"/>
      <c r="D30" s="1249"/>
      <c r="E30" s="1250"/>
      <c r="F30" s="1250"/>
      <c r="G30" s="1250"/>
      <c r="H30" s="1250"/>
      <c r="I30" s="1250"/>
      <c r="J30" s="1250"/>
      <c r="K30" s="1250"/>
      <c r="L30" s="1250"/>
      <c r="M30" s="1250"/>
      <c r="N30" s="1250"/>
      <c r="O30" s="1251"/>
    </row>
    <row r="31" spans="1:15" ht="15.75" thickBot="1" x14ac:dyDescent="0.3">
      <c r="A31" s="834" t="s">
        <v>737</v>
      </c>
      <c r="B31" s="1252"/>
      <c r="C31" s="1253"/>
      <c r="D31" s="1254"/>
      <c r="E31" s="1255"/>
      <c r="F31" s="1255"/>
      <c r="G31" s="1255"/>
      <c r="H31" s="1255"/>
      <c r="I31" s="1255"/>
      <c r="J31" s="1255"/>
      <c r="K31" s="1255"/>
      <c r="L31" s="1255"/>
      <c r="M31" s="1255"/>
      <c r="N31" s="1255"/>
      <c r="O31" s="1256"/>
    </row>
    <row r="32" spans="1:15" ht="15.75" thickTop="1" x14ac:dyDescent="0.25"/>
    <row r="33" spans="1:4" ht="15.75" thickBot="1" x14ac:dyDescent="0.3">
      <c r="B33" s="334"/>
      <c r="C33" s="862"/>
      <c r="D33" s="334"/>
    </row>
    <row r="34" spans="1:4" x14ac:dyDescent="0.25">
      <c r="A34" s="874" t="s">
        <v>738</v>
      </c>
      <c r="B34" s="875">
        <v>5000</v>
      </c>
    </row>
    <row r="35" spans="1:4" x14ac:dyDescent="0.25">
      <c r="A35" s="876" t="s">
        <v>739</v>
      </c>
      <c r="B35" s="877">
        <v>10000</v>
      </c>
    </row>
    <row r="36" spans="1:4" ht="15.75" thickBot="1" x14ac:dyDescent="0.3">
      <c r="A36" s="878" t="s">
        <v>740</v>
      </c>
      <c r="B36" s="879">
        <v>1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4"/>
  <sheetViews>
    <sheetView zoomScale="80" zoomScaleNormal="80" workbookViewId="0"/>
  </sheetViews>
  <sheetFormatPr defaultColWidth="12.85546875" defaultRowHeight="15" x14ac:dyDescent="0.25"/>
  <cols>
    <col min="1" max="1" width="19.7109375" customWidth="1"/>
    <col min="2" max="2" width="44" customWidth="1"/>
    <col min="3" max="3" width="13.7109375" style="1" bestFit="1" customWidth="1"/>
    <col min="4" max="4" width="15.140625" style="1" bestFit="1" customWidth="1"/>
    <col min="5" max="5" width="14.7109375" style="1" bestFit="1" customWidth="1"/>
    <col min="6" max="6" width="2.7109375" customWidth="1"/>
    <col min="7" max="9" width="12.5703125" bestFit="1" customWidth="1"/>
    <col min="10" max="16" width="11.5703125" bestFit="1" customWidth="1"/>
    <col min="17" max="18" width="12.5703125" bestFit="1" customWidth="1"/>
  </cols>
  <sheetData>
    <row r="1" spans="1:18" ht="18.75" x14ac:dyDescent="0.3">
      <c r="A1" s="91" t="s">
        <v>65</v>
      </c>
    </row>
    <row r="2" spans="1:18" ht="15.75" x14ac:dyDescent="0.25">
      <c r="A2" s="252" t="s">
        <v>642</v>
      </c>
    </row>
    <row r="3" spans="1:18" ht="20.25" x14ac:dyDescent="0.3">
      <c r="A3" s="92" t="s">
        <v>367</v>
      </c>
    </row>
    <row r="4" spans="1:18" ht="28.7" customHeight="1" x14ac:dyDescent="0.35">
      <c r="A4" s="119"/>
    </row>
    <row r="5" spans="1:18" s="43" customFormat="1" ht="15.75" thickBot="1" x14ac:dyDescent="0.3">
      <c r="B5" s="848" t="s">
        <v>252</v>
      </c>
      <c r="C5" s="752">
        <v>366</v>
      </c>
      <c r="D5" s="752">
        <v>365</v>
      </c>
      <c r="E5" s="752">
        <v>365</v>
      </c>
      <c r="F5" s="753"/>
      <c r="G5" s="753">
        <v>31</v>
      </c>
      <c r="H5" s="753">
        <v>29</v>
      </c>
      <c r="I5" s="753">
        <v>31</v>
      </c>
      <c r="J5" s="753">
        <v>30</v>
      </c>
      <c r="K5" s="753">
        <v>31</v>
      </c>
      <c r="L5" s="753">
        <v>30</v>
      </c>
      <c r="M5" s="753">
        <v>31</v>
      </c>
      <c r="N5" s="753">
        <v>31</v>
      </c>
      <c r="O5" s="753">
        <v>30</v>
      </c>
      <c r="P5" s="753">
        <v>31</v>
      </c>
      <c r="Q5" s="753">
        <v>30</v>
      </c>
      <c r="R5" s="753">
        <v>31</v>
      </c>
    </row>
    <row r="6" spans="1:18" s="159" customFormat="1" ht="30.75" thickBot="1" x14ac:dyDescent="0.3">
      <c r="C6" s="1312">
        <v>2024</v>
      </c>
      <c r="D6" s="1313" t="s">
        <v>681</v>
      </c>
      <c r="E6" s="1312" t="s">
        <v>682</v>
      </c>
      <c r="G6" s="935">
        <v>45292</v>
      </c>
      <c r="H6" s="936">
        <v>45323</v>
      </c>
      <c r="I6" s="936">
        <v>45352</v>
      </c>
      <c r="J6" s="936">
        <v>45383</v>
      </c>
      <c r="K6" s="936">
        <v>45413</v>
      </c>
      <c r="L6" s="936">
        <v>45444</v>
      </c>
      <c r="M6" s="936">
        <v>45474</v>
      </c>
      <c r="N6" s="936">
        <v>45505</v>
      </c>
      <c r="O6" s="936">
        <v>45536</v>
      </c>
      <c r="P6" s="936">
        <v>45566</v>
      </c>
      <c r="Q6" s="936">
        <v>45597</v>
      </c>
      <c r="R6" s="937">
        <v>45627</v>
      </c>
    </row>
    <row r="7" spans="1:18" s="43" customFormat="1" ht="15.75" thickBot="1" x14ac:dyDescent="0.3">
      <c r="A7" s="41" t="s">
        <v>368</v>
      </c>
      <c r="C7" s="681"/>
      <c r="D7" s="682"/>
      <c r="E7" s="683"/>
      <c r="G7" s="368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5"/>
    </row>
    <row r="8" spans="1:18" s="43" customFormat="1" x14ac:dyDescent="0.25">
      <c r="B8" s="43" t="s">
        <v>25</v>
      </c>
      <c r="C8" s="686">
        <v>5.0158333333333323</v>
      </c>
      <c r="D8" s="686">
        <v>5.6350000000000007</v>
      </c>
      <c r="E8" s="686">
        <v>-0.61916666666666842</v>
      </c>
      <c r="G8" s="687">
        <v>10.31</v>
      </c>
      <c r="H8" s="688">
        <v>8.77</v>
      </c>
      <c r="I8" s="688">
        <v>5.26</v>
      </c>
      <c r="J8" s="688">
        <v>3.13</v>
      </c>
      <c r="K8" s="688">
        <v>2.59</v>
      </c>
      <c r="L8" s="688">
        <v>2.76</v>
      </c>
      <c r="M8" s="688">
        <v>3.41</v>
      </c>
      <c r="N8" s="688">
        <v>3.58</v>
      </c>
      <c r="O8" s="688">
        <v>3.4</v>
      </c>
      <c r="P8" s="688">
        <v>3.31</v>
      </c>
      <c r="Q8" s="688">
        <v>5.8</v>
      </c>
      <c r="R8" s="689">
        <v>7.87</v>
      </c>
    </row>
    <row r="9" spans="1:18" s="43" customFormat="1" x14ac:dyDescent="0.25">
      <c r="B9" s="43" t="s">
        <v>360</v>
      </c>
      <c r="C9" s="690">
        <v>2.3833333333333333</v>
      </c>
      <c r="D9" s="690">
        <v>3.7249999999999996</v>
      </c>
      <c r="E9" s="690">
        <v>-1.3416666666666663</v>
      </c>
      <c r="G9" s="691">
        <v>2.67</v>
      </c>
      <c r="H9" s="692">
        <v>2.64</v>
      </c>
      <c r="I9" s="692">
        <v>2.4500000000000002</v>
      </c>
      <c r="J9" s="692">
        <v>2.2599999999999998</v>
      </c>
      <c r="K9" s="692">
        <v>2.15</v>
      </c>
      <c r="L9" s="692">
        <v>2.1</v>
      </c>
      <c r="M9" s="692">
        <v>2.0499999999999998</v>
      </c>
      <c r="N9" s="692">
        <v>2.08</v>
      </c>
      <c r="O9" s="692">
        <v>2.12</v>
      </c>
      <c r="P9" s="692">
        <v>2.29</v>
      </c>
      <c r="Q9" s="692">
        <v>2.73</v>
      </c>
      <c r="R9" s="693">
        <v>3.06</v>
      </c>
    </row>
    <row r="10" spans="1:18" s="43" customFormat="1" x14ac:dyDescent="0.25">
      <c r="B10" s="43" t="s">
        <v>596</v>
      </c>
      <c r="C10" s="690">
        <v>4.2974999999999994</v>
      </c>
      <c r="D10" s="690"/>
      <c r="E10" s="690"/>
      <c r="G10" s="691">
        <v>7.4</v>
      </c>
      <c r="H10" s="692">
        <v>6.85</v>
      </c>
      <c r="I10" s="692">
        <v>4.04</v>
      </c>
      <c r="J10" s="692">
        <v>3.29</v>
      </c>
      <c r="K10" s="692">
        <v>2.9</v>
      </c>
      <c r="L10" s="692">
        <v>3.05</v>
      </c>
      <c r="M10" s="692">
        <v>3.43</v>
      </c>
      <c r="N10" s="692">
        <v>3.49</v>
      </c>
      <c r="O10" s="692">
        <v>3.38</v>
      </c>
      <c r="P10" s="692">
        <v>3.26</v>
      </c>
      <c r="Q10" s="692">
        <v>4.29</v>
      </c>
      <c r="R10" s="693">
        <v>6.19</v>
      </c>
    </row>
    <row r="11" spans="1:18" s="43" customFormat="1" x14ac:dyDescent="0.25">
      <c r="B11" s="43" t="s">
        <v>313</v>
      </c>
      <c r="C11" s="690">
        <v>4.2133333333333329</v>
      </c>
      <c r="D11" s="690">
        <v>5.5083333333333337</v>
      </c>
      <c r="E11" s="690">
        <v>-1.2950000000000008</v>
      </c>
      <c r="G11" s="691">
        <v>7.26</v>
      </c>
      <c r="H11" s="692">
        <v>6.73</v>
      </c>
      <c r="I11" s="692">
        <v>4.08</v>
      </c>
      <c r="J11" s="692">
        <v>3.14</v>
      </c>
      <c r="K11" s="692">
        <v>2.79</v>
      </c>
      <c r="L11" s="692">
        <v>2.91</v>
      </c>
      <c r="M11" s="692">
        <v>3.36</v>
      </c>
      <c r="N11" s="692">
        <v>3.42</v>
      </c>
      <c r="O11" s="692">
        <v>3.36</v>
      </c>
      <c r="P11" s="692">
        <v>3.23</v>
      </c>
      <c r="Q11" s="692">
        <v>4.2699999999999996</v>
      </c>
      <c r="R11" s="693">
        <v>6.01</v>
      </c>
    </row>
    <row r="12" spans="1:18" s="43" customFormat="1" x14ac:dyDescent="0.25">
      <c r="B12" s="43" t="s">
        <v>369</v>
      </c>
      <c r="C12" s="690">
        <v>2</v>
      </c>
      <c r="D12" s="690">
        <v>3.5341666666666671</v>
      </c>
      <c r="E12" s="690">
        <v>-1.5341666666666671</v>
      </c>
      <c r="G12" s="691">
        <v>2.5499999999999998</v>
      </c>
      <c r="H12" s="692">
        <v>2.5299999999999998</v>
      </c>
      <c r="I12" s="692">
        <v>2.33</v>
      </c>
      <c r="J12" s="692">
        <v>1.68</v>
      </c>
      <c r="K12" s="692">
        <v>1.58</v>
      </c>
      <c r="L12" s="692">
        <v>1.53</v>
      </c>
      <c r="M12" s="692">
        <v>1.49</v>
      </c>
      <c r="N12" s="692">
        <v>1.5</v>
      </c>
      <c r="O12" s="692">
        <v>1.55</v>
      </c>
      <c r="P12" s="692">
        <v>1.71</v>
      </c>
      <c r="Q12" s="692">
        <v>2.61</v>
      </c>
      <c r="R12" s="693">
        <v>2.94</v>
      </c>
    </row>
    <row r="13" spans="1:18" s="43" customFormat="1" x14ac:dyDescent="0.25">
      <c r="C13" s="694"/>
      <c r="D13" s="694"/>
      <c r="E13" s="694"/>
      <c r="G13" s="398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95"/>
    </row>
    <row r="14" spans="1:18" s="43" customFormat="1" ht="15.75" thickBot="1" x14ac:dyDescent="0.3">
      <c r="A14" s="41" t="s">
        <v>370</v>
      </c>
      <c r="C14" s="694"/>
      <c r="D14" s="694"/>
      <c r="E14" s="694"/>
      <c r="G14" s="696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697"/>
    </row>
    <row r="15" spans="1:18" s="43" customFormat="1" ht="15.75" thickTop="1" x14ac:dyDescent="0.25">
      <c r="A15" s="43" t="s">
        <v>371</v>
      </c>
      <c r="B15" s="43" t="s">
        <v>372</v>
      </c>
      <c r="C15" s="203"/>
      <c r="D15" s="204"/>
      <c r="E15" s="205"/>
      <c r="G15" s="203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5"/>
    </row>
    <row r="16" spans="1:18" s="43" customFormat="1" x14ac:dyDescent="0.25">
      <c r="A16" s="43" t="s">
        <v>373</v>
      </c>
      <c r="B16" s="43" t="s">
        <v>374</v>
      </c>
      <c r="C16" s="698"/>
      <c r="D16" s="699"/>
      <c r="E16" s="700"/>
      <c r="G16" s="698"/>
      <c r="H16" s="699"/>
      <c r="I16" s="699"/>
      <c r="J16" s="699"/>
      <c r="K16" s="699"/>
      <c r="L16" s="699"/>
      <c r="M16" s="699"/>
      <c r="N16" s="699"/>
      <c r="O16" s="699"/>
      <c r="P16" s="699"/>
      <c r="Q16" s="699"/>
      <c r="R16" s="700"/>
    </row>
    <row r="17" spans="1:18" s="43" customFormat="1" ht="15.75" thickBot="1" x14ac:dyDescent="0.3">
      <c r="B17" s="701" t="s">
        <v>375</v>
      </c>
      <c r="C17" s="241"/>
      <c r="D17" s="75"/>
      <c r="E17" s="76"/>
      <c r="G17" s="241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</row>
    <row r="18" spans="1:18" s="43" customFormat="1" ht="16.5" thickTop="1" thickBot="1" x14ac:dyDescent="0.3">
      <c r="C18" s="694"/>
      <c r="D18" s="694"/>
      <c r="E18" s="694"/>
      <c r="G18" s="702"/>
      <c r="H18" s="684"/>
      <c r="I18" s="684"/>
      <c r="J18" s="684"/>
      <c r="K18" s="684"/>
      <c r="L18" s="684"/>
      <c r="M18" s="684"/>
      <c r="N18" s="684"/>
      <c r="O18" s="684"/>
      <c r="P18" s="684"/>
      <c r="Q18" s="684"/>
      <c r="R18" s="685"/>
    </row>
    <row r="19" spans="1:18" s="43" customFormat="1" ht="15.75" thickTop="1" x14ac:dyDescent="0.25">
      <c r="A19" s="43" t="s">
        <v>371</v>
      </c>
      <c r="B19" s="43" t="s">
        <v>376</v>
      </c>
      <c r="C19" s="203"/>
      <c r="D19" s="204"/>
      <c r="E19" s="205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5"/>
    </row>
    <row r="20" spans="1:18" s="43" customFormat="1" x14ac:dyDescent="0.25">
      <c r="A20" s="43" t="s">
        <v>373</v>
      </c>
      <c r="B20" s="43" t="s">
        <v>377</v>
      </c>
      <c r="C20" s="698"/>
      <c r="D20" s="699"/>
      <c r="E20" s="700"/>
      <c r="G20" s="698"/>
      <c r="H20" s="699"/>
      <c r="I20" s="699"/>
      <c r="J20" s="699"/>
      <c r="K20" s="699"/>
      <c r="L20" s="699"/>
      <c r="M20" s="699"/>
      <c r="N20" s="699"/>
      <c r="O20" s="699"/>
      <c r="P20" s="699"/>
      <c r="Q20" s="699"/>
      <c r="R20" s="700"/>
    </row>
    <row r="21" spans="1:18" s="43" customFormat="1" ht="15.75" thickBot="1" x14ac:dyDescent="0.3">
      <c r="B21" s="701" t="s">
        <v>378</v>
      </c>
      <c r="C21" s="241"/>
      <c r="D21" s="75"/>
      <c r="E21" s="76"/>
      <c r="G21" s="241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</row>
    <row r="22" spans="1:18" s="43" customFormat="1" ht="16.5" thickTop="1" thickBot="1" x14ac:dyDescent="0.3">
      <c r="C22" s="694"/>
      <c r="D22" s="694"/>
      <c r="E22" s="694"/>
      <c r="G22" s="368"/>
      <c r="H22" s="684"/>
      <c r="I22" s="684"/>
      <c r="J22" s="684"/>
      <c r="K22" s="684"/>
      <c r="L22" s="684"/>
      <c r="M22" s="684"/>
      <c r="N22" s="684"/>
      <c r="O22" s="684"/>
      <c r="P22" s="684"/>
      <c r="Q22" s="684"/>
      <c r="R22" s="685"/>
    </row>
    <row r="23" spans="1:18" s="43" customFormat="1" ht="15.75" thickTop="1" x14ac:dyDescent="0.25">
      <c r="A23" s="43" t="s">
        <v>371</v>
      </c>
      <c r="B23" s="43" t="s">
        <v>379</v>
      </c>
      <c r="C23" s="203"/>
      <c r="D23" s="204"/>
      <c r="E23" s="205"/>
      <c r="G23" s="203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5"/>
    </row>
    <row r="24" spans="1:18" s="43" customFormat="1" x14ac:dyDescent="0.25">
      <c r="A24" s="43" t="s">
        <v>373</v>
      </c>
      <c r="B24" s="43" t="s">
        <v>380</v>
      </c>
      <c r="C24" s="698"/>
      <c r="D24" s="699"/>
      <c r="E24" s="700"/>
      <c r="G24" s="698"/>
      <c r="H24" s="699"/>
      <c r="I24" s="699"/>
      <c r="J24" s="699"/>
      <c r="K24" s="699"/>
      <c r="L24" s="699"/>
      <c r="M24" s="699"/>
      <c r="N24" s="699"/>
      <c r="O24" s="699"/>
      <c r="P24" s="699"/>
      <c r="Q24" s="699"/>
      <c r="R24" s="700"/>
    </row>
    <row r="25" spans="1:18" s="43" customFormat="1" ht="15.75" thickBot="1" x14ac:dyDescent="0.3">
      <c r="B25" s="701" t="s">
        <v>381</v>
      </c>
      <c r="C25" s="241"/>
      <c r="D25" s="75"/>
      <c r="E25" s="76"/>
      <c r="G25" s="241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</row>
    <row r="26" spans="1:18" s="43" customFormat="1" ht="16.5" thickTop="1" thickBot="1" x14ac:dyDescent="0.3">
      <c r="C26" s="694"/>
      <c r="D26" s="694"/>
      <c r="E26" s="694"/>
      <c r="G26" s="702"/>
      <c r="H26" s="684"/>
      <c r="I26" s="684"/>
      <c r="J26" s="684"/>
      <c r="K26" s="684"/>
      <c r="L26" s="684"/>
      <c r="M26" s="684"/>
      <c r="N26" s="684"/>
      <c r="O26" s="684"/>
      <c r="P26" s="684"/>
      <c r="Q26" s="684"/>
      <c r="R26" s="685"/>
    </row>
    <row r="27" spans="1:18" s="43" customFormat="1" ht="15.75" thickTop="1" x14ac:dyDescent="0.25">
      <c r="A27" s="43" t="s">
        <v>371</v>
      </c>
      <c r="B27" s="43" t="s">
        <v>382</v>
      </c>
      <c r="C27" s="203"/>
      <c r="D27" s="204"/>
      <c r="E27" s="205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5"/>
    </row>
    <row r="28" spans="1:18" s="43" customFormat="1" x14ac:dyDescent="0.25">
      <c r="A28" s="43" t="s">
        <v>373</v>
      </c>
      <c r="B28" s="43" t="s">
        <v>383</v>
      </c>
      <c r="C28" s="698"/>
      <c r="D28" s="699"/>
      <c r="E28" s="700"/>
      <c r="G28" s="698"/>
      <c r="H28" s="699"/>
      <c r="I28" s="699"/>
      <c r="J28" s="699"/>
      <c r="K28" s="699"/>
      <c r="L28" s="699"/>
      <c r="M28" s="699"/>
      <c r="N28" s="699"/>
      <c r="O28" s="699"/>
      <c r="P28" s="699"/>
      <c r="Q28" s="699"/>
      <c r="R28" s="700"/>
    </row>
    <row r="29" spans="1:18" s="43" customFormat="1" ht="15.75" thickBot="1" x14ac:dyDescent="0.3">
      <c r="B29" s="701" t="s">
        <v>384</v>
      </c>
      <c r="C29" s="241"/>
      <c r="D29" s="75"/>
      <c r="E29" s="76"/>
      <c r="G29" s="241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/>
    </row>
    <row r="30" spans="1:18" s="43" customFormat="1" ht="16.5" thickTop="1" thickBot="1" x14ac:dyDescent="0.3">
      <c r="C30" s="694"/>
      <c r="D30" s="694"/>
      <c r="E30" s="694"/>
      <c r="G30" s="394"/>
      <c r="H30" s="703"/>
      <c r="I30" s="703"/>
      <c r="J30" s="703"/>
      <c r="K30" s="703"/>
      <c r="L30" s="703"/>
      <c r="M30" s="703"/>
      <c r="N30" s="703"/>
      <c r="O30" s="703"/>
      <c r="P30" s="703"/>
      <c r="Q30" s="703"/>
      <c r="R30" s="704"/>
    </row>
    <row r="31" spans="1:18" s="43" customFormat="1" ht="15.75" thickTop="1" x14ac:dyDescent="0.25">
      <c r="A31" s="43" t="s">
        <v>371</v>
      </c>
      <c r="B31" s="43" t="s">
        <v>590</v>
      </c>
      <c r="C31" s="203"/>
      <c r="D31" s="204"/>
      <c r="E31" s="205"/>
      <c r="G31" s="203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5"/>
    </row>
    <row r="32" spans="1:18" s="43" customFormat="1" x14ac:dyDescent="0.25">
      <c r="A32" s="43" t="s">
        <v>373</v>
      </c>
      <c r="B32" s="43" t="s">
        <v>591</v>
      </c>
      <c r="C32" s="698"/>
      <c r="D32" s="699"/>
      <c r="E32" s="700"/>
      <c r="G32" s="698"/>
      <c r="H32" s="699"/>
      <c r="I32" s="699"/>
      <c r="J32" s="699"/>
      <c r="K32" s="699"/>
      <c r="L32" s="699"/>
      <c r="M32" s="699"/>
      <c r="N32" s="699"/>
      <c r="O32" s="699"/>
      <c r="P32" s="699"/>
      <c r="Q32" s="699"/>
      <c r="R32" s="700"/>
    </row>
    <row r="33" spans="1:18" s="43" customFormat="1" ht="15.75" thickBot="1" x14ac:dyDescent="0.3">
      <c r="B33" s="701" t="s">
        <v>592</v>
      </c>
      <c r="C33" s="241"/>
      <c r="D33" s="75"/>
      <c r="E33" s="76"/>
      <c r="G33" s="241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/>
    </row>
    <row r="34" spans="1:18" s="43" customFormat="1" ht="16.5" thickTop="1" thickBot="1" x14ac:dyDescent="0.3">
      <c r="B34" s="392"/>
      <c r="C34" s="694"/>
      <c r="D34" s="694"/>
      <c r="E34" s="694"/>
      <c r="G34" s="368"/>
      <c r="H34" s="684"/>
      <c r="I34" s="684"/>
      <c r="J34" s="684"/>
      <c r="K34" s="684"/>
      <c r="L34" s="684"/>
      <c r="M34" s="684"/>
      <c r="N34" s="684"/>
      <c r="O34" s="684"/>
      <c r="P34" s="684"/>
      <c r="Q34" s="684"/>
      <c r="R34" s="685"/>
    </row>
    <row r="35" spans="1:18" s="43" customFormat="1" ht="15.75" thickTop="1" x14ac:dyDescent="0.25">
      <c r="A35" s="43" t="s">
        <v>371</v>
      </c>
      <c r="B35" s="43" t="s">
        <v>593</v>
      </c>
      <c r="C35" s="203"/>
      <c r="D35" s="204"/>
      <c r="E35" s="205"/>
      <c r="G35" s="203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5"/>
    </row>
    <row r="36" spans="1:18" s="43" customFormat="1" x14ac:dyDescent="0.25">
      <c r="A36" s="43" t="s">
        <v>373</v>
      </c>
      <c r="B36" s="43" t="s">
        <v>594</v>
      </c>
      <c r="C36" s="698"/>
      <c r="D36" s="699"/>
      <c r="E36" s="700"/>
      <c r="G36" s="698"/>
      <c r="H36" s="699"/>
      <c r="I36" s="699"/>
      <c r="J36" s="699"/>
      <c r="K36" s="699"/>
      <c r="L36" s="699"/>
      <c r="M36" s="699"/>
      <c r="N36" s="699"/>
      <c r="O36" s="699"/>
      <c r="P36" s="699"/>
      <c r="Q36" s="699"/>
      <c r="R36" s="700"/>
    </row>
    <row r="37" spans="1:18" s="43" customFormat="1" ht="15.75" thickBot="1" x14ac:dyDescent="0.3">
      <c r="B37" s="701" t="s">
        <v>595</v>
      </c>
      <c r="C37" s="241"/>
      <c r="D37" s="75"/>
      <c r="E37" s="76"/>
      <c r="G37" s="241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</row>
    <row r="38" spans="1:18" s="43" customFormat="1" ht="15.75" thickTop="1" x14ac:dyDescent="0.25">
      <c r="C38" s="694"/>
      <c r="D38" s="694"/>
      <c r="E38" s="694"/>
      <c r="G38" s="398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95"/>
    </row>
    <row r="39" spans="1:18" s="43" customFormat="1" ht="15.75" thickBot="1" x14ac:dyDescent="0.3">
      <c r="A39" s="41" t="s">
        <v>385</v>
      </c>
      <c r="C39" s="694"/>
      <c r="D39" s="694"/>
      <c r="E39" s="694"/>
      <c r="G39" s="398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95"/>
    </row>
    <row r="40" spans="1:18" s="43" customFormat="1" ht="15.75" thickTop="1" x14ac:dyDescent="0.25">
      <c r="A40" s="43" t="s">
        <v>371</v>
      </c>
      <c r="B40" s="43" t="s">
        <v>25</v>
      </c>
      <c r="C40" s="203"/>
      <c r="D40" s="204"/>
      <c r="E40" s="205"/>
      <c r="G40" s="203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5"/>
    </row>
    <row r="41" spans="1:18" s="43" customFormat="1" x14ac:dyDescent="0.25">
      <c r="B41" s="43" t="s">
        <v>386</v>
      </c>
      <c r="C41" s="698"/>
      <c r="D41" s="699"/>
      <c r="E41" s="700"/>
      <c r="G41" s="698"/>
      <c r="H41" s="699"/>
      <c r="I41" s="699"/>
      <c r="J41" s="699"/>
      <c r="K41" s="699"/>
      <c r="L41" s="699"/>
      <c r="M41" s="699"/>
      <c r="N41" s="699"/>
      <c r="O41" s="699"/>
      <c r="P41" s="699"/>
      <c r="Q41" s="699"/>
      <c r="R41" s="700"/>
    </row>
    <row r="42" spans="1:18" s="44" customFormat="1" ht="15.75" thickBot="1" x14ac:dyDescent="0.3">
      <c r="B42" s="705" t="s">
        <v>387</v>
      </c>
      <c r="C42" s="241"/>
      <c r="D42" s="75"/>
      <c r="E42" s="76"/>
      <c r="F42" s="43"/>
      <c r="G42" s="241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6"/>
    </row>
    <row r="43" spans="1:18" s="43" customFormat="1" ht="16.5" thickTop="1" thickBot="1" x14ac:dyDescent="0.3">
      <c r="C43" s="694"/>
      <c r="D43" s="694"/>
      <c r="E43" s="694"/>
      <c r="G43" s="368"/>
      <c r="H43" s="684"/>
      <c r="I43" s="684"/>
      <c r="J43" s="684"/>
      <c r="K43" s="684"/>
      <c r="L43" s="684"/>
      <c r="M43" s="684"/>
      <c r="N43" s="684"/>
      <c r="O43" s="684"/>
      <c r="P43" s="684"/>
      <c r="Q43" s="684"/>
      <c r="R43" s="685"/>
    </row>
    <row r="44" spans="1:18" s="43" customFormat="1" ht="15.75" thickTop="1" x14ac:dyDescent="0.25">
      <c r="A44" s="43" t="s">
        <v>371</v>
      </c>
      <c r="B44" s="43" t="s">
        <v>360</v>
      </c>
      <c r="C44" s="203"/>
      <c r="D44" s="204"/>
      <c r="E44" s="205"/>
      <c r="G44" s="203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5"/>
    </row>
    <row r="45" spans="1:18" s="43" customFormat="1" x14ac:dyDescent="0.25">
      <c r="B45" s="43" t="s">
        <v>386</v>
      </c>
      <c r="C45" s="698"/>
      <c r="D45" s="699"/>
      <c r="E45" s="700"/>
      <c r="G45" s="698"/>
      <c r="H45" s="699"/>
      <c r="I45" s="699"/>
      <c r="J45" s="699"/>
      <c r="K45" s="699"/>
      <c r="L45" s="699"/>
      <c r="M45" s="699"/>
      <c r="N45" s="699"/>
      <c r="O45" s="699"/>
      <c r="P45" s="699"/>
      <c r="Q45" s="699"/>
      <c r="R45" s="700"/>
    </row>
    <row r="46" spans="1:18" s="43" customFormat="1" ht="15.75" thickBot="1" x14ac:dyDescent="0.3">
      <c r="B46" s="701" t="s">
        <v>387</v>
      </c>
      <c r="C46" s="241"/>
      <c r="D46" s="75"/>
      <c r="E46" s="76"/>
      <c r="G46" s="241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6"/>
    </row>
    <row r="47" spans="1:18" s="43" customFormat="1" ht="16.5" thickTop="1" thickBot="1" x14ac:dyDescent="0.3">
      <c r="C47" s="694"/>
      <c r="D47" s="694"/>
      <c r="E47" s="694"/>
      <c r="G47" s="368"/>
      <c r="H47" s="684"/>
      <c r="I47" s="684"/>
      <c r="J47" s="684"/>
      <c r="K47" s="684"/>
      <c r="L47" s="684"/>
      <c r="M47" s="684"/>
      <c r="N47" s="684"/>
      <c r="O47" s="684"/>
      <c r="P47" s="684"/>
      <c r="Q47" s="684"/>
      <c r="R47" s="685"/>
    </row>
    <row r="48" spans="1:18" s="43" customFormat="1" ht="15.75" thickTop="1" x14ac:dyDescent="0.25">
      <c r="A48" s="43" t="s">
        <v>371</v>
      </c>
      <c r="B48" s="43" t="s">
        <v>313</v>
      </c>
      <c r="C48" s="203"/>
      <c r="D48" s="204"/>
      <c r="E48" s="205"/>
      <c r="G48" s="203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5"/>
    </row>
    <row r="49" spans="1:18" s="43" customFormat="1" x14ac:dyDescent="0.25">
      <c r="B49" s="43" t="s">
        <v>386</v>
      </c>
      <c r="C49" s="698"/>
      <c r="D49" s="699"/>
      <c r="E49" s="700"/>
      <c r="G49" s="698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700"/>
    </row>
    <row r="50" spans="1:18" s="43" customFormat="1" ht="15.75" thickBot="1" x14ac:dyDescent="0.3">
      <c r="B50" s="701" t="s">
        <v>387</v>
      </c>
      <c r="C50" s="241"/>
      <c r="D50" s="75"/>
      <c r="E50" s="76"/>
      <c r="G50" s="241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6"/>
    </row>
    <row r="51" spans="1:18" s="43" customFormat="1" ht="16.5" thickTop="1" thickBot="1" x14ac:dyDescent="0.3">
      <c r="C51" s="694"/>
      <c r="D51" s="694"/>
      <c r="E51" s="694"/>
      <c r="G51" s="368"/>
      <c r="H51" s="684"/>
      <c r="I51" s="684"/>
      <c r="J51" s="684"/>
      <c r="K51" s="684"/>
      <c r="L51" s="684"/>
      <c r="M51" s="684"/>
      <c r="N51" s="684"/>
      <c r="O51" s="684"/>
      <c r="P51" s="684"/>
      <c r="Q51" s="684"/>
      <c r="R51" s="685"/>
    </row>
    <row r="52" spans="1:18" s="43" customFormat="1" ht="15.75" thickTop="1" x14ac:dyDescent="0.25">
      <c r="A52" s="43" t="s">
        <v>371</v>
      </c>
      <c r="B52" s="43" t="s">
        <v>596</v>
      </c>
      <c r="C52" s="203"/>
      <c r="D52" s="204"/>
      <c r="E52" s="205"/>
      <c r="G52" s="203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5"/>
    </row>
    <row r="53" spans="1:18" s="43" customFormat="1" x14ac:dyDescent="0.25">
      <c r="B53" s="43" t="s">
        <v>386</v>
      </c>
      <c r="C53" s="698"/>
      <c r="D53" s="699"/>
      <c r="E53" s="700"/>
      <c r="G53" s="698"/>
      <c r="H53" s="699"/>
      <c r="I53" s="699"/>
      <c r="J53" s="699"/>
      <c r="K53" s="699"/>
      <c r="L53" s="699"/>
      <c r="M53" s="699"/>
      <c r="N53" s="699"/>
      <c r="O53" s="699"/>
      <c r="P53" s="699"/>
      <c r="Q53" s="699"/>
      <c r="R53" s="700"/>
    </row>
    <row r="54" spans="1:18" s="43" customFormat="1" ht="15.75" thickBot="1" x14ac:dyDescent="0.3">
      <c r="B54" s="701" t="s">
        <v>387</v>
      </c>
      <c r="C54" s="241"/>
      <c r="D54" s="75"/>
      <c r="E54" s="76"/>
      <c r="G54" s="241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6"/>
    </row>
    <row r="55" spans="1:18" s="43" customFormat="1" ht="16.5" thickTop="1" thickBot="1" x14ac:dyDescent="0.3">
      <c r="C55" s="694"/>
      <c r="D55" s="694"/>
      <c r="E55" s="694"/>
      <c r="G55" s="368"/>
      <c r="H55" s="684"/>
      <c r="I55" s="684"/>
      <c r="J55" s="684"/>
      <c r="K55" s="684"/>
      <c r="L55" s="684"/>
      <c r="M55" s="684"/>
      <c r="N55" s="684"/>
      <c r="O55" s="684"/>
      <c r="P55" s="684"/>
      <c r="Q55" s="684"/>
      <c r="R55" s="685"/>
    </row>
    <row r="56" spans="1:18" s="43" customFormat="1" ht="15.75" thickTop="1" x14ac:dyDescent="0.25">
      <c r="A56" s="43" t="s">
        <v>371</v>
      </c>
      <c r="B56" s="44" t="s">
        <v>348</v>
      </c>
      <c r="C56" s="203"/>
      <c r="D56" s="204"/>
      <c r="E56" s="205"/>
      <c r="G56" s="203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5"/>
    </row>
    <row r="57" spans="1:18" s="43" customFormat="1" x14ac:dyDescent="0.25">
      <c r="B57" s="44" t="s">
        <v>386</v>
      </c>
      <c r="C57" s="698"/>
      <c r="D57" s="699"/>
      <c r="E57" s="700"/>
      <c r="G57" s="698"/>
      <c r="H57" s="699"/>
      <c r="I57" s="699"/>
      <c r="J57" s="699"/>
      <c r="K57" s="699"/>
      <c r="L57" s="699"/>
      <c r="M57" s="699"/>
      <c r="N57" s="699"/>
      <c r="O57" s="699"/>
      <c r="P57" s="699"/>
      <c r="Q57" s="699"/>
      <c r="R57" s="700"/>
    </row>
    <row r="58" spans="1:18" s="43" customFormat="1" ht="15.75" thickBot="1" x14ac:dyDescent="0.3">
      <c r="B58" s="701" t="s">
        <v>387</v>
      </c>
      <c r="C58" s="241"/>
      <c r="D58" s="75"/>
      <c r="E58" s="76"/>
      <c r="G58" s="241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6"/>
    </row>
    <row r="59" spans="1:18" s="44" customFormat="1" ht="16.5" thickTop="1" thickBot="1" x14ac:dyDescent="0.3">
      <c r="B59" s="190"/>
      <c r="C59" s="694"/>
      <c r="D59" s="694"/>
      <c r="E59" s="694"/>
      <c r="F59" s="190"/>
      <c r="G59" s="368"/>
      <c r="H59" s="684"/>
      <c r="I59" s="684"/>
      <c r="J59" s="684"/>
      <c r="K59" s="684"/>
      <c r="L59" s="684"/>
      <c r="M59" s="684"/>
      <c r="N59" s="684"/>
      <c r="O59" s="684"/>
      <c r="P59" s="684"/>
      <c r="Q59" s="684"/>
      <c r="R59" s="685"/>
    </row>
    <row r="60" spans="1:18" s="43" customFormat="1" ht="15.75" thickTop="1" x14ac:dyDescent="0.25">
      <c r="A60" s="43" t="s">
        <v>371</v>
      </c>
      <c r="B60" s="44" t="s">
        <v>388</v>
      </c>
      <c r="C60" s="203"/>
      <c r="D60" s="204"/>
      <c r="E60" s="205"/>
      <c r="G60" s="203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5"/>
    </row>
    <row r="61" spans="1:18" s="43" customFormat="1" x14ac:dyDescent="0.25">
      <c r="B61" s="44" t="s">
        <v>386</v>
      </c>
      <c r="C61" s="698"/>
      <c r="D61" s="699"/>
      <c r="E61" s="700"/>
      <c r="G61" s="698"/>
      <c r="H61" s="699"/>
      <c r="I61" s="699"/>
      <c r="J61" s="699"/>
      <c r="K61" s="699"/>
      <c r="L61" s="699"/>
      <c r="M61" s="699"/>
      <c r="N61" s="699"/>
      <c r="O61" s="699"/>
      <c r="P61" s="699"/>
      <c r="Q61" s="699"/>
      <c r="R61" s="700"/>
    </row>
    <row r="62" spans="1:18" s="43" customFormat="1" x14ac:dyDescent="0.25">
      <c r="B62" s="44" t="s">
        <v>389</v>
      </c>
      <c r="C62" s="698"/>
      <c r="D62" s="699"/>
      <c r="E62" s="700"/>
      <c r="G62" s="698"/>
      <c r="H62" s="699"/>
      <c r="I62" s="699"/>
      <c r="J62" s="699"/>
      <c r="K62" s="699"/>
      <c r="L62" s="699"/>
      <c r="M62" s="699"/>
      <c r="N62" s="699"/>
      <c r="O62" s="699"/>
      <c r="P62" s="699"/>
      <c r="Q62" s="699"/>
      <c r="R62" s="700"/>
    </row>
    <row r="63" spans="1:18" s="43" customFormat="1" ht="15.75" thickBot="1" x14ac:dyDescent="0.3">
      <c r="B63" s="701" t="s">
        <v>387</v>
      </c>
      <c r="C63" s="241"/>
      <c r="D63" s="75"/>
      <c r="E63" s="76"/>
      <c r="G63" s="241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6"/>
    </row>
    <row r="64" spans="1:18" s="43" customFormat="1" ht="15.75" thickTop="1" x14ac:dyDescent="0.25">
      <c r="C64" s="694"/>
      <c r="D64" s="694"/>
      <c r="E64" s="694"/>
      <c r="G64" s="398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95"/>
    </row>
    <row r="65" spans="1:18" s="43" customFormat="1" ht="15.75" thickBot="1" x14ac:dyDescent="0.3">
      <c r="A65" s="41" t="s">
        <v>390</v>
      </c>
      <c r="C65" s="694"/>
      <c r="D65" s="694"/>
      <c r="E65" s="694"/>
      <c r="G65" s="398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95"/>
    </row>
    <row r="66" spans="1:18" s="43" customFormat="1" ht="15.75" thickTop="1" x14ac:dyDescent="0.25">
      <c r="A66" s="43" t="s">
        <v>371</v>
      </c>
      <c r="B66" s="43" t="s">
        <v>25</v>
      </c>
      <c r="C66" s="706"/>
      <c r="D66" s="707"/>
      <c r="E66" s="708"/>
      <c r="G66" s="706"/>
      <c r="H66" s="707"/>
      <c r="I66" s="707"/>
      <c r="J66" s="707"/>
      <c r="K66" s="707"/>
      <c r="L66" s="707"/>
      <c r="M66" s="707"/>
      <c r="N66" s="707"/>
      <c r="O66" s="707"/>
      <c r="P66" s="707"/>
      <c r="Q66" s="707"/>
      <c r="R66" s="708"/>
    </row>
    <row r="67" spans="1:18" s="43" customFormat="1" x14ac:dyDescent="0.25">
      <c r="A67" s="43" t="s">
        <v>373</v>
      </c>
      <c r="B67" s="43" t="s">
        <v>373</v>
      </c>
      <c r="C67" s="698"/>
      <c r="D67" s="699"/>
      <c r="E67" s="700"/>
      <c r="G67" s="698"/>
      <c r="H67" s="699"/>
      <c r="I67" s="699"/>
      <c r="J67" s="699"/>
      <c r="K67" s="699"/>
      <c r="L67" s="699"/>
      <c r="M67" s="699"/>
      <c r="N67" s="699"/>
      <c r="O67" s="699"/>
      <c r="P67" s="699"/>
      <c r="Q67" s="699"/>
      <c r="R67" s="700"/>
    </row>
    <row r="68" spans="1:18" s="43" customFormat="1" ht="15.75" thickBot="1" x14ac:dyDescent="0.3">
      <c r="B68" s="701" t="s">
        <v>391</v>
      </c>
      <c r="C68" s="241"/>
      <c r="D68" s="75"/>
      <c r="E68" s="76"/>
      <c r="G68" s="241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6"/>
    </row>
    <row r="69" spans="1:18" s="43" customFormat="1" ht="16.5" thickTop="1" thickBot="1" x14ac:dyDescent="0.3">
      <c r="C69" s="694"/>
      <c r="D69" s="694"/>
      <c r="E69" s="694"/>
      <c r="G69" s="368"/>
      <c r="H69" s="684"/>
      <c r="I69" s="684"/>
      <c r="J69" s="684"/>
      <c r="K69" s="684"/>
      <c r="L69" s="684"/>
      <c r="M69" s="684"/>
      <c r="N69" s="684"/>
      <c r="O69" s="684"/>
      <c r="P69" s="684"/>
      <c r="Q69" s="684"/>
      <c r="R69" s="685"/>
    </row>
    <row r="70" spans="1:18" s="43" customFormat="1" ht="15.75" thickTop="1" x14ac:dyDescent="0.25">
      <c r="A70" s="43" t="s">
        <v>371</v>
      </c>
      <c r="B70" s="43" t="s">
        <v>360</v>
      </c>
      <c r="C70" s="706"/>
      <c r="D70" s="707"/>
      <c r="E70" s="708"/>
      <c r="G70" s="706"/>
      <c r="H70" s="707"/>
      <c r="I70" s="707"/>
      <c r="J70" s="707"/>
      <c r="K70" s="707"/>
      <c r="L70" s="707"/>
      <c r="M70" s="707"/>
      <c r="N70" s="707"/>
      <c r="O70" s="707"/>
      <c r="P70" s="707"/>
      <c r="Q70" s="707"/>
      <c r="R70" s="708"/>
    </row>
    <row r="71" spans="1:18" s="43" customFormat="1" x14ac:dyDescent="0.25">
      <c r="A71" s="43" t="s">
        <v>373</v>
      </c>
      <c r="B71" s="43" t="s">
        <v>373</v>
      </c>
      <c r="C71" s="698"/>
      <c r="D71" s="699"/>
      <c r="E71" s="700"/>
      <c r="G71" s="698"/>
      <c r="H71" s="699"/>
      <c r="I71" s="699"/>
      <c r="J71" s="699"/>
      <c r="K71" s="699"/>
      <c r="L71" s="699"/>
      <c r="M71" s="699"/>
      <c r="N71" s="699"/>
      <c r="O71" s="699"/>
      <c r="P71" s="699"/>
      <c r="Q71" s="699"/>
      <c r="R71" s="700"/>
    </row>
    <row r="72" spans="1:18" s="43" customFormat="1" ht="15.75" thickBot="1" x14ac:dyDescent="0.3">
      <c r="B72" s="701" t="s">
        <v>391</v>
      </c>
      <c r="C72" s="241"/>
      <c r="D72" s="75"/>
      <c r="E72" s="76"/>
      <c r="G72" s="241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6"/>
    </row>
    <row r="73" spans="1:18" s="43" customFormat="1" ht="16.5" thickTop="1" thickBot="1" x14ac:dyDescent="0.3">
      <c r="C73" s="694"/>
      <c r="D73" s="694"/>
      <c r="E73" s="694"/>
      <c r="G73" s="368"/>
      <c r="H73" s="684"/>
      <c r="I73" s="684"/>
      <c r="J73" s="684"/>
      <c r="K73" s="684"/>
      <c r="L73" s="684"/>
      <c r="M73" s="684"/>
      <c r="N73" s="684"/>
      <c r="O73" s="684"/>
      <c r="P73" s="684"/>
      <c r="Q73" s="684"/>
      <c r="R73" s="685"/>
    </row>
    <row r="74" spans="1:18" s="43" customFormat="1" ht="15.75" thickTop="1" x14ac:dyDescent="0.25">
      <c r="A74" s="43" t="s">
        <v>371</v>
      </c>
      <c r="B74" s="43" t="s">
        <v>313</v>
      </c>
      <c r="C74" s="706"/>
      <c r="D74" s="707"/>
      <c r="E74" s="708"/>
      <c r="G74" s="706"/>
      <c r="H74" s="707"/>
      <c r="I74" s="707"/>
      <c r="J74" s="707"/>
      <c r="K74" s="707"/>
      <c r="L74" s="707"/>
      <c r="M74" s="707"/>
      <c r="N74" s="707"/>
      <c r="O74" s="707"/>
      <c r="P74" s="707"/>
      <c r="Q74" s="707"/>
      <c r="R74" s="708"/>
    </row>
    <row r="75" spans="1:18" s="43" customFormat="1" x14ac:dyDescent="0.25">
      <c r="A75" s="43" t="s">
        <v>373</v>
      </c>
      <c r="B75" s="43" t="s">
        <v>373</v>
      </c>
      <c r="C75" s="698"/>
      <c r="D75" s="699"/>
      <c r="E75" s="700"/>
      <c r="G75" s="698"/>
      <c r="H75" s="699"/>
      <c r="I75" s="699"/>
      <c r="J75" s="699"/>
      <c r="K75" s="699"/>
      <c r="L75" s="699"/>
      <c r="M75" s="699"/>
      <c r="N75" s="699"/>
      <c r="O75" s="699"/>
      <c r="P75" s="699"/>
      <c r="Q75" s="699"/>
      <c r="R75" s="700"/>
    </row>
    <row r="76" spans="1:18" s="43" customFormat="1" ht="15.75" thickBot="1" x14ac:dyDescent="0.3">
      <c r="B76" s="701" t="s">
        <v>391</v>
      </c>
      <c r="C76" s="241"/>
      <c r="D76" s="75"/>
      <c r="E76" s="76"/>
      <c r="G76" s="241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6"/>
    </row>
    <row r="77" spans="1:18" s="43" customFormat="1" ht="16.5" thickTop="1" thickBot="1" x14ac:dyDescent="0.3">
      <c r="C77" s="694"/>
      <c r="D77" s="694"/>
      <c r="E77" s="694"/>
      <c r="G77" s="368"/>
      <c r="H77" s="684"/>
      <c r="I77" s="684"/>
      <c r="J77" s="684"/>
      <c r="K77" s="684"/>
      <c r="L77" s="684"/>
      <c r="M77" s="684"/>
      <c r="N77" s="684"/>
      <c r="O77" s="684"/>
      <c r="P77" s="684"/>
      <c r="Q77" s="684"/>
      <c r="R77" s="685"/>
    </row>
    <row r="78" spans="1:18" s="43" customFormat="1" ht="15.75" thickTop="1" x14ac:dyDescent="0.25">
      <c r="A78" s="43" t="s">
        <v>371</v>
      </c>
      <c r="B78" s="43" t="s">
        <v>348</v>
      </c>
      <c r="C78" s="706"/>
      <c r="D78" s="707"/>
      <c r="E78" s="708"/>
      <c r="G78" s="706"/>
      <c r="H78" s="707"/>
      <c r="I78" s="707"/>
      <c r="J78" s="707"/>
      <c r="K78" s="707"/>
      <c r="L78" s="707"/>
      <c r="M78" s="707"/>
      <c r="N78" s="707"/>
      <c r="O78" s="707"/>
      <c r="P78" s="707"/>
      <c r="Q78" s="707"/>
      <c r="R78" s="708"/>
    </row>
    <row r="79" spans="1:18" s="43" customFormat="1" x14ac:dyDescent="0.25">
      <c r="A79" s="43" t="s">
        <v>373</v>
      </c>
      <c r="B79" s="43" t="s">
        <v>373</v>
      </c>
      <c r="C79" s="698"/>
      <c r="D79" s="699"/>
      <c r="E79" s="700"/>
      <c r="G79" s="698"/>
      <c r="H79" s="699"/>
      <c r="I79" s="699"/>
      <c r="J79" s="699"/>
      <c r="K79" s="699"/>
      <c r="L79" s="699"/>
      <c r="M79" s="699"/>
      <c r="N79" s="699"/>
      <c r="O79" s="699"/>
      <c r="P79" s="699"/>
      <c r="Q79" s="699"/>
      <c r="R79" s="700"/>
    </row>
    <row r="80" spans="1:18" s="43" customFormat="1" ht="15.75" thickBot="1" x14ac:dyDescent="0.3">
      <c r="B80" s="701" t="s">
        <v>391</v>
      </c>
      <c r="C80" s="241"/>
      <c r="D80" s="75"/>
      <c r="E80" s="76"/>
      <c r="G80" s="241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6"/>
    </row>
    <row r="81" spans="1:19" s="43" customFormat="1" ht="15.75" thickTop="1" x14ac:dyDescent="0.25">
      <c r="C81" s="694"/>
      <c r="D81" s="694"/>
      <c r="E81" s="694"/>
      <c r="G81" s="398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95"/>
    </row>
    <row r="82" spans="1:19" s="43" customFormat="1" x14ac:dyDescent="0.25">
      <c r="A82" s="41" t="s">
        <v>392</v>
      </c>
      <c r="C82" s="694"/>
      <c r="D82" s="694"/>
      <c r="E82" s="694"/>
      <c r="G82" s="398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95"/>
    </row>
    <row r="83" spans="1:19" s="43" customFormat="1" x14ac:dyDescent="0.25">
      <c r="A83" s="43" t="s">
        <v>393</v>
      </c>
      <c r="B83" s="44" t="s">
        <v>394</v>
      </c>
      <c r="C83" s="709">
        <v>41419.602371817229</v>
      </c>
      <c r="D83" s="709">
        <v>41419.602371817229</v>
      </c>
      <c r="E83" s="709">
        <v>0</v>
      </c>
      <c r="F83" s="44"/>
      <c r="G83" s="710">
        <v>41419.602371817229</v>
      </c>
      <c r="H83" s="711">
        <v>41419.602371817229</v>
      </c>
      <c r="I83" s="711">
        <v>41419.602371817229</v>
      </c>
      <c r="J83" s="711">
        <v>41419.602371817229</v>
      </c>
      <c r="K83" s="711">
        <v>41419.602371817229</v>
      </c>
      <c r="L83" s="711">
        <v>41419.602371817229</v>
      </c>
      <c r="M83" s="711">
        <v>41419.602371817229</v>
      </c>
      <c r="N83" s="711">
        <v>41419.602371817229</v>
      </c>
      <c r="O83" s="711">
        <v>41419.602371817229</v>
      </c>
      <c r="P83" s="711">
        <v>41419.602371817229</v>
      </c>
      <c r="Q83" s="711">
        <v>41419.602371817229</v>
      </c>
      <c r="R83" s="712">
        <v>41419.602371817229</v>
      </c>
    </row>
    <row r="84" spans="1:19" s="43" customFormat="1" x14ac:dyDescent="0.25">
      <c r="A84" s="43" t="s">
        <v>393</v>
      </c>
      <c r="B84" s="44" t="s">
        <v>395</v>
      </c>
      <c r="C84" s="709">
        <v>40891.129665155204</v>
      </c>
      <c r="D84" s="709">
        <v>40891.129665155204</v>
      </c>
      <c r="E84" s="709">
        <v>0</v>
      </c>
      <c r="F84" s="44"/>
      <c r="G84" s="710">
        <v>40891.129665155211</v>
      </c>
      <c r="H84" s="711">
        <v>40891.129665155211</v>
      </c>
      <c r="I84" s="711">
        <v>40891.129665155211</v>
      </c>
      <c r="J84" s="711">
        <v>40891.129665155211</v>
      </c>
      <c r="K84" s="711">
        <v>40891.129665155211</v>
      </c>
      <c r="L84" s="711">
        <v>40891.129665155211</v>
      </c>
      <c r="M84" s="711">
        <v>40891.129665155211</v>
      </c>
      <c r="N84" s="711">
        <v>40891.129665155211</v>
      </c>
      <c r="O84" s="711">
        <v>40891.129665155211</v>
      </c>
      <c r="P84" s="711">
        <v>40891.129665155211</v>
      </c>
      <c r="Q84" s="711">
        <v>40891.129665155211</v>
      </c>
      <c r="R84" s="712">
        <v>40891.129665155211</v>
      </c>
    </row>
    <row r="85" spans="1:19" s="43" customFormat="1" x14ac:dyDescent="0.25">
      <c r="A85" s="43" t="s">
        <v>393</v>
      </c>
      <c r="B85" s="44" t="s">
        <v>396</v>
      </c>
      <c r="C85" s="709">
        <v>40358.072898840248</v>
      </c>
      <c r="D85" s="709">
        <v>40358.072898840248</v>
      </c>
      <c r="E85" s="709">
        <v>0</v>
      </c>
      <c r="F85" s="44"/>
      <c r="G85" s="710">
        <v>40358.072898840248</v>
      </c>
      <c r="H85" s="711">
        <v>40358.072898840248</v>
      </c>
      <c r="I85" s="711">
        <v>40358.072898840248</v>
      </c>
      <c r="J85" s="711">
        <v>40358.072898840248</v>
      </c>
      <c r="K85" s="711">
        <v>40358.072898840248</v>
      </c>
      <c r="L85" s="711">
        <v>40358.072898840248</v>
      </c>
      <c r="M85" s="711">
        <v>40358.072898840248</v>
      </c>
      <c r="N85" s="711">
        <v>40358.072898840248</v>
      </c>
      <c r="O85" s="711">
        <v>40358.072898840248</v>
      </c>
      <c r="P85" s="711">
        <v>40358.072898840248</v>
      </c>
      <c r="Q85" s="711">
        <v>40358.072898840248</v>
      </c>
      <c r="R85" s="712">
        <v>40358.072898840248</v>
      </c>
    </row>
    <row r="86" spans="1:19" s="43" customFormat="1" x14ac:dyDescent="0.25">
      <c r="A86" s="43" t="s">
        <v>401</v>
      </c>
      <c r="B86" s="44" t="s">
        <v>402</v>
      </c>
      <c r="C86" s="709">
        <v>88351.616255999994</v>
      </c>
      <c r="D86" s="709">
        <v>88351.616255999994</v>
      </c>
      <c r="E86" s="709">
        <v>0</v>
      </c>
      <c r="F86" s="44"/>
      <c r="G86" s="710">
        <v>88351.616255999994</v>
      </c>
      <c r="H86" s="711">
        <v>88351.616255999994</v>
      </c>
      <c r="I86" s="711">
        <v>88351.616255999994</v>
      </c>
      <c r="J86" s="711">
        <v>88351.616255999994</v>
      </c>
      <c r="K86" s="711">
        <v>88351.616255999994</v>
      </c>
      <c r="L86" s="711">
        <v>88351.616255999994</v>
      </c>
      <c r="M86" s="711">
        <v>88351.616255999994</v>
      </c>
      <c r="N86" s="711">
        <v>88351.616255999994</v>
      </c>
      <c r="O86" s="711">
        <v>88351.616255999994</v>
      </c>
      <c r="P86" s="711">
        <v>88351.616255999994</v>
      </c>
      <c r="Q86" s="711">
        <v>88351.616255999994</v>
      </c>
      <c r="R86" s="712">
        <v>88351.616255999994</v>
      </c>
    </row>
    <row r="87" spans="1:19" s="43" customFormat="1" ht="15.75" thickBot="1" x14ac:dyDescent="0.3">
      <c r="A87" s="43" t="s">
        <v>397</v>
      </c>
      <c r="B87" s="44" t="s">
        <v>398</v>
      </c>
      <c r="C87" s="709">
        <v>78928</v>
      </c>
      <c r="D87" s="709">
        <v>78928</v>
      </c>
      <c r="E87" s="709">
        <v>0</v>
      </c>
      <c r="F87" s="44"/>
      <c r="G87" s="710">
        <v>78928</v>
      </c>
      <c r="H87" s="711">
        <v>78928</v>
      </c>
      <c r="I87" s="711">
        <v>78928</v>
      </c>
      <c r="J87" s="711">
        <v>78928</v>
      </c>
      <c r="K87" s="711">
        <v>78928</v>
      </c>
      <c r="L87" s="711">
        <v>78928</v>
      </c>
      <c r="M87" s="711">
        <v>78928</v>
      </c>
      <c r="N87" s="711">
        <v>78928</v>
      </c>
      <c r="O87" s="711">
        <v>78928</v>
      </c>
      <c r="P87" s="711">
        <v>78928</v>
      </c>
      <c r="Q87" s="711">
        <v>78928</v>
      </c>
      <c r="R87" s="712">
        <v>78928</v>
      </c>
    </row>
    <row r="88" spans="1:19" s="43" customFormat="1" ht="15.75" thickTop="1" x14ac:dyDescent="0.25">
      <c r="A88" s="43" t="s">
        <v>397</v>
      </c>
      <c r="B88" s="44" t="s">
        <v>399</v>
      </c>
      <c r="C88" s="266"/>
      <c r="D88" s="267"/>
      <c r="E88" s="713"/>
      <c r="F88" s="44"/>
      <c r="G88" s="706"/>
      <c r="H88" s="707"/>
      <c r="I88" s="707"/>
      <c r="J88" s="707"/>
      <c r="K88" s="707"/>
      <c r="L88" s="707"/>
      <c r="M88" s="707"/>
      <c r="N88" s="707"/>
      <c r="O88" s="707"/>
      <c r="P88" s="707"/>
      <c r="Q88" s="707"/>
      <c r="R88" s="708"/>
    </row>
    <row r="89" spans="1:19" s="43" customFormat="1" x14ac:dyDescent="0.25">
      <c r="A89" s="43" t="s">
        <v>714</v>
      </c>
      <c r="B89" s="44" t="s">
        <v>742</v>
      </c>
      <c r="C89" s="268"/>
      <c r="D89" s="269"/>
      <c r="E89" s="797"/>
      <c r="F89" s="44"/>
      <c r="G89" s="835"/>
      <c r="H89" s="836"/>
      <c r="I89" s="836"/>
      <c r="J89" s="836"/>
      <c r="K89" s="836"/>
      <c r="L89" s="836"/>
      <c r="M89" s="836"/>
      <c r="N89" s="836"/>
      <c r="O89" s="836"/>
      <c r="P89" s="836"/>
      <c r="Q89" s="836"/>
      <c r="R89" s="837"/>
    </row>
    <row r="90" spans="1:19" s="43" customFormat="1" x14ac:dyDescent="0.25">
      <c r="A90" s="43" t="s">
        <v>714</v>
      </c>
      <c r="B90" s="44" t="s">
        <v>743</v>
      </c>
      <c r="C90" s="268"/>
      <c r="D90" s="269"/>
      <c r="E90" s="797"/>
      <c r="F90" s="44"/>
      <c r="G90" s="835"/>
      <c r="H90" s="836"/>
      <c r="I90" s="836"/>
      <c r="J90" s="836"/>
      <c r="K90" s="836"/>
      <c r="L90" s="836"/>
      <c r="M90" s="836"/>
      <c r="N90" s="836"/>
      <c r="O90" s="836"/>
      <c r="P90" s="836"/>
      <c r="Q90" s="836"/>
      <c r="R90" s="837"/>
    </row>
    <row r="91" spans="1:19" s="43" customFormat="1" x14ac:dyDescent="0.25">
      <c r="A91" s="43" t="s">
        <v>714</v>
      </c>
      <c r="B91" s="44" t="s">
        <v>744</v>
      </c>
      <c r="C91" s="268"/>
      <c r="D91" s="269"/>
      <c r="E91" s="797"/>
      <c r="F91" s="44"/>
      <c r="G91" s="835"/>
      <c r="H91" s="836"/>
      <c r="I91" s="836"/>
      <c r="J91" s="836"/>
      <c r="K91" s="836"/>
      <c r="L91" s="836"/>
      <c r="M91" s="836"/>
      <c r="N91" s="836"/>
      <c r="O91" s="836"/>
      <c r="P91" s="836"/>
      <c r="Q91" s="836"/>
      <c r="R91" s="837"/>
    </row>
    <row r="92" spans="1:19" s="43" customFormat="1" x14ac:dyDescent="0.25">
      <c r="A92" s="43" t="s">
        <v>714</v>
      </c>
      <c r="B92" s="44" t="s">
        <v>745</v>
      </c>
      <c r="C92" s="268"/>
      <c r="D92" s="269"/>
      <c r="E92" s="797"/>
      <c r="F92" s="44"/>
      <c r="G92" s="835"/>
      <c r="H92" s="836"/>
      <c r="I92" s="836"/>
      <c r="J92" s="836"/>
      <c r="K92" s="836"/>
      <c r="L92" s="836"/>
      <c r="M92" s="836"/>
      <c r="N92" s="836"/>
      <c r="O92" s="836"/>
      <c r="P92" s="836"/>
      <c r="Q92" s="836"/>
      <c r="R92" s="837"/>
    </row>
    <row r="93" spans="1:19" s="43" customFormat="1" x14ac:dyDescent="0.25">
      <c r="A93" s="43" t="s">
        <v>714</v>
      </c>
      <c r="B93" s="44" t="s">
        <v>746</v>
      </c>
      <c r="C93" s="268"/>
      <c r="D93" s="269"/>
      <c r="E93" s="797"/>
      <c r="F93" s="44"/>
      <c r="G93" s="835"/>
      <c r="H93" s="836"/>
      <c r="I93" s="836"/>
      <c r="J93" s="836"/>
      <c r="K93" s="836"/>
      <c r="L93" s="836"/>
      <c r="M93" s="836"/>
      <c r="N93" s="836"/>
      <c r="O93" s="836"/>
      <c r="P93" s="836"/>
      <c r="Q93" s="836"/>
      <c r="R93" s="837"/>
      <c r="S93" s="847" t="s">
        <v>752</v>
      </c>
    </row>
    <row r="94" spans="1:19" s="43" customFormat="1" x14ac:dyDescent="0.25">
      <c r="A94" s="43" t="s">
        <v>397</v>
      </c>
      <c r="B94" s="96" t="s">
        <v>400</v>
      </c>
      <c r="C94" s="268"/>
      <c r="D94" s="269"/>
      <c r="E94" s="797"/>
      <c r="F94" s="96"/>
      <c r="G94" s="835"/>
      <c r="H94" s="836"/>
      <c r="I94" s="836"/>
      <c r="J94" s="836"/>
      <c r="K94" s="836"/>
      <c r="L94" s="836"/>
      <c r="M94" s="836"/>
      <c r="N94" s="836"/>
      <c r="O94" s="836"/>
      <c r="P94" s="836"/>
      <c r="Q94" s="836"/>
      <c r="R94" s="837"/>
      <c r="S94" s="848">
        <v>6945</v>
      </c>
    </row>
    <row r="95" spans="1:19" s="43" customFormat="1" x14ac:dyDescent="0.25">
      <c r="A95" s="43" t="s">
        <v>714</v>
      </c>
      <c r="B95" s="96" t="s">
        <v>747</v>
      </c>
      <c r="C95" s="268"/>
      <c r="D95" s="269"/>
      <c r="E95" s="797"/>
      <c r="F95" s="96"/>
      <c r="G95" s="835"/>
      <c r="H95" s="836"/>
      <c r="I95" s="836"/>
      <c r="J95" s="836"/>
      <c r="K95" s="836"/>
      <c r="L95" s="836"/>
      <c r="M95" s="836"/>
      <c r="N95" s="836"/>
      <c r="O95" s="836"/>
      <c r="P95" s="836"/>
      <c r="Q95" s="836"/>
      <c r="R95" s="837"/>
      <c r="S95" s="848">
        <v>7336</v>
      </c>
    </row>
    <row r="96" spans="1:19" s="43" customFormat="1" x14ac:dyDescent="0.25">
      <c r="A96" s="43" t="s">
        <v>714</v>
      </c>
      <c r="B96" s="96" t="s">
        <v>748</v>
      </c>
      <c r="C96" s="268"/>
      <c r="D96" s="269"/>
      <c r="E96" s="797"/>
      <c r="F96" s="96"/>
      <c r="G96" s="835"/>
      <c r="H96" s="836"/>
      <c r="I96" s="836"/>
      <c r="J96" s="836"/>
      <c r="K96" s="836"/>
      <c r="L96" s="836"/>
      <c r="M96" s="836"/>
      <c r="N96" s="836"/>
      <c r="O96" s="836"/>
      <c r="P96" s="836"/>
      <c r="Q96" s="836"/>
      <c r="R96" s="837"/>
      <c r="S96" s="848">
        <v>8654</v>
      </c>
    </row>
    <row r="97" spans="1:19" s="43" customFormat="1" x14ac:dyDescent="0.25">
      <c r="A97" s="43" t="s">
        <v>714</v>
      </c>
      <c r="B97" s="96" t="s">
        <v>749</v>
      </c>
      <c r="C97" s="268"/>
      <c r="D97" s="269"/>
      <c r="E97" s="797"/>
      <c r="F97" s="96"/>
      <c r="G97" s="835"/>
      <c r="H97" s="836"/>
      <c r="I97" s="836"/>
      <c r="J97" s="836"/>
      <c r="K97" s="836"/>
      <c r="L97" s="836"/>
      <c r="M97" s="836"/>
      <c r="N97" s="836"/>
      <c r="O97" s="836"/>
      <c r="P97" s="836"/>
      <c r="Q97" s="836"/>
      <c r="R97" s="837"/>
      <c r="S97" s="848">
        <v>11060</v>
      </c>
    </row>
    <row r="98" spans="1:19" s="43" customFormat="1" x14ac:dyDescent="0.25">
      <c r="A98" s="43" t="s">
        <v>714</v>
      </c>
      <c r="B98" s="96" t="s">
        <v>750</v>
      </c>
      <c r="C98" s="268"/>
      <c r="D98" s="269"/>
      <c r="E98" s="797"/>
      <c r="F98" s="96"/>
      <c r="G98" s="835"/>
      <c r="H98" s="836"/>
      <c r="I98" s="836"/>
      <c r="J98" s="836"/>
      <c r="K98" s="836"/>
      <c r="L98" s="836"/>
      <c r="M98" s="836"/>
      <c r="N98" s="836"/>
      <c r="O98" s="836"/>
      <c r="P98" s="836"/>
      <c r="Q98" s="836"/>
      <c r="R98" s="837"/>
      <c r="S98" s="848">
        <v>9381</v>
      </c>
    </row>
    <row r="99" spans="1:19" s="43" customFormat="1" x14ac:dyDescent="0.25">
      <c r="A99" s="43" t="s">
        <v>714</v>
      </c>
      <c r="B99" s="96" t="s">
        <v>751</v>
      </c>
      <c r="C99" s="268"/>
      <c r="D99" s="269"/>
      <c r="E99" s="797"/>
      <c r="F99" s="96"/>
      <c r="G99" s="835"/>
      <c r="H99" s="836"/>
      <c r="I99" s="836"/>
      <c r="J99" s="836"/>
      <c r="K99" s="836"/>
      <c r="L99" s="836"/>
      <c r="M99" s="836"/>
      <c r="N99" s="836"/>
      <c r="O99" s="836"/>
      <c r="P99" s="836"/>
      <c r="Q99" s="836"/>
      <c r="R99" s="837"/>
      <c r="S99" s="848">
        <v>11313</v>
      </c>
    </row>
    <row r="100" spans="1:19" s="43" customFormat="1" x14ac:dyDescent="0.25">
      <c r="A100" s="43" t="s">
        <v>714</v>
      </c>
      <c r="B100" s="96" t="s">
        <v>753</v>
      </c>
      <c r="C100" s="268"/>
      <c r="D100" s="269"/>
      <c r="E100" s="797"/>
      <c r="F100" s="96"/>
      <c r="G100" s="835"/>
      <c r="H100" s="836"/>
      <c r="I100" s="836"/>
      <c r="J100" s="836"/>
      <c r="K100" s="836"/>
      <c r="L100" s="836"/>
      <c r="M100" s="836"/>
      <c r="N100" s="836"/>
      <c r="O100" s="836"/>
      <c r="P100" s="836"/>
      <c r="Q100" s="836"/>
      <c r="R100" s="837"/>
    </row>
    <row r="101" spans="1:19" s="43" customFormat="1" x14ac:dyDescent="0.25">
      <c r="A101" s="43" t="s">
        <v>714</v>
      </c>
      <c r="B101" s="96" t="s">
        <v>754</v>
      </c>
      <c r="C101" s="268"/>
      <c r="D101" s="269"/>
      <c r="E101" s="797"/>
      <c r="F101" s="96"/>
      <c r="G101" s="835"/>
      <c r="H101" s="836"/>
      <c r="I101" s="836"/>
      <c r="J101" s="836"/>
      <c r="K101" s="836"/>
      <c r="L101" s="836"/>
      <c r="M101" s="836"/>
      <c r="N101" s="836"/>
      <c r="O101" s="836"/>
      <c r="P101" s="836"/>
      <c r="Q101" s="836"/>
      <c r="R101" s="837"/>
      <c r="S101" s="847" t="s">
        <v>755</v>
      </c>
    </row>
    <row r="102" spans="1:19" s="43" customFormat="1" ht="15.75" thickBot="1" x14ac:dyDescent="0.3">
      <c r="A102" s="43" t="s">
        <v>714</v>
      </c>
      <c r="B102" s="96" t="s">
        <v>757</v>
      </c>
      <c r="C102" s="271"/>
      <c r="D102" s="272"/>
      <c r="E102" s="714"/>
      <c r="F102" s="96"/>
      <c r="G102" s="715"/>
      <c r="H102" s="716"/>
      <c r="I102" s="716"/>
      <c r="J102" s="716"/>
      <c r="K102" s="716"/>
      <c r="L102" s="716"/>
      <c r="M102" s="716"/>
      <c r="N102" s="716"/>
      <c r="O102" s="716"/>
      <c r="P102" s="716"/>
      <c r="Q102" s="716"/>
      <c r="R102" s="717"/>
      <c r="S102" s="849">
        <v>0.72413793103448276</v>
      </c>
    </row>
    <row r="103" spans="1:19" s="43" customFormat="1" ht="15.75" thickTop="1" x14ac:dyDescent="0.25">
      <c r="C103" s="694"/>
      <c r="D103" s="694"/>
      <c r="E103" s="694"/>
      <c r="G103" s="398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95"/>
    </row>
    <row r="104" spans="1:19" s="43" customFormat="1" x14ac:dyDescent="0.25">
      <c r="A104" s="41" t="s">
        <v>403</v>
      </c>
      <c r="C104" s="694"/>
      <c r="D104" s="694"/>
      <c r="E104" s="694"/>
      <c r="G104" s="398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95"/>
    </row>
    <row r="105" spans="1:19" s="43" customFormat="1" x14ac:dyDescent="0.25">
      <c r="A105" s="43" t="s">
        <v>393</v>
      </c>
      <c r="B105" s="43" t="s">
        <v>404</v>
      </c>
      <c r="C105" s="718">
        <v>1.2758999999999994E-2</v>
      </c>
      <c r="D105" s="718">
        <v>1.2758999999999994E-2</v>
      </c>
      <c r="E105" s="718">
        <v>0</v>
      </c>
      <c r="G105" s="719">
        <v>1.2759E-2</v>
      </c>
      <c r="H105" s="720">
        <v>1.2759E-2</v>
      </c>
      <c r="I105" s="720">
        <v>1.2759E-2</v>
      </c>
      <c r="J105" s="720">
        <v>1.2759E-2</v>
      </c>
      <c r="K105" s="720">
        <v>1.2759E-2</v>
      </c>
      <c r="L105" s="720">
        <v>1.2759E-2</v>
      </c>
      <c r="M105" s="720">
        <v>1.2759E-2</v>
      </c>
      <c r="N105" s="720">
        <v>1.2759E-2</v>
      </c>
      <c r="O105" s="720">
        <v>1.2759E-2</v>
      </c>
      <c r="P105" s="720">
        <v>1.2759E-2</v>
      </c>
      <c r="Q105" s="720">
        <v>1.2759E-2</v>
      </c>
      <c r="R105" s="721">
        <v>1.2759E-2</v>
      </c>
    </row>
    <row r="106" spans="1:19" s="43" customFormat="1" x14ac:dyDescent="0.25">
      <c r="A106" s="722" t="s">
        <v>393</v>
      </c>
      <c r="B106" s="722" t="s">
        <v>405</v>
      </c>
      <c r="C106" s="723">
        <v>1.3036000000000001E-2</v>
      </c>
      <c r="D106" s="723">
        <v>1.3036000000000001E-2</v>
      </c>
      <c r="E106" s="723">
        <v>0</v>
      </c>
      <c r="F106" s="722"/>
      <c r="G106" s="724">
        <v>1.3036000000000001E-2</v>
      </c>
      <c r="H106" s="725">
        <v>1.3036000000000001E-2</v>
      </c>
      <c r="I106" s="725">
        <v>1.3036000000000001E-2</v>
      </c>
      <c r="J106" s="725">
        <v>1.3036000000000001E-2</v>
      </c>
      <c r="K106" s="725">
        <v>1.3036000000000001E-2</v>
      </c>
      <c r="L106" s="725">
        <v>1.3036000000000001E-2</v>
      </c>
      <c r="M106" s="725">
        <v>1.3036000000000001E-2</v>
      </c>
      <c r="N106" s="725">
        <v>1.3036000000000001E-2</v>
      </c>
      <c r="O106" s="725">
        <v>1.3036000000000001E-2</v>
      </c>
      <c r="P106" s="725">
        <v>1.3036000000000001E-2</v>
      </c>
      <c r="Q106" s="725">
        <v>1.3036000000000001E-2</v>
      </c>
      <c r="R106" s="726">
        <v>1.3036000000000001E-2</v>
      </c>
    </row>
    <row r="107" spans="1:19" s="43" customFormat="1" x14ac:dyDescent="0.25">
      <c r="A107" s="43" t="s">
        <v>393</v>
      </c>
      <c r="B107" s="44" t="s">
        <v>406</v>
      </c>
      <c r="C107" s="727">
        <v>2.5795000000000009E-2</v>
      </c>
      <c r="D107" s="727">
        <v>2.5795000000000009E-2</v>
      </c>
      <c r="E107" s="727">
        <v>0</v>
      </c>
      <c r="F107" s="44"/>
      <c r="G107" s="728">
        <v>2.5794999999999998E-2</v>
      </c>
      <c r="H107" s="729">
        <v>2.5794999999999998E-2</v>
      </c>
      <c r="I107" s="729">
        <v>2.5794999999999998E-2</v>
      </c>
      <c r="J107" s="729">
        <v>2.5794999999999998E-2</v>
      </c>
      <c r="K107" s="729">
        <v>2.5794999999999998E-2</v>
      </c>
      <c r="L107" s="729">
        <v>2.5794999999999998E-2</v>
      </c>
      <c r="M107" s="729">
        <v>2.5794999999999998E-2</v>
      </c>
      <c r="N107" s="729">
        <v>2.5794999999999998E-2</v>
      </c>
      <c r="O107" s="729">
        <v>2.5794999999999998E-2</v>
      </c>
      <c r="P107" s="729">
        <v>2.5794999999999998E-2</v>
      </c>
      <c r="Q107" s="729">
        <v>2.5794999999999998E-2</v>
      </c>
      <c r="R107" s="730">
        <v>2.5794999999999998E-2</v>
      </c>
    </row>
    <row r="108" spans="1:19" s="43" customFormat="1" x14ac:dyDescent="0.25">
      <c r="A108" s="44" t="s">
        <v>407</v>
      </c>
      <c r="B108" s="44" t="s">
        <v>408</v>
      </c>
      <c r="C108" s="718">
        <v>1.06E-2</v>
      </c>
      <c r="D108" s="718">
        <v>1.06E-2</v>
      </c>
      <c r="E108" s="718">
        <v>0</v>
      </c>
      <c r="F108" s="44"/>
      <c r="G108" s="728">
        <v>1.06E-2</v>
      </c>
      <c r="H108" s="729">
        <v>1.06E-2</v>
      </c>
      <c r="I108" s="729">
        <v>1.06E-2</v>
      </c>
      <c r="J108" s="729">
        <v>1.06E-2</v>
      </c>
      <c r="K108" s="729">
        <v>1.06E-2</v>
      </c>
      <c r="L108" s="729">
        <v>1.06E-2</v>
      </c>
      <c r="M108" s="729">
        <v>1.06E-2</v>
      </c>
      <c r="N108" s="729">
        <v>1.06E-2</v>
      </c>
      <c r="O108" s="729">
        <v>1.06E-2</v>
      </c>
      <c r="P108" s="729">
        <v>1.06E-2</v>
      </c>
      <c r="Q108" s="729">
        <v>1.06E-2</v>
      </c>
      <c r="R108" s="730">
        <v>1.06E-2</v>
      </c>
    </row>
    <row r="109" spans="1:19" s="43" customFormat="1" x14ac:dyDescent="0.25">
      <c r="A109" s="44" t="s">
        <v>409</v>
      </c>
      <c r="B109" s="44" t="s">
        <v>410</v>
      </c>
      <c r="C109" s="718">
        <v>3.599999999999999E-2</v>
      </c>
      <c r="D109" s="718">
        <v>3.599999999999999E-2</v>
      </c>
      <c r="E109" s="718">
        <v>0</v>
      </c>
      <c r="F109" s="44"/>
      <c r="G109" s="728">
        <v>3.5999999999999997E-2</v>
      </c>
      <c r="H109" s="729">
        <v>3.5999999999999997E-2</v>
      </c>
      <c r="I109" s="729">
        <v>3.5999999999999997E-2</v>
      </c>
      <c r="J109" s="729">
        <v>3.5999999999999997E-2</v>
      </c>
      <c r="K109" s="729">
        <v>3.5999999999999997E-2</v>
      </c>
      <c r="L109" s="729">
        <v>3.5999999999999997E-2</v>
      </c>
      <c r="M109" s="729">
        <v>3.5999999999999997E-2</v>
      </c>
      <c r="N109" s="729">
        <v>3.5999999999999997E-2</v>
      </c>
      <c r="O109" s="729">
        <v>3.5999999999999997E-2</v>
      </c>
      <c r="P109" s="729">
        <v>3.5999999999999997E-2</v>
      </c>
      <c r="Q109" s="729">
        <v>3.5999999999999997E-2</v>
      </c>
      <c r="R109" s="730">
        <v>3.5999999999999997E-2</v>
      </c>
    </row>
    <row r="110" spans="1:19" s="43" customFormat="1" x14ac:dyDescent="0.25">
      <c r="C110" s="694"/>
      <c r="D110" s="694"/>
      <c r="E110" s="694"/>
      <c r="G110" s="398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95"/>
    </row>
    <row r="111" spans="1:19" s="43" customFormat="1" x14ac:dyDescent="0.25">
      <c r="A111" s="41" t="s">
        <v>411</v>
      </c>
      <c r="C111" s="694"/>
      <c r="D111" s="694"/>
      <c r="E111" s="694"/>
      <c r="G111" s="398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95"/>
    </row>
    <row r="112" spans="1:19" s="43" customFormat="1" x14ac:dyDescent="0.25">
      <c r="A112" s="43" t="s">
        <v>393</v>
      </c>
      <c r="B112" s="731" t="s">
        <v>412</v>
      </c>
      <c r="C112" s="732">
        <v>5.5380000000000004E-3</v>
      </c>
      <c r="D112" s="732">
        <v>5.5380000000000004E-3</v>
      </c>
      <c r="E112" s="732">
        <v>0</v>
      </c>
      <c r="F112" s="731"/>
      <c r="G112" s="733">
        <v>5.5380000000000004E-3</v>
      </c>
      <c r="H112" s="734">
        <v>5.5380000000000004E-3</v>
      </c>
      <c r="I112" s="734">
        <v>5.5380000000000004E-3</v>
      </c>
      <c r="J112" s="734">
        <v>5.5380000000000004E-3</v>
      </c>
      <c r="K112" s="734">
        <v>5.5380000000000004E-3</v>
      </c>
      <c r="L112" s="734">
        <v>5.5380000000000004E-3</v>
      </c>
      <c r="M112" s="734">
        <v>5.5380000000000004E-3</v>
      </c>
      <c r="N112" s="734">
        <v>5.5380000000000004E-3</v>
      </c>
      <c r="O112" s="734">
        <v>5.5380000000000004E-3</v>
      </c>
      <c r="P112" s="734">
        <v>5.5380000000000004E-3</v>
      </c>
      <c r="Q112" s="734">
        <v>5.5380000000000004E-3</v>
      </c>
      <c r="R112" s="735">
        <v>5.5380000000000004E-3</v>
      </c>
    </row>
    <row r="113" spans="1:18" s="43" customFormat="1" x14ac:dyDescent="0.25">
      <c r="A113" s="43" t="s">
        <v>397</v>
      </c>
      <c r="B113" s="731" t="s">
        <v>413</v>
      </c>
      <c r="C113" s="732">
        <v>9.4199999999999996E-3</v>
      </c>
      <c r="D113" s="732">
        <v>1.085E-2</v>
      </c>
      <c r="E113" s="732">
        <v>-1.4300000000000007E-3</v>
      </c>
      <c r="F113" s="731"/>
      <c r="G113" s="733">
        <v>9.4199999999999996E-3</v>
      </c>
      <c r="H113" s="734">
        <v>9.4199999999999996E-3</v>
      </c>
      <c r="I113" s="734">
        <v>9.4199999999999996E-3</v>
      </c>
      <c r="J113" s="734">
        <v>9.4199999999999996E-3</v>
      </c>
      <c r="K113" s="734">
        <v>9.4199999999999996E-3</v>
      </c>
      <c r="L113" s="734">
        <v>9.4199999999999996E-3</v>
      </c>
      <c r="M113" s="734">
        <v>9.4199999999999996E-3</v>
      </c>
      <c r="N113" s="734">
        <v>9.4199999999999996E-3</v>
      </c>
      <c r="O113" s="734">
        <v>9.4199999999999996E-3</v>
      </c>
      <c r="P113" s="734">
        <v>9.4199999999999996E-3</v>
      </c>
      <c r="Q113" s="734">
        <v>9.4199999999999996E-3</v>
      </c>
      <c r="R113" s="735">
        <v>9.4199999999999996E-3</v>
      </c>
    </row>
    <row r="114" spans="1:18" s="43" customFormat="1" x14ac:dyDescent="0.25">
      <c r="A114" s="43" t="s">
        <v>401</v>
      </c>
      <c r="B114" s="731" t="s">
        <v>414</v>
      </c>
      <c r="C114" s="732">
        <v>4.8683924660851759E-2</v>
      </c>
      <c r="D114" s="732">
        <v>4.7871925606723542E-2</v>
      </c>
      <c r="E114" s="732">
        <v>8.1199905412821655E-4</v>
      </c>
      <c r="F114" s="731"/>
      <c r="G114" s="733">
        <v>4.8683924660851759E-2</v>
      </c>
      <c r="H114" s="734">
        <v>4.8683924660851759E-2</v>
      </c>
      <c r="I114" s="734">
        <v>4.8683924660851759E-2</v>
      </c>
      <c r="J114" s="734">
        <v>4.8683924660851759E-2</v>
      </c>
      <c r="K114" s="734">
        <v>4.8683924660851759E-2</v>
      </c>
      <c r="L114" s="734">
        <v>4.8683924660851759E-2</v>
      </c>
      <c r="M114" s="734">
        <v>4.8683924660851759E-2</v>
      </c>
      <c r="N114" s="734">
        <v>4.8683924660851759E-2</v>
      </c>
      <c r="O114" s="734">
        <v>4.8683924660851759E-2</v>
      </c>
      <c r="P114" s="734">
        <v>4.8683924660851759E-2</v>
      </c>
      <c r="Q114" s="734">
        <v>4.8683924660851759E-2</v>
      </c>
      <c r="R114" s="735">
        <v>4.8683924660851759E-2</v>
      </c>
    </row>
    <row r="115" spans="1:18" s="43" customFormat="1" x14ac:dyDescent="0.25">
      <c r="B115" s="731"/>
      <c r="C115" s="732"/>
      <c r="D115" s="732"/>
      <c r="E115" s="732"/>
      <c r="F115" s="731"/>
      <c r="G115" s="733"/>
      <c r="H115" s="734"/>
      <c r="I115" s="734"/>
      <c r="J115" s="734"/>
      <c r="K115" s="734"/>
      <c r="L115" s="734"/>
      <c r="M115" s="734"/>
      <c r="N115" s="734"/>
      <c r="O115" s="734"/>
      <c r="P115" s="734"/>
      <c r="Q115" s="734"/>
      <c r="R115" s="735"/>
    </row>
    <row r="116" spans="1:18" s="43" customFormat="1" x14ac:dyDescent="0.25">
      <c r="A116" s="41" t="s">
        <v>415</v>
      </c>
      <c r="B116" s="731"/>
      <c r="C116" s="732"/>
      <c r="D116" s="732"/>
      <c r="E116" s="732"/>
      <c r="F116" s="731"/>
      <c r="G116" s="733"/>
      <c r="H116" s="734"/>
      <c r="I116" s="734"/>
      <c r="J116" s="734"/>
      <c r="K116" s="734"/>
      <c r="L116" s="734"/>
      <c r="M116" s="734"/>
      <c r="N116" s="734"/>
      <c r="O116" s="734"/>
      <c r="P116" s="734"/>
      <c r="Q116" s="734"/>
      <c r="R116" s="735"/>
    </row>
    <row r="117" spans="1:18" s="43" customFormat="1" x14ac:dyDescent="0.25">
      <c r="A117" s="43" t="s">
        <v>401</v>
      </c>
      <c r="B117" s="731" t="s">
        <v>416</v>
      </c>
      <c r="C117" s="736">
        <v>0.8891481414361081</v>
      </c>
      <c r="D117" s="736">
        <v>0.8891481414361081</v>
      </c>
      <c r="E117" s="736">
        <v>0</v>
      </c>
      <c r="F117" s="731"/>
      <c r="G117" s="737">
        <v>1</v>
      </c>
      <c r="H117" s="738">
        <v>1</v>
      </c>
      <c r="I117" s="738">
        <v>1</v>
      </c>
      <c r="J117" s="738">
        <v>0.88389513108614226</v>
      </c>
      <c r="K117" s="738">
        <v>0.82457412105835448</v>
      </c>
      <c r="L117" s="738">
        <v>0.7780898876404494</v>
      </c>
      <c r="M117" s="738">
        <v>0.65512866980790152</v>
      </c>
      <c r="N117" s="738">
        <v>0.84269662921348309</v>
      </c>
      <c r="O117" s="738">
        <v>0.84269662921348309</v>
      </c>
      <c r="P117" s="738">
        <v>0.84269662921348309</v>
      </c>
      <c r="Q117" s="738">
        <v>1</v>
      </c>
      <c r="R117" s="739">
        <v>1</v>
      </c>
    </row>
    <row r="118" spans="1:18" s="43" customFormat="1" x14ac:dyDescent="0.25">
      <c r="A118" s="43" t="s">
        <v>393</v>
      </c>
      <c r="B118" s="731" t="s">
        <v>417</v>
      </c>
      <c r="C118" s="736">
        <v>0.98484259619121639</v>
      </c>
      <c r="D118" s="736">
        <v>0.98379647622749056</v>
      </c>
      <c r="E118" s="736">
        <v>1.0461199637258334E-3</v>
      </c>
      <c r="F118" s="731"/>
      <c r="G118" s="737">
        <v>1</v>
      </c>
      <c r="H118" s="738">
        <v>1</v>
      </c>
      <c r="I118" s="738">
        <v>1</v>
      </c>
      <c r="J118" s="738">
        <v>1</v>
      </c>
      <c r="K118" s="738">
        <v>0.9782355227361057</v>
      </c>
      <c r="L118" s="738">
        <v>1</v>
      </c>
      <c r="M118" s="738">
        <v>0.97551496307811891</v>
      </c>
      <c r="N118" s="738">
        <v>0.97279440342013213</v>
      </c>
      <c r="O118" s="738">
        <v>0.97279440342013213</v>
      </c>
      <c r="P118" s="738">
        <v>0.91877186164010882</v>
      </c>
      <c r="Q118" s="738">
        <v>1</v>
      </c>
      <c r="R118" s="739">
        <v>1</v>
      </c>
    </row>
    <row r="119" spans="1:18" s="43" customFormat="1" x14ac:dyDescent="0.25">
      <c r="C119" s="694"/>
      <c r="D119" s="694"/>
      <c r="E119" s="694"/>
      <c r="G119" s="398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95"/>
    </row>
    <row r="120" spans="1:18" s="43" customFormat="1" x14ac:dyDescent="0.25">
      <c r="A120" s="41" t="s">
        <v>418</v>
      </c>
      <c r="C120" s="694"/>
      <c r="D120" s="694"/>
      <c r="E120" s="694"/>
      <c r="G120" s="398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95"/>
    </row>
    <row r="121" spans="1:18" s="43" customFormat="1" ht="15.75" thickBot="1" x14ac:dyDescent="0.3">
      <c r="B121" s="41" t="s">
        <v>401</v>
      </c>
      <c r="C121" s="740" t="s">
        <v>34</v>
      </c>
      <c r="D121" s="740" t="s">
        <v>34</v>
      </c>
      <c r="E121" s="740"/>
      <c r="F121" s="41"/>
      <c r="G121" s="741">
        <v>45292</v>
      </c>
      <c r="H121" s="742">
        <v>45323</v>
      </c>
      <c r="I121" s="742">
        <v>45352</v>
      </c>
      <c r="J121" s="742">
        <v>45383</v>
      </c>
      <c r="K121" s="742">
        <v>45413</v>
      </c>
      <c r="L121" s="742">
        <v>45444</v>
      </c>
      <c r="M121" s="742">
        <v>45474</v>
      </c>
      <c r="N121" s="742">
        <v>45505</v>
      </c>
      <c r="O121" s="742">
        <v>45536</v>
      </c>
      <c r="P121" s="742">
        <v>45566</v>
      </c>
      <c r="Q121" s="742">
        <v>45597</v>
      </c>
      <c r="R121" s="743">
        <v>45627</v>
      </c>
    </row>
    <row r="122" spans="1:18" s="43" customFormat="1" ht="15.75" thickTop="1" x14ac:dyDescent="0.25">
      <c r="B122" s="43" t="s">
        <v>419</v>
      </c>
      <c r="C122" s="239"/>
      <c r="D122" s="70"/>
      <c r="E122" s="71"/>
      <c r="G122" s="239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1"/>
    </row>
    <row r="123" spans="1:18" s="43" customFormat="1" x14ac:dyDescent="0.25">
      <c r="B123" s="43" t="s">
        <v>420</v>
      </c>
      <c r="C123" s="240"/>
      <c r="D123" s="72"/>
      <c r="E123" s="73"/>
      <c r="G123" s="240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3"/>
    </row>
    <row r="124" spans="1:18" s="43" customFormat="1" ht="15.75" thickBot="1" x14ac:dyDescent="0.3">
      <c r="B124" s="701" t="s">
        <v>421</v>
      </c>
      <c r="C124" s="241"/>
      <c r="D124" s="75"/>
      <c r="E124" s="76"/>
      <c r="G124" s="241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6"/>
    </row>
    <row r="125" spans="1:18" s="43" customFormat="1" ht="15.75" thickTop="1" x14ac:dyDescent="0.25">
      <c r="C125" s="694"/>
      <c r="D125" s="694"/>
      <c r="E125" s="694"/>
      <c r="G125" s="373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744"/>
    </row>
    <row r="126" spans="1:18" s="43" customFormat="1" ht="15.75" thickBot="1" x14ac:dyDescent="0.3">
      <c r="B126" s="41" t="s">
        <v>393</v>
      </c>
      <c r="C126" s="694"/>
      <c r="D126" s="694"/>
      <c r="E126" s="694"/>
      <c r="F126" s="41"/>
      <c r="G126" s="373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744"/>
    </row>
    <row r="127" spans="1:18" s="43" customFormat="1" ht="15.75" thickTop="1" x14ac:dyDescent="0.25">
      <c r="B127" s="43" t="s">
        <v>422</v>
      </c>
      <c r="C127" s="239"/>
      <c r="D127" s="70"/>
      <c r="E127" s="71"/>
      <c r="G127" s="239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1"/>
    </row>
    <row r="128" spans="1:18" s="43" customFormat="1" x14ac:dyDescent="0.25">
      <c r="B128" s="43" t="s">
        <v>423</v>
      </c>
      <c r="C128" s="240"/>
      <c r="D128" s="72"/>
      <c r="E128" s="73"/>
      <c r="G128" s="240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3"/>
    </row>
    <row r="129" spans="1:18" s="43" customFormat="1" ht="15.75" thickBot="1" x14ac:dyDescent="0.3">
      <c r="B129" s="701" t="s">
        <v>424</v>
      </c>
      <c r="C129" s="241"/>
      <c r="D129" s="75"/>
      <c r="E129" s="76"/>
      <c r="G129" s="241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6"/>
    </row>
    <row r="130" spans="1:18" s="43" customFormat="1" ht="15.75" thickTop="1" x14ac:dyDescent="0.25">
      <c r="C130" s="694"/>
      <c r="D130" s="694"/>
      <c r="E130" s="694"/>
      <c r="G130" s="745"/>
      <c r="H130" s="746"/>
      <c r="I130" s="746"/>
      <c r="J130" s="746"/>
      <c r="K130" s="746"/>
      <c r="L130" s="746"/>
      <c r="M130" s="746"/>
      <c r="N130" s="746"/>
      <c r="O130" s="746"/>
      <c r="P130" s="746"/>
      <c r="Q130" s="746"/>
      <c r="R130" s="747"/>
    </row>
    <row r="131" spans="1:18" s="43" customFormat="1" ht="15.75" thickBot="1" x14ac:dyDescent="0.3">
      <c r="B131" s="41" t="s">
        <v>397</v>
      </c>
      <c r="C131" s="694"/>
      <c r="D131" s="694"/>
      <c r="E131" s="694"/>
      <c r="F131" s="41"/>
      <c r="G131" s="376"/>
      <c r="H131" s="566"/>
      <c r="I131" s="566"/>
      <c r="J131" s="566"/>
      <c r="K131" s="566"/>
      <c r="L131" s="566"/>
      <c r="M131" s="566"/>
      <c r="N131" s="566"/>
      <c r="O131" s="566"/>
      <c r="P131" s="566"/>
      <c r="Q131" s="566"/>
      <c r="R131" s="748"/>
    </row>
    <row r="132" spans="1:18" s="43" customFormat="1" ht="15.75" thickTop="1" x14ac:dyDescent="0.25">
      <c r="B132" s="43" t="s">
        <v>423</v>
      </c>
      <c r="C132" s="239"/>
      <c r="D132" s="70"/>
      <c r="E132" s="71"/>
      <c r="G132" s="239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1"/>
    </row>
    <row r="133" spans="1:18" s="43" customFormat="1" x14ac:dyDescent="0.25">
      <c r="B133" s="43" t="s">
        <v>420</v>
      </c>
      <c r="C133" s="240"/>
      <c r="D133" s="72"/>
      <c r="E133" s="73"/>
      <c r="G133" s="240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3"/>
    </row>
    <row r="134" spans="1:18" s="43" customFormat="1" ht="15.75" thickBot="1" x14ac:dyDescent="0.3">
      <c r="B134" s="701" t="s">
        <v>425</v>
      </c>
      <c r="C134" s="241"/>
      <c r="D134" s="75"/>
      <c r="E134" s="76"/>
      <c r="G134" s="932"/>
      <c r="H134" s="933"/>
      <c r="I134" s="933"/>
      <c r="J134" s="933"/>
      <c r="K134" s="933"/>
      <c r="L134" s="933"/>
      <c r="M134" s="933"/>
      <c r="N134" s="933"/>
      <c r="O134" s="933"/>
      <c r="P134" s="933"/>
      <c r="Q134" s="933"/>
      <c r="R134" s="934"/>
    </row>
    <row r="135" spans="1:18" s="43" customFormat="1" ht="15.75" thickTop="1" x14ac:dyDescent="0.25">
      <c r="C135" s="694"/>
      <c r="D135" s="694"/>
      <c r="E135" s="694"/>
      <c r="G135" s="373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744"/>
    </row>
    <row r="136" spans="1:18" s="101" customFormat="1" ht="15.75" thickBot="1" x14ac:dyDescent="0.3">
      <c r="B136" s="838" t="s">
        <v>714</v>
      </c>
      <c r="C136" s="839"/>
      <c r="D136" s="839"/>
      <c r="E136" s="839"/>
      <c r="F136" s="838"/>
      <c r="G136" s="840"/>
      <c r="H136" s="841"/>
      <c r="I136" s="841"/>
      <c r="J136" s="841"/>
      <c r="K136" s="841"/>
      <c r="L136" s="841"/>
      <c r="M136" s="841"/>
      <c r="N136" s="841"/>
      <c r="O136" s="841"/>
      <c r="P136" s="841"/>
      <c r="Q136" s="841"/>
      <c r="R136" s="842"/>
    </row>
    <row r="137" spans="1:18" s="101" customFormat="1" ht="15.75" thickTop="1" x14ac:dyDescent="0.25">
      <c r="B137" s="101" t="s">
        <v>715</v>
      </c>
      <c r="C137" s="628"/>
      <c r="D137" s="629"/>
      <c r="E137" s="630"/>
      <c r="F137" s="43"/>
      <c r="G137" s="628"/>
      <c r="H137" s="629"/>
      <c r="I137" s="629"/>
      <c r="J137" s="629"/>
      <c r="K137" s="629"/>
      <c r="L137" s="629"/>
      <c r="M137" s="629"/>
      <c r="N137" s="629"/>
      <c r="O137" s="629"/>
      <c r="P137" s="629"/>
      <c r="Q137" s="629"/>
      <c r="R137" s="630"/>
    </row>
    <row r="138" spans="1:18" s="101" customFormat="1" x14ac:dyDescent="0.25">
      <c r="B138" s="101" t="s">
        <v>420</v>
      </c>
      <c r="C138" s="631"/>
      <c r="D138" s="632"/>
      <c r="E138" s="633"/>
      <c r="F138" s="43"/>
      <c r="G138" s="631"/>
      <c r="H138" s="632"/>
      <c r="I138" s="632"/>
      <c r="J138" s="632"/>
      <c r="K138" s="632"/>
      <c r="L138" s="632"/>
      <c r="M138" s="632"/>
      <c r="N138" s="632"/>
      <c r="O138" s="632"/>
      <c r="P138" s="632"/>
      <c r="Q138" s="632"/>
      <c r="R138" s="633"/>
    </row>
    <row r="139" spans="1:18" s="101" customFormat="1" ht="15.75" thickBot="1" x14ac:dyDescent="0.3">
      <c r="B139" s="843" t="s">
        <v>716</v>
      </c>
      <c r="C139" s="844"/>
      <c r="D139" s="845"/>
      <c r="E139" s="846"/>
      <c r="F139" s="43"/>
      <c r="G139" s="844"/>
      <c r="H139" s="845"/>
      <c r="I139" s="845"/>
      <c r="J139" s="845"/>
      <c r="K139" s="845"/>
      <c r="L139" s="845"/>
      <c r="M139" s="845"/>
      <c r="N139" s="845"/>
      <c r="O139" s="845"/>
      <c r="P139" s="845"/>
      <c r="Q139" s="845"/>
      <c r="R139" s="846"/>
    </row>
    <row r="140" spans="1:18" s="43" customFormat="1" ht="16.5" thickTop="1" thickBot="1" x14ac:dyDescent="0.3">
      <c r="C140" s="694"/>
      <c r="D140" s="694"/>
      <c r="E140" s="694"/>
      <c r="G140" s="373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744"/>
    </row>
    <row r="141" spans="1:18" s="43" customFormat="1" ht="16.5" thickTop="1" thickBot="1" x14ac:dyDescent="0.3">
      <c r="B141" s="41" t="s">
        <v>426</v>
      </c>
      <c r="C141" s="242"/>
      <c r="D141" s="79"/>
      <c r="E141" s="80"/>
      <c r="F141" s="41"/>
      <c r="G141" s="242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80"/>
    </row>
    <row r="142" spans="1:18" s="43" customFormat="1" ht="16.5" thickTop="1" thickBot="1" x14ac:dyDescent="0.3">
      <c r="C142" s="694"/>
      <c r="D142" s="694"/>
      <c r="E142" s="694"/>
      <c r="G142" s="749"/>
      <c r="H142" s="750"/>
      <c r="I142" s="750"/>
      <c r="J142" s="750"/>
      <c r="K142" s="750"/>
      <c r="L142" s="750"/>
      <c r="M142" s="750"/>
      <c r="N142" s="750"/>
      <c r="O142" s="750"/>
      <c r="P142" s="750"/>
      <c r="Q142" s="750"/>
      <c r="R142" s="751"/>
    </row>
    <row r="143" spans="1:18" s="43" customFormat="1" ht="16.5" thickTop="1" thickBot="1" x14ac:dyDescent="0.3">
      <c r="A143" s="41" t="s">
        <v>34</v>
      </c>
      <c r="B143" s="41" t="s">
        <v>427</v>
      </c>
      <c r="C143" s="242"/>
      <c r="D143" s="79"/>
      <c r="E143" s="80"/>
      <c r="F143" s="41"/>
      <c r="G143" s="242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80"/>
    </row>
    <row r="144" spans="1:18" s="43" customFormat="1" ht="15.75" thickTop="1" x14ac:dyDescent="0.25">
      <c r="A144" s="200"/>
      <c r="B144" s="41"/>
      <c r="C144" s="44"/>
      <c r="D144" s="44"/>
      <c r="E144" s="44"/>
      <c r="F144" s="41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</row>
    <row r="145" spans="1:18" s="43" customFormat="1" x14ac:dyDescent="0.25">
      <c r="C145" s="44"/>
      <c r="D145" s="44"/>
      <c r="E145" s="44"/>
    </row>
    <row r="146" spans="1:18" s="43" customFormat="1" x14ac:dyDescent="0.25">
      <c r="A146" s="367"/>
      <c r="C146" s="44"/>
      <c r="D146" s="44"/>
      <c r="E146" s="44"/>
    </row>
    <row r="147" spans="1:18" s="43" customFormat="1" x14ac:dyDescent="0.25">
      <c r="A147" s="499" t="s">
        <v>641</v>
      </c>
      <c r="C147" s="44"/>
      <c r="D147" s="44"/>
      <c r="E147" s="41" t="s">
        <v>597</v>
      </c>
      <c r="G147" s="120">
        <v>-12502222.500000002</v>
      </c>
      <c r="H147" s="120">
        <v>-8326552.4999999991</v>
      </c>
      <c r="I147" s="120">
        <v>-573822.93405114301</v>
      </c>
      <c r="J147" s="120">
        <v>90975.000000000276</v>
      </c>
      <c r="K147" s="120">
        <v>1233257.5</v>
      </c>
      <c r="L147" s="120">
        <v>883725.00000000047</v>
      </c>
      <c r="M147" s="120">
        <v>40687.499999999025</v>
      </c>
      <c r="N147" s="120">
        <v>-676962.50000000058</v>
      </c>
      <c r="O147" s="120">
        <v>73875.000000000116</v>
      </c>
      <c r="P147" s="120">
        <v>-217542.50000000015</v>
      </c>
      <c r="Q147" s="120">
        <v>533034.67406380095</v>
      </c>
      <c r="R147" s="120">
        <v>-3127357.4999999995</v>
      </c>
    </row>
    <row r="148" spans="1:18" s="43" customFormat="1" x14ac:dyDescent="0.25">
      <c r="C148" s="44"/>
      <c r="D148" s="44"/>
      <c r="E148" s="41" t="s">
        <v>598</v>
      </c>
      <c r="G148" s="120">
        <v>1561353.1966500902</v>
      </c>
      <c r="H148" s="120">
        <v>1579686.4626445645</v>
      </c>
      <c r="I148" s="120">
        <v>2095703.0985632029</v>
      </c>
      <c r="J148" s="120">
        <v>998112.96129644837</v>
      </c>
      <c r="K148" s="120">
        <v>1033615.9306582692</v>
      </c>
      <c r="L148" s="120">
        <v>1017480.1698906921</v>
      </c>
      <c r="M148" s="120">
        <v>1070369.2708534074</v>
      </c>
      <c r="N148" s="120">
        <v>1108945.4224832328</v>
      </c>
      <c r="O148" s="120">
        <v>1106320.5857779179</v>
      </c>
      <c r="P148" s="120">
        <v>1055407.9429048349</v>
      </c>
      <c r="Q148" s="120">
        <v>926071.65765765763</v>
      </c>
      <c r="R148" s="120">
        <v>756475.2479871175</v>
      </c>
    </row>
    <row r="149" spans="1:18" s="43" customFormat="1" x14ac:dyDescent="0.25">
      <c r="C149" s="44"/>
      <c r="D149" s="44"/>
      <c r="E149" s="44"/>
    </row>
    <row r="150" spans="1:18" s="43" customFormat="1" x14ac:dyDescent="0.25">
      <c r="C150" s="44"/>
      <c r="D150" s="44"/>
      <c r="E150" s="44"/>
    </row>
    <row r="151" spans="1:18" s="43" customFormat="1" x14ac:dyDescent="0.25">
      <c r="C151" s="44"/>
      <c r="D151" s="44"/>
      <c r="E151" s="44"/>
    </row>
    <row r="152" spans="1:18" s="43" customFormat="1" x14ac:dyDescent="0.25">
      <c r="C152" s="44"/>
      <c r="D152" s="44"/>
      <c r="E152" s="44"/>
    </row>
    <row r="153" spans="1:18" s="43" customFormat="1" x14ac:dyDescent="0.25">
      <c r="C153" s="44"/>
      <c r="D153" s="44"/>
      <c r="E153" s="44"/>
    </row>
    <row r="154" spans="1:18" s="43" customFormat="1" x14ac:dyDescent="0.25">
      <c r="C154" s="44"/>
      <c r="D154" s="44"/>
      <c r="E154" s="44"/>
    </row>
    <row r="155" spans="1:18" s="43" customFormat="1" x14ac:dyDescent="0.25">
      <c r="C155" s="44"/>
      <c r="D155" s="44"/>
      <c r="E155" s="44"/>
    </row>
    <row r="156" spans="1:18" s="43" customFormat="1" x14ac:dyDescent="0.25">
      <c r="C156" s="44"/>
      <c r="D156" s="44"/>
      <c r="E156" s="44"/>
    </row>
    <row r="157" spans="1:18" s="43" customFormat="1" x14ac:dyDescent="0.25">
      <c r="C157" s="44"/>
      <c r="D157" s="44"/>
      <c r="E157" s="44"/>
    </row>
    <row r="158" spans="1:18" s="43" customFormat="1" x14ac:dyDescent="0.25">
      <c r="C158" s="44"/>
      <c r="D158" s="44"/>
      <c r="E158" s="44"/>
    </row>
    <row r="159" spans="1:18" s="43" customFormat="1" x14ac:dyDescent="0.25">
      <c r="C159" s="44"/>
      <c r="D159" s="44"/>
      <c r="E159" s="44"/>
    </row>
    <row r="160" spans="1:18" s="43" customFormat="1" x14ac:dyDescent="0.25">
      <c r="C160" s="44"/>
      <c r="D160" s="44"/>
      <c r="E160" s="44"/>
    </row>
    <row r="161" spans="3:5" s="43" customFormat="1" x14ac:dyDescent="0.25">
      <c r="C161" s="44"/>
      <c r="D161" s="44"/>
      <c r="E161" s="44"/>
    </row>
    <row r="162" spans="3:5" s="43" customFormat="1" x14ac:dyDescent="0.25">
      <c r="C162" s="44"/>
      <c r="D162" s="44"/>
      <c r="E162" s="44"/>
    </row>
    <row r="163" spans="3:5" s="43" customFormat="1" x14ac:dyDescent="0.25">
      <c r="C163" s="44"/>
      <c r="D163" s="44"/>
      <c r="E163" s="44"/>
    </row>
    <row r="164" spans="3:5" s="43" customFormat="1" x14ac:dyDescent="0.25">
      <c r="C164" s="44"/>
      <c r="D164" s="44"/>
      <c r="E164" s="44"/>
    </row>
    <row r="165" spans="3:5" s="43" customFormat="1" x14ac:dyDescent="0.25">
      <c r="C165" s="44"/>
      <c r="D165" s="44"/>
      <c r="E165" s="44"/>
    </row>
    <row r="166" spans="3:5" s="43" customFormat="1" x14ac:dyDescent="0.25">
      <c r="C166" s="44"/>
      <c r="D166" s="44"/>
      <c r="E166" s="44"/>
    </row>
    <row r="167" spans="3:5" s="43" customFormat="1" x14ac:dyDescent="0.25">
      <c r="C167" s="44"/>
      <c r="D167" s="44"/>
      <c r="E167" s="44"/>
    </row>
    <row r="168" spans="3:5" s="43" customFormat="1" x14ac:dyDescent="0.25">
      <c r="C168" s="44"/>
      <c r="D168" s="44"/>
      <c r="E168" s="44"/>
    </row>
    <row r="169" spans="3:5" s="43" customFormat="1" x14ac:dyDescent="0.25">
      <c r="C169" s="44"/>
      <c r="D169" s="44"/>
      <c r="E169" s="44"/>
    </row>
    <row r="170" spans="3:5" s="43" customFormat="1" x14ac:dyDescent="0.25">
      <c r="C170" s="44"/>
      <c r="D170" s="44"/>
      <c r="E170" s="44"/>
    </row>
    <row r="171" spans="3:5" s="43" customFormat="1" x14ac:dyDescent="0.25">
      <c r="C171" s="44"/>
      <c r="D171" s="44"/>
      <c r="E171" s="44"/>
    </row>
    <row r="172" spans="3:5" s="43" customFormat="1" x14ac:dyDescent="0.25">
      <c r="C172" s="44"/>
      <c r="D172" s="44"/>
      <c r="E172" s="44"/>
    </row>
    <row r="173" spans="3:5" s="43" customFormat="1" x14ac:dyDescent="0.25">
      <c r="C173" s="44"/>
      <c r="D173" s="44"/>
      <c r="E173" s="44"/>
    </row>
    <row r="174" spans="3:5" s="43" customFormat="1" x14ac:dyDescent="0.25">
      <c r="C174" s="44"/>
      <c r="D174" s="44"/>
      <c r="E174" s="44"/>
    </row>
    <row r="175" spans="3:5" s="43" customFormat="1" x14ac:dyDescent="0.25">
      <c r="C175" s="44"/>
      <c r="D175" s="44"/>
      <c r="E175" s="44"/>
    </row>
    <row r="176" spans="3:5" s="43" customFormat="1" x14ac:dyDescent="0.25">
      <c r="C176" s="44"/>
      <c r="D176" s="44"/>
      <c r="E176" s="44"/>
    </row>
    <row r="177" spans="3:5" s="43" customFormat="1" x14ac:dyDescent="0.25">
      <c r="C177" s="44"/>
      <c r="D177" s="44"/>
      <c r="E177" s="44"/>
    </row>
    <row r="178" spans="3:5" s="43" customFormat="1" x14ac:dyDescent="0.25">
      <c r="C178" s="44"/>
      <c r="D178" s="44"/>
      <c r="E178" s="44"/>
    </row>
    <row r="179" spans="3:5" s="43" customFormat="1" x14ac:dyDescent="0.25">
      <c r="C179" s="44"/>
      <c r="D179" s="44"/>
      <c r="E179" s="44"/>
    </row>
    <row r="180" spans="3:5" s="43" customFormat="1" x14ac:dyDescent="0.25">
      <c r="C180" s="44"/>
      <c r="D180" s="44"/>
      <c r="E180" s="44"/>
    </row>
    <row r="181" spans="3:5" s="43" customFormat="1" x14ac:dyDescent="0.25">
      <c r="C181" s="44"/>
      <c r="D181" s="44"/>
      <c r="E181" s="44"/>
    </row>
    <row r="182" spans="3:5" s="43" customFormat="1" x14ac:dyDescent="0.25">
      <c r="C182" s="44"/>
      <c r="D182" s="44"/>
      <c r="E182" s="44"/>
    </row>
    <row r="183" spans="3:5" s="43" customFormat="1" x14ac:dyDescent="0.25">
      <c r="C183" s="44"/>
      <c r="D183" s="44"/>
      <c r="E183" s="44"/>
    </row>
    <row r="184" spans="3:5" s="43" customFormat="1" x14ac:dyDescent="0.25">
      <c r="C184" s="44"/>
      <c r="D184" s="44"/>
      <c r="E184" s="44"/>
    </row>
    <row r="185" spans="3:5" s="43" customFormat="1" x14ac:dyDescent="0.25">
      <c r="C185" s="44"/>
      <c r="D185" s="44"/>
      <c r="E185" s="44"/>
    </row>
    <row r="186" spans="3:5" s="43" customFormat="1" x14ac:dyDescent="0.25">
      <c r="C186" s="44"/>
      <c r="D186" s="44"/>
      <c r="E186" s="44"/>
    </row>
    <row r="187" spans="3:5" s="43" customFormat="1" x14ac:dyDescent="0.25">
      <c r="C187" s="44"/>
      <c r="D187" s="44"/>
      <c r="E187" s="44"/>
    </row>
    <row r="188" spans="3:5" s="43" customFormat="1" x14ac:dyDescent="0.25">
      <c r="C188" s="44"/>
      <c r="D188" s="44"/>
      <c r="E188" s="44"/>
    </row>
    <row r="189" spans="3:5" s="43" customFormat="1" x14ac:dyDescent="0.25">
      <c r="C189" s="44"/>
      <c r="D189" s="44"/>
      <c r="E189" s="44"/>
    </row>
    <row r="190" spans="3:5" s="43" customFormat="1" x14ac:dyDescent="0.25">
      <c r="C190" s="44"/>
      <c r="D190" s="44"/>
      <c r="E190" s="44"/>
    </row>
    <row r="191" spans="3:5" s="43" customFormat="1" x14ac:dyDescent="0.25">
      <c r="C191" s="44"/>
      <c r="D191" s="44"/>
      <c r="E191" s="44"/>
    </row>
    <row r="192" spans="3:5" s="43" customFormat="1" x14ac:dyDescent="0.25">
      <c r="C192" s="44"/>
      <c r="D192" s="44"/>
      <c r="E192" s="44"/>
    </row>
    <row r="193" spans="3:5" s="43" customFormat="1" x14ac:dyDescent="0.25">
      <c r="C193" s="44"/>
      <c r="D193" s="44"/>
      <c r="E193" s="44"/>
    </row>
    <row r="194" spans="3:5" s="43" customFormat="1" x14ac:dyDescent="0.25">
      <c r="C194" s="44"/>
      <c r="D194" s="44"/>
      <c r="E194" s="44"/>
    </row>
    <row r="195" spans="3:5" s="43" customFormat="1" x14ac:dyDescent="0.25">
      <c r="C195" s="44"/>
      <c r="D195" s="44"/>
      <c r="E195" s="44"/>
    </row>
    <row r="196" spans="3:5" s="43" customFormat="1" x14ac:dyDescent="0.25">
      <c r="C196" s="44"/>
      <c r="D196" s="44"/>
      <c r="E196" s="44"/>
    </row>
    <row r="197" spans="3:5" s="43" customFormat="1" x14ac:dyDescent="0.25">
      <c r="C197" s="44"/>
      <c r="D197" s="44"/>
      <c r="E197" s="44"/>
    </row>
    <row r="198" spans="3:5" s="43" customFormat="1" x14ac:dyDescent="0.25">
      <c r="C198" s="44"/>
      <c r="D198" s="44"/>
      <c r="E198" s="44"/>
    </row>
    <row r="199" spans="3:5" s="43" customFormat="1" x14ac:dyDescent="0.25">
      <c r="C199" s="44"/>
      <c r="D199" s="44"/>
      <c r="E199" s="44"/>
    </row>
    <row r="200" spans="3:5" s="43" customFormat="1" x14ac:dyDescent="0.25">
      <c r="C200" s="44"/>
      <c r="D200" s="44"/>
      <c r="E200" s="44"/>
    </row>
    <row r="201" spans="3:5" s="43" customFormat="1" x14ac:dyDescent="0.25">
      <c r="C201" s="44"/>
      <c r="D201" s="44"/>
      <c r="E201" s="44"/>
    </row>
    <row r="202" spans="3:5" s="43" customFormat="1" x14ac:dyDescent="0.25">
      <c r="C202" s="44"/>
      <c r="D202" s="44"/>
      <c r="E202" s="44"/>
    </row>
    <row r="203" spans="3:5" s="43" customFormat="1" x14ac:dyDescent="0.25">
      <c r="C203" s="44"/>
      <c r="D203" s="44"/>
      <c r="E203" s="44"/>
    </row>
    <row r="204" spans="3:5" s="43" customFormat="1" x14ac:dyDescent="0.25">
      <c r="C204" s="44"/>
      <c r="D204" s="44"/>
      <c r="E204" s="44"/>
    </row>
    <row r="205" spans="3:5" s="43" customFormat="1" x14ac:dyDescent="0.25">
      <c r="C205" s="44"/>
      <c r="D205" s="44"/>
      <c r="E205" s="44"/>
    </row>
    <row r="206" spans="3:5" s="43" customFormat="1" x14ac:dyDescent="0.25">
      <c r="C206" s="44"/>
      <c r="D206" s="44"/>
      <c r="E206" s="44"/>
    </row>
    <row r="207" spans="3:5" s="43" customFormat="1" x14ac:dyDescent="0.25">
      <c r="C207" s="44"/>
      <c r="D207" s="44"/>
      <c r="E207" s="44"/>
    </row>
    <row r="208" spans="3:5" s="43" customFormat="1" x14ac:dyDescent="0.25">
      <c r="C208" s="44"/>
      <c r="D208" s="44"/>
      <c r="E208" s="44"/>
    </row>
    <row r="209" spans="3:5" s="43" customFormat="1" x14ac:dyDescent="0.25">
      <c r="C209" s="44"/>
      <c r="D209" s="44"/>
      <c r="E209" s="44"/>
    </row>
    <row r="210" spans="3:5" s="43" customFormat="1" x14ac:dyDescent="0.25">
      <c r="C210" s="44"/>
      <c r="D210" s="44"/>
      <c r="E210" s="44"/>
    </row>
    <row r="211" spans="3:5" s="43" customFormat="1" x14ac:dyDescent="0.25">
      <c r="C211" s="44"/>
      <c r="D211" s="44"/>
      <c r="E211" s="44"/>
    </row>
    <row r="212" spans="3:5" s="43" customFormat="1" x14ac:dyDescent="0.25">
      <c r="C212" s="44"/>
      <c r="D212" s="44"/>
      <c r="E212" s="44"/>
    </row>
    <row r="213" spans="3:5" s="43" customFormat="1" x14ac:dyDescent="0.25">
      <c r="C213" s="44"/>
      <c r="D213" s="44"/>
      <c r="E213" s="44"/>
    </row>
    <row r="214" spans="3:5" s="43" customFormat="1" x14ac:dyDescent="0.25">
      <c r="C214" s="44"/>
      <c r="D214" s="44"/>
      <c r="E214" s="44"/>
    </row>
    <row r="215" spans="3:5" s="43" customFormat="1" x14ac:dyDescent="0.25">
      <c r="C215" s="44"/>
      <c r="D215" s="44"/>
      <c r="E215" s="44"/>
    </row>
    <row r="216" spans="3:5" s="43" customFormat="1" x14ac:dyDescent="0.25">
      <c r="C216" s="44"/>
      <c r="D216" s="44"/>
      <c r="E216" s="44"/>
    </row>
    <row r="217" spans="3:5" s="43" customFormat="1" x14ac:dyDescent="0.25">
      <c r="C217" s="44"/>
      <c r="D217" s="44"/>
      <c r="E217" s="44"/>
    </row>
    <row r="218" spans="3:5" s="43" customFormat="1" x14ac:dyDescent="0.25">
      <c r="C218" s="44"/>
      <c r="D218" s="44"/>
      <c r="E218" s="44"/>
    </row>
    <row r="219" spans="3:5" s="43" customFormat="1" x14ac:dyDescent="0.25">
      <c r="C219" s="44"/>
      <c r="D219" s="44"/>
      <c r="E219" s="44"/>
    </row>
    <row r="220" spans="3:5" s="43" customFormat="1" x14ac:dyDescent="0.25">
      <c r="C220" s="44"/>
      <c r="D220" s="44"/>
      <c r="E220" s="44"/>
    </row>
    <row r="221" spans="3:5" s="43" customFormat="1" x14ac:dyDescent="0.25">
      <c r="C221" s="44"/>
      <c r="D221" s="44"/>
      <c r="E221" s="44"/>
    </row>
    <row r="222" spans="3:5" s="43" customFormat="1" x14ac:dyDescent="0.25">
      <c r="C222" s="44"/>
      <c r="D222" s="44"/>
      <c r="E222" s="44"/>
    </row>
    <row r="223" spans="3:5" s="43" customFormat="1" x14ac:dyDescent="0.25">
      <c r="C223" s="44"/>
      <c r="D223" s="44"/>
      <c r="E223" s="44"/>
    </row>
    <row r="224" spans="3:5" s="43" customFormat="1" x14ac:dyDescent="0.25">
      <c r="C224" s="44"/>
      <c r="D224" s="44"/>
      <c r="E224" s="44"/>
    </row>
    <row r="225" spans="3:5" s="43" customFormat="1" x14ac:dyDescent="0.25">
      <c r="C225" s="44"/>
      <c r="D225" s="44"/>
      <c r="E225" s="44"/>
    </row>
    <row r="226" spans="3:5" s="43" customFormat="1" x14ac:dyDescent="0.25">
      <c r="C226" s="44"/>
      <c r="D226" s="44"/>
      <c r="E226" s="44"/>
    </row>
    <row r="227" spans="3:5" s="43" customFormat="1" x14ac:dyDescent="0.25">
      <c r="C227" s="44"/>
      <c r="D227" s="44"/>
      <c r="E227" s="44"/>
    </row>
    <row r="228" spans="3:5" s="43" customFormat="1" x14ac:dyDescent="0.25">
      <c r="C228" s="44"/>
      <c r="D228" s="44"/>
      <c r="E228" s="44"/>
    </row>
    <row r="229" spans="3:5" s="43" customFormat="1" x14ac:dyDescent="0.25">
      <c r="C229" s="44"/>
      <c r="D229" s="44"/>
      <c r="E229" s="44"/>
    </row>
    <row r="230" spans="3:5" s="43" customFormat="1" x14ac:dyDescent="0.25">
      <c r="C230" s="44"/>
      <c r="D230" s="44"/>
      <c r="E230" s="44"/>
    </row>
    <row r="231" spans="3:5" s="43" customFormat="1" x14ac:dyDescent="0.25">
      <c r="C231" s="44"/>
      <c r="D231" s="44"/>
      <c r="E231" s="44"/>
    </row>
    <row r="232" spans="3:5" s="43" customFormat="1" x14ac:dyDescent="0.25">
      <c r="C232" s="44"/>
      <c r="D232" s="44"/>
      <c r="E232" s="44"/>
    </row>
    <row r="233" spans="3:5" s="43" customFormat="1" x14ac:dyDescent="0.25">
      <c r="C233" s="44"/>
      <c r="D233" s="44"/>
      <c r="E233" s="44"/>
    </row>
    <row r="234" spans="3:5" s="43" customFormat="1" x14ac:dyDescent="0.25">
      <c r="C234" s="44"/>
      <c r="D234" s="44"/>
      <c r="E234" s="44"/>
    </row>
    <row r="235" spans="3:5" s="43" customFormat="1" x14ac:dyDescent="0.25">
      <c r="C235" s="44"/>
      <c r="D235" s="44"/>
      <c r="E235" s="44"/>
    </row>
    <row r="236" spans="3:5" s="43" customFormat="1" x14ac:dyDescent="0.25">
      <c r="C236" s="44"/>
      <c r="D236" s="44"/>
      <c r="E236" s="44"/>
    </row>
    <row r="237" spans="3:5" s="43" customFormat="1" x14ac:dyDescent="0.25">
      <c r="C237" s="44"/>
      <c r="D237" s="44"/>
      <c r="E237" s="44"/>
    </row>
    <row r="238" spans="3:5" s="43" customFormat="1" x14ac:dyDescent="0.25">
      <c r="C238" s="44"/>
      <c r="D238" s="44"/>
      <c r="E238" s="44"/>
    </row>
    <row r="239" spans="3:5" s="43" customFormat="1" x14ac:dyDescent="0.25">
      <c r="C239" s="44"/>
      <c r="D239" s="44"/>
      <c r="E239" s="44"/>
    </row>
    <row r="240" spans="3:5" s="43" customFormat="1" x14ac:dyDescent="0.25">
      <c r="C240" s="44"/>
      <c r="D240" s="44"/>
      <c r="E240" s="44"/>
    </row>
    <row r="241" spans="3:5" s="43" customFormat="1" x14ac:dyDescent="0.25">
      <c r="C241" s="44"/>
      <c r="D241" s="44"/>
      <c r="E241" s="44"/>
    </row>
    <row r="242" spans="3:5" s="43" customFormat="1" x14ac:dyDescent="0.25">
      <c r="C242" s="44"/>
      <c r="D242" s="44"/>
      <c r="E242" s="44"/>
    </row>
    <row r="243" spans="3:5" s="43" customFormat="1" x14ac:dyDescent="0.25">
      <c r="C243" s="44"/>
      <c r="D243" s="44"/>
      <c r="E243" s="44"/>
    </row>
    <row r="244" spans="3:5" s="43" customFormat="1" x14ac:dyDescent="0.25">
      <c r="C244" s="44"/>
      <c r="D244" s="44"/>
      <c r="E244" s="44"/>
    </row>
    <row r="245" spans="3:5" s="43" customFormat="1" x14ac:dyDescent="0.25">
      <c r="C245" s="44"/>
      <c r="D245" s="44"/>
      <c r="E245" s="44"/>
    </row>
    <row r="246" spans="3:5" s="43" customFormat="1" x14ac:dyDescent="0.25">
      <c r="C246" s="44"/>
      <c r="D246" s="44"/>
      <c r="E246" s="44"/>
    </row>
    <row r="247" spans="3:5" s="43" customFormat="1" x14ac:dyDescent="0.25">
      <c r="C247" s="44"/>
      <c r="D247" s="44"/>
      <c r="E247" s="44"/>
    </row>
    <row r="248" spans="3:5" s="43" customFormat="1" x14ac:dyDescent="0.25">
      <c r="C248" s="44"/>
      <c r="D248" s="44"/>
      <c r="E248" s="44"/>
    </row>
    <row r="249" spans="3:5" s="43" customFormat="1" x14ac:dyDescent="0.25">
      <c r="C249" s="44"/>
      <c r="D249" s="44"/>
      <c r="E249" s="44"/>
    </row>
    <row r="250" spans="3:5" s="43" customFormat="1" x14ac:dyDescent="0.25">
      <c r="C250" s="44"/>
      <c r="D250" s="44"/>
      <c r="E250" s="44"/>
    </row>
    <row r="251" spans="3:5" s="43" customFormat="1" x14ac:dyDescent="0.25">
      <c r="C251" s="44"/>
      <c r="D251" s="44"/>
      <c r="E251" s="44"/>
    </row>
    <row r="252" spans="3:5" s="43" customFormat="1" x14ac:dyDescent="0.25">
      <c r="C252" s="44"/>
      <c r="D252" s="44"/>
      <c r="E252" s="44"/>
    </row>
    <row r="253" spans="3:5" s="43" customFormat="1" x14ac:dyDescent="0.25">
      <c r="C253" s="44"/>
      <c r="D253" s="44"/>
      <c r="E253" s="44"/>
    </row>
    <row r="254" spans="3:5" s="43" customFormat="1" x14ac:dyDescent="0.25">
      <c r="C254" s="44"/>
      <c r="D254" s="44"/>
      <c r="E254" s="44"/>
    </row>
    <row r="255" spans="3:5" s="43" customFormat="1" x14ac:dyDescent="0.25">
      <c r="C255" s="44"/>
      <c r="D255" s="44"/>
      <c r="E255" s="44"/>
    </row>
    <row r="256" spans="3:5" s="43" customFormat="1" x14ac:dyDescent="0.25">
      <c r="C256" s="44"/>
      <c r="D256" s="44"/>
      <c r="E256" s="44"/>
    </row>
    <row r="257" spans="3:5" s="43" customFormat="1" x14ac:dyDescent="0.25">
      <c r="C257" s="44"/>
      <c r="D257" s="44"/>
      <c r="E257" s="44"/>
    </row>
    <row r="258" spans="3:5" s="43" customFormat="1" x14ac:dyDescent="0.25">
      <c r="C258" s="44"/>
      <c r="D258" s="44"/>
      <c r="E258" s="44"/>
    </row>
    <row r="259" spans="3:5" s="43" customFormat="1" x14ac:dyDescent="0.25">
      <c r="C259" s="44"/>
      <c r="D259" s="44"/>
      <c r="E259" s="44"/>
    </row>
    <row r="260" spans="3:5" s="43" customFormat="1" x14ac:dyDescent="0.25">
      <c r="C260" s="44"/>
      <c r="D260" s="44"/>
      <c r="E260" s="44"/>
    </row>
    <row r="261" spans="3:5" s="43" customFormat="1" x14ac:dyDescent="0.25">
      <c r="C261" s="44"/>
      <c r="D261" s="44"/>
      <c r="E261" s="44"/>
    </row>
    <row r="262" spans="3:5" s="43" customFormat="1" x14ac:dyDescent="0.25">
      <c r="C262" s="44"/>
      <c r="D262" s="44"/>
      <c r="E262" s="44"/>
    </row>
    <row r="263" spans="3:5" s="43" customFormat="1" x14ac:dyDescent="0.25">
      <c r="C263" s="44"/>
      <c r="D263" s="44"/>
      <c r="E263" s="44"/>
    </row>
    <row r="264" spans="3:5" s="43" customFormat="1" x14ac:dyDescent="0.25">
      <c r="C264" s="44"/>
      <c r="D264" s="44"/>
      <c r="E264" s="44"/>
    </row>
    <row r="265" spans="3:5" s="43" customFormat="1" x14ac:dyDescent="0.25">
      <c r="C265" s="44"/>
      <c r="D265" s="44"/>
      <c r="E265" s="44"/>
    </row>
    <row r="266" spans="3:5" s="43" customFormat="1" x14ac:dyDescent="0.25">
      <c r="C266" s="44"/>
      <c r="D266" s="44"/>
      <c r="E266" s="44"/>
    </row>
    <row r="267" spans="3:5" s="43" customFormat="1" x14ac:dyDescent="0.25">
      <c r="C267" s="44"/>
      <c r="D267" s="44"/>
      <c r="E267" s="44"/>
    </row>
    <row r="268" spans="3:5" s="43" customFormat="1" x14ac:dyDescent="0.25">
      <c r="C268" s="44"/>
      <c r="D268" s="44"/>
      <c r="E268" s="44"/>
    </row>
    <row r="269" spans="3:5" s="43" customFormat="1" x14ac:dyDescent="0.25">
      <c r="C269" s="44"/>
      <c r="D269" s="44"/>
      <c r="E269" s="44"/>
    </row>
    <row r="270" spans="3:5" s="43" customFormat="1" x14ac:dyDescent="0.25">
      <c r="C270" s="44"/>
      <c r="D270" s="44"/>
      <c r="E270" s="44"/>
    </row>
    <row r="271" spans="3:5" s="43" customFormat="1" x14ac:dyDescent="0.25">
      <c r="C271" s="44"/>
      <c r="D271" s="44"/>
      <c r="E271" s="44"/>
    </row>
    <row r="272" spans="3:5" s="43" customFormat="1" x14ac:dyDescent="0.25">
      <c r="C272" s="44"/>
      <c r="D272" s="44"/>
      <c r="E272" s="44"/>
    </row>
    <row r="273" spans="3:5" s="43" customFormat="1" x14ac:dyDescent="0.25">
      <c r="C273" s="44"/>
      <c r="D273" s="44"/>
      <c r="E273" s="44"/>
    </row>
    <row r="274" spans="3:5" s="43" customFormat="1" x14ac:dyDescent="0.25">
      <c r="C274" s="44"/>
      <c r="D274" s="44"/>
      <c r="E274" s="44"/>
    </row>
    <row r="275" spans="3:5" s="43" customFormat="1" x14ac:dyDescent="0.25">
      <c r="C275" s="44"/>
      <c r="D275" s="44"/>
      <c r="E275" s="44"/>
    </row>
    <row r="276" spans="3:5" s="43" customFormat="1" x14ac:dyDescent="0.25">
      <c r="C276" s="44"/>
      <c r="D276" s="44"/>
      <c r="E276" s="44"/>
    </row>
    <row r="277" spans="3:5" s="43" customFormat="1" x14ac:dyDescent="0.25">
      <c r="C277" s="44"/>
      <c r="D277" s="44"/>
      <c r="E277" s="44"/>
    </row>
    <row r="278" spans="3:5" s="43" customFormat="1" x14ac:dyDescent="0.25">
      <c r="C278" s="44"/>
      <c r="D278" s="44"/>
      <c r="E278" s="44"/>
    </row>
    <row r="279" spans="3:5" s="43" customFormat="1" x14ac:dyDescent="0.25">
      <c r="C279" s="44"/>
      <c r="D279" s="44"/>
      <c r="E279" s="44"/>
    </row>
    <row r="280" spans="3:5" s="43" customFormat="1" x14ac:dyDescent="0.25">
      <c r="C280" s="44"/>
      <c r="D280" s="44"/>
      <c r="E280" s="44"/>
    </row>
    <row r="281" spans="3:5" s="43" customFormat="1" x14ac:dyDescent="0.25">
      <c r="C281" s="44"/>
      <c r="D281" s="44"/>
      <c r="E281" s="44"/>
    </row>
    <row r="282" spans="3:5" s="43" customFormat="1" x14ac:dyDescent="0.25">
      <c r="C282" s="44"/>
      <c r="D282" s="44"/>
      <c r="E282" s="44"/>
    </row>
    <row r="283" spans="3:5" s="43" customFormat="1" x14ac:dyDescent="0.25">
      <c r="C283" s="44"/>
      <c r="D283" s="44"/>
      <c r="E283" s="44"/>
    </row>
    <row r="284" spans="3:5" s="43" customFormat="1" x14ac:dyDescent="0.25">
      <c r="C284" s="44"/>
      <c r="D284" s="44"/>
      <c r="E284" s="44"/>
    </row>
    <row r="285" spans="3:5" s="43" customFormat="1" x14ac:dyDescent="0.25">
      <c r="C285" s="44"/>
      <c r="D285" s="44"/>
      <c r="E285" s="44"/>
    </row>
    <row r="286" spans="3:5" s="43" customFormat="1" x14ac:dyDescent="0.25">
      <c r="C286" s="44"/>
      <c r="D286" s="44"/>
      <c r="E286" s="44"/>
    </row>
    <row r="287" spans="3:5" s="43" customFormat="1" x14ac:dyDescent="0.25">
      <c r="C287" s="44"/>
      <c r="D287" s="44"/>
      <c r="E287" s="44"/>
    </row>
    <row r="288" spans="3:5" s="43" customFormat="1" x14ac:dyDescent="0.25">
      <c r="C288" s="44"/>
      <c r="D288" s="44"/>
      <c r="E288" s="44"/>
    </row>
    <row r="289" spans="3:5" s="43" customFormat="1" x14ac:dyDescent="0.25">
      <c r="C289" s="44"/>
      <c r="D289" s="44"/>
      <c r="E289" s="44"/>
    </row>
    <row r="290" spans="3:5" s="43" customFormat="1" x14ac:dyDescent="0.25">
      <c r="C290" s="44"/>
      <c r="D290" s="44"/>
      <c r="E290" s="44"/>
    </row>
    <row r="291" spans="3:5" s="43" customFormat="1" x14ac:dyDescent="0.25">
      <c r="C291" s="44"/>
      <c r="D291" s="44"/>
      <c r="E291" s="44"/>
    </row>
    <row r="292" spans="3:5" s="43" customFormat="1" x14ac:dyDescent="0.25">
      <c r="C292" s="44"/>
      <c r="D292" s="44"/>
      <c r="E292" s="44"/>
    </row>
    <row r="293" spans="3:5" s="43" customFormat="1" x14ac:dyDescent="0.25">
      <c r="C293" s="44"/>
      <c r="D293" s="44"/>
      <c r="E293" s="44"/>
    </row>
    <row r="294" spans="3:5" s="43" customFormat="1" x14ac:dyDescent="0.25">
      <c r="C294" s="44"/>
      <c r="D294" s="44"/>
      <c r="E294" s="44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/>
  </sheetViews>
  <sheetFormatPr defaultColWidth="16.28515625" defaultRowHeight="15" x14ac:dyDescent="0.25"/>
  <cols>
    <col min="1" max="1" width="24.140625" bestFit="1" customWidth="1"/>
    <col min="2" max="2" width="9.85546875" bestFit="1" customWidth="1"/>
    <col min="3" max="3" width="21.7109375" bestFit="1" customWidth="1"/>
    <col min="4" max="4" width="11.85546875" style="88" bestFit="1" customWidth="1"/>
    <col min="5" max="5" width="6" customWidth="1"/>
    <col min="6" max="6" width="10.85546875" style="88" bestFit="1" customWidth="1"/>
    <col min="7" max="8" width="10" style="88" bestFit="1" customWidth="1"/>
    <col min="9" max="11" width="10.85546875" style="88" bestFit="1" customWidth="1"/>
    <col min="12" max="15" width="10" style="88" bestFit="1" customWidth="1"/>
    <col min="16" max="16" width="10.85546875" style="88" bestFit="1" customWidth="1"/>
    <col min="17" max="17" width="10" style="88" bestFit="1" customWidth="1"/>
    <col min="18" max="18" width="14.140625" bestFit="1" customWidth="1"/>
    <col min="19" max="19" width="12.140625" bestFit="1" customWidth="1"/>
    <col min="20" max="20" width="24.85546875" bestFit="1" customWidth="1"/>
    <col min="21" max="21" width="22" bestFit="1" customWidth="1"/>
    <col min="22" max="22" width="14.42578125" customWidth="1"/>
    <col min="23" max="23" width="13.85546875" customWidth="1"/>
    <col min="24" max="24" width="14.42578125" customWidth="1"/>
    <col min="25" max="25" width="13.85546875" bestFit="1" customWidth="1"/>
  </cols>
  <sheetData>
    <row r="1" spans="1:20" s="281" customFormat="1" ht="18.75" x14ac:dyDescent="0.3">
      <c r="A1" s="91" t="s">
        <v>65</v>
      </c>
      <c r="G1" s="116"/>
      <c r="J1" s="116"/>
      <c r="T1"/>
    </row>
    <row r="2" spans="1:20" s="281" customFormat="1" ht="15.75" x14ac:dyDescent="0.25">
      <c r="A2" s="252" t="s">
        <v>642</v>
      </c>
      <c r="G2" s="116"/>
      <c r="J2" s="116"/>
      <c r="T2"/>
    </row>
    <row r="3" spans="1:20" s="281" customFormat="1" ht="20.25" x14ac:dyDescent="0.3">
      <c r="A3" s="92" t="s">
        <v>632</v>
      </c>
      <c r="G3" s="116"/>
      <c r="J3" s="116"/>
      <c r="T3"/>
    </row>
    <row r="4" spans="1:20" s="281" customFormat="1" ht="20.25" x14ac:dyDescent="0.3">
      <c r="A4" s="92"/>
      <c r="G4" s="116"/>
      <c r="J4" s="116"/>
      <c r="T4"/>
    </row>
    <row r="5" spans="1:20" s="43" customFormat="1" ht="15.75" thickBot="1" x14ac:dyDescent="0.3">
      <c r="E5" s="64"/>
    </row>
    <row r="6" spans="1:20" s="144" customFormat="1" ht="15.75" thickBot="1" x14ac:dyDescent="0.3">
      <c r="A6" s="67" t="s">
        <v>613</v>
      </c>
      <c r="B6" s="1083"/>
      <c r="C6" s="64"/>
      <c r="D6" s="1084">
        <v>2024</v>
      </c>
      <c r="E6" s="64"/>
      <c r="F6" s="1072">
        <v>45292</v>
      </c>
      <c r="G6" s="1070">
        <v>45323</v>
      </c>
      <c r="H6" s="1070">
        <v>45352</v>
      </c>
      <c r="I6" s="1070">
        <v>45383</v>
      </c>
      <c r="J6" s="1070">
        <v>45413</v>
      </c>
      <c r="K6" s="1070">
        <v>45444</v>
      </c>
      <c r="L6" s="1070">
        <v>45474</v>
      </c>
      <c r="M6" s="1070">
        <v>45505</v>
      </c>
      <c r="N6" s="1070">
        <v>45536</v>
      </c>
      <c r="O6" s="1070">
        <v>45566</v>
      </c>
      <c r="P6" s="1070">
        <v>45597</v>
      </c>
      <c r="Q6" s="1071">
        <v>45627</v>
      </c>
    </row>
    <row r="7" spans="1:20" s="43" customFormat="1" ht="14.1" customHeight="1" thickTop="1" x14ac:dyDescent="0.25">
      <c r="A7" s="64" t="s">
        <v>614</v>
      </c>
      <c r="B7" s="64" t="s">
        <v>615</v>
      </c>
      <c r="C7" s="64" t="s">
        <v>616</v>
      </c>
      <c r="D7" s="282"/>
      <c r="E7" s="64"/>
      <c r="F7" s="203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5"/>
    </row>
    <row r="8" spans="1:20" s="43" customFormat="1" x14ac:dyDescent="0.25">
      <c r="A8" s="64" t="s">
        <v>614</v>
      </c>
      <c r="B8" s="64" t="s">
        <v>615</v>
      </c>
      <c r="C8" s="64" t="s">
        <v>253</v>
      </c>
      <c r="D8" s="868"/>
      <c r="E8" s="64"/>
      <c r="F8" s="268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97"/>
    </row>
    <row r="9" spans="1:20" s="43" customFormat="1" x14ac:dyDescent="0.25">
      <c r="A9" s="64" t="s">
        <v>614</v>
      </c>
      <c r="B9" s="64" t="s">
        <v>615</v>
      </c>
      <c r="C9" s="64" t="s">
        <v>617</v>
      </c>
      <c r="D9" s="1093"/>
      <c r="E9" s="64"/>
      <c r="F9" s="240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20" s="43" customFormat="1" x14ac:dyDescent="0.25">
      <c r="A10" s="64" t="s">
        <v>614</v>
      </c>
      <c r="B10" s="64" t="s">
        <v>615</v>
      </c>
      <c r="C10" s="64" t="s">
        <v>618</v>
      </c>
      <c r="D10" s="1094"/>
      <c r="E10" s="64"/>
      <c r="F10" s="698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700"/>
    </row>
    <row r="11" spans="1:20" s="41" customFormat="1" ht="15.75" thickBot="1" x14ac:dyDescent="0.3">
      <c r="A11" s="392" t="s">
        <v>614</v>
      </c>
      <c r="B11" s="392" t="s">
        <v>615</v>
      </c>
      <c r="C11" s="392" t="s">
        <v>619</v>
      </c>
      <c r="D11" s="1095"/>
      <c r="E11" s="392"/>
      <c r="F11" s="241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20" s="43" customFormat="1" ht="16.5" thickTop="1" thickBot="1" x14ac:dyDescent="0.3">
      <c r="A12" s="64"/>
      <c r="B12" s="64"/>
      <c r="C12" s="64"/>
      <c r="D12" s="1085"/>
      <c r="E12" s="64"/>
      <c r="F12" s="107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95"/>
    </row>
    <row r="13" spans="1:20" s="43" customFormat="1" ht="15.75" thickTop="1" x14ac:dyDescent="0.25">
      <c r="A13" s="64" t="s">
        <v>614</v>
      </c>
      <c r="B13" s="64" t="s">
        <v>620</v>
      </c>
      <c r="C13" s="64" t="s">
        <v>616</v>
      </c>
      <c r="D13" s="282"/>
      <c r="E13" s="64"/>
      <c r="F13" s="203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5"/>
    </row>
    <row r="14" spans="1:20" s="43" customFormat="1" x14ac:dyDescent="0.25">
      <c r="A14" s="64" t="s">
        <v>614</v>
      </c>
      <c r="B14" s="64" t="s">
        <v>620</v>
      </c>
      <c r="C14" s="64" t="s">
        <v>253</v>
      </c>
      <c r="D14" s="868"/>
      <c r="E14" s="64"/>
      <c r="F14" s="268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797"/>
    </row>
    <row r="15" spans="1:20" s="43" customFormat="1" x14ac:dyDescent="0.25">
      <c r="A15" s="64" t="s">
        <v>614</v>
      </c>
      <c r="B15" s="64" t="s">
        <v>620</v>
      </c>
      <c r="C15" s="64" t="s">
        <v>617</v>
      </c>
      <c r="D15" s="1093"/>
      <c r="E15" s="64"/>
      <c r="F15" s="240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20" s="43" customFormat="1" x14ac:dyDescent="0.25">
      <c r="A16" s="64" t="s">
        <v>614</v>
      </c>
      <c r="B16" s="64" t="s">
        <v>620</v>
      </c>
      <c r="C16" s="64" t="s">
        <v>618</v>
      </c>
      <c r="D16" s="1094"/>
      <c r="E16" s="64"/>
      <c r="F16" s="698"/>
      <c r="G16" s="699"/>
      <c r="H16" s="699"/>
      <c r="I16" s="699"/>
      <c r="J16" s="699"/>
      <c r="K16" s="699"/>
      <c r="L16" s="699"/>
      <c r="M16" s="699"/>
      <c r="N16" s="699"/>
      <c r="O16" s="699"/>
      <c r="P16" s="699"/>
      <c r="Q16" s="700"/>
    </row>
    <row r="17" spans="1:17" s="41" customFormat="1" ht="15.75" thickBot="1" x14ac:dyDescent="0.3">
      <c r="A17" s="392" t="s">
        <v>614</v>
      </c>
      <c r="B17" s="392" t="s">
        <v>620</v>
      </c>
      <c r="C17" s="392" t="s">
        <v>619</v>
      </c>
      <c r="D17" s="1095"/>
      <c r="E17" s="392"/>
      <c r="F17" s="241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</row>
    <row r="18" spans="1:17" s="43" customFormat="1" ht="16.5" thickTop="1" thickBot="1" x14ac:dyDescent="0.3">
      <c r="A18" s="64"/>
      <c r="B18" s="64"/>
      <c r="C18" s="64"/>
      <c r="D18" s="1085"/>
      <c r="E18" s="64"/>
      <c r="F18" s="107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95"/>
    </row>
    <row r="19" spans="1:17" s="43" customFormat="1" ht="15.75" thickTop="1" x14ac:dyDescent="0.25">
      <c r="A19" s="64" t="s">
        <v>621</v>
      </c>
      <c r="B19" s="64" t="s">
        <v>615</v>
      </c>
      <c r="C19" s="64" t="s">
        <v>616</v>
      </c>
      <c r="D19" s="282"/>
      <c r="E19" s="64"/>
      <c r="F19" s="203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5"/>
    </row>
    <row r="20" spans="1:17" s="43" customFormat="1" x14ac:dyDescent="0.25">
      <c r="A20" s="64" t="s">
        <v>621</v>
      </c>
      <c r="B20" s="64" t="s">
        <v>615</v>
      </c>
      <c r="C20" s="64" t="s">
        <v>253</v>
      </c>
      <c r="D20" s="868"/>
      <c r="E20" s="64"/>
      <c r="F20" s="268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797"/>
    </row>
    <row r="21" spans="1:17" s="43" customFormat="1" x14ac:dyDescent="0.25">
      <c r="A21" s="64" t="s">
        <v>621</v>
      </c>
      <c r="B21" s="64" t="s">
        <v>615</v>
      </c>
      <c r="C21" s="64" t="s">
        <v>617</v>
      </c>
      <c r="D21" s="1093"/>
      <c r="E21" s="64"/>
      <c r="F21" s="240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/>
    </row>
    <row r="22" spans="1:17" s="43" customFormat="1" x14ac:dyDescent="0.25">
      <c r="A22" s="64" t="s">
        <v>621</v>
      </c>
      <c r="B22" s="64" t="s">
        <v>615</v>
      </c>
      <c r="C22" s="64" t="s">
        <v>618</v>
      </c>
      <c r="D22" s="1094"/>
      <c r="E22" s="64"/>
      <c r="F22" s="698"/>
      <c r="G22" s="699"/>
      <c r="H22" s="699"/>
      <c r="I22" s="699"/>
      <c r="J22" s="699"/>
      <c r="K22" s="699"/>
      <c r="L22" s="699"/>
      <c r="M22" s="699"/>
      <c r="N22" s="699"/>
      <c r="O22" s="699"/>
      <c r="P22" s="699"/>
      <c r="Q22" s="700"/>
    </row>
    <row r="23" spans="1:17" s="41" customFormat="1" ht="15.75" thickBot="1" x14ac:dyDescent="0.3">
      <c r="A23" s="392" t="s">
        <v>621</v>
      </c>
      <c r="B23" s="392" t="s">
        <v>615</v>
      </c>
      <c r="C23" s="392" t="s">
        <v>619</v>
      </c>
      <c r="D23" s="1095"/>
      <c r="E23" s="392"/>
      <c r="F23" s="241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s="43" customFormat="1" ht="16.5" thickTop="1" thickBot="1" x14ac:dyDescent="0.3">
      <c r="A24" s="64"/>
      <c r="B24" s="64"/>
      <c r="C24" s="64"/>
      <c r="D24" s="1085"/>
      <c r="E24" s="64"/>
      <c r="F24" s="107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95"/>
    </row>
    <row r="25" spans="1:17" s="43" customFormat="1" ht="15.75" thickTop="1" x14ac:dyDescent="0.25">
      <c r="A25" s="64" t="s">
        <v>621</v>
      </c>
      <c r="B25" s="64" t="s">
        <v>620</v>
      </c>
      <c r="C25" s="64" t="s">
        <v>616</v>
      </c>
      <c r="D25" s="282"/>
      <c r="E25" s="64"/>
      <c r="F25" s="203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5"/>
    </row>
    <row r="26" spans="1:17" s="43" customFormat="1" x14ac:dyDescent="0.25">
      <c r="A26" s="64" t="s">
        <v>621</v>
      </c>
      <c r="B26" s="64" t="s">
        <v>620</v>
      </c>
      <c r="C26" s="64" t="s">
        <v>253</v>
      </c>
      <c r="D26" s="868"/>
      <c r="E26" s="64"/>
      <c r="F26" s="268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797"/>
    </row>
    <row r="27" spans="1:17" s="43" customFormat="1" x14ac:dyDescent="0.25">
      <c r="A27" s="64" t="s">
        <v>621</v>
      </c>
      <c r="B27" s="64" t="s">
        <v>620</v>
      </c>
      <c r="C27" s="64" t="s">
        <v>617</v>
      </c>
      <c r="D27" s="1093"/>
      <c r="E27" s="64"/>
      <c r="F27" s="240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</row>
    <row r="28" spans="1:17" s="43" customFormat="1" x14ac:dyDescent="0.25">
      <c r="A28" s="64" t="s">
        <v>621</v>
      </c>
      <c r="B28" s="64" t="s">
        <v>620</v>
      </c>
      <c r="C28" s="64" t="s">
        <v>618</v>
      </c>
      <c r="D28" s="1094"/>
      <c r="E28" s="64"/>
      <c r="F28" s="698"/>
      <c r="G28" s="699"/>
      <c r="H28" s="699"/>
      <c r="I28" s="699"/>
      <c r="J28" s="699"/>
      <c r="K28" s="699"/>
      <c r="L28" s="699"/>
      <c r="M28" s="699"/>
      <c r="N28" s="699"/>
      <c r="O28" s="699"/>
      <c r="P28" s="699"/>
      <c r="Q28" s="700"/>
    </row>
    <row r="29" spans="1:17" s="41" customFormat="1" ht="15.75" thickBot="1" x14ac:dyDescent="0.3">
      <c r="A29" s="392" t="s">
        <v>621</v>
      </c>
      <c r="B29" s="392" t="s">
        <v>620</v>
      </c>
      <c r="C29" s="392" t="s">
        <v>619</v>
      </c>
      <c r="D29" s="1095"/>
      <c r="E29" s="392"/>
      <c r="F29" s="241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</row>
    <row r="30" spans="1:17" s="41" customFormat="1" ht="15.75" thickTop="1" x14ac:dyDescent="0.25">
      <c r="A30" s="392"/>
      <c r="B30" s="392"/>
      <c r="C30" s="392"/>
      <c r="D30" s="1086"/>
      <c r="E30" s="392"/>
      <c r="F30" s="1074"/>
      <c r="G30" s="798"/>
      <c r="H30" s="798"/>
      <c r="I30" s="798"/>
      <c r="J30" s="798"/>
      <c r="K30" s="798"/>
      <c r="L30" s="798"/>
      <c r="M30" s="798"/>
      <c r="N30" s="798"/>
      <c r="O30" s="798"/>
      <c r="P30" s="798"/>
      <c r="Q30" s="1064"/>
    </row>
    <row r="31" spans="1:17" s="41" customFormat="1" ht="15.75" thickBot="1" x14ac:dyDescent="0.3">
      <c r="A31" s="989" t="s">
        <v>663</v>
      </c>
      <c r="B31" s="64"/>
      <c r="C31" s="64"/>
      <c r="D31" s="1087"/>
      <c r="E31" s="64"/>
      <c r="F31" s="1075"/>
      <c r="G31" s="798"/>
      <c r="H31" s="798"/>
      <c r="I31" s="798"/>
      <c r="J31" s="798"/>
      <c r="K31" s="798"/>
      <c r="L31" s="798"/>
      <c r="M31" s="798"/>
      <c r="N31" s="798"/>
      <c r="O31" s="798"/>
      <c r="P31" s="798"/>
      <c r="Q31" s="1064"/>
    </row>
    <row r="32" spans="1:17" s="41" customFormat="1" ht="16.5" thickTop="1" thickBot="1" x14ac:dyDescent="0.3">
      <c r="A32" s="1065" t="s">
        <v>663</v>
      </c>
      <c r="B32" s="1065" t="s">
        <v>622</v>
      </c>
      <c r="C32" s="392" t="s">
        <v>619</v>
      </c>
      <c r="D32" s="1096"/>
      <c r="E32" s="392"/>
      <c r="F32" s="639"/>
      <c r="G32" s="640"/>
      <c r="H32" s="640"/>
      <c r="I32" s="640"/>
      <c r="J32" s="640"/>
      <c r="K32" s="640"/>
      <c r="L32" s="640"/>
      <c r="M32" s="640"/>
      <c r="N32" s="640"/>
      <c r="O32" s="640"/>
      <c r="P32" s="640"/>
      <c r="Q32" s="641"/>
    </row>
    <row r="33" spans="1:18" s="41" customFormat="1" ht="15.75" thickTop="1" x14ac:dyDescent="0.25">
      <c r="A33" s="392"/>
      <c r="B33" s="392"/>
      <c r="C33" s="392"/>
      <c r="D33" s="1086"/>
      <c r="E33" s="392"/>
      <c r="F33" s="1074"/>
      <c r="G33" s="798"/>
      <c r="H33" s="798"/>
      <c r="I33" s="798"/>
      <c r="J33" s="798"/>
      <c r="K33" s="798"/>
      <c r="L33" s="798"/>
      <c r="M33" s="798"/>
      <c r="N33" s="798"/>
      <c r="O33" s="798"/>
      <c r="P33" s="798"/>
      <c r="Q33" s="1064"/>
    </row>
    <row r="34" spans="1:18" s="43" customFormat="1" x14ac:dyDescent="0.25">
      <c r="A34" s="989"/>
      <c r="B34" s="64"/>
      <c r="C34" s="64"/>
      <c r="D34" s="69"/>
      <c r="E34" s="64"/>
      <c r="F34" s="398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95"/>
    </row>
    <row r="35" spans="1:18" s="43" customFormat="1" ht="15.75" thickBot="1" x14ac:dyDescent="0.3">
      <c r="A35" s="64" t="s">
        <v>623</v>
      </c>
      <c r="B35" s="64" t="s">
        <v>46</v>
      </c>
      <c r="C35" s="64" t="s">
        <v>624</v>
      </c>
      <c r="D35" s="1088">
        <f t="shared" ref="D35" si="0">SUM(F35:Q35)</f>
        <v>600</v>
      </c>
      <c r="E35" s="64"/>
      <c r="F35" s="1076">
        <v>150</v>
      </c>
      <c r="G35" s="64">
        <v>150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150</v>
      </c>
      <c r="Q35" s="695">
        <v>150</v>
      </c>
    </row>
    <row r="36" spans="1:18" s="43" customFormat="1" ht="15.75" thickTop="1" x14ac:dyDescent="0.25">
      <c r="A36" s="64" t="s">
        <v>623</v>
      </c>
      <c r="B36" s="64" t="s">
        <v>46</v>
      </c>
      <c r="C36" s="64" t="s">
        <v>625</v>
      </c>
      <c r="D36" s="1097"/>
      <c r="E36" s="64"/>
      <c r="F36" s="799"/>
      <c r="G36" s="800"/>
      <c r="H36" s="800"/>
      <c r="I36" s="800"/>
      <c r="J36" s="800"/>
      <c r="K36" s="800"/>
      <c r="L36" s="800"/>
      <c r="M36" s="800"/>
      <c r="N36" s="800"/>
      <c r="O36" s="800"/>
      <c r="P36" s="800"/>
      <c r="Q36" s="801"/>
    </row>
    <row r="37" spans="1:18" s="43" customFormat="1" ht="15.75" thickBot="1" x14ac:dyDescent="0.3">
      <c r="A37" s="64" t="s">
        <v>623</v>
      </c>
      <c r="B37" s="64" t="s">
        <v>46</v>
      </c>
      <c r="C37" s="64" t="s">
        <v>617</v>
      </c>
      <c r="D37" s="1098"/>
      <c r="E37" s="64"/>
      <c r="F37" s="241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1:18" s="43" customFormat="1" ht="16.5" thickTop="1" thickBot="1" x14ac:dyDescent="0.3">
      <c r="A38" s="989"/>
      <c r="B38" s="64"/>
      <c r="C38" s="64"/>
      <c r="D38" s="1085"/>
      <c r="E38" s="64"/>
      <c r="F38" s="107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95"/>
    </row>
    <row r="39" spans="1:18" s="43" customFormat="1" ht="16.5" thickTop="1" thickBot="1" x14ac:dyDescent="0.3">
      <c r="A39" s="64" t="s">
        <v>650</v>
      </c>
      <c r="B39" s="64" t="s">
        <v>651</v>
      </c>
      <c r="C39" s="64" t="s">
        <v>617</v>
      </c>
      <c r="D39" s="1096"/>
      <c r="E39" s="64"/>
      <c r="F39" s="242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</row>
    <row r="40" spans="1:18" s="43" customFormat="1" ht="16.5" thickTop="1" thickBot="1" x14ac:dyDescent="0.3">
      <c r="A40" s="989"/>
      <c r="B40" s="64"/>
      <c r="C40" s="64"/>
      <c r="D40" s="1085"/>
      <c r="E40" s="64"/>
      <c r="F40" s="107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95"/>
    </row>
    <row r="41" spans="1:18" s="41" customFormat="1" ht="16.5" thickTop="1" thickBot="1" x14ac:dyDescent="0.3">
      <c r="A41" s="392" t="s">
        <v>649</v>
      </c>
      <c r="B41" s="392" t="s">
        <v>622</v>
      </c>
      <c r="C41" s="392" t="s">
        <v>626</v>
      </c>
      <c r="D41" s="1096"/>
      <c r="E41" s="392"/>
      <c r="F41" s="242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</row>
    <row r="42" spans="1:18" s="43" customFormat="1" ht="15.75" thickTop="1" x14ac:dyDescent="0.25">
      <c r="A42" s="989"/>
      <c r="B42" s="64"/>
      <c r="C42" s="64"/>
      <c r="D42" s="1089"/>
      <c r="E42" s="64"/>
      <c r="F42" s="1077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95"/>
    </row>
    <row r="43" spans="1:18" s="43" customFormat="1" ht="15.75" thickBot="1" x14ac:dyDescent="0.3">
      <c r="A43" s="64" t="s">
        <v>627</v>
      </c>
      <c r="B43" s="64" t="s">
        <v>46</v>
      </c>
      <c r="C43" s="64" t="s">
        <v>624</v>
      </c>
      <c r="D43" s="1088">
        <f t="shared" ref="D43" si="1">SUM(F43:Q43)</f>
        <v>1200</v>
      </c>
      <c r="E43" s="64"/>
      <c r="F43" s="1076">
        <v>100</v>
      </c>
      <c r="G43" s="64">
        <v>100</v>
      </c>
      <c r="H43" s="64">
        <v>100</v>
      </c>
      <c r="I43" s="64">
        <v>100</v>
      </c>
      <c r="J43" s="64">
        <v>100</v>
      </c>
      <c r="K43" s="64">
        <v>100</v>
      </c>
      <c r="L43" s="64">
        <v>100</v>
      </c>
      <c r="M43" s="64">
        <v>100</v>
      </c>
      <c r="N43" s="64">
        <v>100</v>
      </c>
      <c r="O43" s="64">
        <v>100</v>
      </c>
      <c r="P43" s="64">
        <v>100</v>
      </c>
      <c r="Q43" s="695">
        <v>100</v>
      </c>
    </row>
    <row r="44" spans="1:18" s="43" customFormat="1" ht="15.75" thickTop="1" x14ac:dyDescent="0.25">
      <c r="A44" s="64" t="s">
        <v>627</v>
      </c>
      <c r="B44" s="64" t="s">
        <v>46</v>
      </c>
      <c r="C44" s="64" t="s">
        <v>625</v>
      </c>
      <c r="D44" s="1097"/>
      <c r="E44" s="64"/>
      <c r="F44" s="799"/>
      <c r="G44" s="800"/>
      <c r="H44" s="800"/>
      <c r="I44" s="800"/>
      <c r="J44" s="800"/>
      <c r="K44" s="800"/>
      <c r="L44" s="800"/>
      <c r="M44" s="800"/>
      <c r="N44" s="800"/>
      <c r="O44" s="800"/>
      <c r="P44" s="800"/>
      <c r="Q44" s="801"/>
    </row>
    <row r="45" spans="1:18" s="41" customFormat="1" ht="15.75" thickBot="1" x14ac:dyDescent="0.3">
      <c r="A45" s="392" t="s">
        <v>627</v>
      </c>
      <c r="B45" s="392" t="s">
        <v>46</v>
      </c>
      <c r="C45" s="392" t="s">
        <v>617</v>
      </c>
      <c r="D45" s="1098"/>
      <c r="E45" s="392"/>
      <c r="F45" s="241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</row>
    <row r="46" spans="1:18" s="41" customFormat="1" ht="15.75" thickTop="1" x14ac:dyDescent="0.25">
      <c r="A46" s="392"/>
      <c r="B46" s="392"/>
      <c r="C46" s="392"/>
      <c r="D46" s="1089"/>
      <c r="E46" s="392"/>
      <c r="F46" s="1077"/>
      <c r="G46" s="1066"/>
      <c r="H46" s="1066"/>
      <c r="I46" s="1066"/>
      <c r="J46" s="1066"/>
      <c r="K46" s="1066"/>
      <c r="L46" s="1066"/>
      <c r="M46" s="1066"/>
      <c r="N46" s="1066"/>
      <c r="O46" s="1066"/>
      <c r="P46" s="1066"/>
      <c r="Q46" s="1067"/>
    </row>
    <row r="47" spans="1:18" s="41" customFormat="1" ht="15.75" thickBot="1" x14ac:dyDescent="0.3">
      <c r="A47" s="64" t="s">
        <v>628</v>
      </c>
      <c r="B47" s="64" t="s">
        <v>46</v>
      </c>
      <c r="C47" s="64" t="s">
        <v>624</v>
      </c>
      <c r="D47" s="1090">
        <f t="shared" ref="D47" si="2">SUM(F47:Q47)</f>
        <v>851.45948456682743</v>
      </c>
      <c r="E47" s="64"/>
      <c r="F47" s="1080">
        <v>82.569722477598589</v>
      </c>
      <c r="G47" s="1081">
        <v>72.636647878951123</v>
      </c>
      <c r="H47" s="1081">
        <v>69.37869850157017</v>
      </c>
      <c r="I47" s="1081">
        <v>61.511363255851911</v>
      </c>
      <c r="J47" s="1081">
        <v>57.307545421146926</v>
      </c>
      <c r="K47" s="1081">
        <v>63.984964801851852</v>
      </c>
      <c r="L47" s="1081">
        <v>71.044223527777788</v>
      </c>
      <c r="M47" s="1081">
        <v>70.903104350358461</v>
      </c>
      <c r="N47" s="1081">
        <v>67.791340726851871</v>
      </c>
      <c r="O47" s="1081">
        <v>76.066347583333311</v>
      </c>
      <c r="P47" s="1081">
        <v>81.043742503005092</v>
      </c>
      <c r="Q47" s="1082">
        <v>77.221783538530445</v>
      </c>
      <c r="R47" s="858"/>
    </row>
    <row r="48" spans="1:18" s="41" customFormat="1" ht="15.75" thickTop="1" x14ac:dyDescent="0.25">
      <c r="A48" s="64" t="s">
        <v>628</v>
      </c>
      <c r="B48" s="64" t="s">
        <v>46</v>
      </c>
      <c r="C48" s="64" t="s">
        <v>625</v>
      </c>
      <c r="D48" s="1097"/>
      <c r="E48" s="64"/>
      <c r="F48" s="799"/>
      <c r="G48" s="800"/>
      <c r="H48" s="800"/>
      <c r="I48" s="800"/>
      <c r="J48" s="800"/>
      <c r="K48" s="800"/>
      <c r="L48" s="800"/>
      <c r="M48" s="800"/>
      <c r="N48" s="800"/>
      <c r="O48" s="800"/>
      <c r="P48" s="800"/>
      <c r="Q48" s="801"/>
    </row>
    <row r="49" spans="1:17" s="41" customFormat="1" ht="15.75" thickBot="1" x14ac:dyDescent="0.3">
      <c r="A49" s="392" t="s">
        <v>628</v>
      </c>
      <c r="B49" s="392" t="s">
        <v>46</v>
      </c>
      <c r="C49" s="392" t="s">
        <v>617</v>
      </c>
      <c r="D49" s="1098"/>
      <c r="E49" s="392"/>
      <c r="F49" s="241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</row>
    <row r="50" spans="1:17" s="41" customFormat="1" ht="15.75" thickTop="1" x14ac:dyDescent="0.25">
      <c r="A50" s="392"/>
      <c r="B50" s="392"/>
      <c r="C50" s="392"/>
      <c r="D50" s="1091"/>
      <c r="E50" s="392"/>
      <c r="F50" s="1078"/>
      <c r="G50" s="1066"/>
      <c r="H50" s="1066"/>
      <c r="I50" s="1066"/>
      <c r="J50" s="1066"/>
      <c r="K50" s="1066"/>
      <c r="L50" s="1066"/>
      <c r="M50" s="1066"/>
      <c r="N50" s="1066"/>
      <c r="O50" s="1066"/>
      <c r="P50" s="1066"/>
      <c r="Q50" s="1067"/>
    </row>
    <row r="51" spans="1:17" s="43" customFormat="1" x14ac:dyDescent="0.25">
      <c r="A51" s="989"/>
      <c r="B51" s="64"/>
      <c r="C51" s="64"/>
      <c r="D51" s="69"/>
      <c r="E51" s="64"/>
      <c r="F51" s="398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95"/>
    </row>
    <row r="52" spans="1:17" s="43" customFormat="1" ht="15.75" thickBot="1" x14ac:dyDescent="0.3">
      <c r="A52" s="989" t="s">
        <v>629</v>
      </c>
      <c r="B52" s="64"/>
      <c r="C52" s="64"/>
      <c r="D52" s="1092"/>
      <c r="E52" s="64"/>
      <c r="F52" s="1079">
        <f>F6</f>
        <v>45292</v>
      </c>
      <c r="G52" s="1068">
        <f t="shared" ref="G52:Q52" si="3">G6</f>
        <v>45323</v>
      </c>
      <c r="H52" s="1068">
        <f t="shared" si="3"/>
        <v>45352</v>
      </c>
      <c r="I52" s="1068">
        <f t="shared" si="3"/>
        <v>45383</v>
      </c>
      <c r="J52" s="1068">
        <f t="shared" si="3"/>
        <v>45413</v>
      </c>
      <c r="K52" s="1068">
        <f t="shared" si="3"/>
        <v>45444</v>
      </c>
      <c r="L52" s="1068">
        <f t="shared" si="3"/>
        <v>45474</v>
      </c>
      <c r="M52" s="1068">
        <f t="shared" si="3"/>
        <v>45505</v>
      </c>
      <c r="N52" s="1068">
        <f t="shared" si="3"/>
        <v>45536</v>
      </c>
      <c r="O52" s="1068">
        <f t="shared" si="3"/>
        <v>45566</v>
      </c>
      <c r="P52" s="1068">
        <f t="shared" si="3"/>
        <v>45597</v>
      </c>
      <c r="Q52" s="1069">
        <f t="shared" si="3"/>
        <v>45627</v>
      </c>
    </row>
    <row r="53" spans="1:17" s="43" customFormat="1" ht="15.75" thickTop="1" x14ac:dyDescent="0.25">
      <c r="A53" s="64" t="s">
        <v>630</v>
      </c>
      <c r="B53" s="64" t="s">
        <v>615</v>
      </c>
      <c r="C53" s="64" t="s">
        <v>618</v>
      </c>
      <c r="D53" s="1099"/>
      <c r="E53" s="64"/>
      <c r="F53" s="802"/>
      <c r="G53" s="803"/>
      <c r="H53" s="803"/>
      <c r="I53" s="803"/>
      <c r="J53" s="803"/>
      <c r="K53" s="803"/>
      <c r="L53" s="803"/>
      <c r="M53" s="803"/>
      <c r="N53" s="803"/>
      <c r="O53" s="803"/>
      <c r="P53" s="803"/>
      <c r="Q53" s="804"/>
    </row>
    <row r="54" spans="1:17" s="43" customFormat="1" x14ac:dyDescent="0.25">
      <c r="A54" s="64" t="s">
        <v>630</v>
      </c>
      <c r="B54" s="64" t="s">
        <v>620</v>
      </c>
      <c r="C54" s="64" t="s">
        <v>618</v>
      </c>
      <c r="D54" s="1100"/>
      <c r="E54" s="64"/>
      <c r="F54" s="805"/>
      <c r="G54" s="806"/>
      <c r="H54" s="806"/>
      <c r="I54" s="806"/>
      <c r="J54" s="806"/>
      <c r="K54" s="806"/>
      <c r="L54" s="806"/>
      <c r="M54" s="806"/>
      <c r="N54" s="806"/>
      <c r="O54" s="806"/>
      <c r="P54" s="806"/>
      <c r="Q54" s="807"/>
    </row>
    <row r="55" spans="1:17" s="43" customFormat="1" ht="15.75" thickBot="1" x14ac:dyDescent="0.3">
      <c r="A55" s="64" t="s">
        <v>630</v>
      </c>
      <c r="B55" s="64" t="s">
        <v>0</v>
      </c>
      <c r="C55" s="64" t="s">
        <v>618</v>
      </c>
      <c r="D55" s="1101"/>
      <c r="E55" s="64"/>
      <c r="F55" s="384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6"/>
    </row>
    <row r="56" spans="1:17" s="43" customFormat="1" ht="15.75" thickTop="1" x14ac:dyDescent="0.25">
      <c r="A56" s="989"/>
      <c r="B56" s="64"/>
      <c r="C56" s="64"/>
    </row>
    <row r="57" spans="1:17" s="43" customFormat="1" x14ac:dyDescent="0.25"/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Normal="100" workbookViewId="0"/>
  </sheetViews>
  <sheetFormatPr defaultColWidth="9.140625" defaultRowHeight="15" x14ac:dyDescent="0.25"/>
  <cols>
    <col min="1" max="1" width="22.7109375" style="260" customWidth="1"/>
    <col min="2" max="2" width="12" style="951" bestFit="1" customWidth="1"/>
    <col min="3" max="3" width="15.140625" style="951" bestFit="1" customWidth="1"/>
    <col min="4" max="4" width="11.140625" style="951" bestFit="1" customWidth="1"/>
    <col min="5" max="5" width="9.140625" style="260"/>
    <col min="6" max="6" width="12" style="259" bestFit="1" customWidth="1"/>
    <col min="7" max="17" width="12" style="260" bestFit="1" customWidth="1"/>
    <col min="18" max="19" width="9.140625" style="260"/>
    <col min="20" max="20" width="15.140625" style="260" bestFit="1" customWidth="1"/>
    <col min="21" max="21" width="10.85546875" style="260" bestFit="1" customWidth="1"/>
    <col min="22" max="16384" width="9.140625" style="260"/>
  </cols>
  <sheetData>
    <row r="1" spans="1:17" ht="18.75" x14ac:dyDescent="0.3">
      <c r="A1" s="258" t="s">
        <v>65</v>
      </c>
    </row>
    <row r="2" spans="1:17" ht="15.75" x14ac:dyDescent="0.25">
      <c r="A2" s="252" t="s">
        <v>642</v>
      </c>
    </row>
    <row r="3" spans="1:17" ht="21" x14ac:dyDescent="0.35">
      <c r="A3" s="119" t="s">
        <v>640</v>
      </c>
    </row>
    <row r="5" spans="1:17" ht="15.75" thickBot="1" x14ac:dyDescent="0.3"/>
    <row r="6" spans="1:17" ht="30.75" thickBot="1" x14ac:dyDescent="0.3">
      <c r="A6" s="261" t="s">
        <v>634</v>
      </c>
      <c r="B6" s="939">
        <v>2024</v>
      </c>
      <c r="C6" s="960" t="s">
        <v>681</v>
      </c>
      <c r="D6" s="960" t="s">
        <v>682</v>
      </c>
      <c r="F6" s="935">
        <v>45292</v>
      </c>
      <c r="G6" s="936">
        <v>45323</v>
      </c>
      <c r="H6" s="936">
        <v>45352</v>
      </c>
      <c r="I6" s="936">
        <v>45383</v>
      </c>
      <c r="J6" s="936">
        <v>45413</v>
      </c>
      <c r="K6" s="936">
        <v>45444</v>
      </c>
      <c r="L6" s="936">
        <v>45474</v>
      </c>
      <c r="M6" s="936">
        <v>45505</v>
      </c>
      <c r="N6" s="936">
        <v>45536</v>
      </c>
      <c r="O6" s="936">
        <v>45566</v>
      </c>
      <c r="P6" s="936">
        <v>45597</v>
      </c>
      <c r="Q6" s="937">
        <v>45627</v>
      </c>
    </row>
    <row r="7" spans="1:17" s="264" customFormat="1" ht="16.5" thickTop="1" thickBot="1" x14ac:dyDescent="0.3">
      <c r="A7" s="93" t="s">
        <v>635</v>
      </c>
      <c r="B7" s="961"/>
      <c r="C7" s="962"/>
      <c r="D7" s="963"/>
      <c r="F7" s="262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949"/>
    </row>
    <row r="8" spans="1:17" s="264" customFormat="1" ht="15.75" thickTop="1" x14ac:dyDescent="0.25">
      <c r="A8" s="265"/>
      <c r="B8" s="952"/>
      <c r="C8" s="952"/>
      <c r="D8" s="952"/>
      <c r="F8" s="305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942"/>
    </row>
    <row r="9" spans="1:17" s="257" customFormat="1" ht="15.75" thickBot="1" x14ac:dyDescent="0.3">
      <c r="A9" s="261" t="s">
        <v>636</v>
      </c>
      <c r="B9" s="938"/>
      <c r="C9" s="938"/>
      <c r="D9" s="938"/>
      <c r="F9" s="309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941"/>
    </row>
    <row r="10" spans="1:17" ht="15.75" thickTop="1" x14ac:dyDescent="0.25">
      <c r="A10" s="93" t="s">
        <v>18</v>
      </c>
      <c r="B10" s="964"/>
      <c r="C10" s="965"/>
      <c r="D10" s="966"/>
      <c r="F10" s="266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713"/>
    </row>
    <row r="11" spans="1:17" s="270" customFormat="1" x14ac:dyDescent="0.25">
      <c r="A11" s="93" t="s">
        <v>20</v>
      </c>
      <c r="B11" s="967"/>
      <c r="C11" s="957"/>
      <c r="D11" s="968"/>
      <c r="F11" s="268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797"/>
    </row>
    <row r="12" spans="1:17" ht="15.75" thickBot="1" x14ac:dyDescent="0.3">
      <c r="A12" s="93" t="s">
        <v>19</v>
      </c>
      <c r="B12" s="969"/>
      <c r="C12" s="970"/>
      <c r="D12" s="971"/>
      <c r="F12" s="271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714"/>
    </row>
    <row r="13" spans="1:17" ht="15.75" thickTop="1" x14ac:dyDescent="0.25">
      <c r="A13" s="93" t="s">
        <v>53</v>
      </c>
      <c r="B13" s="953">
        <v>128153.44500000002</v>
      </c>
      <c r="C13" s="953">
        <v>127877.10060000002</v>
      </c>
      <c r="D13" s="953">
        <v>276.34440000000177</v>
      </c>
      <c r="F13" s="307">
        <v>4497.9449999999997</v>
      </c>
      <c r="G13" s="308">
        <v>8013.86</v>
      </c>
      <c r="H13" s="308">
        <v>9182.0450000000001</v>
      </c>
      <c r="I13" s="308">
        <v>13156.95</v>
      </c>
      <c r="J13" s="308">
        <v>14384.16</v>
      </c>
      <c r="K13" s="308">
        <v>16194.9</v>
      </c>
      <c r="L13" s="308">
        <v>16992.189999999999</v>
      </c>
      <c r="M13" s="308">
        <v>13896.21</v>
      </c>
      <c r="N13" s="308">
        <v>9711.6</v>
      </c>
      <c r="O13" s="308">
        <v>7156.35</v>
      </c>
      <c r="P13" s="308">
        <v>7775.7</v>
      </c>
      <c r="Q13" s="943">
        <v>7191.5349999999999</v>
      </c>
    </row>
    <row r="14" spans="1:17" x14ac:dyDescent="0.25">
      <c r="A14" s="93" t="s">
        <v>9</v>
      </c>
      <c r="B14" s="953">
        <v>685368.89000000013</v>
      </c>
      <c r="C14" s="953">
        <v>683431.10660000006</v>
      </c>
      <c r="D14" s="953">
        <v>1937.783400000073</v>
      </c>
      <c r="F14" s="307">
        <v>50430.46</v>
      </c>
      <c r="G14" s="308">
        <v>59945.63</v>
      </c>
      <c r="H14" s="308">
        <v>37128.379999999997</v>
      </c>
      <c r="I14" s="308">
        <v>63056.7</v>
      </c>
      <c r="J14" s="308">
        <v>61430.64</v>
      </c>
      <c r="K14" s="308">
        <v>70876.81</v>
      </c>
      <c r="L14" s="308">
        <v>76506.95</v>
      </c>
      <c r="M14" s="308">
        <v>60837.38</v>
      </c>
      <c r="N14" s="308">
        <v>50889.86</v>
      </c>
      <c r="O14" s="308">
        <v>45746.1</v>
      </c>
      <c r="P14" s="308">
        <v>56542.17</v>
      </c>
      <c r="Q14" s="944">
        <v>51977.81</v>
      </c>
    </row>
    <row r="15" spans="1:17" x14ac:dyDescent="0.25">
      <c r="A15" s="93" t="s">
        <v>637</v>
      </c>
      <c r="B15" s="953">
        <v>1385221.723</v>
      </c>
      <c r="C15" s="953">
        <v>1382970.54587</v>
      </c>
      <c r="D15" s="953">
        <v>2251.1771299999673</v>
      </c>
      <c r="F15" s="307">
        <v>142714.03899999999</v>
      </c>
      <c r="G15" s="308">
        <v>108444.031</v>
      </c>
      <c r="H15" s="308">
        <v>115137.341</v>
      </c>
      <c r="I15" s="308">
        <v>116503.266</v>
      </c>
      <c r="J15" s="308">
        <v>116485.33300000001</v>
      </c>
      <c r="K15" s="308">
        <v>107379.25199999999</v>
      </c>
      <c r="L15" s="308">
        <v>97587.180000000008</v>
      </c>
      <c r="M15" s="308">
        <v>97546.659</v>
      </c>
      <c r="N15" s="308">
        <v>101695.38399999999</v>
      </c>
      <c r="O15" s="308">
        <v>121324.83100000001</v>
      </c>
      <c r="P15" s="308">
        <v>126526.49699999999</v>
      </c>
      <c r="Q15" s="944">
        <v>133877.90999999997</v>
      </c>
    </row>
    <row r="16" spans="1:17" x14ac:dyDescent="0.25">
      <c r="A16" s="259"/>
      <c r="B16" s="952"/>
      <c r="C16" s="952"/>
      <c r="D16" s="952"/>
      <c r="F16" s="303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940"/>
    </row>
    <row r="17" spans="1:17" s="257" customFormat="1" x14ac:dyDescent="0.25">
      <c r="A17" s="261" t="s">
        <v>638</v>
      </c>
      <c r="B17" s="950"/>
      <c r="C17" s="950"/>
      <c r="D17" s="950"/>
      <c r="F17" s="309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1"/>
    </row>
    <row r="18" spans="1:17" x14ac:dyDescent="0.25">
      <c r="A18" s="274" t="s">
        <v>18</v>
      </c>
      <c r="B18" s="952">
        <v>0.85670251410450549</v>
      </c>
      <c r="C18" s="952"/>
      <c r="D18" s="952"/>
      <c r="F18" s="303">
        <v>0.87149191672602855</v>
      </c>
      <c r="G18" s="304">
        <v>0.79665254338888736</v>
      </c>
      <c r="H18" s="304">
        <v>0.80149015438681592</v>
      </c>
      <c r="I18" s="304">
        <v>0.87955104808023488</v>
      </c>
      <c r="J18" s="304">
        <v>0.82602753882834057</v>
      </c>
      <c r="K18" s="304">
        <v>0.83687512828591937</v>
      </c>
      <c r="L18" s="304">
        <v>0.89210353960477629</v>
      </c>
      <c r="M18" s="304">
        <v>0.89263860433400444</v>
      </c>
      <c r="N18" s="304">
        <v>0.91517544355550517</v>
      </c>
      <c r="O18" s="304">
        <v>0.84407538188904574</v>
      </c>
      <c r="P18" s="304">
        <v>0.84654790915313261</v>
      </c>
      <c r="Q18" s="940">
        <v>0.87780096102137528</v>
      </c>
    </row>
    <row r="19" spans="1:17" x14ac:dyDescent="0.25">
      <c r="A19" s="274" t="s">
        <v>20</v>
      </c>
      <c r="B19" s="952">
        <v>0.86397788066432779</v>
      </c>
      <c r="C19" s="952"/>
      <c r="D19" s="952"/>
      <c r="F19" s="303">
        <v>0.91191100379939272</v>
      </c>
      <c r="G19" s="304">
        <v>0.80529256610499345</v>
      </c>
      <c r="H19" s="304">
        <v>0.83833404756598895</v>
      </c>
      <c r="I19" s="304">
        <v>0.88026652568542285</v>
      </c>
      <c r="J19" s="304">
        <v>0.8279550835945011</v>
      </c>
      <c r="K19" s="304">
        <v>0.82093192123256598</v>
      </c>
      <c r="L19" s="304">
        <v>0.89742829968499438</v>
      </c>
      <c r="M19" s="304">
        <v>0.90265242883011709</v>
      </c>
      <c r="N19" s="304">
        <v>0.90902696099030844</v>
      </c>
      <c r="O19" s="304">
        <v>0.8681035861890829</v>
      </c>
      <c r="P19" s="304">
        <v>0.85265220068070557</v>
      </c>
      <c r="Q19" s="940">
        <v>0.85317994361385985</v>
      </c>
    </row>
    <row r="20" spans="1:17" x14ac:dyDescent="0.25">
      <c r="A20" s="274" t="s">
        <v>19</v>
      </c>
      <c r="B20" s="952">
        <v>0.86966863062916933</v>
      </c>
      <c r="C20" s="952"/>
      <c r="D20" s="952"/>
      <c r="F20" s="303">
        <v>0.89006275013987324</v>
      </c>
      <c r="G20" s="304">
        <v>0.81793142843205402</v>
      </c>
      <c r="H20" s="304">
        <v>0.83809552431920431</v>
      </c>
      <c r="I20" s="304">
        <v>0.86623306740886818</v>
      </c>
      <c r="J20" s="304">
        <v>0.82144959228149028</v>
      </c>
      <c r="K20" s="304">
        <v>0.84030535029495745</v>
      </c>
      <c r="L20" s="304">
        <v>0.90341114602535044</v>
      </c>
      <c r="M20" s="304">
        <v>0.91512655948654409</v>
      </c>
      <c r="N20" s="304">
        <v>0.92435500476379151</v>
      </c>
      <c r="O20" s="304">
        <v>0.87627798123196321</v>
      </c>
      <c r="P20" s="304">
        <v>0.84098306018529501</v>
      </c>
      <c r="Q20" s="940">
        <v>0.9017921029806405</v>
      </c>
    </row>
    <row r="21" spans="1:17" x14ac:dyDescent="0.25">
      <c r="A21" s="274" t="s">
        <v>53</v>
      </c>
      <c r="B21" s="952">
        <v>0.8724948943774572</v>
      </c>
      <c r="C21" s="952"/>
      <c r="D21" s="952"/>
      <c r="F21" s="303">
        <v>0.88396613457964723</v>
      </c>
      <c r="G21" s="304">
        <v>0.77795682722960402</v>
      </c>
      <c r="H21" s="304">
        <v>0.83270587324119116</v>
      </c>
      <c r="I21" s="304">
        <v>0.86204848208051543</v>
      </c>
      <c r="J21" s="304">
        <v>0.85138506418626847</v>
      </c>
      <c r="K21" s="304">
        <v>0.86011777249080468</v>
      </c>
      <c r="L21" s="304">
        <v>0.93762400210292907</v>
      </c>
      <c r="M21" s="304">
        <v>0.91333947459429066</v>
      </c>
      <c r="N21" s="304">
        <v>0.89271216384922492</v>
      </c>
      <c r="O21" s="304">
        <v>0.88470624164034684</v>
      </c>
      <c r="P21" s="304">
        <v>0.87805079393831986</v>
      </c>
      <c r="Q21" s="940">
        <v>0.89532590259634348</v>
      </c>
    </row>
    <row r="22" spans="1:17" x14ac:dyDescent="0.25">
      <c r="A22" s="274" t="s">
        <v>9</v>
      </c>
      <c r="B22" s="952">
        <v>0.87160457264398949</v>
      </c>
      <c r="C22" s="952"/>
      <c r="D22" s="952"/>
      <c r="F22" s="303">
        <v>0.90330506714391157</v>
      </c>
      <c r="G22" s="304">
        <v>0.79940996938912534</v>
      </c>
      <c r="H22" s="304">
        <v>0.82336851816890899</v>
      </c>
      <c r="I22" s="304">
        <v>0.87699231633584651</v>
      </c>
      <c r="J22" s="304">
        <v>0.84728000213702015</v>
      </c>
      <c r="K22" s="304">
        <v>0.84713848995640817</v>
      </c>
      <c r="L22" s="304">
        <v>0.91261231697910616</v>
      </c>
      <c r="M22" s="304">
        <v>0.90626738449661559</v>
      </c>
      <c r="N22" s="304">
        <v>0.91414318435983877</v>
      </c>
      <c r="O22" s="304">
        <v>0.88823291498808066</v>
      </c>
      <c r="P22" s="304">
        <v>0.8644322949494031</v>
      </c>
      <c r="Q22" s="940">
        <v>0.87607241282360815</v>
      </c>
    </row>
    <row r="23" spans="1:17" x14ac:dyDescent="0.25">
      <c r="A23" s="274" t="s">
        <v>637</v>
      </c>
      <c r="B23" s="952">
        <v>0.87160457264398949</v>
      </c>
      <c r="C23" s="952"/>
      <c r="D23" s="952"/>
      <c r="F23" s="303">
        <v>0.90330506714391157</v>
      </c>
      <c r="G23" s="304">
        <v>0.79940996938912534</v>
      </c>
      <c r="H23" s="304">
        <v>0.82336851816890899</v>
      </c>
      <c r="I23" s="304">
        <v>0.87699231633584651</v>
      </c>
      <c r="J23" s="304">
        <v>0.84728000213702015</v>
      </c>
      <c r="K23" s="304">
        <v>0.84713848995640817</v>
      </c>
      <c r="L23" s="304">
        <v>0.91261231697910616</v>
      </c>
      <c r="M23" s="304">
        <v>0.90626738449661559</v>
      </c>
      <c r="N23" s="304">
        <v>0.91414318435983877</v>
      </c>
      <c r="O23" s="304">
        <v>0.88823291498808066</v>
      </c>
      <c r="P23" s="304">
        <v>0.8644322949494031</v>
      </c>
      <c r="Q23" s="940">
        <v>0.87607241282360815</v>
      </c>
    </row>
    <row r="24" spans="1:17" x14ac:dyDescent="0.25">
      <c r="A24" s="259"/>
      <c r="B24" s="952"/>
      <c r="C24" s="952"/>
      <c r="D24" s="952"/>
      <c r="F24" s="303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940"/>
    </row>
    <row r="25" spans="1:17" s="257" customFormat="1" ht="15.75" thickBot="1" x14ac:dyDescent="0.3">
      <c r="A25" s="261" t="s">
        <v>639</v>
      </c>
      <c r="B25" s="950"/>
      <c r="C25" s="950"/>
      <c r="D25" s="950"/>
      <c r="F25" s="309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941"/>
    </row>
    <row r="26" spans="1:17" ht="15.75" thickTop="1" x14ac:dyDescent="0.25">
      <c r="A26" s="93" t="s">
        <v>18</v>
      </c>
      <c r="B26" s="821"/>
      <c r="C26" s="972"/>
      <c r="D26" s="822"/>
      <c r="F26" s="275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948"/>
    </row>
    <row r="27" spans="1:17" s="270" customFormat="1" x14ac:dyDescent="0.25">
      <c r="A27" s="93" t="s">
        <v>20</v>
      </c>
      <c r="B27" s="823"/>
      <c r="C27" s="959"/>
      <c r="D27" s="824"/>
      <c r="F27" s="277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856"/>
    </row>
    <row r="28" spans="1:17" ht="15.75" thickBot="1" x14ac:dyDescent="0.3">
      <c r="A28" s="93" t="s">
        <v>19</v>
      </c>
      <c r="B28" s="825"/>
      <c r="C28" s="973"/>
      <c r="D28" s="826"/>
      <c r="F28" s="279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857"/>
    </row>
    <row r="29" spans="1:17" ht="15.75" thickTop="1" x14ac:dyDescent="0.25">
      <c r="A29" s="274" t="s">
        <v>53</v>
      </c>
      <c r="B29" s="954">
        <v>774772.37770423107</v>
      </c>
      <c r="C29" s="954">
        <v>85434.690910860008</v>
      </c>
      <c r="D29" s="954">
        <v>689337.6867933711</v>
      </c>
      <c r="F29" s="312">
        <v>43120.53011922304</v>
      </c>
      <c r="G29" s="313">
        <v>139951.61112729527</v>
      </c>
      <c r="H29" s="313">
        <v>77818.937458843488</v>
      </c>
      <c r="I29" s="313">
        <v>72419.346825261426</v>
      </c>
      <c r="J29" s="313">
        <v>46901.16027204971</v>
      </c>
      <c r="K29" s="313">
        <v>67077.862901007436</v>
      </c>
      <c r="L29" s="313">
        <v>49020.597356431623</v>
      </c>
      <c r="M29" s="313">
        <v>65788.333728037192</v>
      </c>
      <c r="N29" s="313">
        <v>58619.350278350656</v>
      </c>
      <c r="O29" s="313">
        <v>44966.995576222165</v>
      </c>
      <c r="P29" s="313">
        <v>54210.906044774507</v>
      </c>
      <c r="Q29" s="945">
        <v>54876.746016734585</v>
      </c>
    </row>
    <row r="30" spans="1:17" x14ac:dyDescent="0.25">
      <c r="A30" s="274" t="s">
        <v>9</v>
      </c>
      <c r="B30" s="954">
        <v>4569981.5330742402</v>
      </c>
      <c r="C30" s="954">
        <v>431245.02826460003</v>
      </c>
      <c r="D30" s="954">
        <v>4138736.5048096403</v>
      </c>
      <c r="F30" s="312">
        <v>402885.68474036863</v>
      </c>
      <c r="G30" s="313">
        <v>945726.59126352426</v>
      </c>
      <c r="H30" s="313">
        <v>332230.3457824681</v>
      </c>
      <c r="I30" s="313">
        <v>309482.69839956652</v>
      </c>
      <c r="J30" s="313">
        <v>205834.21737690139</v>
      </c>
      <c r="K30" s="313">
        <v>320804.69499075011</v>
      </c>
      <c r="L30" s="313">
        <v>309216.63566666102</v>
      </c>
      <c r="M30" s="313">
        <v>311524.66583085473</v>
      </c>
      <c r="N30" s="313">
        <v>245813.51711179561</v>
      </c>
      <c r="O30" s="313">
        <v>278653.4994976751</v>
      </c>
      <c r="P30" s="313">
        <v>438224.75653073209</v>
      </c>
      <c r="Q30" s="946">
        <v>469584.22588294273</v>
      </c>
    </row>
    <row r="31" spans="1:17" x14ac:dyDescent="0.25">
      <c r="A31" s="274" t="s">
        <v>637</v>
      </c>
      <c r="B31" s="955">
        <v>9643672.1119384803</v>
      </c>
      <c r="C31" s="955">
        <v>872654.41444396996</v>
      </c>
      <c r="D31" s="955">
        <v>8771017.6974945106</v>
      </c>
      <c r="F31" s="314">
        <v>1140133.2314751574</v>
      </c>
      <c r="G31" s="315">
        <v>1710857.0513064251</v>
      </c>
      <c r="H31" s="315">
        <v>1030266.2979883298</v>
      </c>
      <c r="I31" s="315">
        <v>571798.79590975225</v>
      </c>
      <c r="J31" s="315">
        <v>390304.69736181729</v>
      </c>
      <c r="K31" s="315">
        <v>486023.11794499349</v>
      </c>
      <c r="L31" s="315">
        <v>394416.18681435962</v>
      </c>
      <c r="M31" s="315">
        <v>499498.6692045473</v>
      </c>
      <c r="N31" s="315">
        <v>491219.66566767177</v>
      </c>
      <c r="O31" s="315">
        <v>739026.68717363919</v>
      </c>
      <c r="P31" s="315">
        <v>980631.68326421501</v>
      </c>
      <c r="Q31" s="947">
        <v>1209496.0278275723</v>
      </c>
    </row>
    <row r="32" spans="1:17" ht="15.75" thickBot="1" x14ac:dyDescent="0.3">
      <c r="A32" s="259" t="s">
        <v>34</v>
      </c>
      <c r="B32" s="956">
        <v>28846416.775664147</v>
      </c>
      <c r="C32" s="956">
        <v>2635882.9006738942</v>
      </c>
      <c r="D32" s="956">
        <v>26210533.874990255</v>
      </c>
      <c r="F32" s="827">
        <v>2928324.1834668461</v>
      </c>
      <c r="G32" s="829">
        <v>5071230.3409720939</v>
      </c>
      <c r="H32" s="829">
        <v>3168043.9292815682</v>
      </c>
      <c r="I32" s="829">
        <v>1889397.0798257496</v>
      </c>
      <c r="J32" s="829">
        <v>1343062.5670270857</v>
      </c>
      <c r="K32" s="829">
        <v>1769403.4645739328</v>
      </c>
      <c r="L32" s="829">
        <v>1466624.0811142591</v>
      </c>
      <c r="M32" s="829">
        <v>1636387.7653651834</v>
      </c>
      <c r="N32" s="829">
        <v>1446362.4477202233</v>
      </c>
      <c r="O32" s="829">
        <v>2188714.439591819</v>
      </c>
      <c r="P32" s="829">
        <v>2789151.6817469262</v>
      </c>
      <c r="Q32" s="828">
        <v>3149714.7949784608</v>
      </c>
    </row>
    <row r="33" spans="1:6" x14ac:dyDescent="0.25">
      <c r="A33" s="259"/>
      <c r="F33" s="260"/>
    </row>
    <row r="34" spans="1:6" x14ac:dyDescent="0.25">
      <c r="A34" s="259"/>
      <c r="F34" s="260"/>
    </row>
    <row r="35" spans="1:6" x14ac:dyDescent="0.25">
      <c r="A35" s="259"/>
      <c r="F35" s="260"/>
    </row>
    <row r="36" spans="1:6" x14ac:dyDescent="0.25">
      <c r="A36" s="259"/>
      <c r="F36" s="260"/>
    </row>
    <row r="37" spans="1:6" x14ac:dyDescent="0.25">
      <c r="A37" s="259"/>
      <c r="F37" s="260"/>
    </row>
    <row r="38" spans="1:6" x14ac:dyDescent="0.25">
      <c r="A38" s="259"/>
      <c r="F38" s="260"/>
    </row>
    <row r="39" spans="1:6" x14ac:dyDescent="0.25">
      <c r="A39" s="259"/>
      <c r="F39" s="260"/>
    </row>
    <row r="40" spans="1:6" x14ac:dyDescent="0.25">
      <c r="A40" s="259"/>
      <c r="F40" s="260"/>
    </row>
    <row r="41" spans="1:6" x14ac:dyDescent="0.25">
      <c r="A41" s="259"/>
      <c r="F41" s="260"/>
    </row>
    <row r="42" spans="1:6" x14ac:dyDescent="0.25">
      <c r="A42" s="259"/>
      <c r="F42" s="260"/>
    </row>
    <row r="43" spans="1:6" x14ac:dyDescent="0.25">
      <c r="A43" s="259"/>
      <c r="F43" s="260"/>
    </row>
    <row r="44" spans="1:6" x14ac:dyDescent="0.25">
      <c r="A44" s="259"/>
      <c r="F44" s="260"/>
    </row>
    <row r="45" spans="1:6" x14ac:dyDescent="0.25">
      <c r="A45" s="259"/>
      <c r="F45" s="260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workbookViewId="0"/>
  </sheetViews>
  <sheetFormatPr defaultColWidth="9.140625" defaultRowHeight="12.75" x14ac:dyDescent="0.2"/>
  <cols>
    <col min="1" max="1" width="29.140625" style="106" customWidth="1"/>
    <col min="2" max="2" width="13.140625" style="106" bestFit="1" customWidth="1"/>
    <col min="3" max="3" width="8" style="106" bestFit="1" customWidth="1"/>
    <col min="4" max="4" width="8.85546875" style="106" bestFit="1" customWidth="1"/>
    <col min="5" max="5" width="8" style="106" bestFit="1" customWidth="1"/>
    <col min="6" max="6" width="7.28515625" style="106" bestFit="1" customWidth="1"/>
    <col min="7" max="10" width="8" style="106" bestFit="1" customWidth="1"/>
    <col min="11" max="11" width="10.85546875" style="106" bestFit="1" customWidth="1"/>
    <col min="12" max="12" width="8.140625" style="106" bestFit="1" customWidth="1"/>
    <col min="13" max="13" width="10.42578125" style="106" bestFit="1" customWidth="1"/>
    <col min="14" max="14" width="10.140625" style="106" bestFit="1" customWidth="1"/>
    <col min="15" max="15" width="12.7109375" style="90" bestFit="1" customWidth="1"/>
    <col min="16" max="16384" width="9.140625" style="106"/>
  </cols>
  <sheetData>
    <row r="1" spans="1:16" ht="18.75" x14ac:dyDescent="0.3">
      <c r="A1" s="2" t="s">
        <v>65</v>
      </c>
    </row>
    <row r="2" spans="1:16" ht="21" x14ac:dyDescent="0.35">
      <c r="A2" s="252" t="s">
        <v>642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1" x14ac:dyDescent="0.35">
      <c r="A3" s="3" t="s">
        <v>428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13.35" customHeight="1" x14ac:dyDescent="0.3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16" ht="15" x14ac:dyDescent="0.25">
      <c r="A6" s="756" t="s">
        <v>648</v>
      </c>
      <c r="B6" s="756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16"/>
      <c r="P6" s="96"/>
    </row>
    <row r="7" spans="1:16" ht="15" x14ac:dyDescent="0.25">
      <c r="A7" s="318"/>
      <c r="B7" s="757" t="s">
        <v>67</v>
      </c>
      <c r="C7" s="319">
        <v>45292</v>
      </c>
      <c r="D7" s="319">
        <v>45323</v>
      </c>
      <c r="E7" s="319">
        <v>45352</v>
      </c>
      <c r="F7" s="319">
        <v>45383</v>
      </c>
      <c r="G7" s="319">
        <v>45413</v>
      </c>
      <c r="H7" s="319">
        <v>45444</v>
      </c>
      <c r="I7" s="319">
        <v>45474</v>
      </c>
      <c r="J7" s="319">
        <v>45505</v>
      </c>
      <c r="K7" s="319">
        <v>45536</v>
      </c>
      <c r="L7" s="319">
        <v>45566</v>
      </c>
      <c r="M7" s="319">
        <v>45597</v>
      </c>
      <c r="N7" s="319">
        <v>45627</v>
      </c>
      <c r="O7" s="320" t="s">
        <v>429</v>
      </c>
      <c r="P7" s="96"/>
    </row>
    <row r="8" spans="1:16" ht="15" x14ac:dyDescent="0.25">
      <c r="A8" s="321" t="s">
        <v>25</v>
      </c>
      <c r="B8" s="535" t="s">
        <v>430</v>
      </c>
      <c r="C8" s="121">
        <v>10.31</v>
      </c>
      <c r="D8" s="121">
        <v>8.77</v>
      </c>
      <c r="E8" s="121">
        <v>5.26</v>
      </c>
      <c r="F8" s="121">
        <v>3.13</v>
      </c>
      <c r="G8" s="121">
        <v>2.59</v>
      </c>
      <c r="H8" s="121">
        <v>2.76</v>
      </c>
      <c r="I8" s="121">
        <v>3.41</v>
      </c>
      <c r="J8" s="121">
        <v>3.58</v>
      </c>
      <c r="K8" s="121">
        <v>3.4</v>
      </c>
      <c r="L8" s="121">
        <v>3.31</v>
      </c>
      <c r="M8" s="121">
        <v>5.8</v>
      </c>
      <c r="N8" s="121">
        <v>7.87</v>
      </c>
      <c r="O8" s="122">
        <v>5.0158333333333323</v>
      </c>
      <c r="P8" s="96"/>
    </row>
    <row r="9" spans="1:16" ht="15" x14ac:dyDescent="0.25">
      <c r="A9" s="321" t="s">
        <v>313</v>
      </c>
      <c r="B9" s="535" t="s">
        <v>430</v>
      </c>
      <c r="C9" s="121">
        <v>7.26</v>
      </c>
      <c r="D9" s="121">
        <v>6.73</v>
      </c>
      <c r="E9" s="121">
        <v>4.08</v>
      </c>
      <c r="F9" s="121">
        <v>3.14</v>
      </c>
      <c r="G9" s="121">
        <v>2.79</v>
      </c>
      <c r="H9" s="121">
        <v>2.91</v>
      </c>
      <c r="I9" s="121">
        <v>3.36</v>
      </c>
      <c r="J9" s="121">
        <v>3.42</v>
      </c>
      <c r="K9" s="121">
        <v>3.36</v>
      </c>
      <c r="L9" s="121">
        <v>3.23</v>
      </c>
      <c r="M9" s="121">
        <v>4.2699999999999996</v>
      </c>
      <c r="N9" s="121">
        <v>6.01</v>
      </c>
      <c r="O9" s="122">
        <v>4.2133333333333329</v>
      </c>
      <c r="P9" s="96"/>
    </row>
    <row r="10" spans="1:16" ht="15" x14ac:dyDescent="0.25">
      <c r="A10" s="321" t="s">
        <v>360</v>
      </c>
      <c r="B10" s="535" t="s">
        <v>430</v>
      </c>
      <c r="C10" s="121">
        <v>2.67</v>
      </c>
      <c r="D10" s="121">
        <v>2.64</v>
      </c>
      <c r="E10" s="121">
        <v>2.4500000000000002</v>
      </c>
      <c r="F10" s="121">
        <v>2.2599999999999998</v>
      </c>
      <c r="G10" s="121">
        <v>2.15</v>
      </c>
      <c r="H10" s="121">
        <v>2.1</v>
      </c>
      <c r="I10" s="121">
        <v>2.0499999999999998</v>
      </c>
      <c r="J10" s="121">
        <v>2.08</v>
      </c>
      <c r="K10" s="121">
        <v>2.12</v>
      </c>
      <c r="L10" s="121">
        <v>2.29</v>
      </c>
      <c r="M10" s="121">
        <v>2.73</v>
      </c>
      <c r="N10" s="121">
        <v>3.06</v>
      </c>
      <c r="O10" s="122">
        <v>2.3833333333333333</v>
      </c>
      <c r="P10" s="96"/>
    </row>
    <row r="11" spans="1:16" ht="15" x14ac:dyDescent="0.25">
      <c r="A11" s="321" t="s">
        <v>348</v>
      </c>
      <c r="B11" s="535" t="s">
        <v>430</v>
      </c>
      <c r="C11" s="121">
        <v>2.5499999999999998</v>
      </c>
      <c r="D11" s="121">
        <v>2.5299999999999998</v>
      </c>
      <c r="E11" s="121">
        <v>2.33</v>
      </c>
      <c r="F11" s="121">
        <v>1.68</v>
      </c>
      <c r="G11" s="121">
        <v>1.58</v>
      </c>
      <c r="H11" s="121">
        <v>1.53</v>
      </c>
      <c r="I11" s="121">
        <v>1.49</v>
      </c>
      <c r="J11" s="121">
        <v>1.5</v>
      </c>
      <c r="K11" s="121">
        <v>1.55</v>
      </c>
      <c r="L11" s="121">
        <v>1.71</v>
      </c>
      <c r="M11" s="121">
        <v>2.61</v>
      </c>
      <c r="N11" s="121">
        <v>2.94</v>
      </c>
      <c r="O11" s="122">
        <v>2</v>
      </c>
      <c r="P11" s="96"/>
    </row>
    <row r="12" spans="1:16" ht="15.75" thickBot="1" x14ac:dyDescent="0.3">
      <c r="A12" s="321" t="s">
        <v>596</v>
      </c>
      <c r="B12" s="535" t="s">
        <v>430</v>
      </c>
      <c r="C12" s="123">
        <v>7.4</v>
      </c>
      <c r="D12" s="123">
        <v>6.85</v>
      </c>
      <c r="E12" s="123">
        <v>4.04</v>
      </c>
      <c r="F12" s="123">
        <v>3.29</v>
      </c>
      <c r="G12" s="123">
        <v>2.9</v>
      </c>
      <c r="H12" s="123">
        <v>3.05</v>
      </c>
      <c r="I12" s="123">
        <v>3.43</v>
      </c>
      <c r="J12" s="123">
        <v>3.49</v>
      </c>
      <c r="K12" s="123">
        <v>3.38</v>
      </c>
      <c r="L12" s="123">
        <v>3.26</v>
      </c>
      <c r="M12" s="123">
        <v>4.29</v>
      </c>
      <c r="N12" s="123">
        <v>6.19</v>
      </c>
      <c r="O12" s="122">
        <v>4.2974999999999994</v>
      </c>
      <c r="P12" s="96"/>
    </row>
    <row r="13" spans="1:16" ht="15.75" thickTop="1" x14ac:dyDescent="0.25">
      <c r="A13" s="321" t="s">
        <v>431</v>
      </c>
      <c r="B13" s="535" t="s">
        <v>618</v>
      </c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27"/>
      <c r="P13" s="96"/>
    </row>
    <row r="14" spans="1:16" ht="15" x14ac:dyDescent="0.25">
      <c r="A14" s="321" t="s">
        <v>432</v>
      </c>
      <c r="B14" s="535" t="s">
        <v>618</v>
      </c>
      <c r="C14" s="125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96"/>
    </row>
    <row r="15" spans="1:16" ht="15" x14ac:dyDescent="0.25">
      <c r="A15" s="321" t="s">
        <v>433</v>
      </c>
      <c r="B15" s="535" t="s">
        <v>618</v>
      </c>
      <c r="C15" s="125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8"/>
      <c r="P15" s="96"/>
    </row>
    <row r="16" spans="1:16" ht="15" x14ac:dyDescent="0.25">
      <c r="A16" s="321" t="s">
        <v>434</v>
      </c>
      <c r="B16" s="535" t="s">
        <v>713</v>
      </c>
      <c r="C16" s="13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29"/>
      <c r="P16" s="96"/>
    </row>
    <row r="17" spans="1:16" ht="15" x14ac:dyDescent="0.25">
      <c r="A17" s="321" t="s">
        <v>435</v>
      </c>
      <c r="B17" s="535" t="s">
        <v>713</v>
      </c>
      <c r="C17" s="133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29"/>
      <c r="P17" s="96"/>
    </row>
    <row r="18" spans="1:16" ht="15.75" thickBot="1" x14ac:dyDescent="0.3">
      <c r="A18" s="322" t="s">
        <v>436</v>
      </c>
      <c r="B18" s="758" t="s">
        <v>713</v>
      </c>
      <c r="C18" s="135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0"/>
      <c r="P18" s="96"/>
    </row>
    <row r="19" spans="1:16" ht="15.75" thickTop="1" x14ac:dyDescent="0.25">
      <c r="A19" s="96"/>
      <c r="B19" s="96"/>
      <c r="C19" s="96"/>
      <c r="D19" s="96"/>
      <c r="E19" s="96"/>
      <c r="F19" s="96"/>
      <c r="G19" s="137"/>
      <c r="H19" s="96"/>
      <c r="I19" s="137"/>
      <c r="J19" s="137"/>
      <c r="K19" s="96"/>
      <c r="L19" s="96"/>
      <c r="M19" s="96"/>
      <c r="N19" s="96"/>
      <c r="O19" s="223"/>
      <c r="P19" s="96"/>
    </row>
    <row r="20" spans="1:16" ht="15" x14ac:dyDescent="0.25">
      <c r="A20" s="756" t="s">
        <v>815</v>
      </c>
      <c r="B20" s="756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16"/>
      <c r="P20" s="96"/>
    </row>
    <row r="21" spans="1:16" ht="15" x14ac:dyDescent="0.25">
      <c r="A21" s="318"/>
      <c r="B21" s="757" t="s">
        <v>67</v>
      </c>
      <c r="C21" s="319">
        <v>44927</v>
      </c>
      <c r="D21" s="319">
        <v>44958</v>
      </c>
      <c r="E21" s="319">
        <v>44986</v>
      </c>
      <c r="F21" s="319">
        <v>45017</v>
      </c>
      <c r="G21" s="319">
        <v>45047</v>
      </c>
      <c r="H21" s="319">
        <v>45078</v>
      </c>
      <c r="I21" s="319">
        <v>45108</v>
      </c>
      <c r="J21" s="319">
        <v>45139</v>
      </c>
      <c r="K21" s="319">
        <v>45170</v>
      </c>
      <c r="L21" s="319">
        <v>45200</v>
      </c>
      <c r="M21" s="319">
        <v>45231</v>
      </c>
      <c r="N21" s="319">
        <v>45261</v>
      </c>
      <c r="O21" s="320" t="s">
        <v>683</v>
      </c>
      <c r="P21" s="96"/>
    </row>
    <row r="22" spans="1:16" ht="15" x14ac:dyDescent="0.25">
      <c r="A22" s="321" t="s">
        <v>25</v>
      </c>
      <c r="B22" s="535" t="s">
        <v>430</v>
      </c>
      <c r="C22" s="121">
        <v>9.4</v>
      </c>
      <c r="D22" s="121">
        <v>8.5</v>
      </c>
      <c r="E22" s="121">
        <v>5.85</v>
      </c>
      <c r="F22" s="121">
        <v>4.25</v>
      </c>
      <c r="G22" s="121">
        <v>3.87</v>
      </c>
      <c r="H22" s="121">
        <v>3.98</v>
      </c>
      <c r="I22" s="121">
        <v>4.58</v>
      </c>
      <c r="J22" s="121">
        <v>4.83</v>
      </c>
      <c r="K22" s="121">
        <v>4.67</v>
      </c>
      <c r="L22" s="121">
        <v>4.63</v>
      </c>
      <c r="M22" s="121">
        <v>5.78</v>
      </c>
      <c r="N22" s="121">
        <v>7.28</v>
      </c>
      <c r="O22" s="122">
        <v>5.6350000000000007</v>
      </c>
      <c r="P22" s="96"/>
    </row>
    <row r="23" spans="1:16" ht="15" x14ac:dyDescent="0.25">
      <c r="A23" s="321" t="s">
        <v>313</v>
      </c>
      <c r="B23" s="535" t="s">
        <v>430</v>
      </c>
      <c r="C23" s="121">
        <v>8.39</v>
      </c>
      <c r="D23" s="121">
        <v>7.92</v>
      </c>
      <c r="E23" s="121">
        <v>5.89</v>
      </c>
      <c r="F23" s="121">
        <v>4.41</v>
      </c>
      <c r="G23" s="121">
        <v>4.2699999999999996</v>
      </c>
      <c r="H23" s="121">
        <v>4.38</v>
      </c>
      <c r="I23" s="121">
        <v>4.78</v>
      </c>
      <c r="J23" s="121">
        <v>4.97</v>
      </c>
      <c r="K23" s="121">
        <v>4.75</v>
      </c>
      <c r="L23" s="121">
        <v>4.59</v>
      </c>
      <c r="M23" s="121">
        <v>5.52</v>
      </c>
      <c r="N23" s="121">
        <v>6.23</v>
      </c>
      <c r="O23" s="122">
        <v>5.5083333333333337</v>
      </c>
      <c r="P23" s="96"/>
    </row>
    <row r="24" spans="1:16" ht="15" x14ac:dyDescent="0.25">
      <c r="A24" s="321" t="s">
        <v>360</v>
      </c>
      <c r="B24" s="535" t="s">
        <v>430</v>
      </c>
      <c r="C24" s="121">
        <v>4.84</v>
      </c>
      <c r="D24" s="121">
        <v>4.83</v>
      </c>
      <c r="E24" s="121">
        <v>4.2</v>
      </c>
      <c r="F24" s="121">
        <v>3.54</v>
      </c>
      <c r="G24" s="121">
        <v>3.4</v>
      </c>
      <c r="H24" s="121">
        <v>3.42</v>
      </c>
      <c r="I24" s="121">
        <v>3.19</v>
      </c>
      <c r="J24" s="121">
        <v>3.09</v>
      </c>
      <c r="K24" s="121">
        <v>3.1</v>
      </c>
      <c r="L24" s="121">
        <v>3.26</v>
      </c>
      <c r="M24" s="121">
        <v>3.76</v>
      </c>
      <c r="N24" s="121">
        <v>4.07</v>
      </c>
      <c r="O24" s="122">
        <v>3.7249999999999996</v>
      </c>
      <c r="P24" s="96"/>
    </row>
    <row r="25" spans="1:16" ht="15" x14ac:dyDescent="0.25">
      <c r="A25" s="321" t="s">
        <v>348</v>
      </c>
      <c r="B25" s="535" t="s">
        <v>430</v>
      </c>
      <c r="C25" s="121">
        <v>4.8499999999999996</v>
      </c>
      <c r="D25" s="121">
        <v>4.8499999999999996</v>
      </c>
      <c r="E25" s="121">
        <v>4.12</v>
      </c>
      <c r="F25" s="121">
        <v>3.23</v>
      </c>
      <c r="G25" s="121">
        <v>3.09</v>
      </c>
      <c r="H25" s="121">
        <v>3.11</v>
      </c>
      <c r="I25" s="121">
        <v>2.87</v>
      </c>
      <c r="J25" s="121">
        <v>2.76</v>
      </c>
      <c r="K25" s="121">
        <v>2.78</v>
      </c>
      <c r="L25" s="121">
        <v>2.94</v>
      </c>
      <c r="M25" s="121">
        <v>3.75</v>
      </c>
      <c r="N25" s="121">
        <v>4.0599999999999996</v>
      </c>
      <c r="O25" s="122">
        <v>3.5341666666666671</v>
      </c>
      <c r="P25" s="96"/>
    </row>
    <row r="26" spans="1:16" ht="15.75" thickBot="1" x14ac:dyDescent="0.3">
      <c r="A26" s="321" t="s">
        <v>596</v>
      </c>
      <c r="B26" s="535" t="s">
        <v>430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4"/>
      <c r="P26" s="96"/>
    </row>
    <row r="27" spans="1:16" ht="15.75" thickTop="1" x14ac:dyDescent="0.25">
      <c r="A27" s="321" t="s">
        <v>431</v>
      </c>
      <c r="B27" s="535" t="s">
        <v>618</v>
      </c>
      <c r="C27" s="140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27"/>
      <c r="P27" s="96"/>
    </row>
    <row r="28" spans="1:16" ht="15" x14ac:dyDescent="0.25">
      <c r="A28" s="321" t="s">
        <v>432</v>
      </c>
      <c r="B28" s="535" t="s">
        <v>618</v>
      </c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8"/>
      <c r="P28" s="96"/>
    </row>
    <row r="29" spans="1:16" ht="15" x14ac:dyDescent="0.25">
      <c r="A29" s="321" t="s">
        <v>433</v>
      </c>
      <c r="B29" s="535" t="s">
        <v>618</v>
      </c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8"/>
      <c r="P29" s="96"/>
    </row>
    <row r="30" spans="1:16" ht="15" x14ac:dyDescent="0.25">
      <c r="A30" s="321" t="s">
        <v>434</v>
      </c>
      <c r="B30" s="535" t="s">
        <v>713</v>
      </c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29"/>
      <c r="P30" s="96"/>
    </row>
    <row r="31" spans="1:16" ht="15" x14ac:dyDescent="0.25">
      <c r="A31" s="321" t="s">
        <v>435</v>
      </c>
      <c r="B31" s="535" t="s">
        <v>713</v>
      </c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29"/>
      <c r="P31" s="96"/>
    </row>
    <row r="32" spans="1:16" ht="15.75" thickBot="1" x14ac:dyDescent="0.3">
      <c r="A32" s="322" t="s">
        <v>436</v>
      </c>
      <c r="B32" s="758" t="s">
        <v>713</v>
      </c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0"/>
      <c r="P32" s="96"/>
    </row>
    <row r="33" spans="1:16" ht="15.75" thickTop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223"/>
      <c r="P33" s="96"/>
    </row>
    <row r="34" spans="1:16" ht="15" x14ac:dyDescent="0.25">
      <c r="A34" s="138" t="s">
        <v>437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16"/>
      <c r="P34" s="96"/>
    </row>
    <row r="35" spans="1:16" ht="15" x14ac:dyDescent="0.25">
      <c r="A35" s="759"/>
      <c r="B35" s="757" t="s">
        <v>67</v>
      </c>
      <c r="C35" s="319" t="s">
        <v>684</v>
      </c>
      <c r="D35" s="319" t="s">
        <v>685</v>
      </c>
      <c r="E35" s="319" t="s">
        <v>686</v>
      </c>
      <c r="F35" s="319" t="s">
        <v>687</v>
      </c>
      <c r="G35" s="319" t="s">
        <v>688</v>
      </c>
      <c r="H35" s="319" t="s">
        <v>689</v>
      </c>
      <c r="I35" s="319" t="s">
        <v>690</v>
      </c>
      <c r="J35" s="319" t="s">
        <v>691</v>
      </c>
      <c r="K35" s="319" t="s">
        <v>692</v>
      </c>
      <c r="L35" s="319" t="s">
        <v>693</v>
      </c>
      <c r="M35" s="319" t="s">
        <v>694</v>
      </c>
      <c r="N35" s="319" t="s">
        <v>695</v>
      </c>
      <c r="O35" s="320" t="s">
        <v>0</v>
      </c>
      <c r="P35" s="96"/>
    </row>
    <row r="36" spans="1:16" ht="15" x14ac:dyDescent="0.25">
      <c r="A36" s="321" t="s">
        <v>25</v>
      </c>
      <c r="B36" s="535" t="s">
        <v>430</v>
      </c>
      <c r="C36" s="121">
        <v>0.91000000000000014</v>
      </c>
      <c r="D36" s="121">
        <v>0.26999999999999957</v>
      </c>
      <c r="E36" s="121">
        <v>-0.58999999999999986</v>
      </c>
      <c r="F36" s="121">
        <v>-1.1200000000000001</v>
      </c>
      <c r="G36" s="121">
        <v>-1.2800000000000002</v>
      </c>
      <c r="H36" s="121">
        <v>-1.2200000000000002</v>
      </c>
      <c r="I36" s="121">
        <v>-1.17</v>
      </c>
      <c r="J36" s="121">
        <v>-1.25</v>
      </c>
      <c r="K36" s="121">
        <v>-1.27</v>
      </c>
      <c r="L36" s="121">
        <v>-1.3199999999999998</v>
      </c>
      <c r="M36" s="121">
        <v>1.9999999999999574E-2</v>
      </c>
      <c r="N36" s="121">
        <v>0.58999999999999986</v>
      </c>
      <c r="O36" s="122">
        <v>-0.61916666666666675</v>
      </c>
      <c r="P36" s="96"/>
    </row>
    <row r="37" spans="1:16" ht="15" x14ac:dyDescent="0.25">
      <c r="A37" s="321" t="s">
        <v>313</v>
      </c>
      <c r="B37" s="535" t="s">
        <v>430</v>
      </c>
      <c r="C37" s="121">
        <v>-1.1300000000000008</v>
      </c>
      <c r="D37" s="121">
        <v>-1.1899999999999995</v>
      </c>
      <c r="E37" s="121">
        <v>-1.8099999999999996</v>
      </c>
      <c r="F37" s="121">
        <v>-1.27</v>
      </c>
      <c r="G37" s="121">
        <v>-1.4799999999999995</v>
      </c>
      <c r="H37" s="121">
        <v>-1.4699999999999998</v>
      </c>
      <c r="I37" s="121">
        <v>-1.4200000000000004</v>
      </c>
      <c r="J37" s="121">
        <v>-1.5499999999999998</v>
      </c>
      <c r="K37" s="121">
        <v>-1.3900000000000001</v>
      </c>
      <c r="L37" s="121">
        <v>-1.3599999999999999</v>
      </c>
      <c r="M37" s="121">
        <v>-1.25</v>
      </c>
      <c r="N37" s="121">
        <v>-0.22000000000000064</v>
      </c>
      <c r="O37" s="122">
        <v>-1.2950000000000002</v>
      </c>
      <c r="P37" s="96"/>
    </row>
    <row r="38" spans="1:16" ht="15" x14ac:dyDescent="0.25">
      <c r="A38" s="321" t="s">
        <v>360</v>
      </c>
      <c r="B38" s="535" t="s">
        <v>430</v>
      </c>
      <c r="C38" s="121">
        <v>-2.17</v>
      </c>
      <c r="D38" s="121">
        <v>-2.19</v>
      </c>
      <c r="E38" s="121">
        <v>-1.75</v>
      </c>
      <c r="F38" s="121">
        <v>-1.2800000000000002</v>
      </c>
      <c r="G38" s="121">
        <v>-1.25</v>
      </c>
      <c r="H38" s="121">
        <v>-1.3199999999999998</v>
      </c>
      <c r="I38" s="121">
        <v>-1.1400000000000001</v>
      </c>
      <c r="J38" s="121">
        <v>-1.0099999999999998</v>
      </c>
      <c r="K38" s="121">
        <v>-0.98</v>
      </c>
      <c r="L38" s="121">
        <v>-0.96999999999999975</v>
      </c>
      <c r="M38" s="121">
        <v>-1.0299999999999998</v>
      </c>
      <c r="N38" s="121">
        <v>-1.0100000000000002</v>
      </c>
      <c r="O38" s="122">
        <v>-1.3416666666666668</v>
      </c>
      <c r="P38" s="96"/>
    </row>
    <row r="39" spans="1:16" ht="15" x14ac:dyDescent="0.25">
      <c r="A39" s="321" t="s">
        <v>348</v>
      </c>
      <c r="B39" s="535" t="s">
        <v>430</v>
      </c>
      <c r="C39" s="121">
        <v>-2.2999999999999998</v>
      </c>
      <c r="D39" s="121">
        <v>-2.3199999999999998</v>
      </c>
      <c r="E39" s="121">
        <v>-1.79</v>
      </c>
      <c r="F39" s="121">
        <v>-1.55</v>
      </c>
      <c r="G39" s="121">
        <v>-1.5099999999999998</v>
      </c>
      <c r="H39" s="121">
        <v>-1.5799999999999998</v>
      </c>
      <c r="I39" s="121">
        <v>-1.3800000000000001</v>
      </c>
      <c r="J39" s="121">
        <v>-1.2599999999999998</v>
      </c>
      <c r="K39" s="121">
        <v>-1.2299999999999998</v>
      </c>
      <c r="L39" s="121">
        <v>-1.23</v>
      </c>
      <c r="M39" s="121">
        <v>-1.1400000000000001</v>
      </c>
      <c r="N39" s="121">
        <v>-1.1199999999999997</v>
      </c>
      <c r="O39" s="122">
        <v>-1.5341666666666667</v>
      </c>
      <c r="P39" s="96"/>
    </row>
    <row r="40" spans="1:16" ht="15.75" thickBot="1" x14ac:dyDescent="0.3">
      <c r="A40" s="321" t="s">
        <v>596</v>
      </c>
      <c r="B40" s="535" t="s">
        <v>430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2"/>
      <c r="P40" s="96"/>
    </row>
    <row r="41" spans="1:16" ht="15.75" thickTop="1" x14ac:dyDescent="0.25">
      <c r="A41" s="321" t="s">
        <v>431</v>
      </c>
      <c r="B41" s="535" t="s">
        <v>618</v>
      </c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27"/>
      <c r="P41" s="96"/>
    </row>
    <row r="42" spans="1:16" ht="15" x14ac:dyDescent="0.25">
      <c r="A42" s="321" t="s">
        <v>432</v>
      </c>
      <c r="B42" s="535" t="s">
        <v>618</v>
      </c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8"/>
      <c r="P42" s="96"/>
    </row>
    <row r="43" spans="1:16" ht="15" x14ac:dyDescent="0.25">
      <c r="A43" s="321" t="s">
        <v>433</v>
      </c>
      <c r="B43" s="535" t="s">
        <v>618</v>
      </c>
      <c r="C43" s="12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8"/>
      <c r="P43" s="96"/>
    </row>
    <row r="44" spans="1:16" ht="15" x14ac:dyDescent="0.25">
      <c r="A44" s="321" t="s">
        <v>434</v>
      </c>
      <c r="B44" s="535" t="s">
        <v>713</v>
      </c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29"/>
      <c r="P44" s="96"/>
    </row>
    <row r="45" spans="1:16" ht="15" x14ac:dyDescent="0.25">
      <c r="A45" s="321" t="s">
        <v>435</v>
      </c>
      <c r="B45" s="535" t="s">
        <v>713</v>
      </c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29"/>
      <c r="P45" s="96"/>
    </row>
    <row r="46" spans="1:16" ht="15.75" thickBot="1" x14ac:dyDescent="0.3">
      <c r="A46" s="322" t="s">
        <v>436</v>
      </c>
      <c r="B46" s="758" t="s">
        <v>713</v>
      </c>
      <c r="C46" s="135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0"/>
      <c r="P46" s="96"/>
    </row>
    <row r="47" spans="1:16" ht="15.75" thickTop="1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223"/>
      <c r="P47" s="96"/>
    </row>
    <row r="48" spans="1:16" ht="15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223"/>
      <c r="P48" s="96"/>
    </row>
    <row r="49" spans="1:16" ht="15" x14ac:dyDescent="0.25">
      <c r="A49" s="498" t="s">
        <v>84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223"/>
      <c r="P49" s="96"/>
    </row>
    <row r="50" spans="1:16" ht="15" x14ac:dyDescent="0.25">
      <c r="A50" s="499" t="s">
        <v>641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223"/>
      <c r="P50" s="96"/>
    </row>
    <row r="51" spans="1:16" ht="15" x14ac:dyDescent="0.2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223"/>
      <c r="P51" s="96"/>
    </row>
    <row r="52" spans="1:16" ht="15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223"/>
      <c r="P52" s="96"/>
    </row>
    <row r="53" spans="1:16" ht="15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223"/>
      <c r="P53" s="96"/>
    </row>
    <row r="65" spans="7:15" ht="15" x14ac:dyDescent="0.25">
      <c r="G65"/>
      <c r="H65"/>
      <c r="I65"/>
      <c r="J65"/>
      <c r="K65"/>
      <c r="L65"/>
      <c r="M65"/>
      <c r="N65"/>
      <c r="O65" s="41"/>
    </row>
    <row r="66" spans="7:15" ht="15" x14ac:dyDescent="0.25">
      <c r="G66"/>
      <c r="H66"/>
      <c r="I66"/>
      <c r="J66"/>
      <c r="K66"/>
      <c r="L66"/>
      <c r="M66"/>
      <c r="N66"/>
      <c r="O66" s="41"/>
    </row>
    <row r="67" spans="7:15" ht="15" x14ac:dyDescent="0.25">
      <c r="G67" s="142"/>
      <c r="H67" s="143"/>
      <c r="I67" s="143"/>
      <c r="J67" s="143"/>
      <c r="K67" s="143"/>
      <c r="L67" s="143"/>
      <c r="M67" s="143"/>
      <c r="N67" s="143"/>
      <c r="O67" s="317"/>
    </row>
    <row r="68" spans="7:15" ht="15" x14ac:dyDescent="0.25">
      <c r="G68" s="142"/>
      <c r="H68" s="143"/>
      <c r="I68" s="143"/>
      <c r="J68" s="143"/>
      <c r="K68" s="143"/>
      <c r="L68" s="143"/>
      <c r="M68" s="143"/>
      <c r="N68" s="143"/>
      <c r="O68" s="317"/>
    </row>
    <row r="69" spans="7:15" ht="15" x14ac:dyDescent="0.25">
      <c r="G69" s="142"/>
      <c r="H69" s="143"/>
      <c r="I69" s="143"/>
      <c r="J69" s="143"/>
      <c r="K69" s="143"/>
      <c r="L69" s="143"/>
      <c r="M69" s="143"/>
      <c r="N69" s="143"/>
      <c r="O69" s="317"/>
    </row>
    <row r="70" spans="7:15" ht="15" x14ac:dyDescent="0.25">
      <c r="G70" s="142"/>
      <c r="H70" s="143"/>
      <c r="I70" s="143"/>
      <c r="J70" s="143"/>
      <c r="K70" s="143"/>
      <c r="L70" s="143"/>
      <c r="M70" s="143"/>
      <c r="N70" s="143"/>
      <c r="O70" s="317"/>
    </row>
    <row r="71" spans="7:15" ht="15" x14ac:dyDescent="0.25">
      <c r="G71"/>
      <c r="H71"/>
      <c r="I71"/>
    </row>
    <row r="72" spans="7:15" ht="15" x14ac:dyDescent="0.25">
      <c r="G72"/>
      <c r="H72"/>
      <c r="I72"/>
    </row>
    <row r="73" spans="7:15" ht="15" x14ac:dyDescent="0.25">
      <c r="G73"/>
      <c r="H73"/>
      <c r="I73"/>
    </row>
    <row r="74" spans="7:15" ht="15" x14ac:dyDescent="0.25">
      <c r="G74"/>
      <c r="H74"/>
      <c r="I74"/>
    </row>
    <row r="75" spans="7:15" ht="15" x14ac:dyDescent="0.25">
      <c r="G75"/>
      <c r="H75"/>
      <c r="I75"/>
    </row>
    <row r="76" spans="7:15" ht="15" x14ac:dyDescent="0.25">
      <c r="G76"/>
      <c r="H76"/>
      <c r="I76"/>
    </row>
    <row r="77" spans="7:15" ht="15" x14ac:dyDescent="0.25">
      <c r="G77"/>
      <c r="H77"/>
      <c r="I77"/>
    </row>
    <row r="78" spans="7:15" ht="15" x14ac:dyDescent="0.25">
      <c r="G78"/>
      <c r="H78"/>
      <c r="I78"/>
    </row>
    <row r="79" spans="7:15" ht="15" x14ac:dyDescent="0.25">
      <c r="G79"/>
      <c r="H79"/>
      <c r="I79"/>
    </row>
    <row r="80" spans="7:15" ht="15" x14ac:dyDescent="0.25">
      <c r="G80"/>
      <c r="H80"/>
      <c r="I80"/>
    </row>
    <row r="81" spans="7:9" ht="15" x14ac:dyDescent="0.25">
      <c r="G81"/>
      <c r="H81"/>
      <c r="I81"/>
    </row>
    <row r="82" spans="7:9" ht="15" x14ac:dyDescent="0.25">
      <c r="G82"/>
      <c r="H82"/>
      <c r="I82"/>
    </row>
    <row r="83" spans="7:9" ht="15" x14ac:dyDescent="0.25">
      <c r="G83"/>
    </row>
    <row r="84" spans="7:9" ht="15" x14ac:dyDescent="0.25">
      <c r="G84"/>
    </row>
    <row r="85" spans="7:9" ht="15" x14ac:dyDescent="0.25">
      <c r="G85"/>
    </row>
    <row r="86" spans="7:9" ht="15" x14ac:dyDescent="0.25">
      <c r="G86"/>
    </row>
    <row r="87" spans="7:9" ht="15" x14ac:dyDescent="0.25">
      <c r="G87"/>
    </row>
    <row r="88" spans="7:9" ht="15" x14ac:dyDescent="0.25">
      <c r="G88"/>
    </row>
    <row r="89" spans="7:9" ht="15" x14ac:dyDescent="0.25">
      <c r="G89"/>
    </row>
    <row r="90" spans="7:9" ht="15" x14ac:dyDescent="0.25">
      <c r="G90"/>
    </row>
    <row r="91" spans="7:9" ht="15" x14ac:dyDescent="0.25">
      <c r="G91"/>
    </row>
    <row r="92" spans="7:9" ht="15" x14ac:dyDescent="0.25">
      <c r="G92"/>
    </row>
    <row r="93" spans="7:9" ht="15" x14ac:dyDescent="0.25">
      <c r="G93"/>
    </row>
    <row r="94" spans="7:9" ht="15" x14ac:dyDescent="0.25">
      <c r="G94"/>
    </row>
    <row r="95" spans="7:9" ht="15" x14ac:dyDescent="0.25">
      <c r="G95"/>
    </row>
    <row r="96" spans="7:9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  <row r="103" spans="7:7" ht="15" x14ac:dyDescent="0.25">
      <c r="G103"/>
    </row>
    <row r="104" spans="7:7" ht="15" x14ac:dyDescent="0.25">
      <c r="G104"/>
    </row>
    <row r="105" spans="7:7" ht="15" x14ac:dyDescent="0.25">
      <c r="G10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"/>
  <sheetViews>
    <sheetView workbookViewId="0"/>
  </sheetViews>
  <sheetFormatPr defaultColWidth="9.140625" defaultRowHeight="12.75" x14ac:dyDescent="0.25"/>
  <cols>
    <col min="1" max="1" width="18.28515625" style="115" customWidth="1"/>
    <col min="2" max="2" width="21.5703125" style="115" customWidth="1"/>
    <col min="3" max="3" width="12.7109375" style="115" bestFit="1" customWidth="1"/>
    <col min="4" max="4" width="13" style="115" customWidth="1"/>
    <col min="5" max="5" width="12" style="116" customWidth="1"/>
    <col min="6" max="6" width="10.7109375" style="115" customWidth="1"/>
    <col min="7" max="7" width="10.85546875" style="115" customWidth="1"/>
    <col min="8" max="8" width="12" style="116" customWidth="1"/>
    <col min="9" max="14" width="12.7109375" style="115" bestFit="1" customWidth="1"/>
    <col min="15" max="15" width="5" style="115" customWidth="1"/>
    <col min="16" max="16" width="13.85546875" style="115" bestFit="1" customWidth="1"/>
    <col min="17" max="17" width="15.28515625" style="281" bestFit="1" customWidth="1"/>
    <col min="18" max="18" width="13.85546875" style="281" bestFit="1" customWidth="1"/>
    <col min="19" max="19" width="4.42578125" style="115" customWidth="1"/>
    <col min="20" max="20" width="11.140625" style="115" bestFit="1" customWidth="1"/>
    <col min="21" max="21" width="22" style="115" bestFit="1" customWidth="1"/>
    <col min="22" max="22" width="10.7109375" style="115" bestFit="1" customWidth="1"/>
    <col min="23" max="23" width="13.7109375" style="115" bestFit="1" customWidth="1"/>
    <col min="24" max="24" width="10" style="115" bestFit="1" customWidth="1"/>
    <col min="25" max="25" width="18" style="115" bestFit="1" customWidth="1"/>
    <col min="26" max="26" width="15.7109375" style="115" bestFit="1" customWidth="1"/>
    <col min="27" max="27" width="10.140625" style="115" customWidth="1"/>
    <col min="28" max="28" width="16.42578125" style="115" customWidth="1"/>
    <col min="29" max="30" width="12.140625" style="115" customWidth="1"/>
    <col min="31" max="31" width="9.140625" style="115"/>
    <col min="32" max="32" width="12.140625" style="115" customWidth="1"/>
    <col min="33" max="33" width="12.85546875" style="115" customWidth="1"/>
    <col min="34" max="34" width="10.5703125" style="115" customWidth="1"/>
    <col min="35" max="16384" width="9.140625" style="115"/>
  </cols>
  <sheetData>
    <row r="1" spans="1:26" ht="18.75" x14ac:dyDescent="0.3">
      <c r="A1" s="91" t="s">
        <v>65</v>
      </c>
    </row>
    <row r="2" spans="1:26" ht="15.75" x14ac:dyDescent="0.25">
      <c r="A2" s="252" t="s">
        <v>642</v>
      </c>
    </row>
    <row r="3" spans="1:26" ht="20.25" x14ac:dyDescent="0.3">
      <c r="A3" s="92" t="s">
        <v>294</v>
      </c>
    </row>
    <row r="4" spans="1:26" s="236" customFormat="1" ht="20.25" x14ac:dyDescent="0.3">
      <c r="A4" s="92"/>
      <c r="E4" s="116"/>
      <c r="H4" s="116"/>
      <c r="Q4" s="281"/>
      <c r="R4" s="281"/>
    </row>
    <row r="5" spans="1:26" s="762" customFormat="1" ht="14.85" customHeight="1" x14ac:dyDescent="0.25">
      <c r="A5" s="760"/>
      <c r="B5" s="761"/>
      <c r="D5" s="763" t="s">
        <v>295</v>
      </c>
      <c r="E5" s="764">
        <v>0.77609600000000001</v>
      </c>
      <c r="F5" s="765">
        <v>45182</v>
      </c>
      <c r="G5" s="794"/>
      <c r="H5" s="795"/>
      <c r="X5" s="261"/>
      <c r="Y5" s="261"/>
      <c r="Z5" s="261"/>
    </row>
    <row r="6" spans="1:26" s="762" customFormat="1" ht="15" x14ac:dyDescent="0.25">
      <c r="A6" s="767"/>
      <c r="B6" s="43"/>
      <c r="D6" s="768" t="s">
        <v>296</v>
      </c>
      <c r="E6" s="769"/>
      <c r="F6" s="770"/>
      <c r="G6" s="770"/>
      <c r="H6" s="796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s="762" customFormat="1" ht="15" x14ac:dyDescent="0.25">
      <c r="A7" s="767"/>
      <c r="B7" s="43"/>
      <c r="D7" s="1029" t="s">
        <v>297</v>
      </c>
      <c r="E7" s="1030">
        <v>1.055056</v>
      </c>
      <c r="F7" s="772"/>
      <c r="G7" s="772"/>
      <c r="H7" s="766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</row>
    <row r="8" spans="1:26" s="762" customFormat="1" ht="15.75" thickBot="1" x14ac:dyDescent="0.3">
      <c r="A8" s="1031"/>
      <c r="B8" s="1041"/>
      <c r="C8" s="1032">
        <v>31</v>
      </c>
      <c r="D8" s="1032">
        <v>29</v>
      </c>
      <c r="E8" s="1032">
        <v>31</v>
      </c>
      <c r="F8" s="1032">
        <v>30</v>
      </c>
      <c r="G8" s="1032">
        <v>31</v>
      </c>
      <c r="H8" s="1032">
        <v>30</v>
      </c>
      <c r="I8" s="1032">
        <v>31</v>
      </c>
      <c r="J8" s="1032">
        <v>31</v>
      </c>
      <c r="K8" s="1032">
        <v>30</v>
      </c>
      <c r="L8" s="1032">
        <v>31</v>
      </c>
      <c r="M8" s="1032">
        <v>30</v>
      </c>
      <c r="N8" s="1033">
        <v>31</v>
      </c>
      <c r="O8" s="773"/>
      <c r="X8" s="261"/>
      <c r="Y8" s="261"/>
      <c r="Z8" s="261"/>
    </row>
    <row r="9" spans="1:26" s="762" customFormat="1" ht="30.75" thickBot="1" x14ac:dyDescent="0.3">
      <c r="A9" s="771" t="s">
        <v>298</v>
      </c>
      <c r="B9" s="1042" t="s">
        <v>299</v>
      </c>
      <c r="C9" s="1039">
        <v>45292</v>
      </c>
      <c r="D9" s="1039">
        <v>45323</v>
      </c>
      <c r="E9" s="1039">
        <v>45352</v>
      </c>
      <c r="F9" s="1039">
        <v>45383</v>
      </c>
      <c r="G9" s="1039">
        <v>45413</v>
      </c>
      <c r="H9" s="1039">
        <v>45444</v>
      </c>
      <c r="I9" s="1039">
        <v>45474</v>
      </c>
      <c r="J9" s="1039">
        <v>45505</v>
      </c>
      <c r="K9" s="1039">
        <v>45536</v>
      </c>
      <c r="L9" s="1039">
        <v>45566</v>
      </c>
      <c r="M9" s="1039">
        <v>45597</v>
      </c>
      <c r="N9" s="1040">
        <v>45627</v>
      </c>
      <c r="O9" s="774"/>
      <c r="P9" s="775">
        <v>2024</v>
      </c>
      <c r="Q9" s="775" t="s">
        <v>681</v>
      </c>
      <c r="R9" s="775" t="s">
        <v>682</v>
      </c>
      <c r="S9" s="776"/>
      <c r="T9" s="1044" t="s">
        <v>300</v>
      </c>
      <c r="U9" s="1045" t="s">
        <v>301</v>
      </c>
      <c r="V9" s="1045" t="s">
        <v>302</v>
      </c>
      <c r="W9" s="1045" t="s">
        <v>303</v>
      </c>
      <c r="X9" s="1045" t="s">
        <v>304</v>
      </c>
      <c r="Y9" s="1046" t="s">
        <v>305</v>
      </c>
      <c r="Z9" s="1047"/>
    </row>
    <row r="10" spans="1:26" s="762" customFormat="1" ht="15" x14ac:dyDescent="0.25">
      <c r="A10" s="1034" t="s">
        <v>306</v>
      </c>
      <c r="B10" s="1037" t="s">
        <v>307</v>
      </c>
      <c r="C10" s="777">
        <v>10781</v>
      </c>
      <c r="D10" s="777">
        <v>10781</v>
      </c>
      <c r="E10" s="777">
        <v>10781</v>
      </c>
      <c r="F10" s="777">
        <v>10781</v>
      </c>
      <c r="G10" s="777">
        <v>10781</v>
      </c>
      <c r="H10" s="777">
        <v>10781</v>
      </c>
      <c r="I10" s="777">
        <v>10781</v>
      </c>
      <c r="J10" s="777">
        <v>10781</v>
      </c>
      <c r="K10" s="777">
        <v>10781</v>
      </c>
      <c r="L10" s="777">
        <v>10781</v>
      </c>
      <c r="M10" s="777">
        <v>10781</v>
      </c>
      <c r="N10" s="1257">
        <v>10781</v>
      </c>
      <c r="O10" s="1258"/>
      <c r="P10" s="1259">
        <v>129372</v>
      </c>
      <c r="Q10" s="1259">
        <v>129372</v>
      </c>
      <c r="R10" s="1259">
        <v>0</v>
      </c>
      <c r="S10" s="777"/>
      <c r="T10" s="1048">
        <v>50350</v>
      </c>
      <c r="U10" s="1049">
        <v>127115</v>
      </c>
      <c r="V10" s="1050">
        <v>46370</v>
      </c>
      <c r="W10" s="1049" t="s">
        <v>308</v>
      </c>
      <c r="X10" s="1051">
        <v>10781</v>
      </c>
      <c r="Y10" s="772" t="s">
        <v>309</v>
      </c>
      <c r="Z10" s="1052"/>
    </row>
    <row r="11" spans="1:26" s="762" customFormat="1" ht="15" x14ac:dyDescent="0.25">
      <c r="A11" s="1034" t="s">
        <v>306</v>
      </c>
      <c r="B11" s="1037" t="s">
        <v>310</v>
      </c>
      <c r="C11" s="777">
        <v>251123.48249999998</v>
      </c>
      <c r="D11" s="777">
        <v>234921.9675</v>
      </c>
      <c r="E11" s="777">
        <v>251123.48249999998</v>
      </c>
      <c r="F11" s="777">
        <v>243022.72499999998</v>
      </c>
      <c r="G11" s="777">
        <v>251123.48249999998</v>
      </c>
      <c r="H11" s="777">
        <v>243022.72499999998</v>
      </c>
      <c r="I11" s="777">
        <v>251123.48249999998</v>
      </c>
      <c r="J11" s="777">
        <v>251123.48249999998</v>
      </c>
      <c r="K11" s="777">
        <v>243022.72499999998</v>
      </c>
      <c r="L11" s="777">
        <v>251123.48249999998</v>
      </c>
      <c r="M11" s="777">
        <v>243022.72499999998</v>
      </c>
      <c r="N11" s="1257">
        <v>251123.48249999998</v>
      </c>
      <c r="O11" s="1258"/>
      <c r="P11" s="1259">
        <v>2964877.2449999996</v>
      </c>
      <c r="Q11" s="1259">
        <v>3098304.8761500004</v>
      </c>
      <c r="R11" s="1259">
        <v>-133427.63115000073</v>
      </c>
      <c r="S11" s="777"/>
      <c r="T11" s="1048">
        <v>21747</v>
      </c>
      <c r="U11" s="1049">
        <v>132124</v>
      </c>
      <c r="V11" s="1050">
        <v>45230</v>
      </c>
      <c r="W11" s="1049" t="s">
        <v>311</v>
      </c>
      <c r="X11" s="1053">
        <v>0.3725</v>
      </c>
      <c r="Y11" s="772" t="s">
        <v>25</v>
      </c>
      <c r="Z11" s="1052"/>
    </row>
    <row r="12" spans="1:26" s="762" customFormat="1" ht="15" x14ac:dyDescent="0.25">
      <c r="A12" s="1034" t="s">
        <v>306</v>
      </c>
      <c r="B12" s="1037" t="s">
        <v>310</v>
      </c>
      <c r="C12" s="777">
        <v>519637.5</v>
      </c>
      <c r="D12" s="777">
        <v>486112.5</v>
      </c>
      <c r="E12" s="777">
        <v>519637.5</v>
      </c>
      <c r="F12" s="777">
        <v>502875</v>
      </c>
      <c r="G12" s="777">
        <v>519637.5</v>
      </c>
      <c r="H12" s="777">
        <v>502875</v>
      </c>
      <c r="I12" s="777">
        <v>519637.5</v>
      </c>
      <c r="J12" s="777">
        <v>519637.5</v>
      </c>
      <c r="K12" s="777">
        <v>502875</v>
      </c>
      <c r="L12" s="777">
        <v>519637.5</v>
      </c>
      <c r="M12" s="777">
        <v>502875</v>
      </c>
      <c r="N12" s="1257">
        <v>519637.5</v>
      </c>
      <c r="O12" s="1258"/>
      <c r="P12" s="1259">
        <v>6135075</v>
      </c>
      <c r="Q12" s="1259">
        <v>6411170.25</v>
      </c>
      <c r="R12" s="1259">
        <v>-276095.25</v>
      </c>
      <c r="S12" s="777"/>
      <c r="T12" s="1048">
        <v>45000</v>
      </c>
      <c r="U12" s="1049">
        <v>135602</v>
      </c>
      <c r="V12" s="1050">
        <v>45230</v>
      </c>
      <c r="W12" s="1049" t="s">
        <v>311</v>
      </c>
      <c r="X12" s="1054">
        <v>0.3725</v>
      </c>
      <c r="Y12" s="772" t="s">
        <v>25</v>
      </c>
      <c r="Z12" s="1052"/>
    </row>
    <row r="13" spans="1:26" s="762" customFormat="1" ht="15" x14ac:dyDescent="0.25">
      <c r="A13" s="1034" t="s">
        <v>306</v>
      </c>
      <c r="B13" s="1037" t="s">
        <v>310</v>
      </c>
      <c r="C13" s="777">
        <v>129447.47500000001</v>
      </c>
      <c r="D13" s="777">
        <v>121096.02500000001</v>
      </c>
      <c r="E13" s="777">
        <v>129447.47500000001</v>
      </c>
      <c r="F13" s="777">
        <v>125271.75000000001</v>
      </c>
      <c r="G13" s="777">
        <v>129447.47500000001</v>
      </c>
      <c r="H13" s="777">
        <v>125271.75000000001</v>
      </c>
      <c r="I13" s="777">
        <v>129447.47500000001</v>
      </c>
      <c r="J13" s="777">
        <v>129447.47500000001</v>
      </c>
      <c r="K13" s="777">
        <v>125271.75000000001</v>
      </c>
      <c r="L13" s="777">
        <v>129447.47500000001</v>
      </c>
      <c r="M13" s="777">
        <v>125271.75000000001</v>
      </c>
      <c r="N13" s="1257">
        <v>129447.47500000001</v>
      </c>
      <c r="O13" s="1258"/>
      <c r="P13" s="1259">
        <v>1528315.35</v>
      </c>
      <c r="Q13" s="1259">
        <v>1597093.7444999998</v>
      </c>
      <c r="R13" s="1259">
        <v>-68778.394499999704</v>
      </c>
      <c r="S13" s="777"/>
      <c r="T13" s="1048">
        <v>11210</v>
      </c>
      <c r="U13" s="1049">
        <v>136459</v>
      </c>
      <c r="V13" s="1050">
        <v>52870</v>
      </c>
      <c r="W13" s="1049" t="s">
        <v>312</v>
      </c>
      <c r="X13" s="1054">
        <v>0.3725</v>
      </c>
      <c r="Y13" s="772" t="s">
        <v>25</v>
      </c>
      <c r="Z13" s="1052"/>
    </row>
    <row r="14" spans="1:26" s="762" customFormat="1" ht="15" x14ac:dyDescent="0.25">
      <c r="A14" s="1034" t="s">
        <v>306</v>
      </c>
      <c r="B14" s="1037" t="s">
        <v>310</v>
      </c>
      <c r="C14" s="777">
        <v>23095</v>
      </c>
      <c r="D14" s="777">
        <v>21605</v>
      </c>
      <c r="E14" s="777">
        <v>23095</v>
      </c>
      <c r="F14" s="777">
        <v>22350</v>
      </c>
      <c r="G14" s="777">
        <v>23095</v>
      </c>
      <c r="H14" s="777">
        <v>22350</v>
      </c>
      <c r="I14" s="777">
        <v>23095</v>
      </c>
      <c r="J14" s="777">
        <v>23095</v>
      </c>
      <c r="K14" s="777">
        <v>22350</v>
      </c>
      <c r="L14" s="777">
        <v>23095</v>
      </c>
      <c r="M14" s="777">
        <v>22350</v>
      </c>
      <c r="N14" s="1257">
        <v>23095</v>
      </c>
      <c r="O14" s="1258"/>
      <c r="P14" s="1259">
        <v>272670</v>
      </c>
      <c r="Q14" s="1259">
        <v>284940.89999999997</v>
      </c>
      <c r="R14" s="1259">
        <v>-12270.899999999965</v>
      </c>
      <c r="S14" s="777"/>
      <c r="T14" s="1048">
        <v>2000</v>
      </c>
      <c r="U14" s="1049">
        <v>138409</v>
      </c>
      <c r="V14" s="1050">
        <v>45230</v>
      </c>
      <c r="W14" s="1049" t="s">
        <v>312</v>
      </c>
      <c r="X14" s="1054">
        <v>0.3725</v>
      </c>
      <c r="Y14" s="772" t="s">
        <v>25</v>
      </c>
      <c r="Z14" s="1052"/>
    </row>
    <row r="15" spans="1:26" s="762" customFormat="1" ht="15" x14ac:dyDescent="0.25">
      <c r="A15" s="1034" t="s">
        <v>306</v>
      </c>
      <c r="B15" s="1037" t="s">
        <v>310</v>
      </c>
      <c r="C15" s="777">
        <v>103927.5</v>
      </c>
      <c r="D15" s="777">
        <v>97222.5</v>
      </c>
      <c r="E15" s="777">
        <v>103927.5</v>
      </c>
      <c r="F15" s="777">
        <v>100575</v>
      </c>
      <c r="G15" s="777">
        <v>103927.5</v>
      </c>
      <c r="H15" s="777">
        <v>100575</v>
      </c>
      <c r="I15" s="777">
        <v>103927.5</v>
      </c>
      <c r="J15" s="777">
        <v>103927.5</v>
      </c>
      <c r="K15" s="777">
        <v>100575</v>
      </c>
      <c r="L15" s="777">
        <v>103927.5</v>
      </c>
      <c r="M15" s="777">
        <v>100575</v>
      </c>
      <c r="N15" s="1257">
        <v>103927.5</v>
      </c>
      <c r="O15" s="1258"/>
      <c r="P15" s="1259">
        <v>1227015</v>
      </c>
      <c r="Q15" s="1259">
        <v>1282234.05</v>
      </c>
      <c r="R15" s="1259">
        <v>-55219.050000000047</v>
      </c>
      <c r="S15" s="777"/>
      <c r="T15" s="1048">
        <v>9000</v>
      </c>
      <c r="U15" s="1049">
        <v>138412</v>
      </c>
      <c r="V15" s="1050">
        <v>45230</v>
      </c>
      <c r="W15" s="1049" t="s">
        <v>312</v>
      </c>
      <c r="X15" s="1054">
        <v>0.3725</v>
      </c>
      <c r="Y15" s="772" t="s">
        <v>25</v>
      </c>
      <c r="Z15" s="1052"/>
    </row>
    <row r="16" spans="1:26" s="762" customFormat="1" ht="15" x14ac:dyDescent="0.25">
      <c r="A16" s="1034" t="s">
        <v>306</v>
      </c>
      <c r="B16" s="1037" t="s">
        <v>310</v>
      </c>
      <c r="C16" s="777">
        <v>577375</v>
      </c>
      <c r="D16" s="777">
        <v>540125</v>
      </c>
      <c r="E16" s="777">
        <v>577375</v>
      </c>
      <c r="F16" s="777">
        <v>558750</v>
      </c>
      <c r="G16" s="777">
        <v>577375</v>
      </c>
      <c r="H16" s="777">
        <v>558750</v>
      </c>
      <c r="I16" s="777">
        <v>577375</v>
      </c>
      <c r="J16" s="777">
        <v>577375</v>
      </c>
      <c r="K16" s="777">
        <v>558750</v>
      </c>
      <c r="L16" s="777">
        <v>577375</v>
      </c>
      <c r="M16" s="777">
        <v>558750</v>
      </c>
      <c r="N16" s="1257">
        <v>577375</v>
      </c>
      <c r="O16" s="1258"/>
      <c r="P16" s="1259">
        <v>6816750</v>
      </c>
      <c r="Q16" s="1259">
        <v>7123522.5</v>
      </c>
      <c r="R16" s="1259">
        <v>-306772.5</v>
      </c>
      <c r="S16" s="777"/>
      <c r="T16" s="1048">
        <v>50000</v>
      </c>
      <c r="U16" s="772">
        <v>138657</v>
      </c>
      <c r="V16" s="1050">
        <v>45747</v>
      </c>
      <c r="W16" s="772" t="s">
        <v>312</v>
      </c>
      <c r="X16" s="1054">
        <v>0.3725</v>
      </c>
      <c r="Y16" s="772" t="s">
        <v>313</v>
      </c>
      <c r="Z16" s="1052"/>
    </row>
    <row r="17" spans="1:26" s="762" customFormat="1" ht="15" x14ac:dyDescent="0.25">
      <c r="A17" s="1034" t="s">
        <v>306</v>
      </c>
      <c r="B17" s="1037" t="s">
        <v>310</v>
      </c>
      <c r="C17" s="777">
        <v>24573.079999999998</v>
      </c>
      <c r="D17" s="777">
        <v>22987.719999999998</v>
      </c>
      <c r="E17" s="777">
        <v>24573.079999999998</v>
      </c>
      <c r="F17" s="777">
        <v>23780.399999999998</v>
      </c>
      <c r="G17" s="777">
        <v>24573.079999999998</v>
      </c>
      <c r="H17" s="777">
        <v>23780.399999999998</v>
      </c>
      <c r="I17" s="777">
        <v>24573.079999999998</v>
      </c>
      <c r="J17" s="777">
        <v>24573.079999999998</v>
      </c>
      <c r="K17" s="777">
        <v>23780.399999999998</v>
      </c>
      <c r="L17" s="777">
        <v>24573.079999999998</v>
      </c>
      <c r="M17" s="777">
        <v>23780.399999999998</v>
      </c>
      <c r="N17" s="1257">
        <v>24573.079999999998</v>
      </c>
      <c r="O17" s="1258"/>
      <c r="P17" s="1259">
        <v>290120.87999999995</v>
      </c>
      <c r="Q17" s="1259">
        <v>303177.1176</v>
      </c>
      <c r="R17" s="1259">
        <v>-13056.237600000051</v>
      </c>
      <c r="S17" s="777"/>
      <c r="T17" s="1048">
        <v>2128</v>
      </c>
      <c r="U17" s="786" t="s">
        <v>314</v>
      </c>
      <c r="V17" s="1050">
        <v>45747</v>
      </c>
      <c r="W17" s="772" t="s">
        <v>312</v>
      </c>
      <c r="X17" s="1054">
        <v>0.3725</v>
      </c>
      <c r="Y17" s="772" t="s">
        <v>313</v>
      </c>
      <c r="Z17" s="1052"/>
    </row>
    <row r="18" spans="1:26" s="762" customFormat="1" ht="15" x14ac:dyDescent="0.25">
      <c r="A18" s="1034" t="s">
        <v>306</v>
      </c>
      <c r="B18" s="1037" t="s">
        <v>310</v>
      </c>
      <c r="C18" s="777">
        <v>56906.080000000002</v>
      </c>
      <c r="D18" s="777">
        <v>53234.720000000001</v>
      </c>
      <c r="E18" s="777">
        <v>56906.080000000002</v>
      </c>
      <c r="F18" s="777">
        <v>55070.400000000001</v>
      </c>
      <c r="G18" s="777">
        <v>56906.080000000002</v>
      </c>
      <c r="H18" s="777">
        <v>55070.400000000001</v>
      </c>
      <c r="I18" s="777">
        <v>56906.080000000002</v>
      </c>
      <c r="J18" s="777">
        <v>56906.080000000002</v>
      </c>
      <c r="K18" s="777">
        <v>55070.400000000001</v>
      </c>
      <c r="L18" s="777">
        <v>56906.080000000002</v>
      </c>
      <c r="M18" s="777">
        <v>55070.400000000001</v>
      </c>
      <c r="N18" s="1257">
        <v>56906.080000000002</v>
      </c>
      <c r="O18" s="1258"/>
      <c r="P18" s="1259">
        <v>671858.88</v>
      </c>
      <c r="Q18" s="1259">
        <v>702094.37760000012</v>
      </c>
      <c r="R18" s="1259">
        <v>-30235.497600000119</v>
      </c>
      <c r="S18" s="777"/>
      <c r="T18" s="1048">
        <v>4928</v>
      </c>
      <c r="U18" s="786" t="s">
        <v>315</v>
      </c>
      <c r="V18" s="1050">
        <v>45747</v>
      </c>
      <c r="W18" s="772" t="s">
        <v>312</v>
      </c>
      <c r="X18" s="1054">
        <v>0.3725</v>
      </c>
      <c r="Y18" s="772" t="s">
        <v>313</v>
      </c>
      <c r="Z18" s="1052"/>
    </row>
    <row r="19" spans="1:26" s="762" customFormat="1" ht="15" x14ac:dyDescent="0.25">
      <c r="A19" s="1034" t="s">
        <v>306</v>
      </c>
      <c r="B19" s="1037" t="s">
        <v>310</v>
      </c>
      <c r="C19" s="777">
        <v>252566.91999999998</v>
      </c>
      <c r="D19" s="777">
        <v>236272.28</v>
      </c>
      <c r="E19" s="777">
        <v>252566.91999999998</v>
      </c>
      <c r="F19" s="777">
        <v>244419.59999999998</v>
      </c>
      <c r="G19" s="777">
        <v>252566.91999999998</v>
      </c>
      <c r="H19" s="777">
        <v>244419.59999999998</v>
      </c>
      <c r="I19" s="777">
        <v>252566.91999999998</v>
      </c>
      <c r="J19" s="777">
        <v>252566.91999999998</v>
      </c>
      <c r="K19" s="777">
        <v>244419.59999999998</v>
      </c>
      <c r="L19" s="777">
        <v>252566.91999999998</v>
      </c>
      <c r="M19" s="777">
        <v>244419.59999999998</v>
      </c>
      <c r="N19" s="1257">
        <v>252566.91999999998</v>
      </c>
      <c r="O19" s="1258"/>
      <c r="P19" s="1259">
        <v>2981919.1199999996</v>
      </c>
      <c r="Q19" s="1259">
        <v>3116113.6824000003</v>
      </c>
      <c r="R19" s="1259">
        <v>-134194.56240000064</v>
      </c>
      <c r="S19" s="777"/>
      <c r="T19" s="1048">
        <v>21872</v>
      </c>
      <c r="U19" s="786" t="s">
        <v>316</v>
      </c>
      <c r="V19" s="1050">
        <v>45747</v>
      </c>
      <c r="W19" s="772" t="s">
        <v>312</v>
      </c>
      <c r="X19" s="1054">
        <v>0.3725</v>
      </c>
      <c r="Y19" s="772" t="s">
        <v>313</v>
      </c>
      <c r="Z19" s="1052"/>
    </row>
    <row r="20" spans="1:26" s="762" customFormat="1" ht="15" x14ac:dyDescent="0.25">
      <c r="A20" s="1034" t="s">
        <v>306</v>
      </c>
      <c r="B20" s="1037" t="s">
        <v>310</v>
      </c>
      <c r="C20" s="777">
        <v>7051.4683199999999</v>
      </c>
      <c r="D20" s="777">
        <v>6596.5348800000002</v>
      </c>
      <c r="E20" s="777">
        <v>7051.4683199999999</v>
      </c>
      <c r="F20" s="777">
        <v>6824.0016000000005</v>
      </c>
      <c r="G20" s="777">
        <v>7051.4683199999999</v>
      </c>
      <c r="H20" s="777">
        <v>6824.0016000000005</v>
      </c>
      <c r="I20" s="777">
        <v>7051.4683199999999</v>
      </c>
      <c r="J20" s="777">
        <v>7051.4683199999999</v>
      </c>
      <c r="K20" s="777">
        <v>6824.0016000000005</v>
      </c>
      <c r="L20" s="777">
        <v>7051.4683199999999</v>
      </c>
      <c r="M20" s="777">
        <v>6824.0016000000005</v>
      </c>
      <c r="N20" s="1257">
        <v>7051.4683199999999</v>
      </c>
      <c r="O20" s="1258"/>
      <c r="P20" s="1259">
        <v>83252.819520000005</v>
      </c>
      <c r="Q20" s="1259">
        <v>38123.6368</v>
      </c>
      <c r="R20" s="1259">
        <v>45129.182720000004</v>
      </c>
      <c r="S20" s="777"/>
      <c r="T20" s="1048">
        <v>6704</v>
      </c>
      <c r="U20" s="786">
        <v>139250</v>
      </c>
      <c r="V20" s="1050">
        <v>46326</v>
      </c>
      <c r="W20" s="772" t="s">
        <v>318</v>
      </c>
      <c r="X20" s="1053">
        <v>3.3930000000000002E-2</v>
      </c>
      <c r="Y20" s="772" t="s">
        <v>319</v>
      </c>
      <c r="Z20" s="1052"/>
    </row>
    <row r="21" spans="1:26" s="762" customFormat="1" ht="15" x14ac:dyDescent="0.25">
      <c r="A21" s="1034" t="s">
        <v>306</v>
      </c>
      <c r="B21" s="1037" t="s">
        <v>310</v>
      </c>
      <c r="C21" s="777">
        <v>12685.510619999999</v>
      </c>
      <c r="D21" s="777">
        <v>11867.09058</v>
      </c>
      <c r="E21" s="777">
        <v>12685.510619999999</v>
      </c>
      <c r="F21" s="777">
        <v>12276.300599999999</v>
      </c>
      <c r="G21" s="777">
        <v>12685.510619999999</v>
      </c>
      <c r="H21" s="777">
        <v>12276.300599999999</v>
      </c>
      <c r="I21" s="777">
        <v>12685.510619999999</v>
      </c>
      <c r="J21" s="777">
        <v>12685.510619999999</v>
      </c>
      <c r="K21" s="777">
        <v>12276.300599999999</v>
      </c>
      <c r="L21" s="777">
        <v>12685.510619999999</v>
      </c>
      <c r="M21" s="777">
        <v>12276.300599999999</v>
      </c>
      <c r="N21" s="1257">
        <v>12685.510619999999</v>
      </c>
      <c r="O21" s="1258"/>
      <c r="P21" s="1259">
        <v>149770.86731999999</v>
      </c>
      <c r="Q21" s="1259">
        <v>29256.407100000004</v>
      </c>
      <c r="R21" s="1259">
        <v>120514.46021999998</v>
      </c>
      <c r="S21" s="777"/>
      <c r="T21" s="1048">
        <v>140622</v>
      </c>
      <c r="U21" s="786">
        <v>139250</v>
      </c>
      <c r="V21" s="1050">
        <v>46326</v>
      </c>
      <c r="W21" s="772" t="s">
        <v>318</v>
      </c>
      <c r="X21" s="1053">
        <v>2.9099999999999998E-3</v>
      </c>
      <c r="Y21" s="772" t="s">
        <v>319</v>
      </c>
      <c r="Z21" s="1052"/>
    </row>
    <row r="22" spans="1:26" s="762" customFormat="1" ht="15" x14ac:dyDescent="0.25">
      <c r="A22" s="1034" t="s">
        <v>306</v>
      </c>
      <c r="B22" s="1037" t="s">
        <v>310</v>
      </c>
      <c r="C22" s="777">
        <v>46074.525000000001</v>
      </c>
      <c r="D22" s="777">
        <v>43101.975000000006</v>
      </c>
      <c r="E22" s="777">
        <v>46074.525000000001</v>
      </c>
      <c r="F22" s="777">
        <v>44588.25</v>
      </c>
      <c r="G22" s="777">
        <v>46074.525000000001</v>
      </c>
      <c r="H22" s="777">
        <v>44588.25</v>
      </c>
      <c r="I22" s="777">
        <v>46074.525000000001</v>
      </c>
      <c r="J22" s="777">
        <v>46074.525000000001</v>
      </c>
      <c r="K22" s="777">
        <v>44588.25</v>
      </c>
      <c r="L22" s="777">
        <v>46074.525000000001</v>
      </c>
      <c r="M22" s="777">
        <v>44588.25</v>
      </c>
      <c r="N22" s="1257">
        <v>46074.525000000001</v>
      </c>
      <c r="O22" s="1258"/>
      <c r="P22" s="1259">
        <v>543976.65</v>
      </c>
      <c r="Q22" s="1259">
        <v>235171.92999999996</v>
      </c>
      <c r="R22" s="1259">
        <v>308804.72000000009</v>
      </c>
      <c r="S22" s="777"/>
      <c r="T22" s="1048">
        <v>6650</v>
      </c>
      <c r="U22" s="786">
        <v>140766</v>
      </c>
      <c r="V22" s="1050">
        <v>48518</v>
      </c>
      <c r="W22" s="772" t="s">
        <v>312</v>
      </c>
      <c r="X22" s="1053">
        <v>0.2235</v>
      </c>
      <c r="Y22" s="772" t="s">
        <v>320</v>
      </c>
      <c r="Z22" s="1052"/>
    </row>
    <row r="23" spans="1:26" s="762" customFormat="1" ht="15" x14ac:dyDescent="0.25">
      <c r="A23" s="1034" t="s">
        <v>306</v>
      </c>
      <c r="B23" s="1037" t="s">
        <v>310</v>
      </c>
      <c r="C23" s="777">
        <v>230950</v>
      </c>
      <c r="D23" s="777">
        <v>216050</v>
      </c>
      <c r="E23" s="777">
        <v>230950</v>
      </c>
      <c r="F23" s="777">
        <v>223500</v>
      </c>
      <c r="G23" s="777">
        <v>230950</v>
      </c>
      <c r="H23" s="777">
        <v>223500</v>
      </c>
      <c r="I23" s="777">
        <v>230950</v>
      </c>
      <c r="J23" s="777">
        <v>230950</v>
      </c>
      <c r="K23" s="777">
        <v>223500</v>
      </c>
      <c r="L23" s="777">
        <v>230950</v>
      </c>
      <c r="M23" s="777">
        <v>223500</v>
      </c>
      <c r="N23" s="1257">
        <v>230950</v>
      </c>
      <c r="O23" s="1258"/>
      <c r="P23" s="1259">
        <v>2726700</v>
      </c>
      <c r="Q23" s="1259">
        <v>2849409.0000000005</v>
      </c>
      <c r="R23" s="1259">
        <v>-122709.00000000047</v>
      </c>
      <c r="S23" s="777"/>
      <c r="T23" s="1048">
        <v>20000</v>
      </c>
      <c r="U23" s="786">
        <v>140907</v>
      </c>
      <c r="V23" s="1050">
        <v>48883</v>
      </c>
      <c r="W23" s="772" t="s">
        <v>312</v>
      </c>
      <c r="X23" s="1053">
        <v>0.3725</v>
      </c>
      <c r="Y23" s="772" t="s">
        <v>25</v>
      </c>
      <c r="Z23" s="1052"/>
    </row>
    <row r="24" spans="1:26" s="762" customFormat="1" ht="15" x14ac:dyDescent="0.25">
      <c r="A24" s="1034" t="s">
        <v>306</v>
      </c>
      <c r="B24" s="1037" t="s">
        <v>310</v>
      </c>
      <c r="C24" s="777">
        <v>190859.38949999999</v>
      </c>
      <c r="D24" s="777">
        <v>178545.8805</v>
      </c>
      <c r="E24" s="777">
        <v>190859.38949999999</v>
      </c>
      <c r="F24" s="777">
        <v>184702.63500000001</v>
      </c>
      <c r="G24" s="777">
        <v>190859.38949999999</v>
      </c>
      <c r="H24" s="777">
        <v>184702.63500000001</v>
      </c>
      <c r="I24" s="777">
        <v>190859.38949999999</v>
      </c>
      <c r="J24" s="777">
        <v>190859.38949999999</v>
      </c>
      <c r="K24" s="777">
        <v>184702.63500000001</v>
      </c>
      <c r="L24" s="777">
        <v>190859.38949999999</v>
      </c>
      <c r="M24" s="777">
        <v>184702.63500000001</v>
      </c>
      <c r="N24" s="1257">
        <v>190859.38949999999</v>
      </c>
      <c r="O24" s="1258"/>
      <c r="P24" s="1259">
        <v>2253372.1470000003</v>
      </c>
      <c r="Q24" s="1259">
        <v>974177.61739999987</v>
      </c>
      <c r="R24" s="1259">
        <v>1279194.5296000005</v>
      </c>
      <c r="S24" s="777"/>
      <c r="T24" s="1048">
        <v>27547</v>
      </c>
      <c r="U24" s="786">
        <v>140910</v>
      </c>
      <c r="V24" s="1050">
        <v>48518</v>
      </c>
      <c r="W24" s="772" t="s">
        <v>312</v>
      </c>
      <c r="X24" s="1053">
        <v>0.2235</v>
      </c>
      <c r="Y24" s="772" t="s">
        <v>320</v>
      </c>
      <c r="Z24" s="1052"/>
    </row>
    <row r="25" spans="1:26" s="830" customFormat="1" ht="15" x14ac:dyDescent="0.25">
      <c r="A25" s="1034" t="s">
        <v>306</v>
      </c>
      <c r="B25" s="1037" t="s">
        <v>310</v>
      </c>
      <c r="C25" s="777">
        <v>31640.149999999998</v>
      </c>
      <c r="D25" s="777">
        <v>29598.85</v>
      </c>
      <c r="E25" s="777">
        <v>31640.149999999998</v>
      </c>
      <c r="F25" s="777">
        <v>30619.5</v>
      </c>
      <c r="G25" s="777">
        <v>31640.149999999998</v>
      </c>
      <c r="H25" s="777">
        <v>30619.5</v>
      </c>
      <c r="I25" s="777">
        <v>31640.149999999998</v>
      </c>
      <c r="J25" s="777">
        <v>31640.149999999998</v>
      </c>
      <c r="K25" s="777">
        <v>30619.5</v>
      </c>
      <c r="L25" s="777">
        <v>31640.149999999998</v>
      </c>
      <c r="M25" s="777">
        <v>30619.5</v>
      </c>
      <c r="N25" s="1257">
        <v>31640.149999999998</v>
      </c>
      <c r="O25" s="1258"/>
      <c r="P25" s="1259">
        <v>373557.9</v>
      </c>
      <c r="Q25" s="1259">
        <v>528994.5</v>
      </c>
      <c r="R25" s="1259">
        <v>-155436.59999999998</v>
      </c>
      <c r="S25" s="777"/>
      <c r="T25" s="1048">
        <v>2740</v>
      </c>
      <c r="U25" s="786">
        <v>145270</v>
      </c>
      <c r="V25" s="1050">
        <v>46112</v>
      </c>
      <c r="W25" s="772" t="s">
        <v>766</v>
      </c>
      <c r="X25" s="1053">
        <v>0.3725</v>
      </c>
      <c r="Y25" s="772" t="s">
        <v>317</v>
      </c>
      <c r="Z25" s="1052"/>
    </row>
    <row r="26" spans="1:26" s="830" customFormat="1" ht="15" x14ac:dyDescent="0.25">
      <c r="A26" s="1034" t="s">
        <v>306</v>
      </c>
      <c r="B26" s="1037" t="s">
        <v>310</v>
      </c>
      <c r="C26" s="777">
        <v>254045</v>
      </c>
      <c r="D26" s="777">
        <v>237655</v>
      </c>
      <c r="E26" s="777">
        <v>254045</v>
      </c>
      <c r="F26" s="777">
        <v>245850</v>
      </c>
      <c r="G26" s="777">
        <v>254045</v>
      </c>
      <c r="H26" s="777">
        <v>245850</v>
      </c>
      <c r="I26" s="777">
        <v>254045</v>
      </c>
      <c r="J26" s="777">
        <v>254045</v>
      </c>
      <c r="K26" s="777">
        <v>245850</v>
      </c>
      <c r="L26" s="777">
        <v>254045</v>
      </c>
      <c r="M26" s="777">
        <v>245850</v>
      </c>
      <c r="N26" s="1257">
        <v>254045</v>
      </c>
      <c r="O26" s="1258"/>
      <c r="P26" s="1259">
        <v>2999370</v>
      </c>
      <c r="Q26" s="1259">
        <v>292009.85499999998</v>
      </c>
      <c r="R26" s="1259">
        <v>2707360.145</v>
      </c>
      <c r="S26" s="777"/>
      <c r="T26" s="1048">
        <v>22000</v>
      </c>
      <c r="U26" s="786"/>
      <c r="V26" s="1050">
        <v>46112</v>
      </c>
      <c r="W26" s="772" t="s">
        <v>766</v>
      </c>
      <c r="X26" s="1053">
        <v>0.3725</v>
      </c>
      <c r="Y26" s="772" t="s">
        <v>767</v>
      </c>
      <c r="Z26" s="1052"/>
    </row>
    <row r="27" spans="1:26" s="762" customFormat="1" ht="15" x14ac:dyDescent="0.25">
      <c r="A27" s="1034" t="s">
        <v>306</v>
      </c>
      <c r="B27" s="1037" t="s">
        <v>310</v>
      </c>
      <c r="C27" s="777">
        <v>0</v>
      </c>
      <c r="D27" s="777">
        <v>0</v>
      </c>
      <c r="E27" s="777">
        <v>0</v>
      </c>
      <c r="F27" s="777">
        <v>0</v>
      </c>
      <c r="G27" s="777">
        <v>0</v>
      </c>
      <c r="H27" s="777">
        <v>0</v>
      </c>
      <c r="I27" s="777">
        <v>0</v>
      </c>
      <c r="J27" s="777">
        <v>0</v>
      </c>
      <c r="K27" s="777">
        <v>0</v>
      </c>
      <c r="L27" s="777">
        <v>0</v>
      </c>
      <c r="M27" s="777">
        <v>0</v>
      </c>
      <c r="N27" s="1257">
        <v>0</v>
      </c>
      <c r="O27" s="1258"/>
      <c r="P27" s="1259">
        <v>0</v>
      </c>
      <c r="Q27" s="1259">
        <v>665699.77500000002</v>
      </c>
      <c r="R27" s="1259">
        <v>-665699.77500000002</v>
      </c>
      <c r="S27" s="777"/>
      <c r="T27" s="1048">
        <v>0</v>
      </c>
      <c r="U27" s="786">
        <v>140915</v>
      </c>
      <c r="V27" s="1050">
        <v>45047</v>
      </c>
      <c r="W27" s="772" t="s">
        <v>312</v>
      </c>
      <c r="X27" s="1053">
        <v>9.6619999999999998E-2</v>
      </c>
      <c r="Y27" s="772" t="s">
        <v>322</v>
      </c>
      <c r="Z27" s="1052"/>
    </row>
    <row r="28" spans="1:26" s="762" customFormat="1" ht="15" x14ac:dyDescent="0.25">
      <c r="A28" s="1034" t="s">
        <v>306</v>
      </c>
      <c r="B28" s="1037" t="s">
        <v>310</v>
      </c>
      <c r="C28" s="777">
        <v>0</v>
      </c>
      <c r="D28" s="777">
        <v>0</v>
      </c>
      <c r="E28" s="777">
        <v>0</v>
      </c>
      <c r="F28" s="777">
        <v>0</v>
      </c>
      <c r="G28" s="777">
        <v>0</v>
      </c>
      <c r="H28" s="777">
        <v>0</v>
      </c>
      <c r="I28" s="777">
        <v>0</v>
      </c>
      <c r="J28" s="777">
        <v>0</v>
      </c>
      <c r="K28" s="777">
        <v>0</v>
      </c>
      <c r="L28" s="777">
        <v>0</v>
      </c>
      <c r="M28" s="777">
        <v>0</v>
      </c>
      <c r="N28" s="1257">
        <v>0</v>
      </c>
      <c r="O28" s="1258"/>
      <c r="P28" s="1259">
        <v>0</v>
      </c>
      <c r="Q28" s="1259"/>
      <c r="R28" s="1259">
        <v>0</v>
      </c>
      <c r="S28" s="777"/>
      <c r="T28" s="1048">
        <v>0</v>
      </c>
      <c r="U28" s="786">
        <v>140975</v>
      </c>
      <c r="V28" s="1050">
        <v>45047</v>
      </c>
      <c r="W28" s="772" t="s">
        <v>321</v>
      </c>
      <c r="X28" s="1053">
        <v>3.31E-3</v>
      </c>
      <c r="Y28" s="772" t="s">
        <v>322</v>
      </c>
      <c r="Z28" s="1052"/>
    </row>
    <row r="29" spans="1:26" s="762" customFormat="1" ht="15" x14ac:dyDescent="0.25">
      <c r="A29" s="1034" t="s">
        <v>306</v>
      </c>
      <c r="B29" s="1037" t="s">
        <v>310</v>
      </c>
      <c r="C29" s="777">
        <v>0</v>
      </c>
      <c r="D29" s="1260">
        <v>0</v>
      </c>
      <c r="E29" s="1260">
        <v>0</v>
      </c>
      <c r="F29" s="1260">
        <v>0</v>
      </c>
      <c r="G29" s="1260">
        <v>0</v>
      </c>
      <c r="H29" s="1260">
        <v>0</v>
      </c>
      <c r="I29" s="1260">
        <v>0</v>
      </c>
      <c r="J29" s="1260">
        <v>0</v>
      </c>
      <c r="K29" s="1260">
        <v>0</v>
      </c>
      <c r="L29" s="1260">
        <v>0</v>
      </c>
      <c r="M29" s="1260">
        <v>0</v>
      </c>
      <c r="N29" s="1261">
        <v>0</v>
      </c>
      <c r="O29" s="778"/>
      <c r="P29" s="1259">
        <v>0</v>
      </c>
      <c r="Q29" s="1259"/>
      <c r="R29" s="1259">
        <v>0</v>
      </c>
      <c r="S29" s="777"/>
      <c r="T29" s="1048">
        <v>0</v>
      </c>
      <c r="U29" s="786">
        <v>140975</v>
      </c>
      <c r="V29" s="1050">
        <v>45047</v>
      </c>
      <c r="W29" s="772" t="s">
        <v>321</v>
      </c>
      <c r="X29" s="1053">
        <v>2.5870000000000001E-2</v>
      </c>
      <c r="Y29" s="772" t="s">
        <v>322</v>
      </c>
      <c r="Z29" s="1052"/>
    </row>
    <row r="30" spans="1:26" s="762" customFormat="1" ht="15.75" thickBot="1" x14ac:dyDescent="0.3">
      <c r="A30" s="1029"/>
      <c r="B30" s="1043" t="s">
        <v>323</v>
      </c>
      <c r="C30" s="1262">
        <v>2722739.0809399998</v>
      </c>
      <c r="D30" s="1262">
        <v>2547774.0434600003</v>
      </c>
      <c r="E30" s="1262">
        <v>2722739.0809399998</v>
      </c>
      <c r="F30" s="1262">
        <v>2635256.5621999996</v>
      </c>
      <c r="G30" s="1262">
        <v>2722739.0809399998</v>
      </c>
      <c r="H30" s="1262">
        <v>2635256.5621999996</v>
      </c>
      <c r="I30" s="1262">
        <v>2722739.0809399998</v>
      </c>
      <c r="J30" s="1262">
        <v>2722739.0809399998</v>
      </c>
      <c r="K30" s="1262">
        <v>2635256.5621999996</v>
      </c>
      <c r="L30" s="1262">
        <v>2722739.0809399998</v>
      </c>
      <c r="M30" s="1262">
        <v>2635256.5621999996</v>
      </c>
      <c r="N30" s="1263">
        <v>2722739.0809399998</v>
      </c>
      <c r="O30" s="778"/>
      <c r="P30" s="1264">
        <v>32147973.858839996</v>
      </c>
      <c r="Q30" s="1264">
        <v>29660866.219550002</v>
      </c>
      <c r="R30" s="1264">
        <v>2487107.6392899989</v>
      </c>
      <c r="S30" s="779"/>
      <c r="T30" s="1048"/>
      <c r="U30" s="958"/>
      <c r="V30" s="958"/>
      <c r="W30" s="958"/>
      <c r="X30" s="1055"/>
      <c r="Y30" s="958"/>
      <c r="Z30" s="1043"/>
    </row>
    <row r="31" spans="1:26" s="762" customFormat="1" ht="15.75" thickTop="1" x14ac:dyDescent="0.25">
      <c r="A31" s="1034"/>
      <c r="B31" s="1037"/>
      <c r="C31" s="1265"/>
      <c r="D31" s="1265"/>
      <c r="E31" s="1265"/>
      <c r="F31" s="1265"/>
      <c r="G31" s="1265"/>
      <c r="H31" s="1265"/>
      <c r="I31" s="1265"/>
      <c r="J31" s="1265"/>
      <c r="K31" s="1265"/>
      <c r="L31" s="1265"/>
      <c r="M31" s="1265"/>
      <c r="N31" s="1266"/>
      <c r="O31" s="1265"/>
      <c r="P31" s="1267"/>
      <c r="Q31" s="1267"/>
      <c r="R31" s="1267"/>
      <c r="S31" s="780"/>
      <c r="T31" s="1048"/>
      <c r="U31" s="772"/>
      <c r="V31" s="772"/>
      <c r="W31" s="772"/>
      <c r="X31" s="1056"/>
      <c r="Y31" s="772"/>
      <c r="Z31" s="1037"/>
    </row>
    <row r="32" spans="1:26" s="261" customFormat="1" ht="15" x14ac:dyDescent="0.25">
      <c r="A32" s="1034" t="s">
        <v>324</v>
      </c>
      <c r="B32" s="1037" t="s">
        <v>325</v>
      </c>
      <c r="C32" s="777">
        <v>625</v>
      </c>
      <c r="D32" s="777">
        <v>625</v>
      </c>
      <c r="E32" s="777">
        <v>625</v>
      </c>
      <c r="F32" s="777">
        <v>625</v>
      </c>
      <c r="G32" s="777">
        <v>625</v>
      </c>
      <c r="H32" s="777">
        <v>625</v>
      </c>
      <c r="I32" s="777">
        <v>625</v>
      </c>
      <c r="J32" s="777">
        <v>625</v>
      </c>
      <c r="K32" s="777">
        <v>625</v>
      </c>
      <c r="L32" s="777">
        <v>625</v>
      </c>
      <c r="M32" s="777">
        <v>625</v>
      </c>
      <c r="N32" s="1257">
        <v>625</v>
      </c>
      <c r="O32" s="777"/>
      <c r="P32" s="1259">
        <v>7500</v>
      </c>
      <c r="Q32" s="1259">
        <v>7500</v>
      </c>
      <c r="R32" s="1259">
        <v>0</v>
      </c>
      <c r="S32" s="777"/>
      <c r="T32" s="1048">
        <v>37000</v>
      </c>
      <c r="U32" s="772" t="s">
        <v>326</v>
      </c>
      <c r="V32" s="1050">
        <v>45382</v>
      </c>
      <c r="W32" s="772" t="s">
        <v>327</v>
      </c>
      <c r="X32" s="1036">
        <v>625</v>
      </c>
      <c r="Y32" s="772"/>
      <c r="Z32" s="1037"/>
    </row>
    <row r="33" spans="1:26" s="762" customFormat="1" ht="15" x14ac:dyDescent="0.25">
      <c r="A33" s="1034" t="s">
        <v>324</v>
      </c>
      <c r="B33" s="1037" t="s">
        <v>310</v>
      </c>
      <c r="C33" s="777">
        <v>16008.938</v>
      </c>
      <c r="D33" s="777">
        <v>16008.938</v>
      </c>
      <c r="E33" s="777">
        <v>16008.938</v>
      </c>
      <c r="F33" s="777">
        <v>16008.938</v>
      </c>
      <c r="G33" s="777">
        <v>16008.938</v>
      </c>
      <c r="H33" s="777">
        <v>16008.938</v>
      </c>
      <c r="I33" s="777">
        <v>16008.938</v>
      </c>
      <c r="J33" s="777">
        <v>16008.938</v>
      </c>
      <c r="K33" s="777">
        <v>16008.938</v>
      </c>
      <c r="L33" s="777">
        <v>16008.938</v>
      </c>
      <c r="M33" s="777">
        <v>16008.938</v>
      </c>
      <c r="N33" s="1257">
        <v>16008.938</v>
      </c>
      <c r="O33" s="777"/>
      <c r="P33" s="1259">
        <v>192107.25599999996</v>
      </c>
      <c r="Q33" s="1259">
        <v>187421.72400000005</v>
      </c>
      <c r="R33" s="1259">
        <v>4685.5319999999192</v>
      </c>
      <c r="S33" s="777"/>
      <c r="T33" s="1034"/>
      <c r="U33" s="772">
        <v>88680</v>
      </c>
      <c r="V33" s="1050"/>
      <c r="W33" s="772"/>
      <c r="X33" s="1057">
        <v>0.432674</v>
      </c>
      <c r="Y33" s="772"/>
      <c r="Z33" s="1037"/>
    </row>
    <row r="34" spans="1:26" s="762" customFormat="1" ht="15" x14ac:dyDescent="0.25">
      <c r="A34" s="1034" t="s">
        <v>324</v>
      </c>
      <c r="B34" s="1037" t="s">
        <v>328</v>
      </c>
      <c r="C34" s="777">
        <v>735.7190777400001</v>
      </c>
      <c r="D34" s="777">
        <v>735.7190777400001</v>
      </c>
      <c r="E34" s="777">
        <v>735.7190777400001</v>
      </c>
      <c r="F34" s="777">
        <v>735.7190777400001</v>
      </c>
      <c r="G34" s="777">
        <v>735.7190777400001</v>
      </c>
      <c r="H34" s="777">
        <v>735.7190777400001</v>
      </c>
      <c r="I34" s="777">
        <v>735.7190777400001</v>
      </c>
      <c r="J34" s="777">
        <v>735.7190777400001</v>
      </c>
      <c r="K34" s="777">
        <v>735.7190777400001</v>
      </c>
      <c r="L34" s="777">
        <v>735.7190777400001</v>
      </c>
      <c r="M34" s="777">
        <v>735.7190777400001</v>
      </c>
      <c r="N34" s="1257">
        <v>735.7190777400001</v>
      </c>
      <c r="O34" s="777"/>
      <c r="P34" s="1259">
        <v>8828.6289328800012</v>
      </c>
      <c r="Q34" s="1259">
        <v>8621.3878525200016</v>
      </c>
      <c r="R34" s="1259">
        <v>207.24108035999961</v>
      </c>
      <c r="S34" s="777"/>
      <c r="T34" s="1048"/>
      <c r="U34" s="772"/>
      <c r="V34" s="1050"/>
      <c r="W34" s="772"/>
      <c r="X34" s="1058">
        <v>4.4229999999999998E-2</v>
      </c>
      <c r="Y34" s="772"/>
      <c r="Z34" s="1059"/>
    </row>
    <row r="35" spans="1:26" s="762" customFormat="1" ht="15" x14ac:dyDescent="0.25">
      <c r="A35" s="1034" t="s">
        <v>324</v>
      </c>
      <c r="B35" s="1037" t="s">
        <v>329</v>
      </c>
      <c r="C35" s="777">
        <v>1108.7052112721442</v>
      </c>
      <c r="D35" s="777">
        <v>1108.7052112721442</v>
      </c>
      <c r="E35" s="777">
        <v>1108.7052112721442</v>
      </c>
      <c r="F35" s="777">
        <v>1108.7052112721442</v>
      </c>
      <c r="G35" s="777">
        <v>1108.7052112721442</v>
      </c>
      <c r="H35" s="777">
        <v>1108.7052112721442</v>
      </c>
      <c r="I35" s="777">
        <v>1108.7052112721442</v>
      </c>
      <c r="J35" s="777">
        <v>1108.7052112721442</v>
      </c>
      <c r="K35" s="777">
        <v>1108.7052112721442</v>
      </c>
      <c r="L35" s="777">
        <v>1108.7052112721442</v>
      </c>
      <c r="M35" s="777">
        <v>1108.7052112721442</v>
      </c>
      <c r="N35" s="1257">
        <v>1108.7052112721442</v>
      </c>
      <c r="O35" s="777"/>
      <c r="P35" s="1259">
        <v>13304.462535265733</v>
      </c>
      <c r="Q35" s="1259">
        <v>12992.156829546351</v>
      </c>
      <c r="R35" s="1259">
        <v>312.30570571938188</v>
      </c>
      <c r="S35" s="777"/>
      <c r="T35" s="1048"/>
      <c r="U35" s="772"/>
      <c r="V35" s="1050"/>
      <c r="W35" s="772"/>
      <c r="X35" s="1058">
        <v>6.3829999999999998E-2</v>
      </c>
      <c r="Y35" s="772"/>
      <c r="Z35" s="1037"/>
    </row>
    <row r="36" spans="1:26" s="762" customFormat="1" ht="15.75" thickBot="1" x14ac:dyDescent="0.3">
      <c r="A36" s="1034"/>
      <c r="B36" s="1043" t="s">
        <v>330</v>
      </c>
      <c r="C36" s="1262">
        <v>18478.362289012144</v>
      </c>
      <c r="D36" s="1262">
        <v>18478.362289012144</v>
      </c>
      <c r="E36" s="1262">
        <v>18478.362289012144</v>
      </c>
      <c r="F36" s="1262">
        <v>18478.362289012144</v>
      </c>
      <c r="G36" s="1262">
        <v>18478.362289012144</v>
      </c>
      <c r="H36" s="1262">
        <v>18478.362289012144</v>
      </c>
      <c r="I36" s="1262">
        <v>18478.362289012144</v>
      </c>
      <c r="J36" s="1262">
        <v>18478.362289012144</v>
      </c>
      <c r="K36" s="1262">
        <v>18478.362289012144</v>
      </c>
      <c r="L36" s="1262">
        <v>18478.362289012144</v>
      </c>
      <c r="M36" s="1262">
        <v>18478.362289012144</v>
      </c>
      <c r="N36" s="1263">
        <v>18478.362289012144</v>
      </c>
      <c r="O36" s="1268"/>
      <c r="P36" s="1264">
        <v>221740.34746814572</v>
      </c>
      <c r="Q36" s="1264">
        <v>216535.26868206641</v>
      </c>
      <c r="R36" s="1264">
        <v>5205.0787860793062</v>
      </c>
      <c r="S36" s="782"/>
      <c r="T36" s="1048"/>
      <c r="U36" s="772"/>
      <c r="V36" s="1050"/>
      <c r="W36" s="772"/>
      <c r="X36" s="1058"/>
      <c r="Y36" s="772"/>
      <c r="Z36" s="1037"/>
    </row>
    <row r="37" spans="1:26" s="762" customFormat="1" ht="15.75" thickTop="1" x14ac:dyDescent="0.25">
      <c r="A37" s="1034"/>
      <c r="B37" s="1037"/>
      <c r="C37" s="1265"/>
      <c r="D37" s="1265"/>
      <c r="E37" s="1265"/>
      <c r="F37" s="1265"/>
      <c r="G37" s="1265"/>
      <c r="H37" s="1265"/>
      <c r="I37" s="1265"/>
      <c r="J37" s="1265"/>
      <c r="K37" s="1265"/>
      <c r="L37" s="1265"/>
      <c r="M37" s="1265"/>
      <c r="N37" s="1266"/>
      <c r="O37" s="1265"/>
      <c r="P37" s="1267"/>
      <c r="Q37" s="1267"/>
      <c r="R37" s="1267"/>
      <c r="S37" s="780"/>
      <c r="T37" s="1048"/>
      <c r="U37" s="772"/>
      <c r="V37" s="772"/>
      <c r="W37" s="772"/>
      <c r="X37" s="1056"/>
      <c r="Y37" s="772"/>
      <c r="Z37" s="1037"/>
    </row>
    <row r="38" spans="1:26" s="762" customFormat="1" ht="15" x14ac:dyDescent="0.25">
      <c r="A38" s="1034" t="s">
        <v>324</v>
      </c>
      <c r="B38" s="1037" t="s">
        <v>325</v>
      </c>
      <c r="C38" s="777">
        <v>625</v>
      </c>
      <c r="D38" s="777">
        <v>625</v>
      </c>
      <c r="E38" s="777">
        <v>625</v>
      </c>
      <c r="F38" s="777">
        <v>625</v>
      </c>
      <c r="G38" s="777">
        <v>625</v>
      </c>
      <c r="H38" s="777">
        <v>625</v>
      </c>
      <c r="I38" s="777">
        <v>625</v>
      </c>
      <c r="J38" s="777">
        <v>625</v>
      </c>
      <c r="K38" s="777">
        <v>625</v>
      </c>
      <c r="L38" s="777">
        <v>625</v>
      </c>
      <c r="M38" s="777">
        <v>625</v>
      </c>
      <c r="N38" s="1257">
        <v>625</v>
      </c>
      <c r="O38" s="777"/>
      <c r="P38" s="1259">
        <v>7500</v>
      </c>
      <c r="Q38" s="1259">
        <v>7500</v>
      </c>
      <c r="R38" s="1259">
        <v>0</v>
      </c>
      <c r="S38" s="777"/>
      <c r="T38" s="1048">
        <v>52000</v>
      </c>
      <c r="U38" s="772" t="s">
        <v>331</v>
      </c>
      <c r="V38" s="1050">
        <v>45382</v>
      </c>
      <c r="W38" s="772" t="s">
        <v>327</v>
      </c>
      <c r="X38" s="1036">
        <v>625</v>
      </c>
      <c r="Y38" s="772"/>
      <c r="Z38" s="1037"/>
    </row>
    <row r="39" spans="1:26" s="762" customFormat="1" ht="15" x14ac:dyDescent="0.25">
      <c r="A39" s="1034" t="s">
        <v>324</v>
      </c>
      <c r="B39" s="1037" t="s">
        <v>310</v>
      </c>
      <c r="C39" s="1260">
        <v>104000</v>
      </c>
      <c r="D39" s="1260">
        <v>104000</v>
      </c>
      <c r="E39" s="1260">
        <v>104000</v>
      </c>
      <c r="F39" s="1260">
        <v>104000</v>
      </c>
      <c r="G39" s="1260">
        <v>104000</v>
      </c>
      <c r="H39" s="1260">
        <v>104000</v>
      </c>
      <c r="I39" s="1260">
        <v>104000</v>
      </c>
      <c r="J39" s="1260">
        <v>104000</v>
      </c>
      <c r="K39" s="1260">
        <v>104000</v>
      </c>
      <c r="L39" s="1260">
        <v>104000</v>
      </c>
      <c r="M39" s="1260">
        <v>104000</v>
      </c>
      <c r="N39" s="1261">
        <v>104000</v>
      </c>
      <c r="O39" s="1260"/>
      <c r="P39" s="1259">
        <v>1248000</v>
      </c>
      <c r="Q39" s="1259">
        <v>1248000</v>
      </c>
      <c r="R39" s="1259">
        <v>0</v>
      </c>
      <c r="S39" s="777"/>
      <c r="T39" s="1034"/>
      <c r="U39" s="772">
        <v>90857</v>
      </c>
      <c r="V39" s="1050"/>
      <c r="W39" s="772"/>
      <c r="X39" s="1057">
        <v>2</v>
      </c>
      <c r="Y39" s="772"/>
      <c r="Z39" s="1037"/>
    </row>
    <row r="40" spans="1:26" s="762" customFormat="1" ht="15" x14ac:dyDescent="0.25">
      <c r="A40" s="1034" t="s">
        <v>324</v>
      </c>
      <c r="B40" s="1037" t="s">
        <v>328</v>
      </c>
      <c r="C40" s="777">
        <v>4627.5637500000003</v>
      </c>
      <c r="D40" s="777">
        <v>4627.5637500000003</v>
      </c>
      <c r="E40" s="777">
        <v>4627.5637500000003</v>
      </c>
      <c r="F40" s="777">
        <v>4627.5637500000003</v>
      </c>
      <c r="G40" s="777">
        <v>4627.5637500000003</v>
      </c>
      <c r="H40" s="777">
        <v>4627.5637500000003</v>
      </c>
      <c r="I40" s="777">
        <v>4627.5637500000003</v>
      </c>
      <c r="J40" s="777">
        <v>4627.5637500000003</v>
      </c>
      <c r="K40" s="777">
        <v>4627.5637500000003</v>
      </c>
      <c r="L40" s="777">
        <v>4627.5637500000003</v>
      </c>
      <c r="M40" s="777">
        <v>4627.5637500000003</v>
      </c>
      <c r="N40" s="1257">
        <v>4627.5637500000003</v>
      </c>
      <c r="O40" s="777"/>
      <c r="P40" s="1259">
        <v>55530.765000000007</v>
      </c>
      <c r="Q40" s="1259">
        <v>55530.765000000007</v>
      </c>
      <c r="R40" s="1259">
        <v>0</v>
      </c>
      <c r="S40" s="777"/>
      <c r="T40" s="1048"/>
      <c r="U40" s="772"/>
      <c r="V40" s="1050"/>
      <c r="W40" s="772"/>
      <c r="X40" s="1058">
        <v>4.4229999999999998E-2</v>
      </c>
      <c r="Y40" s="772"/>
      <c r="Z40" s="1037"/>
    </row>
    <row r="41" spans="1:26" s="762" customFormat="1" ht="15.75" thickBot="1" x14ac:dyDescent="0.3">
      <c r="A41" s="1034" t="s">
        <v>324</v>
      </c>
      <c r="B41" s="1043" t="s">
        <v>330</v>
      </c>
      <c r="C41" s="1262">
        <v>109252.56375</v>
      </c>
      <c r="D41" s="1262">
        <v>109252.56375</v>
      </c>
      <c r="E41" s="1262">
        <v>109252.56375</v>
      </c>
      <c r="F41" s="1262">
        <v>109252.56375</v>
      </c>
      <c r="G41" s="1262">
        <v>109252.56375</v>
      </c>
      <c r="H41" s="1262">
        <v>109252.56375</v>
      </c>
      <c r="I41" s="1262">
        <v>109252.56375</v>
      </c>
      <c r="J41" s="1262">
        <v>109252.56375</v>
      </c>
      <c r="K41" s="1262">
        <v>109252.56375</v>
      </c>
      <c r="L41" s="1262">
        <v>109252.56375</v>
      </c>
      <c r="M41" s="1262">
        <v>109252.56375</v>
      </c>
      <c r="N41" s="1263">
        <v>109252.56375</v>
      </c>
      <c r="O41" s="1268"/>
      <c r="P41" s="1264">
        <v>1311030.7649999999</v>
      </c>
      <c r="Q41" s="1264">
        <v>1311030.7649999999</v>
      </c>
      <c r="R41" s="1264">
        <v>0</v>
      </c>
      <c r="S41" s="782"/>
      <c r="T41" s="1048"/>
      <c r="U41" s="772"/>
      <c r="V41" s="1050"/>
      <c r="W41" s="772"/>
      <c r="X41" s="1056"/>
      <c r="Y41" s="772"/>
      <c r="Z41" s="1037"/>
    </row>
    <row r="42" spans="1:26" s="762" customFormat="1" ht="15.75" thickTop="1" x14ac:dyDescent="0.25">
      <c r="A42" s="1034"/>
      <c r="B42" s="1037"/>
      <c r="C42" s="1269"/>
      <c r="D42" s="1269"/>
      <c r="E42" s="1269"/>
      <c r="F42" s="1269"/>
      <c r="G42" s="1269"/>
      <c r="H42" s="1269"/>
      <c r="I42" s="1269"/>
      <c r="J42" s="1269"/>
      <c r="K42" s="1269"/>
      <c r="L42" s="1269"/>
      <c r="M42" s="1269"/>
      <c r="N42" s="1270"/>
      <c r="O42" s="1269"/>
      <c r="P42" s="1271"/>
      <c r="Q42" s="1271"/>
      <c r="R42" s="1271"/>
      <c r="S42" s="782"/>
      <c r="T42" s="1048"/>
      <c r="U42" s="772"/>
      <c r="V42" s="1050"/>
      <c r="W42" s="772"/>
      <c r="X42" s="1056"/>
      <c r="Y42" s="772"/>
      <c r="Z42" s="1037"/>
    </row>
    <row r="43" spans="1:26" s="762" customFormat="1" ht="15" x14ac:dyDescent="0.25">
      <c r="A43" s="1034" t="s">
        <v>324</v>
      </c>
      <c r="B43" s="1037" t="s">
        <v>325</v>
      </c>
      <c r="C43" s="777">
        <v>625</v>
      </c>
      <c r="D43" s="777">
        <v>625</v>
      </c>
      <c r="E43" s="777">
        <v>625</v>
      </c>
      <c r="F43" s="777">
        <v>625</v>
      </c>
      <c r="G43" s="777">
        <v>625</v>
      </c>
      <c r="H43" s="777">
        <v>625</v>
      </c>
      <c r="I43" s="777">
        <v>625</v>
      </c>
      <c r="J43" s="777">
        <v>625</v>
      </c>
      <c r="K43" s="777">
        <v>625</v>
      </c>
      <c r="L43" s="777">
        <v>625</v>
      </c>
      <c r="M43" s="777">
        <v>625</v>
      </c>
      <c r="N43" s="1257">
        <v>625</v>
      </c>
      <c r="O43" s="777"/>
      <c r="P43" s="1259">
        <v>7500</v>
      </c>
      <c r="Q43" s="1259">
        <v>7500</v>
      </c>
      <c r="R43" s="1259">
        <v>0</v>
      </c>
      <c r="S43" s="777"/>
      <c r="T43" s="1048"/>
      <c r="U43" s="772" t="s">
        <v>332</v>
      </c>
      <c r="V43" s="1050">
        <v>45565</v>
      </c>
      <c r="W43" s="772" t="s">
        <v>327</v>
      </c>
      <c r="X43" s="777">
        <v>625</v>
      </c>
      <c r="Y43" s="772"/>
      <c r="Z43" s="1037"/>
    </row>
    <row r="44" spans="1:26" s="762" customFormat="1" ht="15" x14ac:dyDescent="0.25">
      <c r="A44" s="1034" t="s">
        <v>324</v>
      </c>
      <c r="B44" s="1037" t="s">
        <v>333</v>
      </c>
      <c r="C44" s="1036">
        <v>0</v>
      </c>
      <c r="D44" s="1036">
        <v>0</v>
      </c>
      <c r="E44" s="1036">
        <v>0</v>
      </c>
      <c r="F44" s="1036">
        <v>0</v>
      </c>
      <c r="G44" s="1036">
        <v>0</v>
      </c>
      <c r="H44" s="1036">
        <v>0</v>
      </c>
      <c r="I44" s="1036">
        <v>0</v>
      </c>
      <c r="J44" s="1036">
        <v>0</v>
      </c>
      <c r="K44" s="1036">
        <v>0</v>
      </c>
      <c r="L44" s="1036">
        <v>0</v>
      </c>
      <c r="M44" s="1036">
        <v>0</v>
      </c>
      <c r="N44" s="1272">
        <v>0</v>
      </c>
      <c r="O44" s="1273"/>
      <c r="P44" s="1259">
        <v>0</v>
      </c>
      <c r="Q44" s="1259">
        <v>0</v>
      </c>
      <c r="R44" s="1259">
        <v>0</v>
      </c>
      <c r="S44" s="777"/>
      <c r="T44" s="1048"/>
      <c r="U44" s="772">
        <v>105789</v>
      </c>
      <c r="V44" s="1050"/>
      <c r="W44" s="772"/>
      <c r="X44" s="777"/>
      <c r="Y44" s="772"/>
      <c r="Z44" s="1037"/>
    </row>
    <row r="45" spans="1:26" s="762" customFormat="1" ht="15" x14ac:dyDescent="0.25">
      <c r="A45" s="1034" t="s">
        <v>324</v>
      </c>
      <c r="B45" s="1037" t="s">
        <v>334</v>
      </c>
      <c r="C45" s="777">
        <v>0</v>
      </c>
      <c r="D45" s="777">
        <v>0</v>
      </c>
      <c r="E45" s="777">
        <v>0</v>
      </c>
      <c r="F45" s="777">
        <v>0</v>
      </c>
      <c r="G45" s="777">
        <v>0</v>
      </c>
      <c r="H45" s="777">
        <v>0</v>
      </c>
      <c r="I45" s="777">
        <v>0</v>
      </c>
      <c r="J45" s="777">
        <v>0</v>
      </c>
      <c r="K45" s="777">
        <v>0</v>
      </c>
      <c r="L45" s="777">
        <v>0</v>
      </c>
      <c r="M45" s="777">
        <v>0</v>
      </c>
      <c r="N45" s="1257">
        <v>0</v>
      </c>
      <c r="O45" s="777"/>
      <c r="P45" s="1259">
        <v>0</v>
      </c>
      <c r="Q45" s="1259">
        <v>0</v>
      </c>
      <c r="R45" s="1259">
        <v>0</v>
      </c>
      <c r="S45" s="777"/>
      <c r="T45" s="1048"/>
      <c r="U45" s="772"/>
      <c r="V45" s="1050"/>
      <c r="W45" s="772"/>
      <c r="X45" s="777"/>
      <c r="Y45" s="772"/>
      <c r="Z45" s="1037"/>
    </row>
    <row r="46" spans="1:26" s="762" customFormat="1" ht="15" x14ac:dyDescent="0.25">
      <c r="A46" s="1034" t="s">
        <v>324</v>
      </c>
      <c r="B46" s="1037" t="s">
        <v>328</v>
      </c>
      <c r="C46" s="777">
        <v>27.643750000000001</v>
      </c>
      <c r="D46" s="777">
        <v>27.643750000000001</v>
      </c>
      <c r="E46" s="777">
        <v>27.643750000000001</v>
      </c>
      <c r="F46" s="777">
        <v>27.643750000000001</v>
      </c>
      <c r="G46" s="777">
        <v>27.643750000000001</v>
      </c>
      <c r="H46" s="777">
        <v>27.643750000000001</v>
      </c>
      <c r="I46" s="777">
        <v>27.643750000000001</v>
      </c>
      <c r="J46" s="777">
        <v>27.643750000000001</v>
      </c>
      <c r="K46" s="777">
        <v>27.643750000000001</v>
      </c>
      <c r="L46" s="777">
        <v>27.643750000000001</v>
      </c>
      <c r="M46" s="777">
        <v>27.643750000000001</v>
      </c>
      <c r="N46" s="1257">
        <v>27.643750000000001</v>
      </c>
      <c r="O46" s="777"/>
      <c r="P46" s="1259">
        <v>331.72500000000008</v>
      </c>
      <c r="Q46" s="1259">
        <v>331.72500000000008</v>
      </c>
      <c r="R46" s="1259">
        <v>0</v>
      </c>
      <c r="S46" s="777"/>
      <c r="T46" s="1048"/>
      <c r="U46" s="772"/>
      <c r="V46" s="1050"/>
      <c r="W46" s="772"/>
      <c r="X46" s="1060">
        <v>4.4229999999999998E-2</v>
      </c>
      <c r="Y46" s="772"/>
      <c r="Z46" s="1037"/>
    </row>
    <row r="47" spans="1:26" s="762" customFormat="1" ht="15.75" thickBot="1" x14ac:dyDescent="0.3">
      <c r="A47" s="1034" t="s">
        <v>324</v>
      </c>
      <c r="B47" s="1043" t="s">
        <v>330</v>
      </c>
      <c r="C47" s="1262">
        <v>652.64374999999995</v>
      </c>
      <c r="D47" s="1262">
        <v>652.64374999999995</v>
      </c>
      <c r="E47" s="1262">
        <v>652.64374999999995</v>
      </c>
      <c r="F47" s="1262">
        <v>652.64374999999995</v>
      </c>
      <c r="G47" s="1262">
        <v>652.64374999999995</v>
      </c>
      <c r="H47" s="1262">
        <v>652.64374999999995</v>
      </c>
      <c r="I47" s="1262">
        <v>652.64374999999995</v>
      </c>
      <c r="J47" s="1262">
        <v>652.64374999999995</v>
      </c>
      <c r="K47" s="1262">
        <v>652.64374999999995</v>
      </c>
      <c r="L47" s="1262">
        <v>652.64374999999995</v>
      </c>
      <c r="M47" s="1262">
        <v>652.64374999999995</v>
      </c>
      <c r="N47" s="1263">
        <v>652.64374999999995</v>
      </c>
      <c r="O47" s="1268"/>
      <c r="P47" s="1264">
        <v>7831.7250000000004</v>
      </c>
      <c r="Q47" s="1264">
        <v>7831.7250000000004</v>
      </c>
      <c r="R47" s="1264">
        <v>0</v>
      </c>
      <c r="S47" s="782"/>
      <c r="T47" s="1048"/>
      <c r="U47" s="772"/>
      <c r="V47" s="1050"/>
      <c r="W47" s="772"/>
      <c r="X47" s="1056"/>
      <c r="Y47" s="772"/>
      <c r="Z47" s="1037"/>
    </row>
    <row r="48" spans="1:26" s="762" customFormat="1" ht="15.75" thickTop="1" x14ac:dyDescent="0.25">
      <c r="A48" s="1034"/>
      <c r="B48" s="1037"/>
      <c r="C48" s="1265"/>
      <c r="D48" s="1265"/>
      <c r="E48" s="1265"/>
      <c r="F48" s="1265"/>
      <c r="G48" s="1265"/>
      <c r="H48" s="1265"/>
      <c r="I48" s="1265"/>
      <c r="J48" s="1265"/>
      <c r="K48" s="1265"/>
      <c r="L48" s="1265"/>
      <c r="M48" s="1265"/>
      <c r="N48" s="1266"/>
      <c r="O48" s="1265"/>
      <c r="P48" s="1267"/>
      <c r="Q48" s="1267"/>
      <c r="R48" s="1267"/>
      <c r="S48" s="780"/>
      <c r="T48" s="1048"/>
      <c r="U48" s="772"/>
      <c r="V48" s="1050"/>
      <c r="W48" s="772"/>
      <c r="X48" s="1056"/>
      <c r="Y48" s="772"/>
      <c r="Z48" s="1037"/>
    </row>
    <row r="49" spans="1:26" s="762" customFormat="1" ht="15" x14ac:dyDescent="0.25">
      <c r="A49" s="1034" t="s">
        <v>324</v>
      </c>
      <c r="B49" s="1037" t="s">
        <v>325</v>
      </c>
      <c r="C49" s="777">
        <v>625</v>
      </c>
      <c r="D49" s="777">
        <v>625</v>
      </c>
      <c r="E49" s="777">
        <v>625</v>
      </c>
      <c r="F49" s="777">
        <v>625</v>
      </c>
      <c r="G49" s="777">
        <v>625</v>
      </c>
      <c r="H49" s="777">
        <v>625</v>
      </c>
      <c r="I49" s="777">
        <v>625</v>
      </c>
      <c r="J49" s="777">
        <v>625</v>
      </c>
      <c r="K49" s="777">
        <v>625</v>
      </c>
      <c r="L49" s="777">
        <v>625</v>
      </c>
      <c r="M49" s="777">
        <v>625</v>
      </c>
      <c r="N49" s="1257">
        <v>625</v>
      </c>
      <c r="O49" s="777"/>
      <c r="P49" s="1259">
        <v>7500</v>
      </c>
      <c r="Q49" s="1259">
        <v>7500</v>
      </c>
      <c r="R49" s="1259">
        <v>0</v>
      </c>
      <c r="S49" s="777"/>
      <c r="T49" s="1048">
        <v>52000</v>
      </c>
      <c r="U49" s="772" t="s">
        <v>335</v>
      </c>
      <c r="V49" s="1050">
        <v>45565</v>
      </c>
      <c r="W49" s="772" t="s">
        <v>327</v>
      </c>
      <c r="X49" s="1036">
        <v>625</v>
      </c>
      <c r="Y49" s="772"/>
      <c r="Z49" s="1035"/>
    </row>
    <row r="50" spans="1:26" s="762" customFormat="1" ht="15" x14ac:dyDescent="0.25">
      <c r="A50" s="1034" t="s">
        <v>324</v>
      </c>
      <c r="B50" s="1037" t="s">
        <v>310</v>
      </c>
      <c r="C50" s="777">
        <v>104000</v>
      </c>
      <c r="D50" s="777">
        <v>104000</v>
      </c>
      <c r="E50" s="777">
        <v>104000</v>
      </c>
      <c r="F50" s="777">
        <v>104000</v>
      </c>
      <c r="G50" s="777">
        <v>104000</v>
      </c>
      <c r="H50" s="777">
        <v>104000</v>
      </c>
      <c r="I50" s="777">
        <v>104000</v>
      </c>
      <c r="J50" s="777">
        <v>104000</v>
      </c>
      <c r="K50" s="777">
        <v>104000</v>
      </c>
      <c r="L50" s="777">
        <v>104000</v>
      </c>
      <c r="M50" s="777">
        <v>104000</v>
      </c>
      <c r="N50" s="1257">
        <v>104000</v>
      </c>
      <c r="O50" s="777"/>
      <c r="P50" s="1259">
        <v>1248000</v>
      </c>
      <c r="Q50" s="1259">
        <v>1248000</v>
      </c>
      <c r="R50" s="1259">
        <v>0</v>
      </c>
      <c r="S50" s="777"/>
      <c r="T50" s="1034"/>
      <c r="U50" s="772">
        <v>93466</v>
      </c>
      <c r="V50" s="1050"/>
      <c r="W50" s="772"/>
      <c r="X50" s="1057">
        <v>2</v>
      </c>
      <c r="Y50" s="772"/>
      <c r="Z50" s="1037"/>
    </row>
    <row r="51" spans="1:26" s="762" customFormat="1" ht="15" x14ac:dyDescent="0.25">
      <c r="A51" s="1034" t="s">
        <v>324</v>
      </c>
      <c r="B51" s="1037" t="s">
        <v>328</v>
      </c>
      <c r="C51" s="777">
        <v>4627.5637500000003</v>
      </c>
      <c r="D51" s="777">
        <v>4627.5637500000003</v>
      </c>
      <c r="E51" s="777">
        <v>4627.5637500000003</v>
      </c>
      <c r="F51" s="777">
        <v>4627.5637500000003</v>
      </c>
      <c r="G51" s="777">
        <v>4627.5637500000003</v>
      </c>
      <c r="H51" s="777">
        <v>4627.5637500000003</v>
      </c>
      <c r="I51" s="777">
        <v>4627.5637500000003</v>
      </c>
      <c r="J51" s="777">
        <v>4627.5637500000003</v>
      </c>
      <c r="K51" s="777">
        <v>4627.5637500000003</v>
      </c>
      <c r="L51" s="777">
        <v>4627.5637500000003</v>
      </c>
      <c r="M51" s="777">
        <v>4627.5637500000003</v>
      </c>
      <c r="N51" s="1257">
        <v>4627.5637500000003</v>
      </c>
      <c r="O51" s="777"/>
      <c r="P51" s="1259">
        <v>55530.765000000007</v>
      </c>
      <c r="Q51" s="1259">
        <v>55530.765000000007</v>
      </c>
      <c r="R51" s="1259">
        <v>0</v>
      </c>
      <c r="S51" s="777"/>
      <c r="T51" s="1048"/>
      <c r="U51" s="772"/>
      <c r="V51" s="1050"/>
      <c r="W51" s="772"/>
      <c r="X51" s="1060">
        <v>4.4229999999999998E-2</v>
      </c>
      <c r="Y51" s="772"/>
      <c r="Z51" s="1035"/>
    </row>
    <row r="52" spans="1:26" s="762" customFormat="1" ht="15" x14ac:dyDescent="0.25">
      <c r="A52" s="1034" t="s">
        <v>324</v>
      </c>
      <c r="B52" s="1037" t="s">
        <v>329</v>
      </c>
      <c r="C52" s="777">
        <v>60</v>
      </c>
      <c r="D52" s="777">
        <v>60</v>
      </c>
      <c r="E52" s="777">
        <v>60</v>
      </c>
      <c r="F52" s="777">
        <v>60</v>
      </c>
      <c r="G52" s="777">
        <v>60</v>
      </c>
      <c r="H52" s="777">
        <v>60</v>
      </c>
      <c r="I52" s="777">
        <v>60</v>
      </c>
      <c r="J52" s="777">
        <v>60</v>
      </c>
      <c r="K52" s="777">
        <v>60</v>
      </c>
      <c r="L52" s="777">
        <v>60</v>
      </c>
      <c r="M52" s="777">
        <v>60</v>
      </c>
      <c r="N52" s="1257">
        <v>60</v>
      </c>
      <c r="O52" s="777"/>
      <c r="P52" s="1259">
        <v>720</v>
      </c>
      <c r="Q52" s="1259">
        <v>720</v>
      </c>
      <c r="R52" s="1259">
        <v>0</v>
      </c>
      <c r="S52" s="777"/>
      <c r="T52" s="1048"/>
      <c r="U52" s="772"/>
      <c r="V52" s="1050"/>
      <c r="W52" s="772"/>
      <c r="X52" s="777">
        <v>60</v>
      </c>
      <c r="Y52" s="772"/>
      <c r="Z52" s="1035"/>
    </row>
    <row r="53" spans="1:26" s="762" customFormat="1" ht="15.75" thickBot="1" x14ac:dyDescent="0.3">
      <c r="A53" s="1034" t="s">
        <v>324</v>
      </c>
      <c r="B53" s="1043" t="s">
        <v>330</v>
      </c>
      <c r="C53" s="1262">
        <v>109312.56375</v>
      </c>
      <c r="D53" s="1262">
        <v>109312.56375</v>
      </c>
      <c r="E53" s="1262">
        <v>109312.56375</v>
      </c>
      <c r="F53" s="1262">
        <v>109312.56375</v>
      </c>
      <c r="G53" s="1262">
        <v>109312.56375</v>
      </c>
      <c r="H53" s="1262">
        <v>109312.56375</v>
      </c>
      <c r="I53" s="1262">
        <v>109312.56375</v>
      </c>
      <c r="J53" s="1262">
        <v>109312.56375</v>
      </c>
      <c r="K53" s="1262">
        <v>109312.56375</v>
      </c>
      <c r="L53" s="1262">
        <v>109312.56375</v>
      </c>
      <c r="M53" s="1262">
        <v>109312.56375</v>
      </c>
      <c r="N53" s="1263">
        <v>109312.56375</v>
      </c>
      <c r="O53" s="1268"/>
      <c r="P53" s="1264">
        <v>1311750.7649999999</v>
      </c>
      <c r="Q53" s="1264">
        <v>1311750.7649999999</v>
      </c>
      <c r="R53" s="1264">
        <v>0</v>
      </c>
      <c r="S53" s="782"/>
      <c r="T53" s="1048"/>
      <c r="U53" s="772"/>
      <c r="V53" s="1050"/>
      <c r="W53" s="772"/>
      <c r="X53" s="1060"/>
      <c r="Y53" s="772"/>
      <c r="Z53" s="1035"/>
    </row>
    <row r="54" spans="1:26" s="762" customFormat="1" ht="15.75" thickTop="1" x14ac:dyDescent="0.25">
      <c r="A54" s="1034"/>
      <c r="B54" s="1037"/>
      <c r="C54" s="1269"/>
      <c r="D54" s="1269"/>
      <c r="E54" s="1269"/>
      <c r="F54" s="1269"/>
      <c r="G54" s="1269"/>
      <c r="H54" s="1269"/>
      <c r="I54" s="1269"/>
      <c r="J54" s="1269"/>
      <c r="K54" s="1269"/>
      <c r="L54" s="1269"/>
      <c r="M54" s="1269"/>
      <c r="N54" s="1270"/>
      <c r="O54" s="778"/>
      <c r="P54" s="1271"/>
      <c r="Q54" s="1271"/>
      <c r="R54" s="1271"/>
      <c r="S54" s="782"/>
      <c r="T54" s="1048"/>
      <c r="U54" s="772"/>
      <c r="V54" s="1050"/>
      <c r="W54" s="772"/>
      <c r="X54" s="1060"/>
      <c r="Y54" s="772"/>
      <c r="Z54" s="1061"/>
    </row>
    <row r="55" spans="1:26" s="762" customFormat="1" ht="15" x14ac:dyDescent="0.25">
      <c r="A55" s="1034" t="s">
        <v>324</v>
      </c>
      <c r="B55" s="1037" t="s">
        <v>325</v>
      </c>
      <c r="C55" s="777">
        <v>625</v>
      </c>
      <c r="D55" s="777">
        <v>625</v>
      </c>
      <c r="E55" s="777">
        <v>625</v>
      </c>
      <c r="F55" s="777">
        <v>625</v>
      </c>
      <c r="G55" s="777">
        <v>625</v>
      </c>
      <c r="H55" s="777">
        <v>625</v>
      </c>
      <c r="I55" s="777">
        <v>625</v>
      </c>
      <c r="J55" s="777">
        <v>625</v>
      </c>
      <c r="K55" s="777">
        <v>625</v>
      </c>
      <c r="L55" s="777">
        <v>625</v>
      </c>
      <c r="M55" s="777">
        <v>625</v>
      </c>
      <c r="N55" s="1257">
        <v>625</v>
      </c>
      <c r="O55" s="778"/>
      <c r="P55" s="1259">
        <v>7500</v>
      </c>
      <c r="Q55" s="1259">
        <v>7500</v>
      </c>
      <c r="R55" s="1259">
        <v>0</v>
      </c>
      <c r="S55" s="777"/>
      <c r="T55" s="1048"/>
      <c r="U55" s="772" t="s">
        <v>336</v>
      </c>
      <c r="V55" s="1050">
        <v>45291</v>
      </c>
      <c r="W55" s="772" t="s">
        <v>327</v>
      </c>
      <c r="X55" s="1036">
        <v>625</v>
      </c>
      <c r="Y55" s="772"/>
      <c r="Z55" s="1037"/>
    </row>
    <row r="56" spans="1:26" s="762" customFormat="1" ht="15" x14ac:dyDescent="0.25">
      <c r="A56" s="1034" t="s">
        <v>324</v>
      </c>
      <c r="B56" s="1037" t="s">
        <v>337</v>
      </c>
      <c r="C56" s="777">
        <v>13900</v>
      </c>
      <c r="D56" s="777">
        <v>13900</v>
      </c>
      <c r="E56" s="777">
        <v>13900</v>
      </c>
      <c r="F56" s="777">
        <v>13900</v>
      </c>
      <c r="G56" s="777">
        <v>13900</v>
      </c>
      <c r="H56" s="777">
        <v>13900</v>
      </c>
      <c r="I56" s="777">
        <v>13900</v>
      </c>
      <c r="J56" s="777">
        <v>13900</v>
      </c>
      <c r="K56" s="777">
        <v>13900</v>
      </c>
      <c r="L56" s="777">
        <v>13900</v>
      </c>
      <c r="M56" s="777">
        <v>13900</v>
      </c>
      <c r="N56" s="1257">
        <v>13900</v>
      </c>
      <c r="O56" s="778"/>
      <c r="P56" s="1259">
        <v>166800</v>
      </c>
      <c r="Q56" s="1259">
        <v>122620.07999999997</v>
      </c>
      <c r="R56" s="1259">
        <v>44179.920000000027</v>
      </c>
      <c r="S56" s="777"/>
      <c r="T56" s="1048"/>
      <c r="U56" s="772">
        <v>105788</v>
      </c>
      <c r="V56" s="1050"/>
      <c r="W56" s="772"/>
      <c r="X56" s="1036">
        <v>13900</v>
      </c>
      <c r="Y56" s="772"/>
      <c r="Z56" s="1037"/>
    </row>
    <row r="57" spans="1:26" s="762" customFormat="1" ht="15" x14ac:dyDescent="0.25">
      <c r="A57" s="1034" t="s">
        <v>324</v>
      </c>
      <c r="B57" s="1037" t="s">
        <v>328</v>
      </c>
      <c r="C57" s="777">
        <v>642.44074999999998</v>
      </c>
      <c r="D57" s="777">
        <v>642.44074999999998</v>
      </c>
      <c r="E57" s="777">
        <v>642.44074999999998</v>
      </c>
      <c r="F57" s="777">
        <v>642.44074999999998</v>
      </c>
      <c r="G57" s="777">
        <v>642.44074999999998</v>
      </c>
      <c r="H57" s="777">
        <v>642.44074999999998</v>
      </c>
      <c r="I57" s="777">
        <v>642.44074999999998</v>
      </c>
      <c r="J57" s="777">
        <v>642.44074999999998</v>
      </c>
      <c r="K57" s="777">
        <v>642.44074999999998</v>
      </c>
      <c r="L57" s="777">
        <v>642.44074999999998</v>
      </c>
      <c r="M57" s="777">
        <v>642.44074999999998</v>
      </c>
      <c r="N57" s="1257">
        <v>642.44074999999998</v>
      </c>
      <c r="O57" s="778"/>
      <c r="P57" s="1259">
        <v>7709.2889999999979</v>
      </c>
      <c r="Q57" s="1259">
        <v>5755.2111383999982</v>
      </c>
      <c r="R57" s="1259">
        <v>1954.0778615999998</v>
      </c>
      <c r="S57" s="777"/>
      <c r="T57" s="1048"/>
      <c r="U57" s="772"/>
      <c r="V57" s="772"/>
      <c r="W57" s="772"/>
      <c r="X57" s="1058">
        <v>4.4229999999999998E-2</v>
      </c>
      <c r="Y57" s="772"/>
      <c r="Z57" s="1037"/>
    </row>
    <row r="58" spans="1:26" s="762" customFormat="1" ht="15.75" thickBot="1" x14ac:dyDescent="0.3">
      <c r="A58" s="1034" t="s">
        <v>324</v>
      </c>
      <c r="B58" s="1043" t="s">
        <v>330</v>
      </c>
      <c r="C58" s="1262">
        <v>15167.44075</v>
      </c>
      <c r="D58" s="1262">
        <v>15167.44075</v>
      </c>
      <c r="E58" s="1262">
        <v>15167.44075</v>
      </c>
      <c r="F58" s="1262">
        <v>15167.44075</v>
      </c>
      <c r="G58" s="1262">
        <v>15167.44075</v>
      </c>
      <c r="H58" s="1262">
        <v>15167.44075</v>
      </c>
      <c r="I58" s="1262">
        <v>15167.44075</v>
      </c>
      <c r="J58" s="1262">
        <v>15167.44075</v>
      </c>
      <c r="K58" s="1262">
        <v>15167.44075</v>
      </c>
      <c r="L58" s="1262">
        <v>15167.44075</v>
      </c>
      <c r="M58" s="1262">
        <v>15167.44075</v>
      </c>
      <c r="N58" s="1263">
        <v>15167.44075</v>
      </c>
      <c r="O58" s="1268"/>
      <c r="P58" s="1264">
        <v>182009.28899999999</v>
      </c>
      <c r="Q58" s="1264">
        <v>135875.29113839997</v>
      </c>
      <c r="R58" s="1264">
        <v>46133.997861600015</v>
      </c>
      <c r="S58" s="782"/>
      <c r="T58" s="1048"/>
      <c r="U58" s="772"/>
      <c r="V58" s="772"/>
      <c r="W58" s="772"/>
      <c r="X58" s="1102">
        <v>11313</v>
      </c>
      <c r="Y58" s="772"/>
      <c r="Z58" s="1037"/>
    </row>
    <row r="59" spans="1:26" s="762" customFormat="1" ht="15.75" thickTop="1" x14ac:dyDescent="0.25">
      <c r="A59" s="1034"/>
      <c r="B59" s="1037"/>
      <c r="C59" s="1265"/>
      <c r="D59" s="1265"/>
      <c r="E59" s="1265"/>
      <c r="F59" s="1265"/>
      <c r="G59" s="1265"/>
      <c r="H59" s="1265"/>
      <c r="I59" s="1265"/>
      <c r="J59" s="1265"/>
      <c r="K59" s="1265"/>
      <c r="L59" s="1265"/>
      <c r="M59" s="1265"/>
      <c r="N59" s="1266"/>
      <c r="O59" s="778"/>
      <c r="P59" s="1267"/>
      <c r="Q59" s="1267"/>
      <c r="R59" s="1267"/>
      <c r="S59" s="780"/>
      <c r="T59" s="1048"/>
      <c r="U59" s="772"/>
      <c r="V59" s="772"/>
      <c r="W59" s="772"/>
      <c r="X59" s="1056"/>
      <c r="Y59" s="772"/>
      <c r="Z59" s="1037"/>
    </row>
    <row r="60" spans="1:26" s="762" customFormat="1" ht="15.75" thickBot="1" x14ac:dyDescent="0.3">
      <c r="A60" s="1034" t="s">
        <v>324</v>
      </c>
      <c r="B60" s="1043" t="s">
        <v>338</v>
      </c>
      <c r="C60" s="1262">
        <v>252863.57428901218</v>
      </c>
      <c r="D60" s="1262">
        <v>252863.57428901218</v>
      </c>
      <c r="E60" s="1262">
        <v>252863.57428901218</v>
      </c>
      <c r="F60" s="1262">
        <v>252863.57428901218</v>
      </c>
      <c r="G60" s="1262">
        <v>252863.57428901218</v>
      </c>
      <c r="H60" s="1262">
        <v>252863.57428901218</v>
      </c>
      <c r="I60" s="1262">
        <v>252863.57428901218</v>
      </c>
      <c r="J60" s="1262">
        <v>252863.57428901218</v>
      </c>
      <c r="K60" s="1262">
        <v>252863.57428901218</v>
      </c>
      <c r="L60" s="1262">
        <v>252863.57428901218</v>
      </c>
      <c r="M60" s="1262">
        <v>252863.57428901218</v>
      </c>
      <c r="N60" s="1263">
        <v>252863.57428901218</v>
      </c>
      <c r="O60" s="1268"/>
      <c r="P60" s="1264">
        <v>3034362.8914681464</v>
      </c>
      <c r="Q60" s="1264">
        <v>2983023.8148204661</v>
      </c>
      <c r="R60" s="1264">
        <v>51339.076647680253</v>
      </c>
      <c r="S60" s="782"/>
      <c r="T60" s="1048"/>
      <c r="U60" s="772"/>
      <c r="V60" s="772"/>
      <c r="W60" s="772"/>
      <c r="X60" s="1056"/>
      <c r="Y60" s="772"/>
      <c r="Z60" s="1037"/>
    </row>
    <row r="61" spans="1:26" s="762" customFormat="1" ht="15.75" thickTop="1" x14ac:dyDescent="0.25">
      <c r="A61" s="1034"/>
      <c r="B61" s="1037"/>
      <c r="C61" s="1265"/>
      <c r="D61" s="1265"/>
      <c r="E61" s="1265"/>
      <c r="F61" s="1265"/>
      <c r="G61" s="1265"/>
      <c r="H61" s="1265"/>
      <c r="I61" s="1265"/>
      <c r="J61" s="1265"/>
      <c r="K61" s="1265"/>
      <c r="L61" s="1265"/>
      <c r="M61" s="1265"/>
      <c r="N61" s="1266"/>
      <c r="O61" s="778"/>
      <c r="P61" s="1267"/>
      <c r="Q61" s="1267"/>
      <c r="R61" s="1267"/>
      <c r="S61" s="780"/>
      <c r="T61" s="1048"/>
      <c r="U61" s="772"/>
      <c r="V61" s="772"/>
      <c r="W61" s="772"/>
      <c r="X61" s="1056"/>
      <c r="Y61" s="772"/>
      <c r="Z61" s="1037"/>
    </row>
    <row r="62" spans="1:26" s="762" customFormat="1" ht="15" x14ac:dyDescent="0.25">
      <c r="A62" s="1034" t="s">
        <v>339</v>
      </c>
      <c r="B62" s="1037" t="s">
        <v>310</v>
      </c>
      <c r="C62" s="777">
        <v>126270.71028199999</v>
      </c>
      <c r="D62" s="777">
        <v>126270.71028199999</v>
      </c>
      <c r="E62" s="777">
        <v>126270.71028199999</v>
      </c>
      <c r="F62" s="777">
        <v>126270.71028199999</v>
      </c>
      <c r="G62" s="777">
        <v>126270.71028199999</v>
      </c>
      <c r="H62" s="777">
        <v>126270.71028199999</v>
      </c>
      <c r="I62" s="777">
        <v>126270.71028199999</v>
      </c>
      <c r="J62" s="777">
        <v>126270.71028199999</v>
      </c>
      <c r="K62" s="777">
        <v>126270.71028199999</v>
      </c>
      <c r="L62" s="777">
        <v>126270.71028199999</v>
      </c>
      <c r="M62" s="777">
        <v>126270.71028199999</v>
      </c>
      <c r="N62" s="1257">
        <v>126270.71028199999</v>
      </c>
      <c r="O62" s="778"/>
      <c r="P62" s="1259">
        <v>1515248.5233839999</v>
      </c>
      <c r="Q62" s="1259">
        <v>1486735.9262999997</v>
      </c>
      <c r="R62" s="1259">
        <v>28512.597084000241</v>
      </c>
      <c r="S62" s="777"/>
      <c r="T62" s="1048">
        <v>40567</v>
      </c>
      <c r="U62" s="772">
        <v>17012</v>
      </c>
      <c r="V62" s="1050">
        <v>47058</v>
      </c>
      <c r="W62" s="772" t="s">
        <v>340</v>
      </c>
      <c r="X62" s="1057">
        <v>3.1126459999999998</v>
      </c>
      <c r="Y62" s="772" t="s">
        <v>341</v>
      </c>
      <c r="Z62" s="1037" t="s">
        <v>342</v>
      </c>
    </row>
    <row r="63" spans="1:26" s="762" customFormat="1" ht="15" x14ac:dyDescent="0.25">
      <c r="A63" s="1034" t="s">
        <v>339</v>
      </c>
      <c r="B63" s="1037" t="s">
        <v>310</v>
      </c>
      <c r="C63" s="777">
        <v>35981.793123999996</v>
      </c>
      <c r="D63" s="777">
        <v>33660.387115999998</v>
      </c>
      <c r="E63" s="777">
        <v>35981.793123999996</v>
      </c>
      <c r="F63" s="777">
        <v>34821.090120000001</v>
      </c>
      <c r="G63" s="777">
        <v>35981.793123999996</v>
      </c>
      <c r="H63" s="777">
        <v>34821.090120000001</v>
      </c>
      <c r="I63" s="777">
        <v>35981.793123999996</v>
      </c>
      <c r="J63" s="777">
        <v>35981.793123999996</v>
      </c>
      <c r="K63" s="777">
        <v>34821.090120000001</v>
      </c>
      <c r="L63" s="777">
        <v>35981.793123999996</v>
      </c>
      <c r="M63" s="777">
        <v>34821.090120000001</v>
      </c>
      <c r="N63" s="1257">
        <v>35981.793123999996</v>
      </c>
      <c r="O63" s="778"/>
      <c r="P63" s="1259">
        <v>424817.29946400004</v>
      </c>
      <c r="Q63" s="1259">
        <v>423656.59646000003</v>
      </c>
      <c r="R63" s="1259">
        <v>1160.70300400001</v>
      </c>
      <c r="S63" s="777"/>
      <c r="T63" s="1048"/>
      <c r="U63" s="772"/>
      <c r="V63" s="772"/>
      <c r="W63" s="772"/>
      <c r="X63" s="1057">
        <v>2.8611999999999999E-2</v>
      </c>
      <c r="Y63" s="772"/>
      <c r="Z63" s="1037"/>
    </row>
    <row r="64" spans="1:26" s="762" customFormat="1" ht="15.75" thickBot="1" x14ac:dyDescent="0.3">
      <c r="A64" s="1034" t="s">
        <v>339</v>
      </c>
      <c r="B64" s="1043" t="s">
        <v>343</v>
      </c>
      <c r="C64" s="1262">
        <v>162252.50340599997</v>
      </c>
      <c r="D64" s="1262">
        <v>159931.09739799998</v>
      </c>
      <c r="E64" s="1262">
        <v>162252.50340599997</v>
      </c>
      <c r="F64" s="1262">
        <v>161091.80040199999</v>
      </c>
      <c r="G64" s="1262">
        <v>162252.50340599997</v>
      </c>
      <c r="H64" s="1262">
        <v>161091.80040199999</v>
      </c>
      <c r="I64" s="1262">
        <v>162252.50340599997</v>
      </c>
      <c r="J64" s="1262">
        <v>162252.50340599997</v>
      </c>
      <c r="K64" s="1262">
        <v>161091.80040199999</v>
      </c>
      <c r="L64" s="1262">
        <v>162252.50340599997</v>
      </c>
      <c r="M64" s="1262">
        <v>161091.80040199999</v>
      </c>
      <c r="N64" s="1263">
        <v>162252.50340599997</v>
      </c>
      <c r="O64" s="1268"/>
      <c r="P64" s="1264">
        <v>1940065.8228480001</v>
      </c>
      <c r="Q64" s="1264">
        <v>1910392.5227599996</v>
      </c>
      <c r="R64" s="1264">
        <v>29673.300088000484</v>
      </c>
      <c r="S64" s="782"/>
      <c r="T64" s="1048"/>
      <c r="U64" s="772"/>
      <c r="V64" s="772"/>
      <c r="W64" s="772"/>
      <c r="X64" s="1056"/>
      <c r="Y64" s="772"/>
      <c r="Z64" s="1037"/>
    </row>
    <row r="65" spans="1:26" s="762" customFormat="1" ht="15.75" thickTop="1" x14ac:dyDescent="0.25">
      <c r="A65" s="1034"/>
      <c r="B65" s="1037"/>
      <c r="C65" s="1265"/>
      <c r="D65" s="1265"/>
      <c r="E65" s="1265"/>
      <c r="F65" s="1265"/>
      <c r="G65" s="1265"/>
      <c r="H65" s="1265"/>
      <c r="I65" s="1265"/>
      <c r="J65" s="1265"/>
      <c r="K65" s="1265"/>
      <c r="L65" s="1265"/>
      <c r="M65" s="1265"/>
      <c r="N65" s="1266"/>
      <c r="O65" s="778"/>
      <c r="P65" s="1267"/>
      <c r="Q65" s="1267"/>
      <c r="R65" s="1267"/>
      <c r="S65" s="780"/>
      <c r="T65" s="1048"/>
      <c r="U65" s="772"/>
      <c r="V65" s="772"/>
      <c r="W65" s="772"/>
      <c r="X65" s="1056"/>
      <c r="Y65" s="772"/>
      <c r="Z65" s="1037"/>
    </row>
    <row r="66" spans="1:26" s="762" customFormat="1" ht="15" x14ac:dyDescent="0.25">
      <c r="A66" s="1034" t="s">
        <v>344</v>
      </c>
      <c r="B66" s="1037" t="s">
        <v>345</v>
      </c>
      <c r="C66" s="1269">
        <v>1332287.8914531202</v>
      </c>
      <c r="D66" s="1269">
        <v>1332287.8914531202</v>
      </c>
      <c r="E66" s="1269">
        <v>1332287.8914531202</v>
      </c>
      <c r="F66" s="1269">
        <v>1332287.8914531202</v>
      </c>
      <c r="G66" s="1269">
        <v>1332287.8914531202</v>
      </c>
      <c r="H66" s="1269">
        <v>1332287.8914531202</v>
      </c>
      <c r="I66" s="1269">
        <v>1332287.8914531202</v>
      </c>
      <c r="J66" s="1269">
        <v>1332287.8914531202</v>
      </c>
      <c r="K66" s="1269">
        <v>1332287.8914531202</v>
      </c>
      <c r="L66" s="1269">
        <v>1332287.8914531202</v>
      </c>
      <c r="M66" s="1269">
        <v>1332287.8914531202</v>
      </c>
      <c r="N66" s="1270">
        <v>1332287.8914531202</v>
      </c>
      <c r="O66" s="778"/>
      <c r="P66" s="1259">
        <v>15987454.697437445</v>
      </c>
      <c r="Q66" s="1259">
        <v>16271022.282575639</v>
      </c>
      <c r="R66" s="1259">
        <v>-283567.58513819426</v>
      </c>
      <c r="S66" s="777"/>
      <c r="T66" s="1048">
        <v>88351.616255999994</v>
      </c>
      <c r="U66" s="772" t="s">
        <v>346</v>
      </c>
      <c r="V66" s="1050">
        <v>45962</v>
      </c>
      <c r="W66" s="772" t="s">
        <v>347</v>
      </c>
      <c r="X66" s="1062">
        <v>736.72</v>
      </c>
      <c r="Y66" s="772" t="s">
        <v>348</v>
      </c>
      <c r="Z66" s="1037" t="s">
        <v>349</v>
      </c>
    </row>
    <row r="67" spans="1:26" s="762" customFormat="1" ht="15.75" thickBot="1" x14ac:dyDescent="0.3">
      <c r="A67" s="1034" t="s">
        <v>344</v>
      </c>
      <c r="B67" s="1043" t="s">
        <v>350</v>
      </c>
      <c r="C67" s="1262">
        <v>1332287.8914531202</v>
      </c>
      <c r="D67" s="1262">
        <v>1332287.8914531202</v>
      </c>
      <c r="E67" s="1262">
        <v>1332287.8914531202</v>
      </c>
      <c r="F67" s="1262">
        <v>1332287.8914531202</v>
      </c>
      <c r="G67" s="1262">
        <v>1332287.8914531202</v>
      </c>
      <c r="H67" s="1262">
        <v>1332287.8914531202</v>
      </c>
      <c r="I67" s="1262">
        <v>1332287.8914531202</v>
      </c>
      <c r="J67" s="1262">
        <v>1332287.8914531202</v>
      </c>
      <c r="K67" s="1262">
        <v>1332287.8914531202</v>
      </c>
      <c r="L67" s="1262">
        <v>1332287.8914531202</v>
      </c>
      <c r="M67" s="1262">
        <v>1332287.8914531202</v>
      </c>
      <c r="N67" s="1263">
        <v>1332287.8914531202</v>
      </c>
      <c r="O67" s="1268"/>
      <c r="P67" s="1264">
        <v>15987454.697437445</v>
      </c>
      <c r="Q67" s="1264">
        <v>16271022.282575639</v>
      </c>
      <c r="R67" s="1264">
        <v>-283567.58513819426</v>
      </c>
      <c r="S67" s="782"/>
      <c r="T67" s="1048"/>
      <c r="U67" s="772"/>
      <c r="V67" s="1050"/>
      <c r="W67" s="772"/>
      <c r="X67" s="1057"/>
      <c r="Y67" s="772"/>
      <c r="Z67" s="1037"/>
    </row>
    <row r="68" spans="1:26" s="762" customFormat="1" ht="15.75" thickTop="1" x14ac:dyDescent="0.25">
      <c r="A68" s="1034"/>
      <c r="B68" s="1035"/>
      <c r="C68" s="1265"/>
      <c r="D68" s="1265"/>
      <c r="E68" s="1265"/>
      <c r="F68" s="1265"/>
      <c r="G68" s="1265"/>
      <c r="H68" s="1265"/>
      <c r="I68" s="1265"/>
      <c r="J68" s="1265"/>
      <c r="K68" s="1265"/>
      <c r="L68" s="1265"/>
      <c r="M68" s="1265"/>
      <c r="N68" s="1266"/>
      <c r="O68" s="778"/>
      <c r="P68" s="1267"/>
      <c r="Q68" s="1267"/>
      <c r="R68" s="1267"/>
      <c r="S68" s="780"/>
      <c r="T68" s="1048"/>
      <c r="U68" s="772"/>
      <c r="V68" s="1050"/>
      <c r="W68" s="772"/>
      <c r="X68" s="1057"/>
      <c r="Y68" s="772"/>
      <c r="Z68" s="1037"/>
    </row>
    <row r="69" spans="1:26" s="762" customFormat="1" ht="15" x14ac:dyDescent="0.25">
      <c r="A69" s="1034" t="s">
        <v>351</v>
      </c>
      <c r="B69" s="1037" t="s">
        <v>310</v>
      </c>
      <c r="C69" s="777">
        <v>87233.798859264003</v>
      </c>
      <c r="D69" s="777">
        <v>87233.798859264003</v>
      </c>
      <c r="E69" s="777">
        <v>87233.798859264003</v>
      </c>
      <c r="F69" s="777">
        <v>87233.798859264003</v>
      </c>
      <c r="G69" s="777">
        <v>87233.798859264003</v>
      </c>
      <c r="H69" s="777">
        <v>87233.798859264003</v>
      </c>
      <c r="I69" s="777">
        <v>87233.798859264003</v>
      </c>
      <c r="J69" s="777">
        <v>87233.798859264003</v>
      </c>
      <c r="K69" s="777">
        <v>87233.798859264003</v>
      </c>
      <c r="L69" s="777">
        <v>87233.798859264003</v>
      </c>
      <c r="M69" s="777">
        <v>87233.798859264003</v>
      </c>
      <c r="N69" s="1257">
        <v>87233.798859264003</v>
      </c>
      <c r="O69" s="778"/>
      <c r="P69" s="1259">
        <v>1046805.586311168</v>
      </c>
      <c r="Q69" s="1259">
        <v>1013075.496982898</v>
      </c>
      <c r="R69" s="1259">
        <v>33730.089328270056</v>
      </c>
      <c r="S69" s="777"/>
      <c r="T69" s="1048">
        <v>40945.693877860511</v>
      </c>
      <c r="U69" s="772" t="s">
        <v>352</v>
      </c>
      <c r="V69" s="1050">
        <v>45260</v>
      </c>
      <c r="W69" s="772" t="s">
        <v>353</v>
      </c>
      <c r="X69" s="1057">
        <v>2.6018699999999999</v>
      </c>
      <c r="Y69" s="772" t="s">
        <v>354</v>
      </c>
      <c r="Z69" s="1037" t="s">
        <v>354</v>
      </c>
    </row>
    <row r="70" spans="1:26" s="762" customFormat="1" ht="15" x14ac:dyDescent="0.25">
      <c r="A70" s="1034" t="s">
        <v>351</v>
      </c>
      <c r="B70" s="1037" t="s">
        <v>355</v>
      </c>
      <c r="C70" s="1274">
        <v>3082.4707742208002</v>
      </c>
      <c r="D70" s="1274">
        <v>3082.4707742208002</v>
      </c>
      <c r="E70" s="1274">
        <v>3082.4707742208002</v>
      </c>
      <c r="F70" s="1274">
        <v>3082.4707742208002</v>
      </c>
      <c r="G70" s="1274">
        <v>3082.4707742208002</v>
      </c>
      <c r="H70" s="1274">
        <v>3082.4707742208002</v>
      </c>
      <c r="I70" s="1274">
        <v>3082.4707742208002</v>
      </c>
      <c r="J70" s="1274">
        <v>3082.4707742208002</v>
      </c>
      <c r="K70" s="1274">
        <v>3082.4707742208002</v>
      </c>
      <c r="L70" s="1274">
        <v>3082.4707742208002</v>
      </c>
      <c r="M70" s="1274">
        <v>3082.4707742208002</v>
      </c>
      <c r="N70" s="1275">
        <v>3082.4707742208002</v>
      </c>
      <c r="O70" s="778"/>
      <c r="P70" s="1259">
        <v>36989.649290649606</v>
      </c>
      <c r="Q70" s="1259">
        <v>37490.700180618158</v>
      </c>
      <c r="R70" s="1259">
        <v>-501.05088996855193</v>
      </c>
      <c r="S70" s="777"/>
      <c r="T70" s="1048"/>
      <c r="U70" s="772"/>
      <c r="V70" s="1050"/>
      <c r="W70" s="772"/>
      <c r="X70" s="1062">
        <v>9.1939000000000007E-2</v>
      </c>
      <c r="Y70" s="772"/>
      <c r="Z70" s="1037"/>
    </row>
    <row r="71" spans="1:26" s="762" customFormat="1" ht="15.75" thickBot="1" x14ac:dyDescent="0.3">
      <c r="A71" s="1034" t="s">
        <v>351</v>
      </c>
      <c r="B71" s="1043" t="s">
        <v>356</v>
      </c>
      <c r="C71" s="1276">
        <v>90316.269633484801</v>
      </c>
      <c r="D71" s="1276">
        <v>90316.269633484801</v>
      </c>
      <c r="E71" s="1276">
        <v>90316.269633484801</v>
      </c>
      <c r="F71" s="1276">
        <v>90316.269633484801</v>
      </c>
      <c r="G71" s="1276">
        <v>90316.269633484801</v>
      </c>
      <c r="H71" s="1276">
        <v>90316.269633484801</v>
      </c>
      <c r="I71" s="1276">
        <v>90316.269633484801</v>
      </c>
      <c r="J71" s="1276">
        <v>90316.269633484801</v>
      </c>
      <c r="K71" s="1276">
        <v>90316.269633484801</v>
      </c>
      <c r="L71" s="1276">
        <v>90316.269633484801</v>
      </c>
      <c r="M71" s="1276">
        <v>90316.269633484801</v>
      </c>
      <c r="N71" s="1277">
        <v>90316.269633484801</v>
      </c>
      <c r="O71" s="1268"/>
      <c r="P71" s="1264">
        <v>1083795.2356018177</v>
      </c>
      <c r="Q71" s="1264">
        <v>1050566.1971635162</v>
      </c>
      <c r="R71" s="1264">
        <v>33229.038438301533</v>
      </c>
      <c r="S71" s="782"/>
      <c r="T71" s="1048"/>
      <c r="U71" s="772"/>
      <c r="V71" s="1050"/>
      <c r="W71" s="772"/>
      <c r="X71" s="1062"/>
      <c r="Y71" s="772"/>
      <c r="Z71" s="1037"/>
    </row>
    <row r="72" spans="1:26" s="762" customFormat="1" ht="15.75" thickTop="1" x14ac:dyDescent="0.25">
      <c r="A72" s="1034"/>
      <c r="B72" s="1037"/>
      <c r="C72" s="1265"/>
      <c r="D72" s="1265"/>
      <c r="E72" s="1265"/>
      <c r="F72" s="1265"/>
      <c r="G72" s="1265"/>
      <c r="H72" s="1265"/>
      <c r="I72" s="1265"/>
      <c r="J72" s="1265"/>
      <c r="K72" s="1265"/>
      <c r="L72" s="1265"/>
      <c r="M72" s="1265"/>
      <c r="N72" s="1266"/>
      <c r="O72" s="778"/>
      <c r="P72" s="1267"/>
      <c r="Q72" s="1267"/>
      <c r="R72" s="1267"/>
      <c r="S72" s="780"/>
      <c r="T72" s="1048"/>
      <c r="U72" s="772"/>
      <c r="V72" s="772"/>
      <c r="W72" s="772"/>
      <c r="X72" s="1062"/>
      <c r="Y72" s="772"/>
      <c r="Z72" s="1037"/>
    </row>
    <row r="73" spans="1:26" s="784" customFormat="1" ht="15" x14ac:dyDescent="0.25">
      <c r="A73" s="1034" t="s">
        <v>357</v>
      </c>
      <c r="B73" s="1037" t="s">
        <v>310</v>
      </c>
      <c r="C73" s="777">
        <v>189587.05916800001</v>
      </c>
      <c r="D73" s="777">
        <v>189587.05916800001</v>
      </c>
      <c r="E73" s="777">
        <v>189587.05916800001</v>
      </c>
      <c r="F73" s="777">
        <v>189587.05916800001</v>
      </c>
      <c r="G73" s="777">
        <v>189587.05916800001</v>
      </c>
      <c r="H73" s="777">
        <v>189587.05916800001</v>
      </c>
      <c r="I73" s="777">
        <v>189587.05916800001</v>
      </c>
      <c r="J73" s="777">
        <v>189587.05916800001</v>
      </c>
      <c r="K73" s="777">
        <v>189587.05916800001</v>
      </c>
      <c r="L73" s="777">
        <v>189587.05916800001</v>
      </c>
      <c r="M73" s="777">
        <v>189587.05916800001</v>
      </c>
      <c r="N73" s="1257">
        <v>189587.05916800001</v>
      </c>
      <c r="O73" s="778"/>
      <c r="P73" s="1259">
        <v>2275044.7100160001</v>
      </c>
      <c r="Q73" s="1259">
        <v>2263626.9225960006</v>
      </c>
      <c r="R73" s="1259">
        <v>11417.787419999484</v>
      </c>
      <c r="S73" s="777"/>
      <c r="T73" s="1048">
        <v>41419.602371817229</v>
      </c>
      <c r="U73" s="772" t="s">
        <v>358</v>
      </c>
      <c r="V73" s="1050">
        <v>45291</v>
      </c>
      <c r="W73" s="772" t="s">
        <v>359</v>
      </c>
      <c r="X73" s="1062">
        <v>5.59</v>
      </c>
      <c r="Y73" s="772" t="s">
        <v>360</v>
      </c>
      <c r="Z73" s="1037" t="s">
        <v>361</v>
      </c>
    </row>
    <row r="74" spans="1:26" s="762" customFormat="1" ht="15" x14ac:dyDescent="0.25">
      <c r="A74" s="1034" t="s">
        <v>357</v>
      </c>
      <c r="B74" s="1037" t="s">
        <v>355</v>
      </c>
      <c r="C74" s="777">
        <v>6443.925088</v>
      </c>
      <c r="D74" s="777">
        <v>6443.925088</v>
      </c>
      <c r="E74" s="777">
        <v>6443.925088</v>
      </c>
      <c r="F74" s="777">
        <v>6443.925088</v>
      </c>
      <c r="G74" s="777">
        <v>6443.925088</v>
      </c>
      <c r="H74" s="777">
        <v>6443.925088</v>
      </c>
      <c r="I74" s="777">
        <v>6443.925088</v>
      </c>
      <c r="J74" s="777">
        <v>6443.925088</v>
      </c>
      <c r="K74" s="777">
        <v>6443.925088</v>
      </c>
      <c r="L74" s="777">
        <v>6443.925088</v>
      </c>
      <c r="M74" s="777">
        <v>6443.925088</v>
      </c>
      <c r="N74" s="1257">
        <v>6443.925088</v>
      </c>
      <c r="O74" s="778"/>
      <c r="P74" s="1259">
        <v>77327.101056000014</v>
      </c>
      <c r="Q74" s="1259">
        <v>76939.018836000003</v>
      </c>
      <c r="R74" s="1259">
        <v>388.08222000001115</v>
      </c>
      <c r="S74" s="777"/>
      <c r="T74" s="1048"/>
      <c r="U74" s="772"/>
      <c r="V74" s="772"/>
      <c r="W74" s="772"/>
      <c r="X74" s="1062">
        <v>0.19</v>
      </c>
      <c r="Y74" s="772"/>
      <c r="Z74" s="1037"/>
    </row>
    <row r="75" spans="1:26" s="762" customFormat="1" ht="15.75" thickBot="1" x14ac:dyDescent="0.3">
      <c r="A75" s="1034" t="s">
        <v>357</v>
      </c>
      <c r="B75" s="1043" t="s">
        <v>362</v>
      </c>
      <c r="C75" s="1262">
        <v>196030.984256</v>
      </c>
      <c r="D75" s="1262">
        <v>196030.984256</v>
      </c>
      <c r="E75" s="1262">
        <v>196030.984256</v>
      </c>
      <c r="F75" s="1262">
        <v>196030.984256</v>
      </c>
      <c r="G75" s="1262">
        <v>196030.984256</v>
      </c>
      <c r="H75" s="1262">
        <v>196030.984256</v>
      </c>
      <c r="I75" s="1262">
        <v>196030.984256</v>
      </c>
      <c r="J75" s="1262">
        <v>196030.984256</v>
      </c>
      <c r="K75" s="1262">
        <v>196030.984256</v>
      </c>
      <c r="L75" s="1262">
        <v>196030.984256</v>
      </c>
      <c r="M75" s="1262">
        <v>196030.984256</v>
      </c>
      <c r="N75" s="1263">
        <v>196030.984256</v>
      </c>
      <c r="O75" s="1268"/>
      <c r="P75" s="1264">
        <v>2352371.8110720003</v>
      </c>
      <c r="Q75" s="1264">
        <v>2340565.9414320006</v>
      </c>
      <c r="R75" s="1264">
        <v>11805.869639999699</v>
      </c>
      <c r="S75" s="782"/>
      <c r="T75" s="1048"/>
      <c r="U75" s="772"/>
      <c r="V75" s="772"/>
      <c r="W75" s="772"/>
      <c r="X75" s="1056"/>
      <c r="Y75" s="772"/>
      <c r="Z75" s="1037"/>
    </row>
    <row r="76" spans="1:26" s="762" customFormat="1" ht="16.5" thickTop="1" thickBot="1" x14ac:dyDescent="0.3">
      <c r="A76" s="1034"/>
      <c r="B76" s="1037"/>
      <c r="C76" s="1269"/>
      <c r="D76" s="1269"/>
      <c r="E76" s="1269"/>
      <c r="F76" s="1269"/>
      <c r="G76" s="1269"/>
      <c r="H76" s="1269"/>
      <c r="I76" s="1269"/>
      <c r="J76" s="1269"/>
      <c r="K76" s="1269"/>
      <c r="L76" s="1269"/>
      <c r="M76" s="1269"/>
      <c r="N76" s="1270"/>
      <c r="O76" s="778"/>
      <c r="P76" s="1271"/>
      <c r="Q76" s="1271"/>
      <c r="R76" s="1271"/>
      <c r="S76" s="782"/>
      <c r="T76" s="1048"/>
      <c r="U76" s="772"/>
      <c r="V76" s="772"/>
      <c r="W76" s="772"/>
      <c r="X76" s="1056"/>
      <c r="Y76" s="772"/>
      <c r="Z76" s="1037"/>
    </row>
    <row r="77" spans="1:26" s="257" customFormat="1" ht="15.75" thickTop="1" x14ac:dyDescent="0.25">
      <c r="A77" s="1455" t="s">
        <v>363</v>
      </c>
      <c r="B77" s="257" t="s">
        <v>758</v>
      </c>
      <c r="C77" s="1278"/>
      <c r="D77" s="1279"/>
      <c r="E77" s="1279"/>
      <c r="F77" s="1279"/>
      <c r="G77" s="1279"/>
      <c r="H77" s="1279"/>
      <c r="I77" s="1279"/>
      <c r="J77" s="1279"/>
      <c r="K77" s="1279"/>
      <c r="L77" s="1279"/>
      <c r="M77" s="1279"/>
      <c r="N77" s="1280"/>
      <c r="O77" s="778"/>
      <c r="P77" s="1281"/>
      <c r="Q77" s="1279"/>
      <c r="R77" s="1280"/>
      <c r="S77" s="782"/>
      <c r="T77" s="1456">
        <v>1200000</v>
      </c>
      <c r="U77" s="257" t="s">
        <v>760</v>
      </c>
      <c r="V77" s="1457">
        <v>46112</v>
      </c>
      <c r="W77" s="257" t="s">
        <v>308</v>
      </c>
      <c r="X77" s="905"/>
      <c r="Y77" s="1480" t="s">
        <v>761</v>
      </c>
      <c r="Z77" s="1481"/>
    </row>
    <row r="78" spans="1:26" s="257" customFormat="1" ht="15.75" thickBot="1" x14ac:dyDescent="0.3">
      <c r="A78" s="1455" t="s">
        <v>363</v>
      </c>
      <c r="B78" s="257" t="s">
        <v>319</v>
      </c>
      <c r="C78" s="1282"/>
      <c r="D78" s="1283"/>
      <c r="E78" s="1283"/>
      <c r="F78" s="1283"/>
      <c r="G78" s="1283"/>
      <c r="H78" s="1283"/>
      <c r="I78" s="1283"/>
      <c r="J78" s="1283"/>
      <c r="K78" s="1283"/>
      <c r="L78" s="1283"/>
      <c r="M78" s="1283"/>
      <c r="N78" s="1284"/>
      <c r="O78" s="778"/>
      <c r="P78" s="1285"/>
      <c r="Q78" s="1283"/>
      <c r="R78" s="1284"/>
      <c r="S78" s="785"/>
      <c r="T78" s="1458">
        <v>1000000</v>
      </c>
      <c r="U78" s="1459" t="s">
        <v>364</v>
      </c>
      <c r="V78" s="1460">
        <v>46112</v>
      </c>
      <c r="W78" s="1459" t="s">
        <v>308</v>
      </c>
      <c r="X78" s="906"/>
      <c r="Y78" s="1478" t="s">
        <v>365</v>
      </c>
      <c r="Z78" s="1479"/>
    </row>
    <row r="79" spans="1:26" s="257" customFormat="1" ht="16.5" thickTop="1" thickBot="1" x14ac:dyDescent="0.3">
      <c r="A79" s="1455"/>
      <c r="B79" s="261" t="s">
        <v>759</v>
      </c>
      <c r="C79" s="1286"/>
      <c r="D79" s="1287"/>
      <c r="E79" s="1287"/>
      <c r="F79" s="1287"/>
      <c r="G79" s="1287"/>
      <c r="H79" s="1287"/>
      <c r="I79" s="1287"/>
      <c r="J79" s="1287"/>
      <c r="K79" s="1287"/>
      <c r="L79" s="1287"/>
      <c r="M79" s="1287"/>
      <c r="N79" s="1288"/>
      <c r="O79" s="1268"/>
      <c r="P79" s="1289"/>
      <c r="Q79" s="1290"/>
      <c r="R79" s="1291"/>
      <c r="S79" s="785"/>
      <c r="T79" s="1461"/>
      <c r="V79" s="1457"/>
    </row>
    <row r="80" spans="1:26" s="257" customFormat="1" ht="15.75" thickTop="1" x14ac:dyDescent="0.25">
      <c r="A80" s="1455"/>
      <c r="B80" s="261"/>
      <c r="C80" s="1462"/>
      <c r="D80" s="1462"/>
      <c r="E80" s="1462"/>
      <c r="F80" s="1462"/>
      <c r="G80" s="1462"/>
      <c r="H80" s="1462"/>
      <c r="I80" s="1462"/>
      <c r="J80" s="1462"/>
      <c r="K80" s="1462"/>
      <c r="L80" s="1462"/>
      <c r="M80" s="1462"/>
      <c r="N80" s="1463"/>
      <c r="O80" s="1268"/>
      <c r="P80" s="1464"/>
      <c r="Q80" s="1464"/>
      <c r="R80" s="1464"/>
      <c r="S80" s="785"/>
      <c r="T80" s="1461"/>
      <c r="V80" s="1457"/>
    </row>
    <row r="81" spans="1:26" s="257" customFormat="1" ht="15" x14ac:dyDescent="0.25">
      <c r="A81" s="1455"/>
      <c r="B81" s="1465" t="s">
        <v>814</v>
      </c>
      <c r="C81" s="1462"/>
      <c r="D81" s="1462"/>
      <c r="E81" s="1462"/>
      <c r="F81" s="1462"/>
      <c r="G81" s="1462"/>
      <c r="H81" s="1462"/>
      <c r="I81" s="1462"/>
      <c r="J81" s="1462"/>
      <c r="K81" s="1462"/>
      <c r="L81" s="1462"/>
      <c r="M81" s="1462"/>
      <c r="N81" s="1463"/>
      <c r="O81" s="778"/>
      <c r="P81" s="1464"/>
      <c r="Q81" s="1464">
        <v>-4353000</v>
      </c>
      <c r="R81" s="1464">
        <v>4353000</v>
      </c>
    </row>
    <row r="82" spans="1:26" s="257" customFormat="1" ht="15.75" thickBot="1" x14ac:dyDescent="0.3">
      <c r="A82" s="1455"/>
      <c r="B82" s="259"/>
      <c r="C82" s="1462"/>
      <c r="D82" s="1462"/>
      <c r="E82" s="1462"/>
      <c r="F82" s="1462"/>
      <c r="G82" s="1462"/>
      <c r="H82" s="1462"/>
      <c r="I82" s="1462"/>
      <c r="J82" s="1462"/>
      <c r="K82" s="1462"/>
      <c r="L82" s="1462"/>
      <c r="M82" s="1462"/>
      <c r="N82" s="1463"/>
      <c r="O82" s="778"/>
      <c r="P82" s="1464"/>
      <c r="Q82" s="1464"/>
      <c r="R82" s="1464"/>
    </row>
    <row r="83" spans="1:26" s="257" customFormat="1" ht="16.5" thickTop="1" thickBot="1" x14ac:dyDescent="0.3">
      <c r="A83" s="1466"/>
      <c r="B83" s="1038" t="s">
        <v>366</v>
      </c>
      <c r="C83" s="1292"/>
      <c r="D83" s="1293"/>
      <c r="E83" s="1293"/>
      <c r="F83" s="1293"/>
      <c r="G83" s="1293"/>
      <c r="H83" s="1293"/>
      <c r="I83" s="1293"/>
      <c r="J83" s="1293"/>
      <c r="K83" s="1293"/>
      <c r="L83" s="1293"/>
      <c r="M83" s="1293"/>
      <c r="N83" s="1294"/>
      <c r="O83" s="778"/>
      <c r="P83" s="1292"/>
      <c r="Q83" s="1293"/>
      <c r="R83" s="1294"/>
      <c r="S83" s="787"/>
    </row>
    <row r="84" spans="1:26" s="762" customFormat="1" ht="15.75" thickTop="1" x14ac:dyDescent="0.25">
      <c r="E84" s="273"/>
      <c r="H84" s="273"/>
      <c r="O84" s="778"/>
      <c r="Y84" s="784"/>
      <c r="Z84" s="784"/>
    </row>
    <row r="85" spans="1:26" s="762" customFormat="1" ht="15" x14ac:dyDescent="0.25">
      <c r="E85" s="273"/>
      <c r="H85" s="273"/>
      <c r="O85" s="778"/>
      <c r="Y85" s="788"/>
      <c r="Z85" s="788"/>
    </row>
    <row r="86" spans="1:26" s="762" customFormat="1" ht="15" x14ac:dyDescent="0.25">
      <c r="B86" s="783"/>
      <c r="E86" s="273"/>
      <c r="G86" s="789"/>
      <c r="H86" s="273"/>
      <c r="O86" s="778"/>
    </row>
    <row r="87" spans="1:26" s="762" customFormat="1" ht="15" x14ac:dyDescent="0.25">
      <c r="A87" s="790"/>
      <c r="B87" s="783"/>
      <c r="E87" s="273"/>
      <c r="H87" s="791"/>
      <c r="I87" s="781"/>
      <c r="O87" s="778"/>
    </row>
    <row r="88" spans="1:26" s="762" customFormat="1" ht="15" x14ac:dyDescent="0.25">
      <c r="B88" s="783"/>
      <c r="E88" s="792"/>
      <c r="H88" s="793"/>
      <c r="I88" s="783"/>
      <c r="O88" s="778"/>
    </row>
    <row r="89" spans="1:26" s="762" customFormat="1" ht="15" x14ac:dyDescent="0.25">
      <c r="B89" s="783"/>
      <c r="E89" s="273"/>
      <c r="H89" s="273"/>
      <c r="O89" s="778"/>
    </row>
    <row r="90" spans="1:26" s="762" customFormat="1" ht="15" x14ac:dyDescent="0.25">
      <c r="B90" s="783"/>
      <c r="E90" s="273"/>
      <c r="H90" s="273"/>
      <c r="O90" s="778"/>
    </row>
    <row r="91" spans="1:26" s="762" customFormat="1" ht="15" x14ac:dyDescent="0.25">
      <c r="B91" s="789"/>
      <c r="E91" s="273"/>
      <c r="H91" s="793"/>
      <c r="I91" s="783"/>
      <c r="O91" s="778"/>
    </row>
    <row r="92" spans="1:26" s="762" customFormat="1" ht="15" x14ac:dyDescent="0.25">
      <c r="E92" s="273"/>
      <c r="H92" s="273"/>
      <c r="O92" s="778"/>
    </row>
    <row r="93" spans="1:26" s="762" customFormat="1" ht="15" x14ac:dyDescent="0.25">
      <c r="E93" s="273"/>
      <c r="H93" s="273"/>
      <c r="O93" s="778"/>
    </row>
    <row r="94" spans="1:26" s="762" customFormat="1" ht="15" x14ac:dyDescent="0.25">
      <c r="E94" s="273"/>
      <c r="H94" s="273"/>
      <c r="O94" s="778"/>
    </row>
    <row r="95" spans="1:26" s="762" customFormat="1" ht="15" x14ac:dyDescent="0.25">
      <c r="E95" s="273"/>
      <c r="H95" s="273"/>
      <c r="O95" s="778"/>
    </row>
    <row r="98" spans="2:3" x14ac:dyDescent="0.25">
      <c r="B98" s="118"/>
    </row>
    <row r="99" spans="2:3" x14ac:dyDescent="0.25">
      <c r="B99" s="118"/>
      <c r="C99" s="117"/>
    </row>
  </sheetData>
  <mergeCells count="2">
    <mergeCell ref="Y78:Z78"/>
    <mergeCell ref="Y77:Z77"/>
  </mergeCells>
  <hyperlinks>
    <hyperlink ref="D6" r:id="rId1"/>
  </hyperlinks>
  <pageMargins left="0.7" right="0.7" top="0.75" bottom="0.75" header="0.3" footer="0.3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zoomScaleNormal="100" workbookViewId="0"/>
  </sheetViews>
  <sheetFormatPr defaultRowHeight="12.75" x14ac:dyDescent="0.2"/>
  <cols>
    <col min="1" max="1" width="23.7109375" style="105" customWidth="1"/>
    <col min="2" max="2" width="11.5703125" style="105" bestFit="1" customWidth="1"/>
    <col min="3" max="3" width="12.85546875" style="105" bestFit="1" customWidth="1"/>
    <col min="4" max="4" width="12.140625" style="105" bestFit="1" customWidth="1"/>
    <col min="5" max="5" width="13.140625" style="105" bestFit="1" customWidth="1"/>
    <col min="6" max="6" width="12.5703125" style="105" bestFit="1" customWidth="1"/>
    <col min="7" max="7" width="12.85546875" style="105" bestFit="1" customWidth="1"/>
    <col min="8" max="8" width="11.28515625" style="105" customWidth="1"/>
    <col min="9" max="9" width="12.5703125" style="105" bestFit="1" customWidth="1"/>
    <col min="10" max="10" width="12" style="105" customWidth="1"/>
    <col min="11" max="11" width="11.42578125" style="105" bestFit="1" customWidth="1"/>
    <col min="12" max="13" width="11.5703125" style="105" bestFit="1" customWidth="1"/>
    <col min="14" max="14" width="11.28515625" style="105" customWidth="1"/>
    <col min="15" max="15" width="10.85546875" style="105" bestFit="1" customWidth="1"/>
    <col min="16" max="16" width="15.140625" style="105" bestFit="1" customWidth="1"/>
    <col min="17" max="17" width="10.85546875" style="105" bestFit="1" customWidth="1"/>
    <col min="18" max="23" width="9.5703125" style="105" bestFit="1" customWidth="1"/>
    <col min="24" max="28" width="11.5703125" style="105" bestFit="1" customWidth="1"/>
    <col min="29" max="35" width="9.5703125" style="105" bestFit="1" customWidth="1"/>
    <col min="36" max="40" width="11.5703125" style="105" bestFit="1" customWidth="1"/>
    <col min="41" max="47" width="9.5703125" style="105" bestFit="1" customWidth="1"/>
    <col min="48" max="52" width="11.5703125" style="105" bestFit="1" customWidth="1"/>
    <col min="53" max="59" width="9.5703125" style="105" bestFit="1" customWidth="1"/>
    <col min="60" max="64" width="11.5703125" style="105" bestFit="1" customWidth="1"/>
    <col min="65" max="71" width="9.5703125" style="105" bestFit="1" customWidth="1"/>
    <col min="72" max="73" width="11.5703125" style="105" bestFit="1" customWidth="1"/>
    <col min="74" max="246" width="9.140625" style="105"/>
    <col min="247" max="247" width="4.28515625" style="105" customWidth="1"/>
    <col min="248" max="248" width="5.7109375" style="105" customWidth="1"/>
    <col min="249" max="249" width="23.5703125" style="105" bestFit="1" customWidth="1"/>
    <col min="250" max="250" width="12.5703125" style="105" bestFit="1" customWidth="1"/>
    <col min="251" max="255" width="10" style="105" customWidth="1"/>
    <col min="256" max="256" width="11.28515625" style="105" bestFit="1" customWidth="1"/>
    <col min="257" max="257" width="5.28515625" style="105" customWidth="1"/>
    <col min="258" max="258" width="16.5703125" style="105" customWidth="1"/>
    <col min="259" max="259" width="10.28515625" style="105" customWidth="1"/>
    <col min="260" max="260" width="11.42578125" style="105" customWidth="1"/>
    <col min="261" max="261" width="2" style="105" customWidth="1"/>
    <col min="262" max="502" width="9.140625" style="105"/>
    <col min="503" max="503" width="4.28515625" style="105" customWidth="1"/>
    <col min="504" max="504" width="5.7109375" style="105" customWidth="1"/>
    <col min="505" max="505" width="23.5703125" style="105" bestFit="1" customWidth="1"/>
    <col min="506" max="506" width="12.5703125" style="105" bestFit="1" customWidth="1"/>
    <col min="507" max="511" width="10" style="105" customWidth="1"/>
    <col min="512" max="512" width="11.28515625" style="105" bestFit="1" customWidth="1"/>
    <col min="513" max="513" width="5.28515625" style="105" customWidth="1"/>
    <col min="514" max="514" width="16.5703125" style="105" customWidth="1"/>
    <col min="515" max="515" width="10.28515625" style="105" customWidth="1"/>
    <col min="516" max="516" width="11.42578125" style="105" customWidth="1"/>
    <col min="517" max="517" width="2" style="105" customWidth="1"/>
    <col min="518" max="758" width="9.140625" style="105"/>
    <col min="759" max="759" width="4.28515625" style="105" customWidth="1"/>
    <col min="760" max="760" width="5.7109375" style="105" customWidth="1"/>
    <col min="761" max="761" width="23.5703125" style="105" bestFit="1" customWidth="1"/>
    <col min="762" max="762" width="12.5703125" style="105" bestFit="1" customWidth="1"/>
    <col min="763" max="767" width="10" style="105" customWidth="1"/>
    <col min="768" max="768" width="11.28515625" style="105" bestFit="1" customWidth="1"/>
    <col min="769" max="769" width="5.28515625" style="105" customWidth="1"/>
    <col min="770" max="770" width="16.5703125" style="105" customWidth="1"/>
    <col min="771" max="771" width="10.28515625" style="105" customWidth="1"/>
    <col min="772" max="772" width="11.42578125" style="105" customWidth="1"/>
    <col min="773" max="773" width="2" style="105" customWidth="1"/>
    <col min="774" max="1014" width="9.140625" style="105"/>
    <col min="1015" max="1015" width="4.28515625" style="105" customWidth="1"/>
    <col min="1016" max="1016" width="5.7109375" style="105" customWidth="1"/>
    <col min="1017" max="1017" width="23.5703125" style="105" bestFit="1" customWidth="1"/>
    <col min="1018" max="1018" width="12.5703125" style="105" bestFit="1" customWidth="1"/>
    <col min="1019" max="1023" width="10" style="105" customWidth="1"/>
    <col min="1024" max="1024" width="11.28515625" style="105" bestFit="1" customWidth="1"/>
    <col min="1025" max="1025" width="5.28515625" style="105" customWidth="1"/>
    <col min="1026" max="1026" width="16.5703125" style="105" customWidth="1"/>
    <col min="1027" max="1027" width="10.28515625" style="105" customWidth="1"/>
    <col min="1028" max="1028" width="11.42578125" style="105" customWidth="1"/>
    <col min="1029" max="1029" width="2" style="105" customWidth="1"/>
    <col min="1030" max="1270" width="9.140625" style="105"/>
    <col min="1271" max="1271" width="4.28515625" style="105" customWidth="1"/>
    <col min="1272" max="1272" width="5.7109375" style="105" customWidth="1"/>
    <col min="1273" max="1273" width="23.5703125" style="105" bestFit="1" customWidth="1"/>
    <col min="1274" max="1274" width="12.5703125" style="105" bestFit="1" customWidth="1"/>
    <col min="1275" max="1279" width="10" style="105" customWidth="1"/>
    <col min="1280" max="1280" width="11.28515625" style="105" bestFit="1" customWidth="1"/>
    <col min="1281" max="1281" width="5.28515625" style="105" customWidth="1"/>
    <col min="1282" max="1282" width="16.5703125" style="105" customWidth="1"/>
    <col min="1283" max="1283" width="10.28515625" style="105" customWidth="1"/>
    <col min="1284" max="1284" width="11.42578125" style="105" customWidth="1"/>
    <col min="1285" max="1285" width="2" style="105" customWidth="1"/>
    <col min="1286" max="1526" width="9.140625" style="105"/>
    <col min="1527" max="1527" width="4.28515625" style="105" customWidth="1"/>
    <col min="1528" max="1528" width="5.7109375" style="105" customWidth="1"/>
    <col min="1529" max="1529" width="23.5703125" style="105" bestFit="1" customWidth="1"/>
    <col min="1530" max="1530" width="12.5703125" style="105" bestFit="1" customWidth="1"/>
    <col min="1531" max="1535" width="10" style="105" customWidth="1"/>
    <col min="1536" max="1536" width="11.28515625" style="105" bestFit="1" customWidth="1"/>
    <col min="1537" max="1537" width="5.28515625" style="105" customWidth="1"/>
    <col min="1538" max="1538" width="16.5703125" style="105" customWidth="1"/>
    <col min="1539" max="1539" width="10.28515625" style="105" customWidth="1"/>
    <col min="1540" max="1540" width="11.42578125" style="105" customWidth="1"/>
    <col min="1541" max="1541" width="2" style="105" customWidth="1"/>
    <col min="1542" max="1782" width="9.140625" style="105"/>
    <col min="1783" max="1783" width="4.28515625" style="105" customWidth="1"/>
    <col min="1784" max="1784" width="5.7109375" style="105" customWidth="1"/>
    <col min="1785" max="1785" width="23.5703125" style="105" bestFit="1" customWidth="1"/>
    <col min="1786" max="1786" width="12.5703125" style="105" bestFit="1" customWidth="1"/>
    <col min="1787" max="1791" width="10" style="105" customWidth="1"/>
    <col min="1792" max="1792" width="11.28515625" style="105" bestFit="1" customWidth="1"/>
    <col min="1793" max="1793" width="5.28515625" style="105" customWidth="1"/>
    <col min="1794" max="1794" width="16.5703125" style="105" customWidth="1"/>
    <col min="1795" max="1795" width="10.28515625" style="105" customWidth="1"/>
    <col min="1796" max="1796" width="11.42578125" style="105" customWidth="1"/>
    <col min="1797" max="1797" width="2" style="105" customWidth="1"/>
    <col min="1798" max="2038" width="9.140625" style="105"/>
    <col min="2039" max="2039" width="4.28515625" style="105" customWidth="1"/>
    <col min="2040" max="2040" width="5.7109375" style="105" customWidth="1"/>
    <col min="2041" max="2041" width="23.5703125" style="105" bestFit="1" customWidth="1"/>
    <col min="2042" max="2042" width="12.5703125" style="105" bestFit="1" customWidth="1"/>
    <col min="2043" max="2047" width="10" style="105" customWidth="1"/>
    <col min="2048" max="2048" width="11.28515625" style="105" bestFit="1" customWidth="1"/>
    <col min="2049" max="2049" width="5.28515625" style="105" customWidth="1"/>
    <col min="2050" max="2050" width="16.5703125" style="105" customWidth="1"/>
    <col min="2051" max="2051" width="10.28515625" style="105" customWidth="1"/>
    <col min="2052" max="2052" width="11.42578125" style="105" customWidth="1"/>
    <col min="2053" max="2053" width="2" style="105" customWidth="1"/>
    <col min="2054" max="2294" width="9.140625" style="105"/>
    <col min="2295" max="2295" width="4.28515625" style="105" customWidth="1"/>
    <col min="2296" max="2296" width="5.7109375" style="105" customWidth="1"/>
    <col min="2297" max="2297" width="23.5703125" style="105" bestFit="1" customWidth="1"/>
    <col min="2298" max="2298" width="12.5703125" style="105" bestFit="1" customWidth="1"/>
    <col min="2299" max="2303" width="10" style="105" customWidth="1"/>
    <col min="2304" max="2304" width="11.28515625" style="105" bestFit="1" customWidth="1"/>
    <col min="2305" max="2305" width="5.28515625" style="105" customWidth="1"/>
    <col min="2306" max="2306" width="16.5703125" style="105" customWidth="1"/>
    <col min="2307" max="2307" width="10.28515625" style="105" customWidth="1"/>
    <col min="2308" max="2308" width="11.42578125" style="105" customWidth="1"/>
    <col min="2309" max="2309" width="2" style="105" customWidth="1"/>
    <col min="2310" max="2550" width="9.140625" style="105"/>
    <col min="2551" max="2551" width="4.28515625" style="105" customWidth="1"/>
    <col min="2552" max="2552" width="5.7109375" style="105" customWidth="1"/>
    <col min="2553" max="2553" width="23.5703125" style="105" bestFit="1" customWidth="1"/>
    <col min="2554" max="2554" width="12.5703125" style="105" bestFit="1" customWidth="1"/>
    <col min="2555" max="2559" width="10" style="105" customWidth="1"/>
    <col min="2560" max="2560" width="11.28515625" style="105" bestFit="1" customWidth="1"/>
    <col min="2561" max="2561" width="5.28515625" style="105" customWidth="1"/>
    <col min="2562" max="2562" width="16.5703125" style="105" customWidth="1"/>
    <col min="2563" max="2563" width="10.28515625" style="105" customWidth="1"/>
    <col min="2564" max="2564" width="11.42578125" style="105" customWidth="1"/>
    <col min="2565" max="2565" width="2" style="105" customWidth="1"/>
    <col min="2566" max="2806" width="9.140625" style="105"/>
    <col min="2807" max="2807" width="4.28515625" style="105" customWidth="1"/>
    <col min="2808" max="2808" width="5.7109375" style="105" customWidth="1"/>
    <col min="2809" max="2809" width="23.5703125" style="105" bestFit="1" customWidth="1"/>
    <col min="2810" max="2810" width="12.5703125" style="105" bestFit="1" customWidth="1"/>
    <col min="2811" max="2815" width="10" style="105" customWidth="1"/>
    <col min="2816" max="2816" width="11.28515625" style="105" bestFit="1" customWidth="1"/>
    <col min="2817" max="2817" width="5.28515625" style="105" customWidth="1"/>
    <col min="2818" max="2818" width="16.5703125" style="105" customWidth="1"/>
    <col min="2819" max="2819" width="10.28515625" style="105" customWidth="1"/>
    <col min="2820" max="2820" width="11.42578125" style="105" customWidth="1"/>
    <col min="2821" max="2821" width="2" style="105" customWidth="1"/>
    <col min="2822" max="3062" width="9.140625" style="105"/>
    <col min="3063" max="3063" width="4.28515625" style="105" customWidth="1"/>
    <col min="3064" max="3064" width="5.7109375" style="105" customWidth="1"/>
    <col min="3065" max="3065" width="23.5703125" style="105" bestFit="1" customWidth="1"/>
    <col min="3066" max="3066" width="12.5703125" style="105" bestFit="1" customWidth="1"/>
    <col min="3067" max="3071" width="10" style="105" customWidth="1"/>
    <col min="3072" max="3072" width="11.28515625" style="105" bestFit="1" customWidth="1"/>
    <col min="3073" max="3073" width="5.28515625" style="105" customWidth="1"/>
    <col min="3074" max="3074" width="16.5703125" style="105" customWidth="1"/>
    <col min="3075" max="3075" width="10.28515625" style="105" customWidth="1"/>
    <col min="3076" max="3076" width="11.42578125" style="105" customWidth="1"/>
    <col min="3077" max="3077" width="2" style="105" customWidth="1"/>
    <col min="3078" max="3318" width="9.140625" style="105"/>
    <col min="3319" max="3319" width="4.28515625" style="105" customWidth="1"/>
    <col min="3320" max="3320" width="5.7109375" style="105" customWidth="1"/>
    <col min="3321" max="3321" width="23.5703125" style="105" bestFit="1" customWidth="1"/>
    <col min="3322" max="3322" width="12.5703125" style="105" bestFit="1" customWidth="1"/>
    <col min="3323" max="3327" width="10" style="105" customWidth="1"/>
    <col min="3328" max="3328" width="11.28515625" style="105" bestFit="1" customWidth="1"/>
    <col min="3329" max="3329" width="5.28515625" style="105" customWidth="1"/>
    <col min="3330" max="3330" width="16.5703125" style="105" customWidth="1"/>
    <col min="3331" max="3331" width="10.28515625" style="105" customWidth="1"/>
    <col min="3332" max="3332" width="11.42578125" style="105" customWidth="1"/>
    <col min="3333" max="3333" width="2" style="105" customWidth="1"/>
    <col min="3334" max="3574" width="9.140625" style="105"/>
    <col min="3575" max="3575" width="4.28515625" style="105" customWidth="1"/>
    <col min="3576" max="3576" width="5.7109375" style="105" customWidth="1"/>
    <col min="3577" max="3577" width="23.5703125" style="105" bestFit="1" customWidth="1"/>
    <col min="3578" max="3578" width="12.5703125" style="105" bestFit="1" customWidth="1"/>
    <col min="3579" max="3583" width="10" style="105" customWidth="1"/>
    <col min="3584" max="3584" width="11.28515625" style="105" bestFit="1" customWidth="1"/>
    <col min="3585" max="3585" width="5.28515625" style="105" customWidth="1"/>
    <col min="3586" max="3586" width="16.5703125" style="105" customWidth="1"/>
    <col min="3587" max="3587" width="10.28515625" style="105" customWidth="1"/>
    <col min="3588" max="3588" width="11.42578125" style="105" customWidth="1"/>
    <col min="3589" max="3589" width="2" style="105" customWidth="1"/>
    <col min="3590" max="3830" width="9.140625" style="105"/>
    <col min="3831" max="3831" width="4.28515625" style="105" customWidth="1"/>
    <col min="3832" max="3832" width="5.7109375" style="105" customWidth="1"/>
    <col min="3833" max="3833" width="23.5703125" style="105" bestFit="1" customWidth="1"/>
    <col min="3834" max="3834" width="12.5703125" style="105" bestFit="1" customWidth="1"/>
    <col min="3835" max="3839" width="10" style="105" customWidth="1"/>
    <col min="3840" max="3840" width="11.28515625" style="105" bestFit="1" customWidth="1"/>
    <col min="3841" max="3841" width="5.28515625" style="105" customWidth="1"/>
    <col min="3842" max="3842" width="16.5703125" style="105" customWidth="1"/>
    <col min="3843" max="3843" width="10.28515625" style="105" customWidth="1"/>
    <col min="3844" max="3844" width="11.42578125" style="105" customWidth="1"/>
    <col min="3845" max="3845" width="2" style="105" customWidth="1"/>
    <col min="3846" max="4086" width="9.140625" style="105"/>
    <col min="4087" max="4087" width="4.28515625" style="105" customWidth="1"/>
    <col min="4088" max="4088" width="5.7109375" style="105" customWidth="1"/>
    <col min="4089" max="4089" width="23.5703125" style="105" bestFit="1" customWidth="1"/>
    <col min="4090" max="4090" width="12.5703125" style="105" bestFit="1" customWidth="1"/>
    <col min="4091" max="4095" width="10" style="105" customWidth="1"/>
    <col min="4096" max="4096" width="11.28515625" style="105" bestFit="1" customWidth="1"/>
    <col min="4097" max="4097" width="5.28515625" style="105" customWidth="1"/>
    <col min="4098" max="4098" width="16.5703125" style="105" customWidth="1"/>
    <col min="4099" max="4099" width="10.28515625" style="105" customWidth="1"/>
    <col min="4100" max="4100" width="11.42578125" style="105" customWidth="1"/>
    <col min="4101" max="4101" width="2" style="105" customWidth="1"/>
    <col min="4102" max="4342" width="9.140625" style="105"/>
    <col min="4343" max="4343" width="4.28515625" style="105" customWidth="1"/>
    <col min="4344" max="4344" width="5.7109375" style="105" customWidth="1"/>
    <col min="4345" max="4345" width="23.5703125" style="105" bestFit="1" customWidth="1"/>
    <col min="4346" max="4346" width="12.5703125" style="105" bestFit="1" customWidth="1"/>
    <col min="4347" max="4351" width="10" style="105" customWidth="1"/>
    <col min="4352" max="4352" width="11.28515625" style="105" bestFit="1" customWidth="1"/>
    <col min="4353" max="4353" width="5.28515625" style="105" customWidth="1"/>
    <col min="4354" max="4354" width="16.5703125" style="105" customWidth="1"/>
    <col min="4355" max="4355" width="10.28515625" style="105" customWidth="1"/>
    <col min="4356" max="4356" width="11.42578125" style="105" customWidth="1"/>
    <col min="4357" max="4357" width="2" style="105" customWidth="1"/>
    <col min="4358" max="4598" width="9.140625" style="105"/>
    <col min="4599" max="4599" width="4.28515625" style="105" customWidth="1"/>
    <col min="4600" max="4600" width="5.7109375" style="105" customWidth="1"/>
    <col min="4601" max="4601" width="23.5703125" style="105" bestFit="1" customWidth="1"/>
    <col min="4602" max="4602" width="12.5703125" style="105" bestFit="1" customWidth="1"/>
    <col min="4603" max="4607" width="10" style="105" customWidth="1"/>
    <col min="4608" max="4608" width="11.28515625" style="105" bestFit="1" customWidth="1"/>
    <col min="4609" max="4609" width="5.28515625" style="105" customWidth="1"/>
    <col min="4610" max="4610" width="16.5703125" style="105" customWidth="1"/>
    <col min="4611" max="4611" width="10.28515625" style="105" customWidth="1"/>
    <col min="4612" max="4612" width="11.42578125" style="105" customWidth="1"/>
    <col min="4613" max="4613" width="2" style="105" customWidth="1"/>
    <col min="4614" max="4854" width="9.140625" style="105"/>
    <col min="4855" max="4855" width="4.28515625" style="105" customWidth="1"/>
    <col min="4856" max="4856" width="5.7109375" style="105" customWidth="1"/>
    <col min="4857" max="4857" width="23.5703125" style="105" bestFit="1" customWidth="1"/>
    <col min="4858" max="4858" width="12.5703125" style="105" bestFit="1" customWidth="1"/>
    <col min="4859" max="4863" width="10" style="105" customWidth="1"/>
    <col min="4864" max="4864" width="11.28515625" style="105" bestFit="1" customWidth="1"/>
    <col min="4865" max="4865" width="5.28515625" style="105" customWidth="1"/>
    <col min="4866" max="4866" width="16.5703125" style="105" customWidth="1"/>
    <col min="4867" max="4867" width="10.28515625" style="105" customWidth="1"/>
    <col min="4868" max="4868" width="11.42578125" style="105" customWidth="1"/>
    <col min="4869" max="4869" width="2" style="105" customWidth="1"/>
    <col min="4870" max="5110" width="9.140625" style="105"/>
    <col min="5111" max="5111" width="4.28515625" style="105" customWidth="1"/>
    <col min="5112" max="5112" width="5.7109375" style="105" customWidth="1"/>
    <col min="5113" max="5113" width="23.5703125" style="105" bestFit="1" customWidth="1"/>
    <col min="5114" max="5114" width="12.5703125" style="105" bestFit="1" customWidth="1"/>
    <col min="5115" max="5119" width="10" style="105" customWidth="1"/>
    <col min="5120" max="5120" width="11.28515625" style="105" bestFit="1" customWidth="1"/>
    <col min="5121" max="5121" width="5.28515625" style="105" customWidth="1"/>
    <col min="5122" max="5122" width="16.5703125" style="105" customWidth="1"/>
    <col min="5123" max="5123" width="10.28515625" style="105" customWidth="1"/>
    <col min="5124" max="5124" width="11.42578125" style="105" customWidth="1"/>
    <col min="5125" max="5125" width="2" style="105" customWidth="1"/>
    <col min="5126" max="5366" width="9.140625" style="105"/>
    <col min="5367" max="5367" width="4.28515625" style="105" customWidth="1"/>
    <col min="5368" max="5368" width="5.7109375" style="105" customWidth="1"/>
    <col min="5369" max="5369" width="23.5703125" style="105" bestFit="1" customWidth="1"/>
    <col min="5370" max="5370" width="12.5703125" style="105" bestFit="1" customWidth="1"/>
    <col min="5371" max="5375" width="10" style="105" customWidth="1"/>
    <col min="5376" max="5376" width="11.28515625" style="105" bestFit="1" customWidth="1"/>
    <col min="5377" max="5377" width="5.28515625" style="105" customWidth="1"/>
    <col min="5378" max="5378" width="16.5703125" style="105" customWidth="1"/>
    <col min="5379" max="5379" width="10.28515625" style="105" customWidth="1"/>
    <col min="5380" max="5380" width="11.42578125" style="105" customWidth="1"/>
    <col min="5381" max="5381" width="2" style="105" customWidth="1"/>
    <col min="5382" max="5622" width="9.140625" style="105"/>
    <col min="5623" max="5623" width="4.28515625" style="105" customWidth="1"/>
    <col min="5624" max="5624" width="5.7109375" style="105" customWidth="1"/>
    <col min="5625" max="5625" width="23.5703125" style="105" bestFit="1" customWidth="1"/>
    <col min="5626" max="5626" width="12.5703125" style="105" bestFit="1" customWidth="1"/>
    <col min="5627" max="5631" width="10" style="105" customWidth="1"/>
    <col min="5632" max="5632" width="11.28515625" style="105" bestFit="1" customWidth="1"/>
    <col min="5633" max="5633" width="5.28515625" style="105" customWidth="1"/>
    <col min="5634" max="5634" width="16.5703125" style="105" customWidth="1"/>
    <col min="5635" max="5635" width="10.28515625" style="105" customWidth="1"/>
    <col min="5636" max="5636" width="11.42578125" style="105" customWidth="1"/>
    <col min="5637" max="5637" width="2" style="105" customWidth="1"/>
    <col min="5638" max="5878" width="9.140625" style="105"/>
    <col min="5879" max="5879" width="4.28515625" style="105" customWidth="1"/>
    <col min="5880" max="5880" width="5.7109375" style="105" customWidth="1"/>
    <col min="5881" max="5881" width="23.5703125" style="105" bestFit="1" customWidth="1"/>
    <col min="5882" max="5882" width="12.5703125" style="105" bestFit="1" customWidth="1"/>
    <col min="5883" max="5887" width="10" style="105" customWidth="1"/>
    <col min="5888" max="5888" width="11.28515625" style="105" bestFit="1" customWidth="1"/>
    <col min="5889" max="5889" width="5.28515625" style="105" customWidth="1"/>
    <col min="5890" max="5890" width="16.5703125" style="105" customWidth="1"/>
    <col min="5891" max="5891" width="10.28515625" style="105" customWidth="1"/>
    <col min="5892" max="5892" width="11.42578125" style="105" customWidth="1"/>
    <col min="5893" max="5893" width="2" style="105" customWidth="1"/>
    <col min="5894" max="6134" width="9.140625" style="105"/>
    <col min="6135" max="6135" width="4.28515625" style="105" customWidth="1"/>
    <col min="6136" max="6136" width="5.7109375" style="105" customWidth="1"/>
    <col min="6137" max="6137" width="23.5703125" style="105" bestFit="1" customWidth="1"/>
    <col min="6138" max="6138" width="12.5703125" style="105" bestFit="1" customWidth="1"/>
    <col min="6139" max="6143" width="10" style="105" customWidth="1"/>
    <col min="6144" max="6144" width="11.28515625" style="105" bestFit="1" customWidth="1"/>
    <col min="6145" max="6145" width="5.28515625" style="105" customWidth="1"/>
    <col min="6146" max="6146" width="16.5703125" style="105" customWidth="1"/>
    <col min="6147" max="6147" width="10.28515625" style="105" customWidth="1"/>
    <col min="6148" max="6148" width="11.42578125" style="105" customWidth="1"/>
    <col min="6149" max="6149" width="2" style="105" customWidth="1"/>
    <col min="6150" max="6390" width="9.140625" style="105"/>
    <col min="6391" max="6391" width="4.28515625" style="105" customWidth="1"/>
    <col min="6392" max="6392" width="5.7109375" style="105" customWidth="1"/>
    <col min="6393" max="6393" width="23.5703125" style="105" bestFit="1" customWidth="1"/>
    <col min="6394" max="6394" width="12.5703125" style="105" bestFit="1" customWidth="1"/>
    <col min="6395" max="6399" width="10" style="105" customWidth="1"/>
    <col min="6400" max="6400" width="11.28515625" style="105" bestFit="1" customWidth="1"/>
    <col min="6401" max="6401" width="5.28515625" style="105" customWidth="1"/>
    <col min="6402" max="6402" width="16.5703125" style="105" customWidth="1"/>
    <col min="6403" max="6403" width="10.28515625" style="105" customWidth="1"/>
    <col min="6404" max="6404" width="11.42578125" style="105" customWidth="1"/>
    <col min="6405" max="6405" width="2" style="105" customWidth="1"/>
    <col min="6406" max="6646" width="9.140625" style="105"/>
    <col min="6647" max="6647" width="4.28515625" style="105" customWidth="1"/>
    <col min="6648" max="6648" width="5.7109375" style="105" customWidth="1"/>
    <col min="6649" max="6649" width="23.5703125" style="105" bestFit="1" customWidth="1"/>
    <col min="6650" max="6650" width="12.5703125" style="105" bestFit="1" customWidth="1"/>
    <col min="6651" max="6655" width="10" style="105" customWidth="1"/>
    <col min="6656" max="6656" width="11.28515625" style="105" bestFit="1" customWidth="1"/>
    <col min="6657" max="6657" width="5.28515625" style="105" customWidth="1"/>
    <col min="6658" max="6658" width="16.5703125" style="105" customWidth="1"/>
    <col min="6659" max="6659" width="10.28515625" style="105" customWidth="1"/>
    <col min="6660" max="6660" width="11.42578125" style="105" customWidth="1"/>
    <col min="6661" max="6661" width="2" style="105" customWidth="1"/>
    <col min="6662" max="6902" width="9.140625" style="105"/>
    <col min="6903" max="6903" width="4.28515625" style="105" customWidth="1"/>
    <col min="6904" max="6904" width="5.7109375" style="105" customWidth="1"/>
    <col min="6905" max="6905" width="23.5703125" style="105" bestFit="1" customWidth="1"/>
    <col min="6906" max="6906" width="12.5703125" style="105" bestFit="1" customWidth="1"/>
    <col min="6907" max="6911" width="10" style="105" customWidth="1"/>
    <col min="6912" max="6912" width="11.28515625" style="105" bestFit="1" customWidth="1"/>
    <col min="6913" max="6913" width="5.28515625" style="105" customWidth="1"/>
    <col min="6914" max="6914" width="16.5703125" style="105" customWidth="1"/>
    <col min="6915" max="6915" width="10.28515625" style="105" customWidth="1"/>
    <col min="6916" max="6916" width="11.42578125" style="105" customWidth="1"/>
    <col min="6917" max="6917" width="2" style="105" customWidth="1"/>
    <col min="6918" max="7158" width="9.140625" style="105"/>
    <col min="7159" max="7159" width="4.28515625" style="105" customWidth="1"/>
    <col min="7160" max="7160" width="5.7109375" style="105" customWidth="1"/>
    <col min="7161" max="7161" width="23.5703125" style="105" bestFit="1" customWidth="1"/>
    <col min="7162" max="7162" width="12.5703125" style="105" bestFit="1" customWidth="1"/>
    <col min="7163" max="7167" width="10" style="105" customWidth="1"/>
    <col min="7168" max="7168" width="11.28515625" style="105" bestFit="1" customWidth="1"/>
    <col min="7169" max="7169" width="5.28515625" style="105" customWidth="1"/>
    <col min="7170" max="7170" width="16.5703125" style="105" customWidth="1"/>
    <col min="7171" max="7171" width="10.28515625" style="105" customWidth="1"/>
    <col min="7172" max="7172" width="11.42578125" style="105" customWidth="1"/>
    <col min="7173" max="7173" width="2" style="105" customWidth="1"/>
    <col min="7174" max="7414" width="9.140625" style="105"/>
    <col min="7415" max="7415" width="4.28515625" style="105" customWidth="1"/>
    <col min="7416" max="7416" width="5.7109375" style="105" customWidth="1"/>
    <col min="7417" max="7417" width="23.5703125" style="105" bestFit="1" customWidth="1"/>
    <col min="7418" max="7418" width="12.5703125" style="105" bestFit="1" customWidth="1"/>
    <col min="7419" max="7423" width="10" style="105" customWidth="1"/>
    <col min="7424" max="7424" width="11.28515625" style="105" bestFit="1" customWidth="1"/>
    <col min="7425" max="7425" width="5.28515625" style="105" customWidth="1"/>
    <col min="7426" max="7426" width="16.5703125" style="105" customWidth="1"/>
    <col min="7427" max="7427" width="10.28515625" style="105" customWidth="1"/>
    <col min="7428" max="7428" width="11.42578125" style="105" customWidth="1"/>
    <col min="7429" max="7429" width="2" style="105" customWidth="1"/>
    <col min="7430" max="7670" width="9.140625" style="105"/>
    <col min="7671" max="7671" width="4.28515625" style="105" customWidth="1"/>
    <col min="7672" max="7672" width="5.7109375" style="105" customWidth="1"/>
    <col min="7673" max="7673" width="23.5703125" style="105" bestFit="1" customWidth="1"/>
    <col min="7674" max="7674" width="12.5703125" style="105" bestFit="1" customWidth="1"/>
    <col min="7675" max="7679" width="10" style="105" customWidth="1"/>
    <col min="7680" max="7680" width="11.28515625" style="105" bestFit="1" customWidth="1"/>
    <col min="7681" max="7681" width="5.28515625" style="105" customWidth="1"/>
    <col min="7682" max="7682" width="16.5703125" style="105" customWidth="1"/>
    <col min="7683" max="7683" width="10.28515625" style="105" customWidth="1"/>
    <col min="7684" max="7684" width="11.42578125" style="105" customWidth="1"/>
    <col min="7685" max="7685" width="2" style="105" customWidth="1"/>
    <col min="7686" max="7926" width="9.140625" style="105"/>
    <col min="7927" max="7927" width="4.28515625" style="105" customWidth="1"/>
    <col min="7928" max="7928" width="5.7109375" style="105" customWidth="1"/>
    <col min="7929" max="7929" width="23.5703125" style="105" bestFit="1" customWidth="1"/>
    <col min="7930" max="7930" width="12.5703125" style="105" bestFit="1" customWidth="1"/>
    <col min="7931" max="7935" width="10" style="105" customWidth="1"/>
    <col min="7936" max="7936" width="11.28515625" style="105" bestFit="1" customWidth="1"/>
    <col min="7937" max="7937" width="5.28515625" style="105" customWidth="1"/>
    <col min="7938" max="7938" width="16.5703125" style="105" customWidth="1"/>
    <col min="7939" max="7939" width="10.28515625" style="105" customWidth="1"/>
    <col min="7940" max="7940" width="11.42578125" style="105" customWidth="1"/>
    <col min="7941" max="7941" width="2" style="105" customWidth="1"/>
    <col min="7942" max="8182" width="9.140625" style="105"/>
    <col min="8183" max="8183" width="4.28515625" style="105" customWidth="1"/>
    <col min="8184" max="8184" width="5.7109375" style="105" customWidth="1"/>
    <col min="8185" max="8185" width="23.5703125" style="105" bestFit="1" customWidth="1"/>
    <col min="8186" max="8186" width="12.5703125" style="105" bestFit="1" customWidth="1"/>
    <col min="8187" max="8191" width="10" style="105" customWidth="1"/>
    <col min="8192" max="8192" width="11.28515625" style="105" bestFit="1" customWidth="1"/>
    <col min="8193" max="8193" width="5.28515625" style="105" customWidth="1"/>
    <col min="8194" max="8194" width="16.5703125" style="105" customWidth="1"/>
    <col min="8195" max="8195" width="10.28515625" style="105" customWidth="1"/>
    <col min="8196" max="8196" width="11.42578125" style="105" customWidth="1"/>
    <col min="8197" max="8197" width="2" style="105" customWidth="1"/>
    <col min="8198" max="8438" width="9.140625" style="105"/>
    <col min="8439" max="8439" width="4.28515625" style="105" customWidth="1"/>
    <col min="8440" max="8440" width="5.7109375" style="105" customWidth="1"/>
    <col min="8441" max="8441" width="23.5703125" style="105" bestFit="1" customWidth="1"/>
    <col min="8442" max="8442" width="12.5703125" style="105" bestFit="1" customWidth="1"/>
    <col min="8443" max="8447" width="10" style="105" customWidth="1"/>
    <col min="8448" max="8448" width="11.28515625" style="105" bestFit="1" customWidth="1"/>
    <col min="8449" max="8449" width="5.28515625" style="105" customWidth="1"/>
    <col min="8450" max="8450" width="16.5703125" style="105" customWidth="1"/>
    <col min="8451" max="8451" width="10.28515625" style="105" customWidth="1"/>
    <col min="8452" max="8452" width="11.42578125" style="105" customWidth="1"/>
    <col min="8453" max="8453" width="2" style="105" customWidth="1"/>
    <col min="8454" max="8694" width="9.140625" style="105"/>
    <col min="8695" max="8695" width="4.28515625" style="105" customWidth="1"/>
    <col min="8696" max="8696" width="5.7109375" style="105" customWidth="1"/>
    <col min="8697" max="8697" width="23.5703125" style="105" bestFit="1" customWidth="1"/>
    <col min="8698" max="8698" width="12.5703125" style="105" bestFit="1" customWidth="1"/>
    <col min="8699" max="8703" width="10" style="105" customWidth="1"/>
    <col min="8704" max="8704" width="11.28515625" style="105" bestFit="1" customWidth="1"/>
    <col min="8705" max="8705" width="5.28515625" style="105" customWidth="1"/>
    <col min="8706" max="8706" width="16.5703125" style="105" customWidth="1"/>
    <col min="8707" max="8707" width="10.28515625" style="105" customWidth="1"/>
    <col min="8708" max="8708" width="11.42578125" style="105" customWidth="1"/>
    <col min="8709" max="8709" width="2" style="105" customWidth="1"/>
    <col min="8710" max="8950" width="9.140625" style="105"/>
    <col min="8951" max="8951" width="4.28515625" style="105" customWidth="1"/>
    <col min="8952" max="8952" width="5.7109375" style="105" customWidth="1"/>
    <col min="8953" max="8953" width="23.5703125" style="105" bestFit="1" customWidth="1"/>
    <col min="8954" max="8954" width="12.5703125" style="105" bestFit="1" customWidth="1"/>
    <col min="8955" max="8959" width="10" style="105" customWidth="1"/>
    <col min="8960" max="8960" width="11.28515625" style="105" bestFit="1" customWidth="1"/>
    <col min="8961" max="8961" width="5.28515625" style="105" customWidth="1"/>
    <col min="8962" max="8962" width="16.5703125" style="105" customWidth="1"/>
    <col min="8963" max="8963" width="10.28515625" style="105" customWidth="1"/>
    <col min="8964" max="8964" width="11.42578125" style="105" customWidth="1"/>
    <col min="8965" max="8965" width="2" style="105" customWidth="1"/>
    <col min="8966" max="9206" width="9.140625" style="105"/>
    <col min="9207" max="9207" width="4.28515625" style="105" customWidth="1"/>
    <col min="9208" max="9208" width="5.7109375" style="105" customWidth="1"/>
    <col min="9209" max="9209" width="23.5703125" style="105" bestFit="1" customWidth="1"/>
    <col min="9210" max="9210" width="12.5703125" style="105" bestFit="1" customWidth="1"/>
    <col min="9211" max="9215" width="10" style="105" customWidth="1"/>
    <col min="9216" max="9216" width="11.28515625" style="105" bestFit="1" customWidth="1"/>
    <col min="9217" max="9217" width="5.28515625" style="105" customWidth="1"/>
    <col min="9218" max="9218" width="16.5703125" style="105" customWidth="1"/>
    <col min="9219" max="9219" width="10.28515625" style="105" customWidth="1"/>
    <col min="9220" max="9220" width="11.42578125" style="105" customWidth="1"/>
    <col min="9221" max="9221" width="2" style="105" customWidth="1"/>
    <col min="9222" max="9462" width="9.140625" style="105"/>
    <col min="9463" max="9463" width="4.28515625" style="105" customWidth="1"/>
    <col min="9464" max="9464" width="5.7109375" style="105" customWidth="1"/>
    <col min="9465" max="9465" width="23.5703125" style="105" bestFit="1" customWidth="1"/>
    <col min="9466" max="9466" width="12.5703125" style="105" bestFit="1" customWidth="1"/>
    <col min="9467" max="9471" width="10" style="105" customWidth="1"/>
    <col min="9472" max="9472" width="11.28515625" style="105" bestFit="1" customWidth="1"/>
    <col min="9473" max="9473" width="5.28515625" style="105" customWidth="1"/>
    <col min="9474" max="9474" width="16.5703125" style="105" customWidth="1"/>
    <col min="9475" max="9475" width="10.28515625" style="105" customWidth="1"/>
    <col min="9476" max="9476" width="11.42578125" style="105" customWidth="1"/>
    <col min="9477" max="9477" width="2" style="105" customWidth="1"/>
    <col min="9478" max="9718" width="9.140625" style="105"/>
    <col min="9719" max="9719" width="4.28515625" style="105" customWidth="1"/>
    <col min="9720" max="9720" width="5.7109375" style="105" customWidth="1"/>
    <col min="9721" max="9721" width="23.5703125" style="105" bestFit="1" customWidth="1"/>
    <col min="9722" max="9722" width="12.5703125" style="105" bestFit="1" customWidth="1"/>
    <col min="9723" max="9727" width="10" style="105" customWidth="1"/>
    <col min="9728" max="9728" width="11.28515625" style="105" bestFit="1" customWidth="1"/>
    <col min="9729" max="9729" width="5.28515625" style="105" customWidth="1"/>
    <col min="9730" max="9730" width="16.5703125" style="105" customWidth="1"/>
    <col min="9731" max="9731" width="10.28515625" style="105" customWidth="1"/>
    <col min="9732" max="9732" width="11.42578125" style="105" customWidth="1"/>
    <col min="9733" max="9733" width="2" style="105" customWidth="1"/>
    <col min="9734" max="9974" width="9.140625" style="105"/>
    <col min="9975" max="9975" width="4.28515625" style="105" customWidth="1"/>
    <col min="9976" max="9976" width="5.7109375" style="105" customWidth="1"/>
    <col min="9977" max="9977" width="23.5703125" style="105" bestFit="1" customWidth="1"/>
    <col min="9978" max="9978" width="12.5703125" style="105" bestFit="1" customWidth="1"/>
    <col min="9979" max="9983" width="10" style="105" customWidth="1"/>
    <col min="9984" max="9984" width="11.28515625" style="105" bestFit="1" customWidth="1"/>
    <col min="9985" max="9985" width="5.28515625" style="105" customWidth="1"/>
    <col min="9986" max="9986" width="16.5703125" style="105" customWidth="1"/>
    <col min="9987" max="9987" width="10.28515625" style="105" customWidth="1"/>
    <col min="9988" max="9988" width="11.42578125" style="105" customWidth="1"/>
    <col min="9989" max="9989" width="2" style="105" customWidth="1"/>
    <col min="9990" max="10230" width="9.140625" style="105"/>
    <col min="10231" max="10231" width="4.28515625" style="105" customWidth="1"/>
    <col min="10232" max="10232" width="5.7109375" style="105" customWidth="1"/>
    <col min="10233" max="10233" width="23.5703125" style="105" bestFit="1" customWidth="1"/>
    <col min="10234" max="10234" width="12.5703125" style="105" bestFit="1" customWidth="1"/>
    <col min="10235" max="10239" width="10" style="105" customWidth="1"/>
    <col min="10240" max="10240" width="11.28515625" style="105" bestFit="1" customWidth="1"/>
    <col min="10241" max="10241" width="5.28515625" style="105" customWidth="1"/>
    <col min="10242" max="10242" width="16.5703125" style="105" customWidth="1"/>
    <col min="10243" max="10243" width="10.28515625" style="105" customWidth="1"/>
    <col min="10244" max="10244" width="11.42578125" style="105" customWidth="1"/>
    <col min="10245" max="10245" width="2" style="105" customWidth="1"/>
    <col min="10246" max="10486" width="9.140625" style="105"/>
    <col min="10487" max="10487" width="4.28515625" style="105" customWidth="1"/>
    <col min="10488" max="10488" width="5.7109375" style="105" customWidth="1"/>
    <col min="10489" max="10489" width="23.5703125" style="105" bestFit="1" customWidth="1"/>
    <col min="10490" max="10490" width="12.5703125" style="105" bestFit="1" customWidth="1"/>
    <col min="10491" max="10495" width="10" style="105" customWidth="1"/>
    <col min="10496" max="10496" width="11.28515625" style="105" bestFit="1" customWidth="1"/>
    <col min="10497" max="10497" width="5.28515625" style="105" customWidth="1"/>
    <col min="10498" max="10498" width="16.5703125" style="105" customWidth="1"/>
    <col min="10499" max="10499" width="10.28515625" style="105" customWidth="1"/>
    <col min="10500" max="10500" width="11.42578125" style="105" customWidth="1"/>
    <col min="10501" max="10501" width="2" style="105" customWidth="1"/>
    <col min="10502" max="10742" width="9.140625" style="105"/>
    <col min="10743" max="10743" width="4.28515625" style="105" customWidth="1"/>
    <col min="10744" max="10744" width="5.7109375" style="105" customWidth="1"/>
    <col min="10745" max="10745" width="23.5703125" style="105" bestFit="1" customWidth="1"/>
    <col min="10746" max="10746" width="12.5703125" style="105" bestFit="1" customWidth="1"/>
    <col min="10747" max="10751" width="10" style="105" customWidth="1"/>
    <col min="10752" max="10752" width="11.28515625" style="105" bestFit="1" customWidth="1"/>
    <col min="10753" max="10753" width="5.28515625" style="105" customWidth="1"/>
    <col min="10754" max="10754" width="16.5703125" style="105" customWidth="1"/>
    <col min="10755" max="10755" width="10.28515625" style="105" customWidth="1"/>
    <col min="10756" max="10756" width="11.42578125" style="105" customWidth="1"/>
    <col min="10757" max="10757" width="2" style="105" customWidth="1"/>
    <col min="10758" max="10998" width="9.140625" style="105"/>
    <col min="10999" max="10999" width="4.28515625" style="105" customWidth="1"/>
    <col min="11000" max="11000" width="5.7109375" style="105" customWidth="1"/>
    <col min="11001" max="11001" width="23.5703125" style="105" bestFit="1" customWidth="1"/>
    <col min="11002" max="11002" width="12.5703125" style="105" bestFit="1" customWidth="1"/>
    <col min="11003" max="11007" width="10" style="105" customWidth="1"/>
    <col min="11008" max="11008" width="11.28515625" style="105" bestFit="1" customWidth="1"/>
    <col min="11009" max="11009" width="5.28515625" style="105" customWidth="1"/>
    <col min="11010" max="11010" width="16.5703125" style="105" customWidth="1"/>
    <col min="11011" max="11011" width="10.28515625" style="105" customWidth="1"/>
    <col min="11012" max="11012" width="11.42578125" style="105" customWidth="1"/>
    <col min="11013" max="11013" width="2" style="105" customWidth="1"/>
    <col min="11014" max="11254" width="9.140625" style="105"/>
    <col min="11255" max="11255" width="4.28515625" style="105" customWidth="1"/>
    <col min="11256" max="11256" width="5.7109375" style="105" customWidth="1"/>
    <col min="11257" max="11257" width="23.5703125" style="105" bestFit="1" customWidth="1"/>
    <col min="11258" max="11258" width="12.5703125" style="105" bestFit="1" customWidth="1"/>
    <col min="11259" max="11263" width="10" style="105" customWidth="1"/>
    <col min="11264" max="11264" width="11.28515625" style="105" bestFit="1" customWidth="1"/>
    <col min="11265" max="11265" width="5.28515625" style="105" customWidth="1"/>
    <col min="11266" max="11266" width="16.5703125" style="105" customWidth="1"/>
    <col min="11267" max="11267" width="10.28515625" style="105" customWidth="1"/>
    <col min="11268" max="11268" width="11.42578125" style="105" customWidth="1"/>
    <col min="11269" max="11269" width="2" style="105" customWidth="1"/>
    <col min="11270" max="11510" width="9.140625" style="105"/>
    <col min="11511" max="11511" width="4.28515625" style="105" customWidth="1"/>
    <col min="11512" max="11512" width="5.7109375" style="105" customWidth="1"/>
    <col min="11513" max="11513" width="23.5703125" style="105" bestFit="1" customWidth="1"/>
    <col min="11514" max="11514" width="12.5703125" style="105" bestFit="1" customWidth="1"/>
    <col min="11515" max="11519" width="10" style="105" customWidth="1"/>
    <col min="11520" max="11520" width="11.28515625" style="105" bestFit="1" customWidth="1"/>
    <col min="11521" max="11521" width="5.28515625" style="105" customWidth="1"/>
    <col min="11522" max="11522" width="16.5703125" style="105" customWidth="1"/>
    <col min="11523" max="11523" width="10.28515625" style="105" customWidth="1"/>
    <col min="11524" max="11524" width="11.42578125" style="105" customWidth="1"/>
    <col min="11525" max="11525" width="2" style="105" customWidth="1"/>
    <col min="11526" max="11766" width="9.140625" style="105"/>
    <col min="11767" max="11767" width="4.28515625" style="105" customWidth="1"/>
    <col min="11768" max="11768" width="5.7109375" style="105" customWidth="1"/>
    <col min="11769" max="11769" width="23.5703125" style="105" bestFit="1" customWidth="1"/>
    <col min="11770" max="11770" width="12.5703125" style="105" bestFit="1" customWidth="1"/>
    <col min="11771" max="11775" width="10" style="105" customWidth="1"/>
    <col min="11776" max="11776" width="11.28515625" style="105" bestFit="1" customWidth="1"/>
    <col min="11777" max="11777" width="5.28515625" style="105" customWidth="1"/>
    <col min="11778" max="11778" width="16.5703125" style="105" customWidth="1"/>
    <col min="11779" max="11779" width="10.28515625" style="105" customWidth="1"/>
    <col min="11780" max="11780" width="11.42578125" style="105" customWidth="1"/>
    <col min="11781" max="11781" width="2" style="105" customWidth="1"/>
    <col min="11782" max="12022" width="9.140625" style="105"/>
    <col min="12023" max="12023" width="4.28515625" style="105" customWidth="1"/>
    <col min="12024" max="12024" width="5.7109375" style="105" customWidth="1"/>
    <col min="12025" max="12025" width="23.5703125" style="105" bestFit="1" customWidth="1"/>
    <col min="12026" max="12026" width="12.5703125" style="105" bestFit="1" customWidth="1"/>
    <col min="12027" max="12031" width="10" style="105" customWidth="1"/>
    <col min="12032" max="12032" width="11.28515625" style="105" bestFit="1" customWidth="1"/>
    <col min="12033" max="12033" width="5.28515625" style="105" customWidth="1"/>
    <col min="12034" max="12034" width="16.5703125" style="105" customWidth="1"/>
    <col min="12035" max="12035" width="10.28515625" style="105" customWidth="1"/>
    <col min="12036" max="12036" width="11.42578125" style="105" customWidth="1"/>
    <col min="12037" max="12037" width="2" style="105" customWidth="1"/>
    <col min="12038" max="12278" width="9.140625" style="105"/>
    <col min="12279" max="12279" width="4.28515625" style="105" customWidth="1"/>
    <col min="12280" max="12280" width="5.7109375" style="105" customWidth="1"/>
    <col min="12281" max="12281" width="23.5703125" style="105" bestFit="1" customWidth="1"/>
    <col min="12282" max="12282" width="12.5703125" style="105" bestFit="1" customWidth="1"/>
    <col min="12283" max="12287" width="10" style="105" customWidth="1"/>
    <col min="12288" max="12288" width="11.28515625" style="105" bestFit="1" customWidth="1"/>
    <col min="12289" max="12289" width="5.28515625" style="105" customWidth="1"/>
    <col min="12290" max="12290" width="16.5703125" style="105" customWidth="1"/>
    <col min="12291" max="12291" width="10.28515625" style="105" customWidth="1"/>
    <col min="12292" max="12292" width="11.42578125" style="105" customWidth="1"/>
    <col min="12293" max="12293" width="2" style="105" customWidth="1"/>
    <col min="12294" max="12534" width="9.140625" style="105"/>
    <col min="12535" max="12535" width="4.28515625" style="105" customWidth="1"/>
    <col min="12536" max="12536" width="5.7109375" style="105" customWidth="1"/>
    <col min="12537" max="12537" width="23.5703125" style="105" bestFit="1" customWidth="1"/>
    <col min="12538" max="12538" width="12.5703125" style="105" bestFit="1" customWidth="1"/>
    <col min="12539" max="12543" width="10" style="105" customWidth="1"/>
    <col min="12544" max="12544" width="11.28515625" style="105" bestFit="1" customWidth="1"/>
    <col min="12545" max="12545" width="5.28515625" style="105" customWidth="1"/>
    <col min="12546" max="12546" width="16.5703125" style="105" customWidth="1"/>
    <col min="12547" max="12547" width="10.28515625" style="105" customWidth="1"/>
    <col min="12548" max="12548" width="11.42578125" style="105" customWidth="1"/>
    <col min="12549" max="12549" width="2" style="105" customWidth="1"/>
    <col min="12550" max="12790" width="9.140625" style="105"/>
    <col min="12791" max="12791" width="4.28515625" style="105" customWidth="1"/>
    <col min="12792" max="12792" width="5.7109375" style="105" customWidth="1"/>
    <col min="12793" max="12793" width="23.5703125" style="105" bestFit="1" customWidth="1"/>
    <col min="12794" max="12794" width="12.5703125" style="105" bestFit="1" customWidth="1"/>
    <col min="12795" max="12799" width="10" style="105" customWidth="1"/>
    <col min="12800" max="12800" width="11.28515625" style="105" bestFit="1" customWidth="1"/>
    <col min="12801" max="12801" width="5.28515625" style="105" customWidth="1"/>
    <col min="12802" max="12802" width="16.5703125" style="105" customWidth="1"/>
    <col min="12803" max="12803" width="10.28515625" style="105" customWidth="1"/>
    <col min="12804" max="12804" width="11.42578125" style="105" customWidth="1"/>
    <col min="12805" max="12805" width="2" style="105" customWidth="1"/>
    <col min="12806" max="13046" width="9.140625" style="105"/>
    <col min="13047" max="13047" width="4.28515625" style="105" customWidth="1"/>
    <col min="13048" max="13048" width="5.7109375" style="105" customWidth="1"/>
    <col min="13049" max="13049" width="23.5703125" style="105" bestFit="1" customWidth="1"/>
    <col min="13050" max="13050" width="12.5703125" style="105" bestFit="1" customWidth="1"/>
    <col min="13051" max="13055" width="10" style="105" customWidth="1"/>
    <col min="13056" max="13056" width="11.28515625" style="105" bestFit="1" customWidth="1"/>
    <col min="13057" max="13057" width="5.28515625" style="105" customWidth="1"/>
    <col min="13058" max="13058" width="16.5703125" style="105" customWidth="1"/>
    <col min="13059" max="13059" width="10.28515625" style="105" customWidth="1"/>
    <col min="13060" max="13060" width="11.42578125" style="105" customWidth="1"/>
    <col min="13061" max="13061" width="2" style="105" customWidth="1"/>
    <col min="13062" max="13302" width="9.140625" style="105"/>
    <col min="13303" max="13303" width="4.28515625" style="105" customWidth="1"/>
    <col min="13304" max="13304" width="5.7109375" style="105" customWidth="1"/>
    <col min="13305" max="13305" width="23.5703125" style="105" bestFit="1" customWidth="1"/>
    <col min="13306" max="13306" width="12.5703125" style="105" bestFit="1" customWidth="1"/>
    <col min="13307" max="13311" width="10" style="105" customWidth="1"/>
    <col min="13312" max="13312" width="11.28515625" style="105" bestFit="1" customWidth="1"/>
    <col min="13313" max="13313" width="5.28515625" style="105" customWidth="1"/>
    <col min="13314" max="13314" width="16.5703125" style="105" customWidth="1"/>
    <col min="13315" max="13315" width="10.28515625" style="105" customWidth="1"/>
    <col min="13316" max="13316" width="11.42578125" style="105" customWidth="1"/>
    <col min="13317" max="13317" width="2" style="105" customWidth="1"/>
    <col min="13318" max="13558" width="9.140625" style="105"/>
    <col min="13559" max="13559" width="4.28515625" style="105" customWidth="1"/>
    <col min="13560" max="13560" width="5.7109375" style="105" customWidth="1"/>
    <col min="13561" max="13561" width="23.5703125" style="105" bestFit="1" customWidth="1"/>
    <col min="13562" max="13562" width="12.5703125" style="105" bestFit="1" customWidth="1"/>
    <col min="13563" max="13567" width="10" style="105" customWidth="1"/>
    <col min="13568" max="13568" width="11.28515625" style="105" bestFit="1" customWidth="1"/>
    <col min="13569" max="13569" width="5.28515625" style="105" customWidth="1"/>
    <col min="13570" max="13570" width="16.5703125" style="105" customWidth="1"/>
    <col min="13571" max="13571" width="10.28515625" style="105" customWidth="1"/>
    <col min="13572" max="13572" width="11.42578125" style="105" customWidth="1"/>
    <col min="13573" max="13573" width="2" style="105" customWidth="1"/>
    <col min="13574" max="13814" width="9.140625" style="105"/>
    <col min="13815" max="13815" width="4.28515625" style="105" customWidth="1"/>
    <col min="13816" max="13816" width="5.7109375" style="105" customWidth="1"/>
    <col min="13817" max="13817" width="23.5703125" style="105" bestFit="1" customWidth="1"/>
    <col min="13818" max="13818" width="12.5703125" style="105" bestFit="1" customWidth="1"/>
    <col min="13819" max="13823" width="10" style="105" customWidth="1"/>
    <col min="13824" max="13824" width="11.28515625" style="105" bestFit="1" customWidth="1"/>
    <col min="13825" max="13825" width="5.28515625" style="105" customWidth="1"/>
    <col min="13826" max="13826" width="16.5703125" style="105" customWidth="1"/>
    <col min="13827" max="13827" width="10.28515625" style="105" customWidth="1"/>
    <col min="13828" max="13828" width="11.42578125" style="105" customWidth="1"/>
    <col min="13829" max="13829" width="2" style="105" customWidth="1"/>
    <col min="13830" max="14070" width="9.140625" style="105"/>
    <col min="14071" max="14071" width="4.28515625" style="105" customWidth="1"/>
    <col min="14072" max="14072" width="5.7109375" style="105" customWidth="1"/>
    <col min="14073" max="14073" width="23.5703125" style="105" bestFit="1" customWidth="1"/>
    <col min="14074" max="14074" width="12.5703125" style="105" bestFit="1" customWidth="1"/>
    <col min="14075" max="14079" width="10" style="105" customWidth="1"/>
    <col min="14080" max="14080" width="11.28515625" style="105" bestFit="1" customWidth="1"/>
    <col min="14081" max="14081" width="5.28515625" style="105" customWidth="1"/>
    <col min="14082" max="14082" width="16.5703125" style="105" customWidth="1"/>
    <col min="14083" max="14083" width="10.28515625" style="105" customWidth="1"/>
    <col min="14084" max="14084" width="11.42578125" style="105" customWidth="1"/>
    <col min="14085" max="14085" width="2" style="105" customWidth="1"/>
    <col min="14086" max="14326" width="9.140625" style="105"/>
    <col min="14327" max="14327" width="4.28515625" style="105" customWidth="1"/>
    <col min="14328" max="14328" width="5.7109375" style="105" customWidth="1"/>
    <col min="14329" max="14329" width="23.5703125" style="105" bestFit="1" customWidth="1"/>
    <col min="14330" max="14330" width="12.5703125" style="105" bestFit="1" customWidth="1"/>
    <col min="14331" max="14335" width="10" style="105" customWidth="1"/>
    <col min="14336" max="14336" width="11.28515625" style="105" bestFit="1" customWidth="1"/>
    <col min="14337" max="14337" width="5.28515625" style="105" customWidth="1"/>
    <col min="14338" max="14338" width="16.5703125" style="105" customWidth="1"/>
    <col min="14339" max="14339" width="10.28515625" style="105" customWidth="1"/>
    <col min="14340" max="14340" width="11.42578125" style="105" customWidth="1"/>
    <col min="14341" max="14341" width="2" style="105" customWidth="1"/>
    <col min="14342" max="14582" width="9.140625" style="105"/>
    <col min="14583" max="14583" width="4.28515625" style="105" customWidth="1"/>
    <col min="14584" max="14584" width="5.7109375" style="105" customWidth="1"/>
    <col min="14585" max="14585" width="23.5703125" style="105" bestFit="1" customWidth="1"/>
    <col min="14586" max="14586" width="12.5703125" style="105" bestFit="1" customWidth="1"/>
    <col min="14587" max="14591" width="10" style="105" customWidth="1"/>
    <col min="14592" max="14592" width="11.28515625" style="105" bestFit="1" customWidth="1"/>
    <col min="14593" max="14593" width="5.28515625" style="105" customWidth="1"/>
    <col min="14594" max="14594" width="16.5703125" style="105" customWidth="1"/>
    <col min="14595" max="14595" width="10.28515625" style="105" customWidth="1"/>
    <col min="14596" max="14596" width="11.42578125" style="105" customWidth="1"/>
    <col min="14597" max="14597" width="2" style="105" customWidth="1"/>
    <col min="14598" max="14838" width="9.140625" style="105"/>
    <col min="14839" max="14839" width="4.28515625" style="105" customWidth="1"/>
    <col min="14840" max="14840" width="5.7109375" style="105" customWidth="1"/>
    <col min="14841" max="14841" width="23.5703125" style="105" bestFit="1" customWidth="1"/>
    <col min="14842" max="14842" width="12.5703125" style="105" bestFit="1" customWidth="1"/>
    <col min="14843" max="14847" width="10" style="105" customWidth="1"/>
    <col min="14848" max="14848" width="11.28515625" style="105" bestFit="1" customWidth="1"/>
    <col min="14849" max="14849" width="5.28515625" style="105" customWidth="1"/>
    <col min="14850" max="14850" width="16.5703125" style="105" customWidth="1"/>
    <col min="14851" max="14851" width="10.28515625" style="105" customWidth="1"/>
    <col min="14852" max="14852" width="11.42578125" style="105" customWidth="1"/>
    <col min="14853" max="14853" width="2" style="105" customWidth="1"/>
    <col min="14854" max="15094" width="9.140625" style="105"/>
    <col min="15095" max="15095" width="4.28515625" style="105" customWidth="1"/>
    <col min="15096" max="15096" width="5.7109375" style="105" customWidth="1"/>
    <col min="15097" max="15097" width="23.5703125" style="105" bestFit="1" customWidth="1"/>
    <col min="15098" max="15098" width="12.5703125" style="105" bestFit="1" customWidth="1"/>
    <col min="15099" max="15103" width="10" style="105" customWidth="1"/>
    <col min="15104" max="15104" width="11.28515625" style="105" bestFit="1" customWidth="1"/>
    <col min="15105" max="15105" width="5.28515625" style="105" customWidth="1"/>
    <col min="15106" max="15106" width="16.5703125" style="105" customWidth="1"/>
    <col min="15107" max="15107" width="10.28515625" style="105" customWidth="1"/>
    <col min="15108" max="15108" width="11.42578125" style="105" customWidth="1"/>
    <col min="15109" max="15109" width="2" style="105" customWidth="1"/>
    <col min="15110" max="15350" width="9.140625" style="105"/>
    <col min="15351" max="15351" width="4.28515625" style="105" customWidth="1"/>
    <col min="15352" max="15352" width="5.7109375" style="105" customWidth="1"/>
    <col min="15353" max="15353" width="23.5703125" style="105" bestFit="1" customWidth="1"/>
    <col min="15354" max="15354" width="12.5703125" style="105" bestFit="1" customWidth="1"/>
    <col min="15355" max="15359" width="10" style="105" customWidth="1"/>
    <col min="15360" max="15360" width="11.28515625" style="105" bestFit="1" customWidth="1"/>
    <col min="15361" max="15361" width="5.28515625" style="105" customWidth="1"/>
    <col min="15362" max="15362" width="16.5703125" style="105" customWidth="1"/>
    <col min="15363" max="15363" width="10.28515625" style="105" customWidth="1"/>
    <col min="15364" max="15364" width="11.42578125" style="105" customWidth="1"/>
    <col min="15365" max="15365" width="2" style="105" customWidth="1"/>
    <col min="15366" max="15606" width="9.140625" style="105"/>
    <col min="15607" max="15607" width="4.28515625" style="105" customWidth="1"/>
    <col min="15608" max="15608" width="5.7109375" style="105" customWidth="1"/>
    <col min="15609" max="15609" width="23.5703125" style="105" bestFit="1" customWidth="1"/>
    <col min="15610" max="15610" width="12.5703125" style="105" bestFit="1" customWidth="1"/>
    <col min="15611" max="15615" width="10" style="105" customWidth="1"/>
    <col min="15616" max="15616" width="11.28515625" style="105" bestFit="1" customWidth="1"/>
    <col min="15617" max="15617" width="5.28515625" style="105" customWidth="1"/>
    <col min="15618" max="15618" width="16.5703125" style="105" customWidth="1"/>
    <col min="15619" max="15619" width="10.28515625" style="105" customWidth="1"/>
    <col min="15620" max="15620" width="11.42578125" style="105" customWidth="1"/>
    <col min="15621" max="15621" width="2" style="105" customWidth="1"/>
    <col min="15622" max="15862" width="9.140625" style="105"/>
    <col min="15863" max="15863" width="4.28515625" style="105" customWidth="1"/>
    <col min="15864" max="15864" width="5.7109375" style="105" customWidth="1"/>
    <col min="15865" max="15865" width="23.5703125" style="105" bestFit="1" customWidth="1"/>
    <col min="15866" max="15866" width="12.5703125" style="105" bestFit="1" customWidth="1"/>
    <col min="15867" max="15871" width="10" style="105" customWidth="1"/>
    <col min="15872" max="15872" width="11.28515625" style="105" bestFit="1" customWidth="1"/>
    <col min="15873" max="15873" width="5.28515625" style="105" customWidth="1"/>
    <col min="15874" max="15874" width="16.5703125" style="105" customWidth="1"/>
    <col min="15875" max="15875" width="10.28515625" style="105" customWidth="1"/>
    <col min="15876" max="15876" width="11.42578125" style="105" customWidth="1"/>
    <col min="15877" max="15877" width="2" style="105" customWidth="1"/>
    <col min="15878" max="16118" width="9.140625" style="105"/>
    <col min="16119" max="16119" width="4.28515625" style="105" customWidth="1"/>
    <col min="16120" max="16120" width="5.7109375" style="105" customWidth="1"/>
    <col min="16121" max="16121" width="23.5703125" style="105" bestFit="1" customWidth="1"/>
    <col min="16122" max="16122" width="12.5703125" style="105" bestFit="1" customWidth="1"/>
    <col min="16123" max="16127" width="10" style="105" customWidth="1"/>
    <col min="16128" max="16128" width="11.28515625" style="105" bestFit="1" customWidth="1"/>
    <col min="16129" max="16129" width="5.28515625" style="105" customWidth="1"/>
    <col min="16130" max="16130" width="16.5703125" style="105" customWidth="1"/>
    <col min="16131" max="16131" width="10.28515625" style="105" customWidth="1"/>
    <col min="16132" max="16132" width="11.42578125" style="105" customWidth="1"/>
    <col min="16133" max="16133" width="2" style="105" customWidth="1"/>
    <col min="16134" max="16377" width="9.140625" style="105"/>
    <col min="16378" max="16379" width="8.7109375" style="105" customWidth="1"/>
    <col min="16380" max="16384" width="9.140625" style="105"/>
  </cols>
  <sheetData>
    <row r="1" spans="1:18" ht="18.75" x14ac:dyDescent="0.3">
      <c r="A1" s="2" t="s">
        <v>65</v>
      </c>
      <c r="N1"/>
    </row>
    <row r="2" spans="1:18" ht="15.75" x14ac:dyDescent="0.25">
      <c r="A2" s="252" t="s">
        <v>642</v>
      </c>
    </row>
    <row r="3" spans="1:18" ht="21" x14ac:dyDescent="0.35">
      <c r="A3" s="3" t="s">
        <v>438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8" ht="21" x14ac:dyDescent="0.35">
      <c r="A4" s="3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8" x14ac:dyDescent="0.2">
      <c r="B5" s="146"/>
      <c r="C5" s="146"/>
      <c r="D5" s="146"/>
      <c r="E5" s="146"/>
      <c r="F5" s="146"/>
      <c r="G5" s="146"/>
      <c r="H5" s="146"/>
      <c r="I5" s="147"/>
    </row>
    <row r="6" spans="1:18" s="88" customFormat="1" ht="30.75" thickBot="1" x14ac:dyDescent="0.3">
      <c r="A6" s="368"/>
      <c r="B6" s="369">
        <v>45292</v>
      </c>
      <c r="C6" s="369">
        <v>45323</v>
      </c>
      <c r="D6" s="369">
        <v>45352</v>
      </c>
      <c r="E6" s="369">
        <v>45383</v>
      </c>
      <c r="F6" s="369">
        <v>45413</v>
      </c>
      <c r="G6" s="369">
        <v>45444</v>
      </c>
      <c r="H6" s="369">
        <v>45474</v>
      </c>
      <c r="I6" s="369">
        <v>45505</v>
      </c>
      <c r="J6" s="369">
        <v>45536</v>
      </c>
      <c r="K6" s="369">
        <v>45566</v>
      </c>
      <c r="L6" s="369">
        <v>45597</v>
      </c>
      <c r="M6" s="479">
        <v>45627</v>
      </c>
      <c r="N6" s="43"/>
      <c r="O6" s="370">
        <v>2024</v>
      </c>
      <c r="P6" s="370" t="s">
        <v>681</v>
      </c>
      <c r="Q6" s="370" t="s">
        <v>682</v>
      </c>
      <c r="R6" s="43"/>
    </row>
    <row r="7" spans="1:18" s="88" customFormat="1" ht="15" x14ac:dyDescent="0.25">
      <c r="A7" s="148" t="s">
        <v>439</v>
      </c>
      <c r="B7" s="371">
        <v>43246.095536618683</v>
      </c>
      <c r="C7" s="371">
        <v>43246.095536618683</v>
      </c>
      <c r="D7" s="371">
        <v>43246.095536618683</v>
      </c>
      <c r="E7" s="372">
        <v>0</v>
      </c>
      <c r="F7" s="372">
        <v>0</v>
      </c>
      <c r="G7" s="372">
        <v>0</v>
      </c>
      <c r="H7" s="372">
        <v>0</v>
      </c>
      <c r="I7" s="372">
        <v>0</v>
      </c>
      <c r="J7" s="372">
        <v>0</v>
      </c>
      <c r="K7" s="372">
        <v>0</v>
      </c>
      <c r="L7" s="371">
        <v>43246.095536618683</v>
      </c>
      <c r="M7" s="480">
        <v>43246.095536618683</v>
      </c>
      <c r="N7" s="43"/>
      <c r="O7" s="373">
        <v>216230.4776830934</v>
      </c>
      <c r="P7" s="373">
        <v>158346.91752405246</v>
      </c>
      <c r="Q7" s="374">
        <v>57883.560159040935</v>
      </c>
      <c r="R7" s="43"/>
    </row>
    <row r="8" spans="1:18" s="88" customFormat="1" ht="15" x14ac:dyDescent="0.25">
      <c r="A8" s="148" t="s">
        <v>440</v>
      </c>
      <c r="B8" s="371">
        <v>54288.966648789668</v>
      </c>
      <c r="C8" s="371">
        <v>54288.966648789668</v>
      </c>
      <c r="D8" s="371">
        <v>54288.966648789668</v>
      </c>
      <c r="E8" s="372">
        <v>0</v>
      </c>
      <c r="F8" s="372">
        <v>0</v>
      </c>
      <c r="G8" s="372">
        <v>0</v>
      </c>
      <c r="H8" s="372">
        <v>0</v>
      </c>
      <c r="I8" s="372">
        <v>0</v>
      </c>
      <c r="J8" s="372">
        <v>0</v>
      </c>
      <c r="K8" s="372">
        <v>0</v>
      </c>
      <c r="L8" s="371">
        <v>54288.966648789668</v>
      </c>
      <c r="M8" s="480">
        <v>54288.966648789668</v>
      </c>
      <c r="N8" s="43"/>
      <c r="O8" s="373">
        <v>271444.83324394835</v>
      </c>
      <c r="P8" s="373">
        <v>242893.84568697747</v>
      </c>
      <c r="Q8" s="374">
        <v>28550.987556970882</v>
      </c>
      <c r="R8" s="43"/>
    </row>
    <row r="9" spans="1:18" s="88" customFormat="1" ht="15" x14ac:dyDescent="0.25">
      <c r="A9" s="148" t="s">
        <v>441</v>
      </c>
      <c r="B9" s="371">
        <v>24610.998214117986</v>
      </c>
      <c r="C9" s="371">
        <v>24610.998214117986</v>
      </c>
      <c r="D9" s="371">
        <v>24610.998214117986</v>
      </c>
      <c r="E9" s="372">
        <v>0</v>
      </c>
      <c r="F9" s="372">
        <v>0</v>
      </c>
      <c r="G9" s="372">
        <v>0</v>
      </c>
      <c r="H9" s="372">
        <v>0</v>
      </c>
      <c r="I9" s="372">
        <v>0</v>
      </c>
      <c r="J9" s="372">
        <v>0</v>
      </c>
      <c r="K9" s="372">
        <v>0</v>
      </c>
      <c r="L9" s="371">
        <v>24610.998214117986</v>
      </c>
      <c r="M9" s="480">
        <v>24610.998214117986</v>
      </c>
      <c r="N9" s="43"/>
      <c r="O9" s="373">
        <v>123054.99107058992</v>
      </c>
      <c r="P9" s="373">
        <v>110111.8767114298</v>
      </c>
      <c r="Q9" s="374">
        <v>12943.114359160129</v>
      </c>
      <c r="R9" s="43"/>
    </row>
    <row r="10" spans="1:18" s="88" customFormat="1" ht="15" x14ac:dyDescent="0.25">
      <c r="A10" s="148" t="s">
        <v>442</v>
      </c>
      <c r="B10" s="371">
        <v>58105.459883162926</v>
      </c>
      <c r="C10" s="371">
        <v>58105.459883162926</v>
      </c>
      <c r="D10" s="371">
        <v>58105.459883162926</v>
      </c>
      <c r="E10" s="372">
        <v>0</v>
      </c>
      <c r="F10" s="372">
        <v>0</v>
      </c>
      <c r="G10" s="372">
        <v>0</v>
      </c>
      <c r="H10" s="372">
        <v>0</v>
      </c>
      <c r="I10" s="372">
        <v>0</v>
      </c>
      <c r="J10" s="372">
        <v>0</v>
      </c>
      <c r="K10" s="372">
        <v>0</v>
      </c>
      <c r="L10" s="371">
        <v>58105.459883162926</v>
      </c>
      <c r="M10" s="480">
        <v>58105.459883162926</v>
      </c>
      <c r="N10" s="43"/>
      <c r="O10" s="373">
        <v>290527.29941581463</v>
      </c>
      <c r="P10" s="373">
        <v>230412.69476850296</v>
      </c>
      <c r="Q10" s="374">
        <v>60114.604647311673</v>
      </c>
      <c r="R10" s="43"/>
    </row>
    <row r="11" spans="1:18" s="88" customFormat="1" ht="15" x14ac:dyDescent="0.25">
      <c r="A11" s="148" t="s">
        <v>443</v>
      </c>
      <c r="B11" s="371">
        <v>55684.895146967625</v>
      </c>
      <c r="C11" s="371">
        <v>55684.895146967625</v>
      </c>
      <c r="D11" s="371">
        <v>55684.895146967625</v>
      </c>
      <c r="E11" s="372">
        <v>0</v>
      </c>
      <c r="F11" s="372">
        <v>0</v>
      </c>
      <c r="G11" s="372">
        <v>0</v>
      </c>
      <c r="H11" s="372">
        <v>0</v>
      </c>
      <c r="I11" s="372">
        <v>0</v>
      </c>
      <c r="J11" s="372">
        <v>0</v>
      </c>
      <c r="K11" s="372">
        <v>0</v>
      </c>
      <c r="L11" s="371">
        <v>55684.895146967625</v>
      </c>
      <c r="M11" s="480">
        <v>55684.895146967625</v>
      </c>
      <c r="N11" s="43"/>
      <c r="O11" s="373">
        <v>278424.47573483811</v>
      </c>
      <c r="P11" s="373">
        <v>167753.02228747972</v>
      </c>
      <c r="Q11" s="374">
        <v>110671.45344735839</v>
      </c>
      <c r="R11" s="43"/>
    </row>
    <row r="12" spans="1:18" s="88" customFormat="1" ht="15" x14ac:dyDescent="0.25">
      <c r="A12" s="149" t="s">
        <v>24</v>
      </c>
      <c r="B12" s="371">
        <v>13333.24051876448</v>
      </c>
      <c r="C12" s="371">
        <v>13333.24051876448</v>
      </c>
      <c r="D12" s="371">
        <v>13333.24051876448</v>
      </c>
      <c r="E12" s="372">
        <v>0</v>
      </c>
      <c r="F12" s="372">
        <v>0</v>
      </c>
      <c r="G12" s="372">
        <v>0</v>
      </c>
      <c r="H12" s="372">
        <v>0</v>
      </c>
      <c r="I12" s="372">
        <v>0</v>
      </c>
      <c r="J12" s="372">
        <v>0</v>
      </c>
      <c r="K12" s="372">
        <v>0</v>
      </c>
      <c r="L12" s="371">
        <v>13333.24051876448</v>
      </c>
      <c r="M12" s="480">
        <v>13333.24051876448</v>
      </c>
      <c r="N12" s="43"/>
      <c r="O12" s="373">
        <v>66666.202593822396</v>
      </c>
      <c r="P12" s="373">
        <v>50171.942995748308</v>
      </c>
      <c r="Q12" s="374">
        <v>16494.259598074088</v>
      </c>
      <c r="R12" s="43"/>
    </row>
    <row r="13" spans="1:18" s="88" customFormat="1" ht="15" x14ac:dyDescent="0.25">
      <c r="A13" s="150" t="s">
        <v>444</v>
      </c>
      <c r="B13" s="375">
        <v>6865.9965763333357</v>
      </c>
      <c r="C13" s="375">
        <v>6865.9965763333357</v>
      </c>
      <c r="D13" s="375">
        <v>6865.9965763333357</v>
      </c>
      <c r="E13" s="375">
        <v>6865.9965763333357</v>
      </c>
      <c r="F13" s="375">
        <v>6865.9965763333357</v>
      </c>
      <c r="G13" s="375">
        <v>6865.9965763333357</v>
      </c>
      <c r="H13" s="375">
        <v>6865.9965763333357</v>
      </c>
      <c r="I13" s="375">
        <v>6865.9965763333357</v>
      </c>
      <c r="J13" s="375">
        <v>6865.9965763333357</v>
      </c>
      <c r="K13" s="375">
        <v>6865.9965763333357</v>
      </c>
      <c r="L13" s="375">
        <v>6865.9965763333357</v>
      </c>
      <c r="M13" s="481">
        <v>6865.9965763333357</v>
      </c>
      <c r="N13" s="43"/>
      <c r="O13" s="376">
        <v>82391.958916000032</v>
      </c>
      <c r="P13" s="376">
        <v>91276.58756400003</v>
      </c>
      <c r="Q13" s="377">
        <v>-8884.6286479999981</v>
      </c>
      <c r="R13" s="43"/>
    </row>
    <row r="14" spans="1:18" s="88" customFormat="1" ht="15.75" thickBot="1" x14ac:dyDescent="0.3">
      <c r="A14" s="149" t="s">
        <v>34</v>
      </c>
      <c r="B14" s="371">
        <v>256135.65252475467</v>
      </c>
      <c r="C14" s="371">
        <v>256135.65252475467</v>
      </c>
      <c r="D14" s="371">
        <v>256135.65252475467</v>
      </c>
      <c r="E14" s="371">
        <v>6865.9965763333357</v>
      </c>
      <c r="F14" s="371">
        <v>6865.9965763333357</v>
      </c>
      <c r="G14" s="371">
        <v>6865.9965763333357</v>
      </c>
      <c r="H14" s="371">
        <v>6865.9965763333357</v>
      </c>
      <c r="I14" s="371">
        <v>6865.9965763333357</v>
      </c>
      <c r="J14" s="371">
        <v>6865.9965763333357</v>
      </c>
      <c r="K14" s="371">
        <v>6865.9965763333357</v>
      </c>
      <c r="L14" s="371">
        <v>256135.65252475467</v>
      </c>
      <c r="M14" s="480">
        <v>256135.65252475467</v>
      </c>
      <c r="N14" s="43"/>
      <c r="O14" s="373">
        <v>1328740.2386581064</v>
      </c>
      <c r="P14" s="373">
        <v>1050966.8875381907</v>
      </c>
      <c r="Q14" s="374">
        <v>277773.35111991572</v>
      </c>
      <c r="R14" s="43"/>
    </row>
    <row r="15" spans="1:18" s="88" customFormat="1" ht="15.75" thickTop="1" x14ac:dyDescent="0.25">
      <c r="A15" s="149" t="s">
        <v>445</v>
      </c>
      <c r="B15" s="378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80"/>
      <c r="N15" s="43"/>
      <c r="O15" s="381"/>
      <c r="P15" s="382"/>
      <c r="Q15" s="383"/>
      <c r="R15" s="43"/>
    </row>
    <row r="16" spans="1:18" s="88" customFormat="1" ht="15.75" thickBot="1" x14ac:dyDescent="0.3">
      <c r="A16" s="149" t="s">
        <v>765</v>
      </c>
      <c r="B16" s="384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6"/>
      <c r="N16" s="43"/>
      <c r="O16" s="387"/>
      <c r="P16" s="388"/>
      <c r="Q16" s="389"/>
      <c r="R16" s="43"/>
    </row>
    <row r="17" spans="1:18" s="88" customFormat="1" ht="15.75" thickTop="1" x14ac:dyDescent="0.25">
      <c r="A17" s="151" t="s">
        <v>764</v>
      </c>
      <c r="B17" s="390">
        <v>88121.115000000005</v>
      </c>
      <c r="C17" s="390">
        <v>83886.77916666666</v>
      </c>
      <c r="D17" s="390">
        <v>54033.111666666657</v>
      </c>
      <c r="E17" s="390">
        <v>701.57499999999993</v>
      </c>
      <c r="F17" s="390">
        <v>385.77833333333331</v>
      </c>
      <c r="G17" s="390">
        <v>520.64249999999993</v>
      </c>
      <c r="H17" s="390">
        <v>813.22916666666663</v>
      </c>
      <c r="I17" s="390">
        <v>960.57749999999999</v>
      </c>
      <c r="J17" s="390">
        <v>989.23833333333323</v>
      </c>
      <c r="K17" s="390">
        <v>958.29166666666663</v>
      </c>
      <c r="L17" s="390">
        <v>60976.569166666661</v>
      </c>
      <c r="M17" s="482">
        <v>77753.925000000003</v>
      </c>
      <c r="N17" s="43"/>
      <c r="O17" s="376">
        <v>370100.83249999996</v>
      </c>
      <c r="P17" s="376">
        <v>412054.287255225</v>
      </c>
      <c r="Q17" s="377">
        <v>-41953.454755225044</v>
      </c>
      <c r="R17" s="43"/>
    </row>
    <row r="18" spans="1:18" s="88" customFormat="1" ht="15" x14ac:dyDescent="0.25">
      <c r="A18" s="483" t="s">
        <v>446</v>
      </c>
      <c r="B18" s="484">
        <v>168014.53752475465</v>
      </c>
      <c r="C18" s="484">
        <v>172248.87335808802</v>
      </c>
      <c r="D18" s="484">
        <v>202102.540858088</v>
      </c>
      <c r="E18" s="484">
        <v>6164.4215763333359</v>
      </c>
      <c r="F18" s="484">
        <v>6480.2182430000021</v>
      </c>
      <c r="G18" s="484">
        <v>6345.3540763333358</v>
      </c>
      <c r="H18" s="484">
        <v>6052.7674096666688</v>
      </c>
      <c r="I18" s="484">
        <v>5905.4190763333354</v>
      </c>
      <c r="J18" s="484">
        <v>5876.758243000002</v>
      </c>
      <c r="K18" s="484">
        <v>5907.7049096666688</v>
      </c>
      <c r="L18" s="484">
        <v>195159.08335808801</v>
      </c>
      <c r="M18" s="485">
        <v>178381.72752475465</v>
      </c>
      <c r="N18" s="43"/>
      <c r="O18" s="391">
        <v>958639.4061581064</v>
      </c>
      <c r="P18" s="391">
        <v>638912.60028296569</v>
      </c>
      <c r="Q18" s="391">
        <v>319726.80587514071</v>
      </c>
      <c r="R18" s="43"/>
    </row>
    <row r="19" spans="1:18" s="88" customFormat="1" ht="15" x14ac:dyDescent="0.25">
      <c r="A19" s="392"/>
      <c r="B19" s="392"/>
      <c r="C19" s="392"/>
      <c r="D19" s="85"/>
      <c r="E19" s="85"/>
      <c r="F19" s="85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 s="88" customFormat="1" ht="15" x14ac:dyDescent="0.25">
      <c r="A20" s="393" t="s">
        <v>763</v>
      </c>
      <c r="B20" s="392"/>
      <c r="C20" s="392"/>
      <c r="D20" s="85"/>
      <c r="E20" s="85"/>
      <c r="F20" s="85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s="88" customFormat="1" ht="45" x14ac:dyDescent="0.25">
      <c r="A21" s="394"/>
      <c r="B21" s="395" t="s">
        <v>46</v>
      </c>
      <c r="C21" s="396" t="s">
        <v>447</v>
      </c>
      <c r="D21" s="395" t="str">
        <f>D39</f>
        <v>Oil inventory</v>
      </c>
      <c r="E21" s="395" t="s">
        <v>449</v>
      </c>
      <c r="F21" s="395" t="s">
        <v>450</v>
      </c>
      <c r="G21" s="395" t="s">
        <v>451</v>
      </c>
      <c r="H21" s="395" t="s">
        <v>452</v>
      </c>
      <c r="I21" s="395" t="s">
        <v>453</v>
      </c>
      <c r="J21" s="395" t="s">
        <v>454</v>
      </c>
      <c r="K21" s="395" t="s">
        <v>455</v>
      </c>
      <c r="L21" s="397" t="s">
        <v>456</v>
      </c>
      <c r="M21" s="43"/>
      <c r="N21" s="43"/>
      <c r="O21" s="43"/>
      <c r="P21" s="43"/>
      <c r="Q21" s="43"/>
      <c r="R21" s="43"/>
    </row>
    <row r="22" spans="1:18" s="88" customFormat="1" ht="15.75" thickBot="1" x14ac:dyDescent="0.3">
      <c r="A22" s="398"/>
      <c r="B22" s="399" t="s">
        <v>457</v>
      </c>
      <c r="C22" s="400" t="s">
        <v>458</v>
      </c>
      <c r="D22" s="401" t="s">
        <v>459</v>
      </c>
      <c r="E22" s="401" t="s">
        <v>460</v>
      </c>
      <c r="F22" s="402" t="s">
        <v>461</v>
      </c>
      <c r="G22" s="402" t="s">
        <v>462</v>
      </c>
      <c r="H22" s="402" t="s">
        <v>460</v>
      </c>
      <c r="I22" s="402" t="s">
        <v>460</v>
      </c>
      <c r="J22" s="402" t="s">
        <v>463</v>
      </c>
      <c r="K22" s="403" t="s">
        <v>459</v>
      </c>
      <c r="L22" s="404" t="s">
        <v>463</v>
      </c>
      <c r="M22" s="43"/>
      <c r="N22" s="43"/>
      <c r="O22" s="43"/>
      <c r="P22" s="43"/>
      <c r="Q22" s="43"/>
      <c r="R22" s="43"/>
    </row>
    <row r="23" spans="1:18" s="88" customFormat="1" ht="16.5" thickTop="1" thickBot="1" x14ac:dyDescent="0.3">
      <c r="A23" s="405" t="s">
        <v>444</v>
      </c>
      <c r="B23" s="406">
        <v>2</v>
      </c>
      <c r="C23" s="407"/>
      <c r="D23" s="408"/>
      <c r="E23" s="409"/>
      <c r="F23" s="410">
        <v>140000</v>
      </c>
      <c r="G23" s="406">
        <v>211</v>
      </c>
      <c r="H23" s="407"/>
      <c r="I23" s="411"/>
      <c r="J23" s="411"/>
      <c r="K23" s="412"/>
      <c r="L23" s="413">
        <v>82391.958916000032</v>
      </c>
      <c r="M23" s="43"/>
      <c r="N23" s="43"/>
      <c r="O23" s="43"/>
      <c r="P23" s="43"/>
      <c r="Q23" s="43"/>
      <c r="R23" s="43"/>
    </row>
    <row r="24" spans="1:18" s="88" customFormat="1" ht="15.75" thickTop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s="88" customFormat="1" ht="15" x14ac:dyDescent="0.25">
      <c r="A25" s="393" t="s">
        <v>464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s="88" customFormat="1" ht="30" x14ac:dyDescent="0.25">
      <c r="A26" s="414"/>
      <c r="B26" s="395" t="s">
        <v>46</v>
      </c>
      <c r="C26" s="396" t="s">
        <v>465</v>
      </c>
      <c r="D26" s="395" t="str">
        <f>D39</f>
        <v>Oil inventory</v>
      </c>
      <c r="E26" s="395" t="s">
        <v>449</v>
      </c>
      <c r="F26" s="395" t="s">
        <v>450</v>
      </c>
      <c r="G26" s="395" t="s">
        <v>466</v>
      </c>
      <c r="H26" s="395" t="s">
        <v>452</v>
      </c>
      <c r="I26" s="397" t="s">
        <v>456</v>
      </c>
      <c r="J26" s="415"/>
      <c r="K26" s="43"/>
      <c r="L26" s="43"/>
      <c r="M26" s="43"/>
      <c r="N26" s="43"/>
      <c r="O26" s="43"/>
      <c r="P26" s="43"/>
      <c r="Q26" s="43"/>
      <c r="R26" s="43"/>
    </row>
    <row r="27" spans="1:18" s="88" customFormat="1" ht="15.75" thickBot="1" x14ac:dyDescent="0.3">
      <c r="A27" s="416"/>
      <c r="B27" s="399" t="s">
        <v>457</v>
      </c>
      <c r="C27" s="400" t="s">
        <v>458</v>
      </c>
      <c r="D27" s="401" t="s">
        <v>459</v>
      </c>
      <c r="E27" s="402" t="s">
        <v>460</v>
      </c>
      <c r="F27" s="402" t="s">
        <v>461</v>
      </c>
      <c r="G27" s="402" t="s">
        <v>467</v>
      </c>
      <c r="H27" s="402" t="s">
        <v>460</v>
      </c>
      <c r="I27" s="404" t="s">
        <v>463</v>
      </c>
      <c r="J27" s="401"/>
      <c r="K27" s="43"/>
      <c r="L27" s="43"/>
      <c r="M27" s="43"/>
      <c r="N27" s="43"/>
      <c r="O27" s="43"/>
      <c r="P27" s="43"/>
      <c r="Q27" s="43"/>
      <c r="R27" s="43"/>
    </row>
    <row r="28" spans="1:18" s="88" customFormat="1" ht="15.75" thickTop="1" x14ac:dyDescent="0.25">
      <c r="A28" s="417" t="s">
        <v>439</v>
      </c>
      <c r="B28" s="418">
        <f>2*74</f>
        <v>148</v>
      </c>
      <c r="C28" s="419"/>
      <c r="D28" s="420"/>
      <c r="E28" s="421"/>
      <c r="F28" s="422">
        <v>140000</v>
      </c>
      <c r="G28" s="418">
        <v>5</v>
      </c>
      <c r="H28" s="423"/>
      <c r="I28" s="424">
        <v>216230.4776830934</v>
      </c>
      <c r="J28" s="425"/>
      <c r="K28" s="43"/>
      <c r="L28" s="43"/>
      <c r="M28" s="43"/>
      <c r="N28" s="43"/>
      <c r="O28" s="43"/>
      <c r="P28" s="43"/>
      <c r="Q28" s="43"/>
      <c r="R28" s="43"/>
    </row>
    <row r="29" spans="1:18" s="88" customFormat="1" ht="15" x14ac:dyDescent="0.25">
      <c r="A29" s="416" t="s">
        <v>440</v>
      </c>
      <c r="B29" s="418">
        <f>2*104</f>
        <v>208</v>
      </c>
      <c r="C29" s="426"/>
      <c r="D29" s="427"/>
      <c r="E29" s="428"/>
      <c r="F29" s="422">
        <v>140000</v>
      </c>
      <c r="G29" s="418">
        <v>5</v>
      </c>
      <c r="H29" s="429"/>
      <c r="I29" s="430">
        <v>271444.83324394835</v>
      </c>
      <c r="J29" s="425"/>
      <c r="K29" s="351"/>
      <c r="L29" s="351"/>
      <c r="M29" s="351"/>
      <c r="N29" s="43"/>
      <c r="O29" s="351"/>
      <c r="P29" s="351"/>
      <c r="Q29" s="351"/>
      <c r="R29" s="43"/>
    </row>
    <row r="30" spans="1:18" s="88" customFormat="1" ht="15" x14ac:dyDescent="0.25">
      <c r="A30" s="416" t="s">
        <v>441</v>
      </c>
      <c r="B30" s="418">
        <f>2*54</f>
        <v>108</v>
      </c>
      <c r="C30" s="426"/>
      <c r="D30" s="427"/>
      <c r="E30" s="428"/>
      <c r="F30" s="422">
        <v>140000</v>
      </c>
      <c r="G30" s="418">
        <v>5</v>
      </c>
      <c r="H30" s="429"/>
      <c r="I30" s="430">
        <v>123054.99107058992</v>
      </c>
      <c r="J30" s="425"/>
      <c r="K30" s="351"/>
      <c r="L30" s="351"/>
      <c r="M30" s="351"/>
      <c r="N30" s="43"/>
      <c r="O30" s="43"/>
      <c r="P30" s="43"/>
      <c r="Q30" s="43"/>
      <c r="R30" s="43"/>
    </row>
    <row r="31" spans="1:18" s="88" customFormat="1" ht="15" x14ac:dyDescent="0.25">
      <c r="A31" s="416" t="s">
        <v>26</v>
      </c>
      <c r="B31" s="418">
        <v>271</v>
      </c>
      <c r="C31" s="426"/>
      <c r="D31" s="427"/>
      <c r="E31" s="428"/>
      <c r="F31" s="422">
        <v>140000</v>
      </c>
      <c r="G31" s="418">
        <v>5</v>
      </c>
      <c r="H31" s="429"/>
      <c r="I31" s="430">
        <v>290527.29941581463</v>
      </c>
      <c r="J31" s="425"/>
      <c r="K31" s="351"/>
      <c r="L31" s="351"/>
      <c r="M31" s="351"/>
      <c r="N31" s="43"/>
      <c r="O31" s="43"/>
      <c r="P31" s="43"/>
      <c r="Q31" s="43"/>
      <c r="R31" s="43"/>
    </row>
    <row r="32" spans="1:18" s="88" customFormat="1" ht="15" x14ac:dyDescent="0.25">
      <c r="A32" s="416" t="s">
        <v>443</v>
      </c>
      <c r="B32" s="418">
        <f>2*74</f>
        <v>148</v>
      </c>
      <c r="C32" s="426"/>
      <c r="D32" s="427"/>
      <c r="E32" s="428"/>
      <c r="F32" s="422">
        <v>140000</v>
      </c>
      <c r="G32" s="418">
        <v>5</v>
      </c>
      <c r="H32" s="429"/>
      <c r="I32" s="430">
        <v>278424.47573483811</v>
      </c>
      <c r="J32" s="425"/>
      <c r="K32" s="351"/>
      <c r="L32" s="351"/>
      <c r="M32" s="351"/>
      <c r="N32" s="43"/>
      <c r="O32" s="43"/>
      <c r="P32" s="43"/>
      <c r="Q32" s="43"/>
      <c r="R32" s="43"/>
    </row>
    <row r="33" spans="1:18" s="88" customFormat="1" ht="15.75" thickBot="1" x14ac:dyDescent="0.3">
      <c r="A33" s="322" t="s">
        <v>24</v>
      </c>
      <c r="B33" s="418">
        <v>166</v>
      </c>
      <c r="C33" s="431"/>
      <c r="D33" s="432"/>
      <c r="E33" s="433"/>
      <c r="F33" s="422">
        <v>140000</v>
      </c>
      <c r="G33" s="418">
        <v>5</v>
      </c>
      <c r="H33" s="434"/>
      <c r="I33" s="430">
        <v>66666.202593822396</v>
      </c>
      <c r="J33" s="425"/>
      <c r="K33" s="351"/>
      <c r="L33" s="351"/>
      <c r="M33" s="351"/>
      <c r="N33" s="43"/>
      <c r="O33" s="43"/>
      <c r="P33" s="43"/>
      <c r="Q33" s="43"/>
      <c r="R33" s="43"/>
    </row>
    <row r="34" spans="1:18" s="88" customFormat="1" ht="16.5" thickTop="1" thickBot="1" x14ac:dyDescent="0.3">
      <c r="A34" s="435" t="s">
        <v>34</v>
      </c>
      <c r="B34" s="436"/>
      <c r="C34" s="437"/>
      <c r="D34" s="437"/>
      <c r="E34" s="410"/>
      <c r="F34" s="438"/>
      <c r="G34" s="438"/>
      <c r="H34" s="410"/>
      <c r="I34" s="413">
        <v>1246348.2797421068</v>
      </c>
      <c r="J34" s="439"/>
      <c r="K34" s="351"/>
      <c r="L34" s="351"/>
      <c r="M34" s="351"/>
      <c r="N34" s="43"/>
      <c r="O34" s="43"/>
      <c r="P34" s="43"/>
      <c r="Q34" s="43"/>
      <c r="R34" s="43"/>
    </row>
    <row r="35" spans="1:18" s="88" customFormat="1" ht="15.75" thickTop="1" x14ac:dyDescent="0.25">
      <c r="A35" s="440" t="s">
        <v>468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s="88" customFormat="1" ht="15" x14ac:dyDescent="0.25">
      <c r="A36" s="94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s="88" customFormat="1" ht="15" x14ac:dyDescent="0.25">
      <c r="A37" s="393"/>
      <c r="B37" s="393"/>
      <c r="C37" s="393"/>
      <c r="D37" s="393"/>
      <c r="E37" s="39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s="43" customFormat="1" ht="15" x14ac:dyDescent="0.25">
      <c r="A38" s="393" t="s">
        <v>469</v>
      </c>
      <c r="B38" s="393"/>
      <c r="C38" s="393"/>
      <c r="D38" s="393"/>
      <c r="E38" s="393"/>
    </row>
    <row r="39" spans="1:18" s="43" customFormat="1" ht="60" x14ac:dyDescent="0.25">
      <c r="A39" s="441"/>
      <c r="B39" s="395" t="s">
        <v>46</v>
      </c>
      <c r="C39" s="395" t="s">
        <v>447</v>
      </c>
      <c r="D39" s="395" t="s">
        <v>448</v>
      </c>
      <c r="E39" s="395" t="s">
        <v>449</v>
      </c>
      <c r="F39" s="395" t="s">
        <v>450</v>
      </c>
      <c r="G39" s="395" t="s">
        <v>470</v>
      </c>
      <c r="H39" s="395" t="s">
        <v>471</v>
      </c>
      <c r="I39" s="395" t="s">
        <v>472</v>
      </c>
      <c r="J39" s="395" t="s">
        <v>473</v>
      </c>
      <c r="K39" s="395" t="s">
        <v>453</v>
      </c>
      <c r="L39" s="395" t="s">
        <v>454</v>
      </c>
      <c r="M39" s="397" t="s">
        <v>455</v>
      </c>
    </row>
    <row r="40" spans="1:18" s="43" customFormat="1" ht="60.75" thickBot="1" x14ac:dyDescent="0.3">
      <c r="A40" s="442"/>
      <c r="B40" s="443" t="s">
        <v>457</v>
      </c>
      <c r="C40" s="443" t="s">
        <v>458</v>
      </c>
      <c r="D40" s="443" t="s">
        <v>459</v>
      </c>
      <c r="E40" s="443" t="s">
        <v>460</v>
      </c>
      <c r="F40" s="443" t="s">
        <v>474</v>
      </c>
      <c r="G40" s="443" t="s">
        <v>467</v>
      </c>
      <c r="H40" s="443" t="s">
        <v>460</v>
      </c>
      <c r="I40" s="443" t="s">
        <v>460</v>
      </c>
      <c r="J40" s="444" t="s">
        <v>475</v>
      </c>
      <c r="K40" s="443" t="s">
        <v>460</v>
      </c>
      <c r="L40" s="403" t="s">
        <v>463</v>
      </c>
      <c r="M40" s="445" t="s">
        <v>459</v>
      </c>
    </row>
    <row r="41" spans="1:18" s="43" customFormat="1" ht="15.75" thickTop="1" x14ac:dyDescent="0.25">
      <c r="A41" s="416" t="s">
        <v>439</v>
      </c>
      <c r="B41" s="418">
        <f>2*74</f>
        <v>148</v>
      </c>
      <c r="C41" s="419"/>
      <c r="D41" s="420"/>
      <c r="E41" s="421"/>
      <c r="F41" s="422">
        <v>140000</v>
      </c>
      <c r="G41" s="418">
        <v>48</v>
      </c>
      <c r="H41" s="423"/>
      <c r="I41" s="418">
        <v>83202</v>
      </c>
      <c r="J41" s="446" t="s">
        <v>847</v>
      </c>
      <c r="K41" s="418">
        <v>367621</v>
      </c>
      <c r="L41" s="447">
        <v>-820897.69300000009</v>
      </c>
      <c r="M41" s="448"/>
    </row>
    <row r="42" spans="1:18" s="43" customFormat="1" ht="15" x14ac:dyDescent="0.25">
      <c r="A42" s="416" t="s">
        <v>440</v>
      </c>
      <c r="B42" s="418">
        <f>2*104</f>
        <v>208</v>
      </c>
      <c r="C42" s="426"/>
      <c r="D42" s="427"/>
      <c r="E42" s="428"/>
      <c r="F42" s="422">
        <v>140000</v>
      </c>
      <c r="G42" s="418">
        <v>48</v>
      </c>
      <c r="H42" s="429"/>
      <c r="I42" s="418">
        <v>147588</v>
      </c>
      <c r="J42" s="446" t="s">
        <v>847</v>
      </c>
      <c r="K42" s="418">
        <v>116061.5</v>
      </c>
      <c r="L42" s="425">
        <v>-259165.32950000002</v>
      </c>
      <c r="M42" s="449"/>
    </row>
    <row r="43" spans="1:18" s="43" customFormat="1" ht="15" x14ac:dyDescent="0.25">
      <c r="A43" s="416" t="s">
        <v>441</v>
      </c>
      <c r="B43" s="418">
        <f>2*54</f>
        <v>108</v>
      </c>
      <c r="C43" s="426"/>
      <c r="D43" s="427"/>
      <c r="E43" s="428"/>
      <c r="F43" s="422">
        <v>140000</v>
      </c>
      <c r="G43" s="418">
        <v>48</v>
      </c>
      <c r="H43" s="429"/>
      <c r="I43" s="418">
        <v>147588</v>
      </c>
      <c r="J43" s="446" t="s">
        <v>847</v>
      </c>
      <c r="K43" s="418">
        <v>116061.5</v>
      </c>
      <c r="L43" s="425">
        <v>-259165.32950000002</v>
      </c>
      <c r="M43" s="449"/>
    </row>
    <row r="44" spans="1:18" s="43" customFormat="1" ht="15" x14ac:dyDescent="0.25">
      <c r="A44" s="416" t="s">
        <v>26</v>
      </c>
      <c r="B44" s="418">
        <v>245</v>
      </c>
      <c r="C44" s="426"/>
      <c r="D44" s="427"/>
      <c r="E44" s="428"/>
      <c r="F44" s="422">
        <v>140000</v>
      </c>
      <c r="G44" s="418">
        <v>48</v>
      </c>
      <c r="H44" s="429"/>
      <c r="I44" s="418">
        <v>60000</v>
      </c>
      <c r="J44" s="446" t="s">
        <v>847</v>
      </c>
      <c r="K44" s="418">
        <v>0</v>
      </c>
      <c r="L44" s="425">
        <v>0</v>
      </c>
      <c r="M44" s="449"/>
    </row>
    <row r="45" spans="1:18" s="43" customFormat="1" ht="15" x14ac:dyDescent="0.25">
      <c r="A45" s="416" t="s">
        <v>443</v>
      </c>
      <c r="B45" s="418">
        <f>2*74</f>
        <v>148</v>
      </c>
      <c r="C45" s="426"/>
      <c r="D45" s="427"/>
      <c r="E45" s="428"/>
      <c r="F45" s="422">
        <v>140000</v>
      </c>
      <c r="G45" s="418">
        <v>48</v>
      </c>
      <c r="H45" s="429"/>
      <c r="I45" s="418">
        <v>23184</v>
      </c>
      <c r="J45" s="446" t="s">
        <v>847</v>
      </c>
      <c r="K45" s="418">
        <v>723758</v>
      </c>
      <c r="L45" s="425">
        <v>-1616151.6140000001</v>
      </c>
      <c r="M45" s="449"/>
    </row>
    <row r="46" spans="1:18" s="43" customFormat="1" ht="15.75" thickBot="1" x14ac:dyDescent="0.3">
      <c r="A46" s="322" t="s">
        <v>24</v>
      </c>
      <c r="B46" s="418">
        <v>165</v>
      </c>
      <c r="C46" s="431"/>
      <c r="D46" s="432"/>
      <c r="E46" s="433"/>
      <c r="F46" s="422">
        <v>140000</v>
      </c>
      <c r="G46" s="418">
        <v>48</v>
      </c>
      <c r="H46" s="434"/>
      <c r="I46" s="418">
        <v>18774</v>
      </c>
      <c r="J46" s="450" t="s">
        <v>848</v>
      </c>
      <c r="K46" s="418">
        <v>-145501.25</v>
      </c>
      <c r="L46" s="425">
        <v>324904.29125000001</v>
      </c>
      <c r="M46" s="451"/>
    </row>
    <row r="47" spans="1:18" s="43" customFormat="1" ht="16.5" thickTop="1" thickBot="1" x14ac:dyDescent="0.3">
      <c r="A47" s="435" t="s">
        <v>34</v>
      </c>
      <c r="B47" s="452"/>
      <c r="C47" s="453"/>
      <c r="D47" s="453"/>
      <c r="E47" s="410"/>
      <c r="F47" s="438"/>
      <c r="G47" s="438"/>
      <c r="H47" s="410"/>
      <c r="I47" s="438"/>
      <c r="J47" s="454"/>
      <c r="K47" s="438"/>
      <c r="L47" s="455"/>
      <c r="M47" s="456"/>
    </row>
    <row r="48" spans="1:18" s="43" customFormat="1" ht="15.75" thickTop="1" x14ac:dyDescent="0.25">
      <c r="A48" s="457" t="s">
        <v>476</v>
      </c>
    </row>
    <row r="49" spans="1:14" s="43" customFormat="1" ht="15" x14ac:dyDescent="0.25"/>
    <row r="50" spans="1:14" s="43" customFormat="1" ht="15" x14ac:dyDescent="0.25">
      <c r="A50" s="1483" t="s">
        <v>477</v>
      </c>
      <c r="B50" s="1483"/>
      <c r="C50" s="1483"/>
      <c r="D50" s="1483"/>
      <c r="E50" s="1483"/>
    </row>
    <row r="51" spans="1:14" s="43" customFormat="1" ht="15" x14ac:dyDescent="0.25">
      <c r="A51" s="1484">
        <v>45107</v>
      </c>
      <c r="B51" s="1484"/>
      <c r="C51" s="1484"/>
      <c r="D51" s="1484"/>
      <c r="E51" s="1484"/>
    </row>
    <row r="52" spans="1:14" s="43" customFormat="1" ht="15" x14ac:dyDescent="0.25">
      <c r="A52" s="458"/>
      <c r="B52" s="459"/>
      <c r="C52" s="460"/>
      <c r="D52" s="460"/>
      <c r="E52" s="461"/>
      <c r="F52" s="462"/>
      <c r="G52" s="462"/>
    </row>
    <row r="53" spans="1:14" s="43" customFormat="1" ht="15.75" thickBot="1" x14ac:dyDescent="0.3">
      <c r="A53" s="458"/>
      <c r="B53" s="459" t="s">
        <v>478</v>
      </c>
      <c r="C53" s="460" t="s">
        <v>373</v>
      </c>
      <c r="D53" s="460" t="s">
        <v>48</v>
      </c>
      <c r="E53" s="461" t="s">
        <v>479</v>
      </c>
      <c r="F53" s="462"/>
      <c r="G53" s="462"/>
    </row>
    <row r="54" spans="1:14" s="43" customFormat="1" ht="15.75" thickTop="1" x14ac:dyDescent="0.25">
      <c r="A54" s="416" t="s">
        <v>22</v>
      </c>
      <c r="B54" s="419"/>
      <c r="C54" s="420"/>
      <c r="D54" s="463"/>
      <c r="E54" s="464">
        <v>15100061</v>
      </c>
      <c r="F54" s="462"/>
      <c r="G54" s="462"/>
    </row>
    <row r="55" spans="1:14" s="43" customFormat="1" ht="15" x14ac:dyDescent="0.25">
      <c r="A55" s="416" t="s">
        <v>24</v>
      </c>
      <c r="B55" s="426"/>
      <c r="C55" s="427"/>
      <c r="D55" s="465"/>
      <c r="E55" s="464">
        <v>15111001</v>
      </c>
      <c r="F55" s="462"/>
      <c r="G55" s="462"/>
    </row>
    <row r="56" spans="1:14" s="43" customFormat="1" ht="15" x14ac:dyDescent="0.25">
      <c r="A56" s="416" t="s">
        <v>26</v>
      </c>
      <c r="B56" s="426"/>
      <c r="C56" s="427"/>
      <c r="D56" s="465"/>
      <c r="E56" s="464">
        <v>15100271</v>
      </c>
      <c r="F56" s="462"/>
      <c r="G56" s="462"/>
    </row>
    <row r="57" spans="1:14" s="43" customFormat="1" ht="15" x14ac:dyDescent="0.25">
      <c r="A57" s="416" t="s">
        <v>480</v>
      </c>
      <c r="B57" s="426"/>
      <c r="C57" s="427"/>
      <c r="D57" s="465"/>
      <c r="E57" s="464">
        <v>15100091</v>
      </c>
      <c r="F57" s="462"/>
      <c r="G57" s="462"/>
    </row>
    <row r="58" spans="1:14" s="43" customFormat="1" ht="15" x14ac:dyDescent="0.25">
      <c r="A58" s="416" t="s">
        <v>481</v>
      </c>
      <c r="B58" s="426"/>
      <c r="C58" s="427"/>
      <c r="D58" s="465"/>
      <c r="E58" s="464">
        <v>15100101</v>
      </c>
      <c r="F58" s="462"/>
      <c r="G58" s="462"/>
    </row>
    <row r="59" spans="1:14" s="43" customFormat="1" ht="15" x14ac:dyDescent="0.25">
      <c r="A59" s="322" t="s">
        <v>482</v>
      </c>
      <c r="B59" s="466"/>
      <c r="C59" s="467"/>
      <c r="D59" s="468"/>
      <c r="E59" s="464">
        <v>15100081</v>
      </c>
      <c r="F59" s="462"/>
      <c r="G59" s="462"/>
    </row>
    <row r="60" spans="1:14" s="43" customFormat="1" ht="15.75" thickBot="1" x14ac:dyDescent="0.3">
      <c r="A60" s="435" t="s">
        <v>483</v>
      </c>
      <c r="B60" s="469"/>
      <c r="C60" s="470"/>
      <c r="D60" s="471"/>
      <c r="E60" s="472"/>
      <c r="F60" s="462"/>
      <c r="G60" s="462"/>
      <c r="H60" s="473"/>
      <c r="I60" s="473"/>
      <c r="J60" s="473"/>
    </row>
    <row r="61" spans="1:14" s="43" customFormat="1" ht="16.5" thickTop="1" thickBot="1" x14ac:dyDescent="0.3">
      <c r="A61" s="94"/>
      <c r="B61" s="474"/>
      <c r="C61" s="474"/>
      <c r="D61" s="121"/>
      <c r="E61" s="474"/>
    </row>
    <row r="62" spans="1:14" s="43" customFormat="1" ht="15.75" thickTop="1" x14ac:dyDescent="0.25">
      <c r="A62" s="1482" t="s">
        <v>484</v>
      </c>
      <c r="B62" s="1482"/>
      <c r="C62" s="1482"/>
      <c r="D62" s="475"/>
      <c r="E62" s="474"/>
    </row>
    <row r="63" spans="1:14" s="43" customFormat="1" ht="15.75" thickBot="1" x14ac:dyDescent="0.3">
      <c r="A63" s="476" t="s">
        <v>485</v>
      </c>
      <c r="B63" s="477"/>
      <c r="C63" s="477"/>
      <c r="D63" s="478"/>
      <c r="E63" s="103"/>
    </row>
    <row r="64" spans="1:14" s="101" customFormat="1" ht="15.75" thickTop="1" x14ac:dyDescent="0.25">
      <c r="N64" s="43"/>
    </row>
    <row r="65" spans="1:19" ht="15" x14ac:dyDescent="0.25">
      <c r="A65" s="498" t="s">
        <v>84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43"/>
      <c r="O65" s="101"/>
      <c r="P65" s="101"/>
      <c r="Q65" s="101"/>
      <c r="R65" s="101"/>
      <c r="S65" s="101"/>
    </row>
    <row r="66" spans="1:19" ht="15" x14ac:dyDescent="0.25">
      <c r="A66" s="499" t="s">
        <v>641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43"/>
      <c r="O66" s="101"/>
      <c r="P66" s="101"/>
      <c r="Q66" s="101"/>
      <c r="R66" s="101"/>
      <c r="S66" s="101"/>
    </row>
    <row r="67" spans="1:19" ht="15" x14ac:dyDescent="0.2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43"/>
      <c r="O67" s="101"/>
      <c r="P67" s="101"/>
      <c r="Q67" s="101"/>
      <c r="R67" s="101"/>
      <c r="S67" s="101"/>
    </row>
    <row r="68" spans="1:19" ht="15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43"/>
      <c r="O68" s="101"/>
      <c r="P68" s="101"/>
      <c r="Q68" s="101"/>
      <c r="R68" s="101"/>
      <c r="S68" s="101"/>
    </row>
    <row r="69" spans="1:19" ht="15" x14ac:dyDescent="0.2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43"/>
      <c r="O69" s="101"/>
      <c r="P69" s="101"/>
      <c r="Q69" s="101"/>
      <c r="R69" s="101"/>
      <c r="S69" s="101"/>
    </row>
    <row r="70" spans="1:19" ht="15" x14ac:dyDescent="0.2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43"/>
      <c r="O70" s="101"/>
      <c r="P70" s="101"/>
      <c r="Q70" s="101"/>
      <c r="R70" s="101"/>
      <c r="S70" s="101"/>
    </row>
  </sheetData>
  <mergeCells count="3">
    <mergeCell ref="A62:C62"/>
    <mergeCell ref="A50:E50"/>
    <mergeCell ref="A51:E51"/>
  </mergeCells>
  <conditionalFormatting sqref="A65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L23" sqref="L23"/>
    </sheetView>
  </sheetViews>
  <sheetFormatPr defaultRowHeight="15" x14ac:dyDescent="0.25"/>
  <cols>
    <col min="1" max="1" width="30.85546875" style="152" customWidth="1"/>
    <col min="2" max="2" width="11.140625" style="152" bestFit="1" customWidth="1"/>
    <col min="3" max="4" width="10" style="152" bestFit="1" customWidth="1"/>
    <col min="5" max="5" width="11.140625" style="152" bestFit="1" customWidth="1"/>
    <col min="6" max="11" width="10" style="152" bestFit="1" customWidth="1"/>
    <col min="12" max="12" width="9.7109375" style="152" bestFit="1" customWidth="1"/>
    <col min="13" max="13" width="10" style="152" bestFit="1" customWidth="1"/>
    <col min="14" max="14" width="9.5703125" customWidth="1"/>
    <col min="15" max="15" width="11.5703125" style="152" bestFit="1" customWidth="1"/>
    <col min="16" max="16" width="15.140625" style="152" bestFit="1" customWidth="1"/>
    <col min="17" max="17" width="11.5703125" style="152" bestFit="1" customWidth="1"/>
  </cols>
  <sheetData>
    <row r="1" spans="1:17" ht="18.75" x14ac:dyDescent="0.3">
      <c r="A1" s="2" t="s">
        <v>65</v>
      </c>
    </row>
    <row r="2" spans="1:17" ht="15.75" x14ac:dyDescent="0.25">
      <c r="A2" s="252" t="s">
        <v>642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O2" s="154"/>
      <c r="P2" s="154"/>
      <c r="Q2" s="154"/>
    </row>
    <row r="3" spans="1:17" ht="20.25" x14ac:dyDescent="0.3">
      <c r="A3" s="153" t="s">
        <v>486</v>
      </c>
    </row>
    <row r="5" spans="1:17" s="43" customFormat="1" ht="30.75" thickBot="1" x14ac:dyDescent="0.3">
      <c r="A5" s="1063" t="s">
        <v>0</v>
      </c>
      <c r="B5" s="301" t="s">
        <v>1</v>
      </c>
      <c r="C5" s="301" t="s">
        <v>35</v>
      </c>
      <c r="D5" s="301" t="s">
        <v>36</v>
      </c>
      <c r="E5" s="301" t="s">
        <v>37</v>
      </c>
      <c r="F5" s="301" t="s">
        <v>38</v>
      </c>
      <c r="G5" s="301" t="s">
        <v>39</v>
      </c>
      <c r="H5" s="301" t="s">
        <v>40</v>
      </c>
      <c r="I5" s="301" t="s">
        <v>41</v>
      </c>
      <c r="J5" s="301" t="s">
        <v>42</v>
      </c>
      <c r="K5" s="301" t="s">
        <v>43</v>
      </c>
      <c r="L5" s="301" t="s">
        <v>44</v>
      </c>
      <c r="M5" s="302" t="s">
        <v>45</v>
      </c>
      <c r="O5" s="352">
        <v>2024</v>
      </c>
      <c r="P5" s="352" t="s">
        <v>681</v>
      </c>
      <c r="Q5" s="352" t="s">
        <v>682</v>
      </c>
    </row>
    <row r="6" spans="1:17" s="43" customFormat="1" ht="15.75" thickTop="1" x14ac:dyDescent="0.25">
      <c r="A6" s="353" t="s">
        <v>12</v>
      </c>
      <c r="B6" s="354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6"/>
      <c r="O6" s="354"/>
      <c r="P6" s="355"/>
      <c r="Q6" s="356"/>
    </row>
    <row r="7" spans="1:17" s="43" customFormat="1" x14ac:dyDescent="0.25">
      <c r="A7" s="353" t="s">
        <v>13</v>
      </c>
      <c r="B7" s="357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9"/>
      <c r="O7" s="357"/>
      <c r="P7" s="358"/>
      <c r="Q7" s="359"/>
    </row>
    <row r="8" spans="1:17" s="43" customFormat="1" x14ac:dyDescent="0.25">
      <c r="A8" s="353" t="s">
        <v>14</v>
      </c>
      <c r="B8" s="357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9"/>
      <c r="O8" s="357"/>
      <c r="P8" s="358"/>
      <c r="Q8" s="359"/>
    </row>
    <row r="9" spans="1:17" s="43" customFormat="1" x14ac:dyDescent="0.25">
      <c r="A9" s="353" t="s">
        <v>15</v>
      </c>
      <c r="B9" s="357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9"/>
      <c r="O9" s="357"/>
      <c r="P9" s="358"/>
      <c r="Q9" s="359"/>
    </row>
    <row r="10" spans="1:17" s="43" customFormat="1" x14ac:dyDescent="0.25">
      <c r="A10" s="353" t="s">
        <v>16</v>
      </c>
      <c r="B10" s="357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9"/>
      <c r="O10" s="357"/>
      <c r="P10" s="358"/>
      <c r="Q10" s="359"/>
    </row>
    <row r="11" spans="1:17" s="43" customFormat="1" x14ac:dyDescent="0.25">
      <c r="A11" s="360" t="s">
        <v>17</v>
      </c>
      <c r="B11" s="361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3"/>
      <c r="O11" s="361"/>
      <c r="P11" s="362"/>
      <c r="Q11" s="363"/>
    </row>
    <row r="12" spans="1:17" s="43" customFormat="1" x14ac:dyDescent="0.25">
      <c r="A12" s="364" t="s">
        <v>487</v>
      </c>
      <c r="B12" s="357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9"/>
      <c r="O12" s="357"/>
      <c r="P12" s="358"/>
      <c r="Q12" s="359"/>
    </row>
    <row r="13" spans="1:17" s="43" customFormat="1" ht="15.75" thickBot="1" x14ac:dyDescent="0.3">
      <c r="A13" s="365" t="s">
        <v>488</v>
      </c>
      <c r="B13" s="348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50"/>
      <c r="O13" s="348"/>
      <c r="P13" s="349"/>
      <c r="Q13" s="350"/>
    </row>
    <row r="14" spans="1:17" s="43" customFormat="1" ht="15.75" thickTop="1" x14ac:dyDescent="0.25">
      <c r="A14" s="366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O14" s="366"/>
      <c r="P14" s="366"/>
      <c r="Q14" s="366"/>
    </row>
    <row r="15" spans="1:17" s="43" customFormat="1" x14ac:dyDescent="0.25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O15" s="366"/>
      <c r="P15" s="366"/>
      <c r="Q15" s="366"/>
    </row>
    <row r="16" spans="1:17" s="43" customFormat="1" x14ac:dyDescent="0.25">
      <c r="A16" s="498" t="s">
        <v>84</v>
      </c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O16" s="366"/>
      <c r="P16" s="366"/>
      <c r="Q16" s="366"/>
    </row>
    <row r="17" spans="1:20" s="43" customFormat="1" x14ac:dyDescent="0.25">
      <c r="A17" s="499" t="s">
        <v>641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O17" s="366"/>
      <c r="P17" s="366"/>
      <c r="Q17" s="366"/>
    </row>
    <row r="18" spans="1:20" s="43" customFormat="1" x14ac:dyDescent="0.25">
      <c r="A18" s="366"/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O18" s="366"/>
      <c r="P18" s="366"/>
      <c r="Q18" s="366"/>
    </row>
    <row r="19" spans="1:20" s="43" customFormat="1" x14ac:dyDescent="0.25">
      <c r="A19" s="366"/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O19" s="366"/>
      <c r="P19" s="366"/>
      <c r="Q19" s="366"/>
    </row>
    <row r="20" spans="1:20" s="43" customFormat="1" x14ac:dyDescent="0.25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O20" s="366"/>
      <c r="P20" s="366"/>
      <c r="Q20" s="366"/>
    </row>
    <row r="21" spans="1:20" s="43" customFormat="1" x14ac:dyDescent="0.25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O21" s="366"/>
      <c r="P21" s="366"/>
      <c r="Q21" s="366"/>
    </row>
    <row r="22" spans="1:20" s="43" customFormat="1" x14ac:dyDescent="0.25">
      <c r="A22" s="366"/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O22" s="366"/>
      <c r="P22" s="366"/>
      <c r="Q22" s="366"/>
    </row>
    <row r="23" spans="1:20" s="43" customFormat="1" x14ac:dyDescent="0.25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O23" s="366"/>
      <c r="P23" s="366"/>
      <c r="Q23" s="366"/>
    </row>
    <row r="24" spans="1:20" x14ac:dyDescent="0.25">
      <c r="A24" s="366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43"/>
      <c r="O24" s="366"/>
      <c r="P24" s="366"/>
      <c r="Q24" s="366"/>
      <c r="R24" s="43"/>
      <c r="S24" s="43"/>
      <c r="T24" s="43"/>
    </row>
    <row r="25" spans="1:20" x14ac:dyDescent="0.25">
      <c r="A25" s="366"/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43"/>
      <c r="O25" s="366"/>
      <c r="P25" s="366"/>
      <c r="Q25" s="366"/>
      <c r="R25" s="43"/>
      <c r="S25" s="43"/>
      <c r="T25" s="43"/>
    </row>
    <row r="26" spans="1:20" x14ac:dyDescent="0.25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43"/>
      <c r="O26" s="366"/>
      <c r="P26" s="366"/>
      <c r="Q26" s="366"/>
      <c r="R26" s="43"/>
      <c r="S26" s="43"/>
      <c r="T26" s="43"/>
    </row>
    <row r="27" spans="1:20" x14ac:dyDescent="0.25">
      <c r="A27" s="366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43"/>
      <c r="O27" s="366"/>
      <c r="P27" s="366"/>
      <c r="Q27" s="366"/>
      <c r="R27" s="43"/>
      <c r="S27" s="43"/>
      <c r="T27" s="43"/>
    </row>
  </sheetData>
  <conditionalFormatting sqref="A16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zoomScale="80" zoomScaleNormal="80" workbookViewId="0"/>
  </sheetViews>
  <sheetFormatPr defaultRowHeight="15" x14ac:dyDescent="0.25"/>
  <cols>
    <col min="1" max="1" width="13.140625" style="43" customWidth="1"/>
    <col min="2" max="2" width="27" style="43" customWidth="1"/>
    <col min="3" max="3" width="17.42578125" style="159" bestFit="1" customWidth="1"/>
    <col min="4" max="4" width="12.140625" style="159" customWidth="1"/>
    <col min="5" max="5" width="3.140625" style="43" customWidth="1"/>
    <col min="6" max="6" width="13.85546875" style="43" customWidth="1"/>
    <col min="7" max="7" width="3.42578125" style="43" customWidth="1"/>
    <col min="8" max="8" width="10.85546875" style="159" bestFit="1" customWidth="1"/>
    <col min="9" max="10" width="11.140625" style="159" bestFit="1" customWidth="1"/>
    <col min="11" max="11" width="10.85546875" style="159" bestFit="1" customWidth="1"/>
    <col min="12" max="12" width="11.28515625" style="159" bestFit="1" customWidth="1"/>
    <col min="13" max="18" width="10.85546875" style="159" bestFit="1" customWidth="1"/>
    <col min="19" max="19" width="11.140625" style="159" bestFit="1" customWidth="1"/>
  </cols>
  <sheetData>
    <row r="1" spans="1:20" ht="18.75" x14ac:dyDescent="0.3">
      <c r="A1" s="2" t="s">
        <v>65</v>
      </c>
      <c r="B1" s="157"/>
      <c r="C1" s="158"/>
      <c r="D1" s="158"/>
      <c r="E1" s="157"/>
      <c r="F1" s="157"/>
      <c r="G1" s="157"/>
      <c r="H1" s="158"/>
      <c r="I1" s="158"/>
      <c r="J1" s="158"/>
      <c r="K1" s="158"/>
      <c r="L1" s="158"/>
      <c r="N1" s="40"/>
      <c r="O1" s="158"/>
      <c r="P1" s="158"/>
      <c r="Q1" s="158"/>
      <c r="R1" s="158"/>
      <c r="S1" s="158"/>
    </row>
    <row r="2" spans="1:20" ht="18.75" x14ac:dyDescent="0.3">
      <c r="A2" s="252" t="s">
        <v>642</v>
      </c>
      <c r="B2" s="157"/>
      <c r="C2" s="158"/>
      <c r="D2" s="158"/>
      <c r="E2" s="157"/>
      <c r="F2" s="157"/>
      <c r="G2" s="157"/>
      <c r="H2" s="158"/>
      <c r="I2" s="158"/>
      <c r="J2" s="158"/>
      <c r="K2" s="158"/>
      <c r="L2" s="158"/>
      <c r="N2" s="160"/>
      <c r="O2" s="158"/>
      <c r="P2" s="158"/>
      <c r="Q2" s="158"/>
      <c r="R2" s="158"/>
      <c r="S2" s="158"/>
    </row>
    <row r="3" spans="1:20" ht="21" x14ac:dyDescent="0.35">
      <c r="A3" s="119" t="s">
        <v>584</v>
      </c>
      <c r="B3" s="157"/>
      <c r="C3" s="158"/>
      <c r="D3" s="158"/>
      <c r="E3" s="157"/>
      <c r="F3" s="157"/>
      <c r="G3" s="157"/>
      <c r="H3" s="158"/>
      <c r="I3" s="158"/>
      <c r="J3" s="158"/>
      <c r="K3" s="158"/>
      <c r="L3" s="161"/>
      <c r="N3" s="160"/>
      <c r="O3" s="161"/>
      <c r="P3" s="161"/>
      <c r="Q3" s="161"/>
      <c r="R3" s="161"/>
      <c r="S3" s="158"/>
    </row>
    <row r="4" spans="1:20" ht="11.45" customHeight="1" x14ac:dyDescent="0.3">
      <c r="A4" s="66"/>
      <c r="B4" s="162"/>
      <c r="C4" s="158"/>
      <c r="D4" s="158"/>
      <c r="E4" s="162"/>
      <c r="F4" s="162"/>
      <c r="G4" s="162"/>
      <c r="H4" s="161"/>
      <c r="I4" s="161"/>
      <c r="J4" s="161"/>
      <c r="K4" s="161"/>
      <c r="L4" s="161"/>
      <c r="N4" s="160"/>
      <c r="O4" s="161"/>
      <c r="P4" s="161"/>
      <c r="Q4" s="161"/>
      <c r="R4" s="161"/>
      <c r="S4" s="158"/>
    </row>
    <row r="5" spans="1:20" ht="12" customHeight="1" x14ac:dyDescent="0.3">
      <c r="A5" s="66"/>
      <c r="B5" s="162"/>
      <c r="C5" s="158"/>
      <c r="D5" s="158"/>
      <c r="E5" s="162"/>
      <c r="F5" s="162"/>
      <c r="G5" s="162"/>
      <c r="H5" s="161"/>
      <c r="I5" s="161"/>
      <c r="J5" s="161"/>
      <c r="K5" s="161"/>
      <c r="L5" s="161"/>
      <c r="N5" s="160"/>
      <c r="O5" s="161"/>
      <c r="P5" s="161"/>
      <c r="Q5" s="161"/>
      <c r="R5" s="161"/>
      <c r="S5" s="158"/>
    </row>
    <row r="6" spans="1:20" ht="18.75" x14ac:dyDescent="0.3">
      <c r="A6" s="66"/>
      <c r="B6" s="1348" t="s">
        <v>840</v>
      </c>
      <c r="C6" s="1349">
        <v>1139678853.0469213</v>
      </c>
      <c r="D6" s="158"/>
      <c r="E6" s="162"/>
      <c r="F6" s="162"/>
      <c r="G6" s="162"/>
      <c r="H6" s="161"/>
      <c r="I6" s="161"/>
      <c r="J6" s="161"/>
      <c r="K6" s="161"/>
      <c r="L6" s="161"/>
      <c r="N6" s="160"/>
      <c r="O6" s="161"/>
      <c r="P6" s="161"/>
      <c r="Q6" s="161"/>
      <c r="R6" s="161"/>
      <c r="S6" s="158"/>
    </row>
    <row r="7" spans="1:20" ht="18.75" x14ac:dyDescent="0.3">
      <c r="A7" s="66"/>
      <c r="B7" s="1323" t="s">
        <v>821</v>
      </c>
      <c r="C7" s="1344">
        <v>22683083.29897159</v>
      </c>
      <c r="D7" s="1324" t="s">
        <v>823</v>
      </c>
      <c r="E7" s="162"/>
      <c r="F7" s="162"/>
      <c r="G7" s="162"/>
      <c r="H7" s="161"/>
      <c r="I7" s="161"/>
      <c r="J7" s="161"/>
      <c r="K7" s="161"/>
      <c r="L7" s="161"/>
      <c r="N7" s="160"/>
      <c r="O7" s="161"/>
      <c r="P7" s="161"/>
      <c r="Q7" s="161"/>
      <c r="R7" s="161"/>
      <c r="S7" s="158"/>
    </row>
    <row r="8" spans="1:20" ht="18.75" x14ac:dyDescent="0.3">
      <c r="A8" s="66"/>
      <c r="B8" s="1323" t="s">
        <v>822</v>
      </c>
      <c r="C8" s="1344">
        <v>879801.0619999998</v>
      </c>
      <c r="D8" s="1324" t="s">
        <v>824</v>
      </c>
      <c r="E8" s="162"/>
      <c r="F8" s="162"/>
      <c r="G8" s="162"/>
      <c r="H8" s="161"/>
      <c r="I8" s="161"/>
      <c r="J8" s="161"/>
      <c r="K8" s="161"/>
      <c r="L8" s="161"/>
      <c r="N8" s="160"/>
      <c r="O8" s="161"/>
      <c r="P8" s="161"/>
      <c r="Q8" s="161"/>
      <c r="R8" s="161"/>
      <c r="S8" s="158"/>
    </row>
    <row r="9" spans="1:20" ht="18.75" x14ac:dyDescent="0.3">
      <c r="A9" s="66"/>
      <c r="B9" s="1345" t="s">
        <v>841</v>
      </c>
      <c r="C9" s="1346">
        <v>1116115968.6859496</v>
      </c>
      <c r="D9" s="1324"/>
      <c r="E9" s="162"/>
      <c r="F9" s="162"/>
      <c r="G9" s="162"/>
      <c r="H9" s="161"/>
      <c r="I9" s="161"/>
      <c r="J9" s="161"/>
      <c r="K9" s="161"/>
      <c r="L9" s="161"/>
      <c r="N9" s="160"/>
      <c r="O9" s="161"/>
      <c r="P9" s="161"/>
      <c r="Q9" s="161"/>
      <c r="R9" s="161"/>
      <c r="S9" s="158"/>
    </row>
    <row r="10" spans="1:20" ht="18.75" x14ac:dyDescent="0.3">
      <c r="A10" s="66"/>
      <c r="B10" s="1347" t="s">
        <v>843</v>
      </c>
      <c r="C10" s="1353">
        <v>0</v>
      </c>
      <c r="D10" s="158"/>
      <c r="E10" s="162"/>
      <c r="F10" s="162"/>
      <c r="G10" s="162"/>
      <c r="H10" s="161"/>
      <c r="I10" s="161"/>
      <c r="J10" s="161"/>
      <c r="K10" s="161"/>
      <c r="L10" s="161"/>
      <c r="N10" s="160"/>
      <c r="O10" s="161"/>
      <c r="P10" s="161"/>
      <c r="Q10" s="161"/>
      <c r="R10" s="161"/>
      <c r="S10" s="158"/>
    </row>
    <row r="11" spans="1:20" ht="9.6" customHeight="1" x14ac:dyDescent="0.25">
      <c r="B11" s="157"/>
      <c r="C11" s="163"/>
      <c r="D11" s="163"/>
      <c r="E11" s="930"/>
      <c r="F11" s="157"/>
      <c r="G11" s="930"/>
      <c r="H11" s="7"/>
      <c r="I11" s="164"/>
      <c r="J11" s="164"/>
      <c r="K11" s="164"/>
      <c r="L11" s="7"/>
      <c r="N11" s="165"/>
      <c r="O11" s="7"/>
      <c r="P11" s="7"/>
      <c r="Q11" s="7"/>
    </row>
    <row r="12" spans="1:20" x14ac:dyDescent="0.25">
      <c r="A12" s="1322" t="s">
        <v>820</v>
      </c>
      <c r="B12" s="157"/>
      <c r="C12" s="163"/>
      <c r="D12" s="163"/>
      <c r="E12" s="930"/>
      <c r="F12" s="157"/>
      <c r="G12" s="930"/>
      <c r="H12" s="7"/>
      <c r="I12" s="164"/>
      <c r="J12" s="164"/>
      <c r="K12" s="164"/>
      <c r="L12" s="7"/>
      <c r="N12" s="165"/>
      <c r="O12" s="7"/>
      <c r="P12" s="7"/>
      <c r="Q12" s="7"/>
    </row>
    <row r="13" spans="1:20" s="975" customFormat="1" ht="60.75" thickBot="1" x14ac:dyDescent="0.3">
      <c r="A13" s="831" t="s">
        <v>68</v>
      </c>
      <c r="B13" s="832" t="s">
        <v>69</v>
      </c>
      <c r="C13" s="486" t="s">
        <v>816</v>
      </c>
      <c r="D13" s="487" t="s">
        <v>844</v>
      </c>
      <c r="E13" s="163"/>
      <c r="F13" s="486" t="s">
        <v>818</v>
      </c>
      <c r="G13" s="163"/>
      <c r="H13" s="931">
        <v>45292</v>
      </c>
      <c r="I13" s="488">
        <v>45323</v>
      </c>
      <c r="J13" s="488">
        <v>45352</v>
      </c>
      <c r="K13" s="488">
        <v>45383</v>
      </c>
      <c r="L13" s="488">
        <v>45413</v>
      </c>
      <c r="M13" s="488">
        <v>45444</v>
      </c>
      <c r="N13" s="488">
        <v>45474</v>
      </c>
      <c r="O13" s="488">
        <v>45505</v>
      </c>
      <c r="P13" s="488">
        <v>45536</v>
      </c>
      <c r="Q13" s="488">
        <v>45566</v>
      </c>
      <c r="R13" s="488">
        <v>45597</v>
      </c>
      <c r="S13" s="489">
        <v>45627</v>
      </c>
      <c r="T13" s="761"/>
    </row>
    <row r="14" spans="1:20" ht="15.75" thickTop="1" x14ac:dyDescent="0.25">
      <c r="A14" s="490">
        <v>501</v>
      </c>
      <c r="B14" s="166" t="s">
        <v>91</v>
      </c>
      <c r="C14" s="620">
        <v>55531.891799999998</v>
      </c>
      <c r="D14" s="618">
        <v>65690.561135987547</v>
      </c>
      <c r="E14" s="913"/>
      <c r="F14" s="914">
        <v>-10158.66933598755</v>
      </c>
      <c r="G14" s="913"/>
      <c r="H14" s="23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43"/>
    </row>
    <row r="15" spans="1:20" x14ac:dyDescent="0.25">
      <c r="A15" s="490">
        <v>547</v>
      </c>
      <c r="B15" s="48" t="s">
        <v>92</v>
      </c>
      <c r="C15" s="620">
        <v>324050.14669745835</v>
      </c>
      <c r="D15" s="618">
        <v>500342.45447306603</v>
      </c>
      <c r="E15" s="913"/>
      <c r="F15" s="914">
        <v>-176292.30777560768</v>
      </c>
      <c r="G15" s="913"/>
      <c r="H15" s="240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43"/>
    </row>
    <row r="16" spans="1:20" x14ac:dyDescent="0.25">
      <c r="A16" s="490" t="s">
        <v>71</v>
      </c>
      <c r="B16" s="48" t="s">
        <v>93</v>
      </c>
      <c r="C16" s="620">
        <v>76718.036900000006</v>
      </c>
      <c r="D16" s="618">
        <v>76315.417629999996</v>
      </c>
      <c r="E16" s="913"/>
      <c r="F16" s="914">
        <v>402.61927000001015</v>
      </c>
      <c r="G16" s="913"/>
      <c r="H16" s="240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  <c r="T16" s="43"/>
    </row>
    <row r="17" spans="1:21" x14ac:dyDescent="0.25">
      <c r="A17" s="491" t="s">
        <v>70</v>
      </c>
      <c r="B17" s="48" t="s">
        <v>94</v>
      </c>
      <c r="C17" s="620">
        <v>275779.13876489893</v>
      </c>
      <c r="D17" s="618">
        <v>218065.53486061268</v>
      </c>
      <c r="E17" s="913"/>
      <c r="F17" s="914">
        <v>57713.603904286254</v>
      </c>
      <c r="G17" s="913"/>
      <c r="H17" s="240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  <c r="T17" s="43"/>
    </row>
    <row r="18" spans="1:21" x14ac:dyDescent="0.25">
      <c r="A18" s="491" t="s">
        <v>73</v>
      </c>
      <c r="B18" s="48" t="s">
        <v>75</v>
      </c>
      <c r="C18" s="620">
        <v>157149.61274753051</v>
      </c>
      <c r="D18" s="618">
        <v>84004.754489873885</v>
      </c>
      <c r="E18" s="913"/>
      <c r="F18" s="914">
        <v>73144.858257656626</v>
      </c>
      <c r="G18" s="913"/>
      <c r="H18" s="240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43"/>
    </row>
    <row r="19" spans="1:21" x14ac:dyDescent="0.25">
      <c r="A19" s="490">
        <v>555</v>
      </c>
      <c r="B19" s="48" t="s">
        <v>585</v>
      </c>
      <c r="C19" s="620">
        <v>421046.35790042009</v>
      </c>
      <c r="D19" s="618">
        <v>449217.67730999494</v>
      </c>
      <c r="E19" s="913"/>
      <c r="F19" s="914">
        <v>-28171.319409574848</v>
      </c>
      <c r="G19" s="913"/>
      <c r="H19" s="240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  <c r="T19" s="43"/>
    </row>
    <row r="20" spans="1:21" x14ac:dyDescent="0.25">
      <c r="A20" s="490">
        <v>447</v>
      </c>
      <c r="B20" s="48" t="s">
        <v>96</v>
      </c>
      <c r="C20" s="620">
        <v>-249029.76449999996</v>
      </c>
      <c r="D20" s="618">
        <v>-482089.56740599999</v>
      </c>
      <c r="E20" s="913"/>
      <c r="F20" s="914">
        <v>233059.80290600003</v>
      </c>
      <c r="G20" s="913"/>
      <c r="H20" s="240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  <c r="T20" s="43"/>
    </row>
    <row r="21" spans="1:21" x14ac:dyDescent="0.25">
      <c r="A21" s="491">
        <v>565</v>
      </c>
      <c r="B21" s="48" t="s">
        <v>97</v>
      </c>
      <c r="C21" s="620">
        <v>153226.72655457238</v>
      </c>
      <c r="D21" s="618">
        <v>135051.87015063089</v>
      </c>
      <c r="E21" s="913"/>
      <c r="F21" s="914">
        <v>18174.856403941492</v>
      </c>
      <c r="G21" s="913"/>
      <c r="H21" s="240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  <c r="T21" s="43"/>
    </row>
    <row r="22" spans="1:21" x14ac:dyDescent="0.25">
      <c r="A22" s="491">
        <v>456</v>
      </c>
      <c r="B22" s="48" t="s">
        <v>98</v>
      </c>
      <c r="C22" s="620">
        <v>-126901.3578175639</v>
      </c>
      <c r="D22" s="618">
        <v>-130266.75517406844</v>
      </c>
      <c r="E22" s="913"/>
      <c r="F22" s="914">
        <v>3365.3973565045453</v>
      </c>
      <c r="G22" s="913"/>
      <c r="H22" s="240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3"/>
      <c r="T22" s="43"/>
    </row>
    <row r="23" spans="1:21" x14ac:dyDescent="0.25">
      <c r="A23" s="491" t="s">
        <v>662</v>
      </c>
      <c r="B23" s="48" t="s">
        <v>653</v>
      </c>
      <c r="C23" s="620">
        <v>11391.237017779689</v>
      </c>
      <c r="D23" s="618"/>
      <c r="E23" s="913"/>
      <c r="F23" s="914">
        <v>11391.237017779689</v>
      </c>
      <c r="G23" s="913"/>
      <c r="H23" s="240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3"/>
      <c r="T23" s="43"/>
    </row>
    <row r="24" spans="1:21" ht="15.75" thickBot="1" x14ac:dyDescent="0.3">
      <c r="A24" s="490">
        <v>557</v>
      </c>
      <c r="B24" s="48" t="s">
        <v>82</v>
      </c>
      <c r="C24" s="620">
        <v>17153.94262085393</v>
      </c>
      <c r="D24" s="618">
        <v>16711.586023277483</v>
      </c>
      <c r="E24" s="913"/>
      <c r="F24" s="914">
        <v>442.3565975764468</v>
      </c>
      <c r="G24" s="913"/>
      <c r="H24" s="24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43"/>
    </row>
    <row r="25" spans="1:21" ht="16.5" thickTop="1" thickBot="1" x14ac:dyDescent="0.3">
      <c r="A25" s="927"/>
      <c r="B25" s="928" t="s">
        <v>586</v>
      </c>
      <c r="C25" s="915">
        <v>1116115.9686859497</v>
      </c>
      <c r="D25" s="916">
        <v>933043.53349337506</v>
      </c>
      <c r="E25" s="929"/>
      <c r="F25" s="917">
        <v>183072.43519257463</v>
      </c>
      <c r="G25" s="929"/>
      <c r="H25" s="918"/>
      <c r="I25" s="919"/>
      <c r="J25" s="919"/>
      <c r="K25" s="919"/>
      <c r="L25" s="919"/>
      <c r="M25" s="919"/>
      <c r="N25" s="919"/>
      <c r="O25" s="919"/>
      <c r="P25" s="919"/>
      <c r="Q25" s="919"/>
      <c r="R25" s="919"/>
      <c r="S25" s="920"/>
      <c r="T25" s="43"/>
    </row>
    <row r="26" spans="1:21" ht="15.75" thickTop="1" x14ac:dyDescent="0.25">
      <c r="A26" s="490"/>
      <c r="B26" s="492"/>
      <c r="C26" s="921"/>
      <c r="D26" s="573"/>
      <c r="E26" s="48"/>
      <c r="F26" s="921"/>
      <c r="G26" s="49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64"/>
      <c r="U26" s="924"/>
    </row>
    <row r="27" spans="1:21" x14ac:dyDescent="0.25">
      <c r="A27" s="922"/>
      <c r="B27" s="923" t="s">
        <v>705</v>
      </c>
      <c r="C27" s="169">
        <v>22302742.952586181</v>
      </c>
      <c r="D27" s="170">
        <v>21489772.881923761</v>
      </c>
      <c r="E27" s="64"/>
      <c r="F27" s="171">
        <v>812970.07066242024</v>
      </c>
      <c r="G27" s="497"/>
      <c r="H27" s="172">
        <v>2201862.0572097995</v>
      </c>
      <c r="I27" s="173">
        <v>2004456.4117940003</v>
      </c>
      <c r="J27" s="173">
        <v>2005645.0227500002</v>
      </c>
      <c r="K27" s="173">
        <v>1744736.2831485798</v>
      </c>
      <c r="L27" s="173">
        <v>1634863.4603999993</v>
      </c>
      <c r="M27" s="173">
        <v>1593414.4716899998</v>
      </c>
      <c r="N27" s="173">
        <v>1742041.0806799999</v>
      </c>
      <c r="O27" s="173">
        <v>1755866.8937500003</v>
      </c>
      <c r="P27" s="173">
        <v>1585827.4172199999</v>
      </c>
      <c r="Q27" s="173">
        <v>1766813.9868300005</v>
      </c>
      <c r="R27" s="173">
        <v>1975595.4911779996</v>
      </c>
      <c r="S27" s="170">
        <v>2291620.3759357994</v>
      </c>
      <c r="T27" s="43"/>
    </row>
    <row r="28" spans="1:21" x14ac:dyDescent="0.25">
      <c r="A28" s="494"/>
      <c r="B28" s="168" t="s">
        <v>762</v>
      </c>
      <c r="C28" s="908">
        <v>50.043887922607617</v>
      </c>
      <c r="D28" s="909">
        <v>43.418026733926524</v>
      </c>
      <c r="E28" s="64"/>
      <c r="F28" s="910">
        <v>6.6258611886810925</v>
      </c>
      <c r="G28" s="497"/>
      <c r="H28" s="925">
        <v>44.320692995466658</v>
      </c>
      <c r="I28" s="926">
        <v>53.903566027097483</v>
      </c>
      <c r="J28" s="926">
        <v>53.070608036826783</v>
      </c>
      <c r="K28" s="926">
        <v>44.263680135472434</v>
      </c>
      <c r="L28" s="926">
        <v>48.703789548870851</v>
      </c>
      <c r="M28" s="926">
        <v>53.963417712366926</v>
      </c>
      <c r="N28" s="926">
        <v>50.830971207202445</v>
      </c>
      <c r="O28" s="926">
        <v>51.158338445650351</v>
      </c>
      <c r="P28" s="926">
        <v>53.938259591943527</v>
      </c>
      <c r="Q28" s="926">
        <v>48.701883447638018</v>
      </c>
      <c r="R28" s="926">
        <v>48.238268471603966</v>
      </c>
      <c r="S28" s="909">
        <v>50.593485971970317</v>
      </c>
      <c r="T28" s="43"/>
    </row>
    <row r="29" spans="1:21" x14ac:dyDescent="0.25">
      <c r="C29" s="174"/>
      <c r="D29" s="175"/>
      <c r="E29" s="64"/>
      <c r="G29" s="497"/>
      <c r="S29" s="495"/>
      <c r="T29" s="43"/>
    </row>
    <row r="30" spans="1:21" x14ac:dyDescent="0.25">
      <c r="B30" s="64"/>
      <c r="C30" s="496"/>
      <c r="D30" s="496"/>
      <c r="E30" s="64"/>
      <c r="F30" s="1103"/>
      <c r="G30" s="64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3"/>
    </row>
    <row r="31" spans="1:21" x14ac:dyDescent="0.25">
      <c r="A31" s="1322" t="s">
        <v>819</v>
      </c>
      <c r="B31" s="157"/>
      <c r="C31" s="163"/>
      <c r="D31" s="1322"/>
      <c r="E31" s="930"/>
      <c r="F31" s="157"/>
      <c r="G31" s="930"/>
      <c r="H31" s="7"/>
      <c r="I31" s="164"/>
      <c r="J31" s="164"/>
      <c r="K31" s="164"/>
      <c r="L31" s="7"/>
      <c r="N31" s="165"/>
      <c r="O31" s="7"/>
      <c r="P31" s="7"/>
      <c r="Q31" s="7"/>
      <c r="T31" s="43"/>
    </row>
    <row r="32" spans="1:21" ht="60.75" thickBot="1" x14ac:dyDescent="0.3">
      <c r="A32" s="1354" t="s">
        <v>68</v>
      </c>
      <c r="B32" s="1355" t="s">
        <v>69</v>
      </c>
      <c r="C32" s="1356" t="s">
        <v>816</v>
      </c>
      <c r="D32" s="1357" t="s">
        <v>844</v>
      </c>
      <c r="E32" s="1358"/>
      <c r="F32" s="1356" t="s">
        <v>818</v>
      </c>
      <c r="G32" s="1358"/>
      <c r="H32" s="1359">
        <v>45292</v>
      </c>
      <c r="I32" s="1360">
        <v>45323</v>
      </c>
      <c r="J32" s="1360">
        <v>45352</v>
      </c>
      <c r="K32" s="1360">
        <v>45383</v>
      </c>
      <c r="L32" s="1360">
        <v>45413</v>
      </c>
      <c r="M32" s="1360">
        <v>45444</v>
      </c>
      <c r="N32" s="1360">
        <v>45474</v>
      </c>
      <c r="O32" s="1360">
        <v>45505</v>
      </c>
      <c r="P32" s="1360">
        <v>45536</v>
      </c>
      <c r="Q32" s="1360">
        <v>45566</v>
      </c>
      <c r="R32" s="1360">
        <v>45597</v>
      </c>
      <c r="S32" s="1361">
        <v>45627</v>
      </c>
      <c r="T32" s="43"/>
    </row>
    <row r="33" spans="1:20" ht="15.75" thickTop="1" x14ac:dyDescent="0.25">
      <c r="A33" s="1362">
        <v>501</v>
      </c>
      <c r="B33" s="1363" t="s">
        <v>91</v>
      </c>
      <c r="C33" s="1364">
        <v>55531.891799999998</v>
      </c>
      <c r="D33" s="1365">
        <v>65690.561135987547</v>
      </c>
      <c r="E33" s="1366"/>
      <c r="F33" s="1367">
        <v>-10158.66933598755</v>
      </c>
      <c r="G33" s="1366"/>
      <c r="H33" s="239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43"/>
    </row>
    <row r="34" spans="1:20" x14ac:dyDescent="0.25">
      <c r="A34" s="1362">
        <v>547</v>
      </c>
      <c r="B34" s="1368" t="s">
        <v>92</v>
      </c>
      <c r="C34" s="1364">
        <v>279875.98565696413</v>
      </c>
      <c r="D34" s="1365">
        <v>500342.45447306603</v>
      </c>
      <c r="E34" s="1366"/>
      <c r="F34" s="1367">
        <v>-220466.4688161019</v>
      </c>
      <c r="G34" s="1366"/>
      <c r="H34" s="240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3"/>
      <c r="T34" s="43"/>
    </row>
    <row r="35" spans="1:20" x14ac:dyDescent="0.25">
      <c r="A35" s="1362" t="s">
        <v>71</v>
      </c>
      <c r="B35" s="1368" t="s">
        <v>93</v>
      </c>
      <c r="C35" s="1364">
        <v>76718.036900000006</v>
      </c>
      <c r="D35" s="1365">
        <v>76315.417629999996</v>
      </c>
      <c r="E35" s="1366"/>
      <c r="F35" s="1367">
        <v>402.61927000001015</v>
      </c>
      <c r="G35" s="1366"/>
      <c r="H35" s="240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3"/>
    </row>
    <row r="36" spans="1:20" ht="15" customHeight="1" x14ac:dyDescent="0.25">
      <c r="A36" s="1369" t="s">
        <v>70</v>
      </c>
      <c r="B36" s="1368" t="s">
        <v>94</v>
      </c>
      <c r="C36" s="1364">
        <v>275779.13876489893</v>
      </c>
      <c r="D36" s="1365">
        <v>218065.53486061268</v>
      </c>
      <c r="E36" s="1366"/>
      <c r="F36" s="1367">
        <v>57713.603904286254</v>
      </c>
      <c r="G36" s="1366"/>
      <c r="H36" s="240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3"/>
    </row>
    <row r="37" spans="1:20" x14ac:dyDescent="0.25">
      <c r="A37" s="1369" t="s">
        <v>73</v>
      </c>
      <c r="B37" s="1368" t="s">
        <v>75</v>
      </c>
      <c r="C37" s="1364">
        <v>158029.41380953052</v>
      </c>
      <c r="D37" s="1365">
        <v>84004.754489873885</v>
      </c>
      <c r="E37" s="1366"/>
      <c r="F37" s="1367">
        <v>74024.659319656639</v>
      </c>
      <c r="G37" s="1366"/>
      <c r="H37" s="240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3"/>
    </row>
    <row r="38" spans="1:20" x14ac:dyDescent="0.25">
      <c r="A38" s="1362">
        <v>555</v>
      </c>
      <c r="B38" s="1368" t="s">
        <v>585</v>
      </c>
      <c r="C38" s="1364">
        <v>421046.35790042009</v>
      </c>
      <c r="D38" s="1365">
        <v>449217.67730999494</v>
      </c>
      <c r="E38" s="1366"/>
      <c r="F38" s="1367">
        <v>-28171.319409574848</v>
      </c>
      <c r="G38" s="1366"/>
      <c r="H38" s="240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3"/>
    </row>
    <row r="39" spans="1:20" x14ac:dyDescent="0.25">
      <c r="A39" s="1362">
        <v>447</v>
      </c>
      <c r="B39" s="1368" t="s">
        <v>96</v>
      </c>
      <c r="C39" s="1364">
        <v>-182172.52016053422</v>
      </c>
      <c r="D39" s="1365">
        <v>-482089.56740599999</v>
      </c>
      <c r="E39" s="1366"/>
      <c r="F39" s="1367">
        <v>299917.0472454658</v>
      </c>
      <c r="G39" s="1366"/>
      <c r="H39" s="240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</row>
    <row r="40" spans="1:20" x14ac:dyDescent="0.25">
      <c r="A40" s="1369">
        <v>565</v>
      </c>
      <c r="B40" s="1368" t="s">
        <v>97</v>
      </c>
      <c r="C40" s="1364">
        <v>153226.72655457238</v>
      </c>
      <c r="D40" s="1365">
        <v>135051.87015063089</v>
      </c>
      <c r="E40" s="1366"/>
      <c r="F40" s="1367">
        <v>18174.856403941492</v>
      </c>
      <c r="G40" s="1366"/>
      <c r="H40" s="240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1:20" x14ac:dyDescent="0.25">
      <c r="A41" s="1369">
        <v>456</v>
      </c>
      <c r="B41" s="1368" t="s">
        <v>98</v>
      </c>
      <c r="C41" s="1364">
        <v>-126901.3578175639</v>
      </c>
      <c r="D41" s="1365">
        <v>-130266.75517406844</v>
      </c>
      <c r="E41" s="1366"/>
      <c r="F41" s="1367">
        <v>3365.3973565045453</v>
      </c>
      <c r="G41" s="1366"/>
      <c r="H41" s="240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</row>
    <row r="42" spans="1:20" x14ac:dyDescent="0.25">
      <c r="A42" s="1369" t="s">
        <v>662</v>
      </c>
      <c r="B42" s="1368" t="s">
        <v>653</v>
      </c>
      <c r="C42" s="1364">
        <v>11391.237017779689</v>
      </c>
      <c r="D42" s="1365"/>
      <c r="E42" s="1366"/>
      <c r="F42" s="1367">
        <v>11391.237017779689</v>
      </c>
      <c r="G42" s="1366"/>
      <c r="H42" s="240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3"/>
    </row>
    <row r="43" spans="1:20" ht="15.75" thickBot="1" x14ac:dyDescent="0.3">
      <c r="A43" s="1362">
        <v>557</v>
      </c>
      <c r="B43" s="1368" t="s">
        <v>82</v>
      </c>
      <c r="C43" s="1364">
        <v>17153.94262085393</v>
      </c>
      <c r="D43" s="1365">
        <v>16711.586023277483</v>
      </c>
      <c r="E43" s="1366"/>
      <c r="F43" s="1367">
        <v>442.3565975764468</v>
      </c>
      <c r="G43" s="1366"/>
      <c r="H43" s="240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</row>
    <row r="44" spans="1:20" ht="16.5" thickTop="1" thickBot="1" x14ac:dyDescent="0.3">
      <c r="A44" s="1370"/>
      <c r="B44" s="1371" t="s">
        <v>586</v>
      </c>
      <c r="C44" s="1372">
        <v>1139678.8530469213</v>
      </c>
      <c r="D44" s="1373">
        <v>933043.53349337506</v>
      </c>
      <c r="E44" s="1374"/>
      <c r="F44" s="1373">
        <v>206635.31955354626</v>
      </c>
      <c r="G44" s="1374"/>
      <c r="H44" s="918"/>
      <c r="I44" s="919"/>
      <c r="J44" s="919"/>
      <c r="K44" s="919"/>
      <c r="L44" s="919"/>
      <c r="M44" s="919"/>
      <c r="N44" s="919"/>
      <c r="O44" s="919"/>
      <c r="P44" s="919"/>
      <c r="Q44" s="919"/>
      <c r="R44" s="919"/>
      <c r="S44" s="920"/>
    </row>
    <row r="45" spans="1:20" ht="15.75" thickTop="1" x14ac:dyDescent="0.25">
      <c r="A45" s="1362"/>
      <c r="B45" s="1375"/>
      <c r="C45" s="1376"/>
      <c r="D45" s="1377"/>
      <c r="E45" s="1368"/>
      <c r="F45" s="1376"/>
      <c r="G45" s="1378"/>
      <c r="H45" s="1379"/>
      <c r="I45" s="1379"/>
      <c r="J45" s="1379"/>
      <c r="K45" s="1379"/>
      <c r="L45" s="1379"/>
      <c r="M45" s="1379"/>
      <c r="N45" s="1379"/>
      <c r="O45" s="1379"/>
      <c r="P45" s="1379"/>
      <c r="Q45" s="1379"/>
      <c r="R45" s="1379"/>
      <c r="S45" s="1379"/>
    </row>
    <row r="46" spans="1:20" x14ac:dyDescent="0.25">
      <c r="A46" s="1380"/>
      <c r="B46" s="1381" t="s">
        <v>705</v>
      </c>
      <c r="C46" s="1382">
        <v>22302742.952586181</v>
      </c>
      <c r="D46" s="1383">
        <v>21489772.881923761</v>
      </c>
      <c r="E46" s="1384"/>
      <c r="F46" s="1385">
        <v>812970.07066242024</v>
      </c>
      <c r="G46" s="1378"/>
      <c r="H46" s="1386">
        <v>2201862.0572097995</v>
      </c>
      <c r="I46" s="1387">
        <v>2004456.4117940003</v>
      </c>
      <c r="J46" s="1387">
        <v>2005645.0227500002</v>
      </c>
      <c r="K46" s="1387">
        <v>1744736.2831485798</v>
      </c>
      <c r="L46" s="1387">
        <v>1634863.4603999993</v>
      </c>
      <c r="M46" s="1387">
        <v>1593414.4716899998</v>
      </c>
      <c r="N46" s="1387">
        <v>1742041.0806799999</v>
      </c>
      <c r="O46" s="1387">
        <v>1755866.8937500003</v>
      </c>
      <c r="P46" s="1387">
        <v>1585827.4172199999</v>
      </c>
      <c r="Q46" s="1387">
        <v>1766813.9868300005</v>
      </c>
      <c r="R46" s="1387">
        <v>1975595.4911779996</v>
      </c>
      <c r="S46" s="1383">
        <v>2291620.3759357994</v>
      </c>
    </row>
    <row r="47" spans="1:20" x14ac:dyDescent="0.25">
      <c r="A47" s="1388"/>
      <c r="B47" s="1389" t="s">
        <v>762</v>
      </c>
      <c r="C47" s="1390">
        <v>51.100389556109121</v>
      </c>
      <c r="D47" s="1391">
        <v>43.418026733926524</v>
      </c>
      <c r="E47" s="1384"/>
      <c r="F47" s="1392">
        <v>7.682362822182597</v>
      </c>
      <c r="G47" s="1378"/>
      <c r="H47" s="1393">
        <v>44.353990610513236</v>
      </c>
      <c r="I47" s="1394">
        <v>53.940142903868306</v>
      </c>
      <c r="J47" s="1394">
        <v>53.107163236941965</v>
      </c>
      <c r="K47" s="1394">
        <v>44.30570181856276</v>
      </c>
      <c r="L47" s="1394">
        <v>48.748635346053646</v>
      </c>
      <c r="M47" s="1394">
        <v>54.312796608719417</v>
      </c>
      <c r="N47" s="1394">
        <v>53.234143112088312</v>
      </c>
      <c r="O47" s="1394">
        <v>55.066980585899344</v>
      </c>
      <c r="P47" s="1394">
        <v>59.976036332783451</v>
      </c>
      <c r="Q47" s="1394">
        <v>49.759499183464676</v>
      </c>
      <c r="R47" s="1394">
        <v>48.275379689712153</v>
      </c>
      <c r="S47" s="1391">
        <v>50.625479384115096</v>
      </c>
    </row>
    <row r="48" spans="1:20" x14ac:dyDescent="0.25">
      <c r="B48" s="177"/>
      <c r="C48" s="177"/>
      <c r="D48" s="181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</row>
    <row r="49" spans="1:19" x14ac:dyDescent="0.25">
      <c r="A49" s="178"/>
      <c r="B49" s="177"/>
      <c r="C49" s="177"/>
      <c r="D49" s="181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</row>
    <row r="50" spans="1:19" x14ac:dyDescent="0.25">
      <c r="A50" s="1322" t="s">
        <v>842</v>
      </c>
      <c r="B50" s="177"/>
      <c r="C50" s="177"/>
      <c r="D50" s="181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</row>
    <row r="51" spans="1:19" ht="45.75" thickBot="1" x14ac:dyDescent="0.3">
      <c r="A51" s="831" t="s">
        <v>68</v>
      </c>
      <c r="B51" s="832" t="s">
        <v>69</v>
      </c>
      <c r="C51" s="486" t="s">
        <v>816</v>
      </c>
      <c r="D51" s="487" t="s">
        <v>817</v>
      </c>
      <c r="E51" s="163"/>
      <c r="F51" s="486" t="s">
        <v>818</v>
      </c>
      <c r="G51" s="163"/>
      <c r="H51" s="931">
        <v>45292</v>
      </c>
      <c r="I51" s="488">
        <v>45323</v>
      </c>
      <c r="J51" s="488">
        <v>45352</v>
      </c>
      <c r="K51" s="488">
        <v>45383</v>
      </c>
      <c r="L51" s="488">
        <v>45413</v>
      </c>
      <c r="M51" s="488">
        <v>45444</v>
      </c>
      <c r="N51" s="488">
        <v>45474</v>
      </c>
      <c r="O51" s="488">
        <v>45505</v>
      </c>
      <c r="P51" s="488">
        <v>45536</v>
      </c>
      <c r="Q51" s="488">
        <v>45566</v>
      </c>
      <c r="R51" s="488">
        <v>45597</v>
      </c>
      <c r="S51" s="489">
        <v>45627</v>
      </c>
    </row>
    <row r="52" spans="1:19" ht="15.75" thickTop="1" x14ac:dyDescent="0.25">
      <c r="A52" s="490">
        <v>501</v>
      </c>
      <c r="B52" s="166" t="s">
        <v>91</v>
      </c>
      <c r="C52" s="620">
        <v>0</v>
      </c>
      <c r="D52" s="618">
        <v>0</v>
      </c>
      <c r="E52" s="913"/>
      <c r="F52" s="914">
        <v>0</v>
      </c>
      <c r="G52" s="913"/>
      <c r="H52" s="239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1"/>
    </row>
    <row r="53" spans="1:19" x14ac:dyDescent="0.25">
      <c r="A53" s="490">
        <v>547</v>
      </c>
      <c r="B53" s="48" t="s">
        <v>92</v>
      </c>
      <c r="C53" s="620">
        <v>44174.161040494218</v>
      </c>
      <c r="D53" s="618">
        <v>0</v>
      </c>
      <c r="E53" s="913"/>
      <c r="F53" s="914">
        <v>44174.161040494218</v>
      </c>
      <c r="G53" s="913"/>
      <c r="H53" s="240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3"/>
    </row>
    <row r="54" spans="1:19" x14ac:dyDescent="0.25">
      <c r="A54" s="490" t="s">
        <v>71</v>
      </c>
      <c r="B54" s="48" t="s">
        <v>93</v>
      </c>
      <c r="C54" s="620">
        <v>0</v>
      </c>
      <c r="D54" s="618">
        <v>0</v>
      </c>
      <c r="E54" s="913"/>
      <c r="F54" s="914">
        <v>0</v>
      </c>
      <c r="G54" s="913"/>
      <c r="H54" s="240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3"/>
    </row>
    <row r="55" spans="1:19" x14ac:dyDescent="0.25">
      <c r="A55" s="491" t="s">
        <v>70</v>
      </c>
      <c r="B55" s="48" t="s">
        <v>94</v>
      </c>
      <c r="C55" s="620">
        <v>0</v>
      </c>
      <c r="D55" s="618">
        <v>0</v>
      </c>
      <c r="E55" s="913"/>
      <c r="F55" s="914">
        <v>0</v>
      </c>
      <c r="G55" s="913"/>
      <c r="H55" s="240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3"/>
    </row>
    <row r="56" spans="1:19" x14ac:dyDescent="0.25">
      <c r="A56" s="491" t="s">
        <v>73</v>
      </c>
      <c r="B56" s="48" t="s">
        <v>75</v>
      </c>
      <c r="C56" s="620">
        <v>-879.80106200001319</v>
      </c>
      <c r="D56" s="618">
        <v>0</v>
      </c>
      <c r="E56" s="913"/>
      <c r="F56" s="914">
        <v>-879.80106200001319</v>
      </c>
      <c r="G56" s="913"/>
      <c r="H56" s="240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3"/>
    </row>
    <row r="57" spans="1:19" x14ac:dyDescent="0.25">
      <c r="A57" s="490">
        <v>555</v>
      </c>
      <c r="B57" s="48" t="s">
        <v>585</v>
      </c>
      <c r="C57" s="620">
        <v>0</v>
      </c>
      <c r="D57" s="618">
        <v>0</v>
      </c>
      <c r="E57" s="913"/>
      <c r="F57" s="914">
        <v>0</v>
      </c>
      <c r="G57" s="913"/>
      <c r="H57" s="240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3"/>
    </row>
    <row r="58" spans="1:19" x14ac:dyDescent="0.25">
      <c r="A58" s="490">
        <v>447</v>
      </c>
      <c r="B58" s="48" t="s">
        <v>96</v>
      </c>
      <c r="C58" s="620">
        <v>-66857.244339465746</v>
      </c>
      <c r="D58" s="618">
        <v>0</v>
      </c>
      <c r="E58" s="913"/>
      <c r="F58" s="914">
        <v>-66857.244339465746</v>
      </c>
      <c r="G58" s="913"/>
      <c r="H58" s="240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3"/>
    </row>
    <row r="59" spans="1:19" x14ac:dyDescent="0.25">
      <c r="A59" s="491">
        <v>565</v>
      </c>
      <c r="B59" s="48" t="s">
        <v>97</v>
      </c>
      <c r="C59" s="620">
        <v>0</v>
      </c>
      <c r="D59" s="618">
        <v>0</v>
      </c>
      <c r="E59" s="913"/>
      <c r="F59" s="914">
        <v>0</v>
      </c>
      <c r="G59" s="913"/>
      <c r="H59" s="240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3"/>
    </row>
    <row r="60" spans="1:19" x14ac:dyDescent="0.25">
      <c r="A60" s="491">
        <v>456</v>
      </c>
      <c r="B60" s="48" t="s">
        <v>98</v>
      </c>
      <c r="C60" s="620">
        <v>0</v>
      </c>
      <c r="D60" s="618">
        <v>0</v>
      </c>
      <c r="E60" s="913"/>
      <c r="F60" s="914">
        <v>0</v>
      </c>
      <c r="G60" s="913"/>
      <c r="H60" s="240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3"/>
    </row>
    <row r="61" spans="1:19" x14ac:dyDescent="0.25">
      <c r="A61" s="491" t="s">
        <v>662</v>
      </c>
      <c r="B61" s="48" t="s">
        <v>653</v>
      </c>
      <c r="C61" s="620">
        <v>0</v>
      </c>
      <c r="D61" s="618">
        <v>0</v>
      </c>
      <c r="E61" s="913"/>
      <c r="F61" s="914">
        <v>0</v>
      </c>
      <c r="G61" s="913"/>
      <c r="H61" s="240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3"/>
    </row>
    <row r="62" spans="1:19" ht="15.75" thickBot="1" x14ac:dyDescent="0.3">
      <c r="A62" s="490">
        <v>557</v>
      </c>
      <c r="B62" s="48" t="s">
        <v>82</v>
      </c>
      <c r="C62" s="620">
        <v>0</v>
      </c>
      <c r="D62" s="618">
        <v>0</v>
      </c>
      <c r="E62" s="913"/>
      <c r="F62" s="914">
        <v>0</v>
      </c>
      <c r="G62" s="913"/>
      <c r="H62" s="240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3"/>
    </row>
    <row r="63" spans="1:19" ht="16.5" thickTop="1" thickBot="1" x14ac:dyDescent="0.3">
      <c r="A63" s="927"/>
      <c r="B63" s="928" t="s">
        <v>586</v>
      </c>
      <c r="C63" s="915">
        <v>-23562.884360971628</v>
      </c>
      <c r="D63" s="916">
        <v>0</v>
      </c>
      <c r="E63" s="929"/>
      <c r="F63" s="917">
        <v>-23562.884360971628</v>
      </c>
      <c r="G63" s="929"/>
      <c r="H63" s="918"/>
      <c r="I63" s="919"/>
      <c r="J63" s="919"/>
      <c r="K63" s="919"/>
      <c r="L63" s="919"/>
      <c r="M63" s="919"/>
      <c r="N63" s="919"/>
      <c r="O63" s="919"/>
      <c r="P63" s="919"/>
      <c r="Q63" s="919"/>
      <c r="R63" s="919"/>
      <c r="S63" s="920"/>
    </row>
    <row r="64" spans="1:19" ht="15.75" thickTop="1" x14ac:dyDescent="0.25">
      <c r="A64" s="490"/>
      <c r="B64" s="492"/>
      <c r="C64" s="921"/>
      <c r="D64" s="573"/>
      <c r="E64" s="48"/>
      <c r="F64" s="921"/>
      <c r="G64" s="49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</row>
    <row r="65" spans="1:19" x14ac:dyDescent="0.25">
      <c r="A65" s="922"/>
      <c r="B65" s="923" t="s">
        <v>705</v>
      </c>
      <c r="C65" s="169">
        <v>0</v>
      </c>
      <c r="D65" s="170">
        <v>0</v>
      </c>
      <c r="E65" s="64"/>
      <c r="F65" s="171">
        <v>0</v>
      </c>
      <c r="G65" s="497"/>
      <c r="H65" s="172">
        <v>0</v>
      </c>
      <c r="I65" s="173">
        <v>0</v>
      </c>
      <c r="J65" s="173">
        <v>0</v>
      </c>
      <c r="K65" s="173">
        <v>0</v>
      </c>
      <c r="L65" s="173">
        <v>0</v>
      </c>
      <c r="M65" s="173">
        <v>0</v>
      </c>
      <c r="N65" s="173">
        <v>0</v>
      </c>
      <c r="O65" s="173">
        <v>0</v>
      </c>
      <c r="P65" s="173">
        <v>0</v>
      </c>
      <c r="Q65" s="173">
        <v>0</v>
      </c>
      <c r="R65" s="173">
        <v>0</v>
      </c>
      <c r="S65" s="170">
        <v>0</v>
      </c>
    </row>
    <row r="66" spans="1:19" x14ac:dyDescent="0.25">
      <c r="A66" s="494"/>
      <c r="B66" s="168" t="s">
        <v>762</v>
      </c>
      <c r="C66" s="908">
        <v>-1.0565016335015045</v>
      </c>
      <c r="D66" s="909">
        <v>0</v>
      </c>
      <c r="E66" s="64"/>
      <c r="F66" s="910">
        <v>-1.0565016335015045</v>
      </c>
      <c r="G66" s="497"/>
      <c r="H66" s="925">
        <v>-3.3297615046578244E-2</v>
      </c>
      <c r="I66" s="926">
        <v>-3.6576876770823219E-2</v>
      </c>
      <c r="J66" s="926">
        <v>-3.6555200115181208E-2</v>
      </c>
      <c r="K66" s="926">
        <v>-4.2021683090325723E-2</v>
      </c>
      <c r="L66" s="926">
        <v>-4.4845797182794911E-2</v>
      </c>
      <c r="M66" s="926">
        <v>-0.34937889635249064</v>
      </c>
      <c r="N66" s="926">
        <v>-2.4031719048858662</v>
      </c>
      <c r="O66" s="926">
        <v>-3.9086421402489933</v>
      </c>
      <c r="P66" s="926">
        <v>-6.0377767408399237</v>
      </c>
      <c r="Q66" s="926">
        <v>-1.0576157358266585</v>
      </c>
      <c r="R66" s="926">
        <v>-3.7111218108186961E-2</v>
      </c>
      <c r="S66" s="909">
        <v>-3.1993412144778688E-2</v>
      </c>
    </row>
    <row r="67" spans="1:19" x14ac:dyDescent="0.25">
      <c r="A67" s="179"/>
      <c r="B67" s="179"/>
      <c r="C67" s="182"/>
      <c r="D67" s="181"/>
      <c r="E67" s="179"/>
      <c r="F67" s="179"/>
      <c r="G67" s="179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</row>
    <row r="68" spans="1:19" x14ac:dyDescent="0.25">
      <c r="A68" s="179"/>
      <c r="B68" s="179"/>
      <c r="C68" s="183"/>
      <c r="D68" s="181"/>
      <c r="E68" s="179"/>
      <c r="F68" s="179"/>
      <c r="G68" s="179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</row>
    <row r="69" spans="1:19" ht="18.75" x14ac:dyDescent="0.3">
      <c r="B69" s="180"/>
      <c r="C69" s="181"/>
      <c r="D69" s="181"/>
      <c r="E69" s="180"/>
      <c r="F69" s="180"/>
      <c r="G69" s="180"/>
      <c r="H69" s="187"/>
      <c r="I69" s="187"/>
      <c r="J69" s="184"/>
      <c r="K69" s="184"/>
      <c r="L69" s="184"/>
      <c r="M69" s="184"/>
      <c r="N69" s="184"/>
      <c r="O69" s="184"/>
      <c r="P69" s="184"/>
      <c r="Q69" s="184"/>
      <c r="R69" s="184"/>
      <c r="S69" s="184"/>
    </row>
    <row r="70" spans="1:19" x14ac:dyDescent="0.25">
      <c r="A70" s="499" t="s">
        <v>641</v>
      </c>
      <c r="B70" s="176"/>
      <c r="C70" s="181"/>
      <c r="D70" s="181"/>
      <c r="E70" s="176"/>
      <c r="F70" s="176"/>
      <c r="G70" s="176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</row>
    <row r="71" spans="1:19" x14ac:dyDescent="0.25">
      <c r="A71" s="178"/>
      <c r="B71" s="177"/>
      <c r="C71" s="188"/>
      <c r="D71" s="181"/>
      <c r="E71" s="177"/>
      <c r="F71" s="177"/>
      <c r="G71" s="177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</row>
    <row r="72" spans="1:19" x14ac:dyDescent="0.25">
      <c r="A72" s="178"/>
      <c r="B72" s="177"/>
      <c r="C72" s="114"/>
      <c r="D72" s="181"/>
      <c r="E72" s="177"/>
      <c r="F72" s="177"/>
      <c r="G72" s="177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</row>
    <row r="73" spans="1:19" x14ac:dyDescent="0.25">
      <c r="A73" s="178"/>
      <c r="B73" s="177"/>
      <c r="C73" s="185"/>
      <c r="D73" s="181"/>
      <c r="E73" s="177"/>
      <c r="F73" s="177"/>
      <c r="G73" s="177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</row>
    <row r="74" spans="1:19" x14ac:dyDescent="0.25">
      <c r="A74" s="178"/>
      <c r="B74" s="177"/>
      <c r="C74" s="185"/>
      <c r="D74" s="181"/>
      <c r="E74" s="177"/>
      <c r="F74" s="177"/>
      <c r="G74" s="177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</row>
    <row r="75" spans="1:19" x14ac:dyDescent="0.25">
      <c r="A75" s="178"/>
      <c r="B75" s="177"/>
      <c r="C75" s="185"/>
      <c r="D75" s="181"/>
      <c r="E75" s="177"/>
      <c r="F75" s="177"/>
      <c r="G75" s="177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</row>
    <row r="76" spans="1:19" x14ac:dyDescent="0.25">
      <c r="A76" s="178"/>
      <c r="B76" s="177"/>
      <c r="C76" s="185"/>
      <c r="D76" s="181"/>
      <c r="E76" s="177"/>
      <c r="F76" s="177"/>
      <c r="G76" s="177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</row>
    <row r="77" spans="1:19" x14ac:dyDescent="0.25">
      <c r="A77" s="178"/>
      <c r="B77" s="177"/>
      <c r="C77" s="185"/>
      <c r="D77" s="181"/>
      <c r="E77" s="177"/>
      <c r="F77" s="177"/>
      <c r="G77" s="177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</row>
    <row r="78" spans="1:19" x14ac:dyDescent="0.25">
      <c r="A78" s="14"/>
      <c r="B78" s="177"/>
      <c r="C78" s="185"/>
      <c r="D78" s="181"/>
      <c r="E78" s="177"/>
      <c r="F78" s="177"/>
      <c r="G78" s="177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</row>
    <row r="79" spans="1:19" x14ac:dyDescent="0.25">
      <c r="A79" s="179"/>
      <c r="B79" s="179"/>
      <c r="C79" s="185"/>
      <c r="D79" s="181"/>
      <c r="E79" s="179"/>
      <c r="F79" s="179"/>
      <c r="G79" s="179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</row>
    <row r="80" spans="1:19" x14ac:dyDescent="0.25">
      <c r="A80" s="14"/>
      <c r="B80" s="177"/>
      <c r="C80" s="185"/>
      <c r="D80" s="181"/>
      <c r="E80" s="177"/>
      <c r="F80" s="177"/>
      <c r="G80" s="177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</row>
    <row r="81" spans="1:19" x14ac:dyDescent="0.25">
      <c r="A81" s="14"/>
      <c r="B81" s="177"/>
      <c r="C81" s="182"/>
      <c r="D81" s="181"/>
      <c r="E81" s="177"/>
      <c r="F81" s="177"/>
      <c r="G81" s="177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</row>
    <row r="82" spans="1:19" x14ac:dyDescent="0.25">
      <c r="A82" s="179"/>
      <c r="B82" s="179"/>
      <c r="C82" s="183"/>
      <c r="D82" s="181"/>
      <c r="E82" s="179"/>
      <c r="F82" s="179"/>
      <c r="G82" s="179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</row>
    <row r="83" spans="1:19" x14ac:dyDescent="0.25">
      <c r="A83" s="64"/>
      <c r="B83" s="64"/>
      <c r="C83" s="183"/>
      <c r="D83" s="181"/>
      <c r="E83" s="64"/>
      <c r="F83" s="64"/>
      <c r="G83" s="64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</row>
    <row r="84" spans="1:19" x14ac:dyDescent="0.25">
      <c r="A84" s="64"/>
      <c r="B84" s="64"/>
      <c r="C84" s="189"/>
      <c r="D84" s="181"/>
      <c r="E84" s="64"/>
      <c r="F84" s="64"/>
      <c r="G84" s="64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</row>
    <row r="85" spans="1:19" x14ac:dyDescent="0.25">
      <c r="A85" s="64"/>
      <c r="B85" s="64"/>
      <c r="C85" s="181"/>
      <c r="D85" s="181"/>
      <c r="E85" s="64"/>
      <c r="F85" s="64"/>
      <c r="G85" s="64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</row>
    <row r="86" spans="1:19" x14ac:dyDescent="0.25">
      <c r="C86" s="181"/>
      <c r="D86" s="181"/>
    </row>
    <row r="87" spans="1:19" x14ac:dyDescent="0.25">
      <c r="C87" s="181"/>
      <c r="D87" s="18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/>
  </sheetViews>
  <sheetFormatPr defaultRowHeight="15" x14ac:dyDescent="0.25"/>
  <cols>
    <col min="1" max="1" width="39.140625" bestFit="1" customWidth="1"/>
    <col min="2" max="2" width="10.85546875" bestFit="1" customWidth="1"/>
    <col min="3" max="7" width="11.85546875" bestFit="1" customWidth="1"/>
    <col min="8" max="11" width="9.7109375" customWidth="1"/>
    <col min="12" max="12" width="12.5703125" bestFit="1" customWidth="1"/>
    <col min="13" max="13" width="9.7109375" customWidth="1"/>
    <col min="14" max="14" width="17.7109375" customWidth="1"/>
    <col min="15" max="15" width="3.42578125" customWidth="1"/>
    <col min="16" max="16" width="11.28515625" bestFit="1" customWidth="1"/>
  </cols>
  <sheetData>
    <row r="1" spans="1:17" ht="18.75" x14ac:dyDescent="0.3">
      <c r="A1" s="2" t="s">
        <v>65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O1" s="152"/>
      <c r="P1" s="152"/>
      <c r="Q1" s="152"/>
    </row>
    <row r="2" spans="1:17" ht="15.75" x14ac:dyDescent="0.25">
      <c r="A2" s="252" t="s">
        <v>642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O2" s="154"/>
      <c r="P2" s="154"/>
      <c r="Q2" s="154"/>
    </row>
    <row r="3" spans="1:17" ht="21" x14ac:dyDescent="0.35">
      <c r="A3" s="3" t="s">
        <v>658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O3" s="152"/>
      <c r="P3" s="152"/>
      <c r="Q3" s="152"/>
    </row>
    <row r="4" spans="1:17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O4" s="152"/>
      <c r="P4" s="152"/>
      <c r="Q4" s="152"/>
    </row>
    <row r="5" spans="1:17" x14ac:dyDescent="0.25">
      <c r="A5" s="898" t="s">
        <v>657</v>
      </c>
      <c r="B5" s="899"/>
      <c r="C5" s="899"/>
      <c r="D5" s="899"/>
      <c r="E5" s="899"/>
      <c r="F5" s="899"/>
      <c r="G5" s="900"/>
    </row>
    <row r="6" spans="1:17" ht="15.75" thickBot="1" x14ac:dyDescent="0.3">
      <c r="A6" s="902" t="s">
        <v>646</v>
      </c>
      <c r="B6" s="326">
        <v>2024</v>
      </c>
      <c r="C6" s="326">
        <v>2025</v>
      </c>
      <c r="D6" s="326">
        <v>2026</v>
      </c>
      <c r="E6" s="326">
        <v>2027</v>
      </c>
      <c r="F6" s="326">
        <v>2028</v>
      </c>
      <c r="G6" s="901" t="s">
        <v>34</v>
      </c>
    </row>
    <row r="7" spans="1:17" ht="15.75" thickTop="1" x14ac:dyDescent="0.25">
      <c r="A7" s="902" t="s">
        <v>660</v>
      </c>
      <c r="B7" s="342"/>
      <c r="C7" s="343"/>
      <c r="D7" s="343"/>
      <c r="E7" s="343"/>
      <c r="F7" s="343"/>
      <c r="G7" s="344"/>
    </row>
    <row r="8" spans="1:17" x14ac:dyDescent="0.25">
      <c r="A8" s="902" t="s">
        <v>659</v>
      </c>
      <c r="B8" s="345"/>
      <c r="C8" s="346"/>
      <c r="D8" s="346"/>
      <c r="E8" s="346"/>
      <c r="F8" s="346"/>
      <c r="G8" s="347"/>
    </row>
    <row r="9" spans="1:17" ht="15.75" thickBot="1" x14ac:dyDescent="0.3">
      <c r="A9" s="903" t="s">
        <v>654</v>
      </c>
      <c r="B9" s="348"/>
      <c r="C9" s="349"/>
      <c r="D9" s="349"/>
      <c r="E9" s="349"/>
      <c r="F9" s="349"/>
      <c r="G9" s="350"/>
    </row>
    <row r="10" spans="1:17" ht="15.75" thickTop="1" x14ac:dyDescent="0.25">
      <c r="B10" s="43"/>
      <c r="C10" s="43"/>
      <c r="D10" s="43"/>
      <c r="E10" s="43"/>
      <c r="F10" s="43"/>
      <c r="G10" s="43"/>
    </row>
    <row r="11" spans="1:17" x14ac:dyDescent="0.25">
      <c r="B11" s="43"/>
      <c r="C11" s="43"/>
      <c r="D11" s="43"/>
      <c r="E11" s="43"/>
      <c r="F11" s="43"/>
      <c r="G11" s="43"/>
    </row>
    <row r="12" spans="1:17" x14ac:dyDescent="0.25">
      <c r="A12" s="898" t="s">
        <v>656</v>
      </c>
      <c r="B12" s="899"/>
      <c r="C12" s="899"/>
      <c r="D12" s="899"/>
      <c r="E12" s="899"/>
      <c r="F12" s="899"/>
      <c r="G12" s="900"/>
    </row>
    <row r="13" spans="1:17" ht="15.75" thickBot="1" x14ac:dyDescent="0.3">
      <c r="A13" s="902" t="s">
        <v>646</v>
      </c>
      <c r="B13" s="326">
        <v>2024</v>
      </c>
      <c r="C13" s="326">
        <v>2025</v>
      </c>
      <c r="D13" s="326">
        <v>2026</v>
      </c>
      <c r="E13" s="326">
        <v>2027</v>
      </c>
      <c r="F13" s="326">
        <v>2028</v>
      </c>
      <c r="G13" s="901" t="s">
        <v>34</v>
      </c>
    </row>
    <row r="14" spans="1:17" ht="15.75" thickTop="1" x14ac:dyDescent="0.25">
      <c r="A14" s="902" t="s">
        <v>660</v>
      </c>
      <c r="B14" s="342"/>
      <c r="C14" s="343"/>
      <c r="D14" s="343"/>
      <c r="E14" s="343"/>
      <c r="F14" s="343"/>
      <c r="G14" s="344"/>
    </row>
    <row r="15" spans="1:17" x14ac:dyDescent="0.25">
      <c r="A15" s="902" t="s">
        <v>659</v>
      </c>
      <c r="B15" s="345"/>
      <c r="C15" s="346"/>
      <c r="D15" s="346"/>
      <c r="E15" s="346"/>
      <c r="F15" s="346"/>
      <c r="G15" s="347"/>
    </row>
    <row r="16" spans="1:17" ht="15.75" thickBot="1" x14ac:dyDescent="0.3">
      <c r="A16" s="903" t="s">
        <v>661</v>
      </c>
      <c r="B16" s="348"/>
      <c r="C16" s="349"/>
      <c r="D16" s="349"/>
      <c r="E16" s="349"/>
      <c r="F16" s="349"/>
      <c r="G16" s="350"/>
    </row>
    <row r="17" spans="1:9" ht="15.75" thickTop="1" x14ac:dyDescent="0.25">
      <c r="B17" s="43"/>
      <c r="C17" s="43"/>
      <c r="D17" s="43"/>
      <c r="E17" s="43"/>
      <c r="F17" s="43"/>
      <c r="G17" s="43"/>
    </row>
    <row r="18" spans="1:9" x14ac:dyDescent="0.25">
      <c r="B18" s="43"/>
      <c r="C18" s="43"/>
      <c r="D18" s="43"/>
      <c r="E18" s="43"/>
      <c r="F18" s="43"/>
      <c r="G18" s="43"/>
    </row>
    <row r="19" spans="1:9" x14ac:dyDescent="0.25">
      <c r="A19" s="898" t="s">
        <v>655</v>
      </c>
      <c r="B19" s="899"/>
      <c r="C19" s="899"/>
      <c r="D19" s="899"/>
      <c r="E19" s="899"/>
      <c r="F19" s="899"/>
      <c r="G19" s="900"/>
    </row>
    <row r="20" spans="1:9" ht="15.75" thickBot="1" x14ac:dyDescent="0.3">
      <c r="A20" s="902" t="s">
        <v>646</v>
      </c>
      <c r="B20" s="326">
        <v>2024</v>
      </c>
      <c r="C20" s="326">
        <v>2025</v>
      </c>
      <c r="D20" s="326">
        <v>2026</v>
      </c>
      <c r="E20" s="326">
        <v>2027</v>
      </c>
      <c r="F20" s="326">
        <v>2028</v>
      </c>
      <c r="G20" s="901" t="s">
        <v>34</v>
      </c>
    </row>
    <row r="21" spans="1:9" ht="15.75" thickTop="1" x14ac:dyDescent="0.25">
      <c r="A21" s="902" t="s">
        <v>660</v>
      </c>
      <c r="B21" s="342"/>
      <c r="C21" s="343"/>
      <c r="D21" s="343"/>
      <c r="E21" s="343"/>
      <c r="F21" s="343"/>
      <c r="G21" s="344"/>
    </row>
    <row r="22" spans="1:9" x14ac:dyDescent="0.25">
      <c r="A22" s="902" t="s">
        <v>659</v>
      </c>
      <c r="B22" s="345"/>
      <c r="C22" s="346"/>
      <c r="D22" s="346"/>
      <c r="E22" s="346"/>
      <c r="F22" s="346"/>
      <c r="G22" s="347"/>
      <c r="I22" s="324"/>
    </row>
    <row r="23" spans="1:9" ht="15.75" thickBot="1" x14ac:dyDescent="0.3">
      <c r="A23" s="903" t="s">
        <v>654</v>
      </c>
      <c r="B23" s="348"/>
      <c r="C23" s="349"/>
      <c r="D23" s="349"/>
      <c r="E23" s="349"/>
      <c r="F23" s="349"/>
      <c r="G23" s="350"/>
    </row>
    <row r="24" spans="1:9" ht="15.75" thickTop="1" x14ac:dyDescent="0.25">
      <c r="B24" s="43"/>
      <c r="C24" s="43"/>
      <c r="D24" s="43"/>
      <c r="E24" s="43"/>
      <c r="F24" s="43"/>
      <c r="G24" s="43"/>
    </row>
    <row r="25" spans="1:9" x14ac:dyDescent="0.25">
      <c r="A25" s="325"/>
      <c r="B25" s="43"/>
      <c r="C25" s="43"/>
      <c r="D25" s="43"/>
      <c r="E25" s="43"/>
      <c r="F25" s="43"/>
      <c r="G25" s="351"/>
    </row>
    <row r="26" spans="1:9" x14ac:dyDescent="0.25">
      <c r="B26" s="41"/>
    </row>
    <row r="27" spans="1:9" x14ac:dyDescent="0.25">
      <c r="F27" s="323"/>
      <c r="G27" s="323"/>
    </row>
    <row r="28" spans="1:9" x14ac:dyDescent="0.25">
      <c r="F28" s="323"/>
      <c r="G28" s="323"/>
    </row>
    <row r="29" spans="1:9" x14ac:dyDescent="0.25">
      <c r="F29" s="323"/>
      <c r="G29" s="323"/>
    </row>
    <row r="30" spans="1:9" x14ac:dyDescent="0.25">
      <c r="F30" s="323"/>
      <c r="G30" s="323"/>
    </row>
    <row r="31" spans="1:9" x14ac:dyDescent="0.25">
      <c r="F31" s="323"/>
      <c r="G31" s="323"/>
    </row>
    <row r="32" spans="1:9" x14ac:dyDescent="0.25">
      <c r="F32" s="323"/>
      <c r="G32" s="323"/>
    </row>
    <row r="33" spans="6:7" x14ac:dyDescent="0.25">
      <c r="F33" s="323"/>
      <c r="G33" s="323"/>
    </row>
    <row r="34" spans="6:7" x14ac:dyDescent="0.25">
      <c r="F34" s="323"/>
      <c r="G34" s="323"/>
    </row>
    <row r="35" spans="6:7" x14ac:dyDescent="0.25">
      <c r="F35" s="323"/>
      <c r="G35" s="323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pane ySplit="5" topLeftCell="A72" activePane="bottomLeft" state="frozen"/>
      <selection pane="bottomLeft" activeCell="F93" sqref="F93"/>
    </sheetView>
  </sheetViews>
  <sheetFormatPr defaultRowHeight="15" x14ac:dyDescent="0.25"/>
  <cols>
    <col min="1" max="1" width="50.140625" style="43" bestFit="1" customWidth="1"/>
    <col min="2" max="3" width="18" style="43" bestFit="1" customWidth="1"/>
    <col min="4" max="4" width="10.85546875" style="43" bestFit="1" customWidth="1"/>
  </cols>
  <sheetData>
    <row r="1" spans="1:4" ht="18.75" x14ac:dyDescent="0.3">
      <c r="A1" s="155" t="s">
        <v>65</v>
      </c>
      <c r="B1" s="155"/>
      <c r="C1" s="155"/>
      <c r="D1" s="155"/>
    </row>
    <row r="2" spans="1:4" ht="21" x14ac:dyDescent="0.35">
      <c r="A2" s="252" t="s">
        <v>642</v>
      </c>
      <c r="B2" s="156"/>
      <c r="C2" s="156"/>
      <c r="D2" s="156"/>
    </row>
    <row r="3" spans="1:4" ht="21" x14ac:dyDescent="0.35">
      <c r="A3" s="156" t="s">
        <v>489</v>
      </c>
      <c r="B3" s="66"/>
      <c r="C3" s="66"/>
      <c r="D3" s="66"/>
    </row>
    <row r="4" spans="1:4" s="43" customFormat="1" ht="30.75" thickBot="1" x14ac:dyDescent="0.3">
      <c r="A4" s="704"/>
      <c r="B4" s="808" t="s">
        <v>102</v>
      </c>
      <c r="C4" s="808" t="s">
        <v>643</v>
      </c>
      <c r="D4" s="808" t="s">
        <v>644</v>
      </c>
    </row>
    <row r="5" spans="1:4" s="43" customFormat="1" x14ac:dyDescent="0.25">
      <c r="B5" s="809" t="s">
        <v>490</v>
      </c>
      <c r="C5" s="809" t="s">
        <v>490</v>
      </c>
      <c r="D5" s="810"/>
    </row>
    <row r="6" spans="1:4" s="43" customFormat="1" x14ac:dyDescent="0.25">
      <c r="A6" s="502" t="s">
        <v>491</v>
      </c>
      <c r="B6" s="811"/>
      <c r="C6" s="811"/>
      <c r="D6" s="812"/>
    </row>
    <row r="7" spans="1:4" s="43" customFormat="1" x14ac:dyDescent="0.25">
      <c r="A7" s="502" t="s">
        <v>492</v>
      </c>
      <c r="B7" s="811"/>
      <c r="C7" s="811"/>
      <c r="D7" s="812"/>
    </row>
    <row r="8" spans="1:4" s="43" customFormat="1" x14ac:dyDescent="0.25">
      <c r="A8" s="502" t="s">
        <v>493</v>
      </c>
      <c r="B8" s="811"/>
      <c r="C8" s="811"/>
      <c r="D8" s="812"/>
    </row>
    <row r="9" spans="1:4" s="43" customFormat="1" x14ac:dyDescent="0.25">
      <c r="A9" s="502" t="s">
        <v>494</v>
      </c>
      <c r="B9" s="811"/>
      <c r="C9" s="811"/>
      <c r="D9" s="812"/>
    </row>
    <row r="10" spans="1:4" s="43" customFormat="1" x14ac:dyDescent="0.25">
      <c r="A10" s="502" t="s">
        <v>495</v>
      </c>
      <c r="B10" s="811"/>
      <c r="C10" s="811"/>
      <c r="D10" s="812"/>
    </row>
    <row r="11" spans="1:4" s="43" customFormat="1" x14ac:dyDescent="0.25">
      <c r="A11" s="502" t="s">
        <v>496</v>
      </c>
      <c r="B11" s="811"/>
      <c r="C11" s="811"/>
      <c r="D11" s="812"/>
    </row>
    <row r="12" spans="1:4" s="43" customFormat="1" x14ac:dyDescent="0.25">
      <c r="A12" s="502" t="s">
        <v>497</v>
      </c>
      <c r="B12" s="811"/>
      <c r="C12" s="811"/>
      <c r="D12" s="812"/>
    </row>
    <row r="13" spans="1:4" s="43" customFormat="1" x14ac:dyDescent="0.25">
      <c r="A13" s="502" t="s">
        <v>498</v>
      </c>
      <c r="B13" s="811"/>
      <c r="C13" s="811"/>
      <c r="D13" s="812"/>
    </row>
    <row r="14" spans="1:4" s="43" customFormat="1" x14ac:dyDescent="0.25">
      <c r="A14" s="502" t="s">
        <v>499</v>
      </c>
      <c r="B14" s="811"/>
      <c r="C14" s="811"/>
      <c r="D14" s="812"/>
    </row>
    <row r="15" spans="1:4" s="43" customFormat="1" x14ac:dyDescent="0.25">
      <c r="A15" s="502" t="s">
        <v>500</v>
      </c>
      <c r="B15" s="811"/>
      <c r="C15" s="811"/>
      <c r="D15" s="812"/>
    </row>
    <row r="16" spans="1:4" s="43" customFormat="1" x14ac:dyDescent="0.25">
      <c r="A16" s="502" t="s">
        <v>501</v>
      </c>
      <c r="B16" s="811"/>
      <c r="C16" s="811"/>
      <c r="D16" s="812"/>
    </row>
    <row r="17" spans="1:4" s="43" customFormat="1" x14ac:dyDescent="0.25">
      <c r="A17" s="502" t="s">
        <v>502</v>
      </c>
      <c r="B17" s="811"/>
      <c r="C17" s="811"/>
      <c r="D17" s="812"/>
    </row>
    <row r="18" spans="1:4" s="43" customFormat="1" x14ac:dyDescent="0.25">
      <c r="A18" s="502" t="s">
        <v>503</v>
      </c>
      <c r="B18" s="811"/>
      <c r="C18" s="811"/>
      <c r="D18" s="812"/>
    </row>
    <row r="19" spans="1:4" s="43" customFormat="1" x14ac:dyDescent="0.25">
      <c r="A19" s="502" t="s">
        <v>504</v>
      </c>
      <c r="B19" s="811"/>
      <c r="C19" s="811"/>
      <c r="D19" s="812"/>
    </row>
    <row r="20" spans="1:4" s="43" customFormat="1" x14ac:dyDescent="0.25">
      <c r="A20" s="502" t="s">
        <v>505</v>
      </c>
      <c r="B20" s="811"/>
      <c r="C20" s="811"/>
      <c r="D20" s="812"/>
    </row>
    <row r="21" spans="1:4" s="43" customFormat="1" x14ac:dyDescent="0.25">
      <c r="A21" s="502" t="s">
        <v>506</v>
      </c>
      <c r="B21" s="811"/>
      <c r="C21" s="811"/>
      <c r="D21" s="812"/>
    </row>
    <row r="22" spans="1:4" s="43" customFormat="1" x14ac:dyDescent="0.25">
      <c r="A22" s="502" t="s">
        <v>507</v>
      </c>
      <c r="B22" s="811"/>
      <c r="C22" s="811"/>
      <c r="D22" s="812"/>
    </row>
    <row r="23" spans="1:4" s="43" customFormat="1" x14ac:dyDescent="0.25">
      <c r="A23" s="502" t="s">
        <v>508</v>
      </c>
      <c r="B23" s="811"/>
      <c r="C23" s="811"/>
      <c r="D23" s="812"/>
    </row>
    <row r="24" spans="1:4" s="43" customFormat="1" x14ac:dyDescent="0.25">
      <c r="A24" s="502" t="s">
        <v>509</v>
      </c>
      <c r="B24" s="811"/>
      <c r="C24" s="811"/>
      <c r="D24" s="812"/>
    </row>
    <row r="25" spans="1:4" s="43" customFormat="1" x14ac:dyDescent="0.25">
      <c r="A25" s="502" t="s">
        <v>510</v>
      </c>
      <c r="B25" s="811"/>
      <c r="C25" s="811"/>
      <c r="D25" s="812"/>
    </row>
    <row r="26" spans="1:4" s="43" customFormat="1" x14ac:dyDescent="0.25">
      <c r="A26" s="502" t="s">
        <v>511</v>
      </c>
      <c r="B26" s="811"/>
      <c r="C26" s="811"/>
      <c r="D26" s="812"/>
    </row>
    <row r="27" spans="1:4" s="43" customFormat="1" x14ac:dyDescent="0.25">
      <c r="A27" s="502" t="s">
        <v>512</v>
      </c>
      <c r="B27" s="811"/>
      <c r="C27" s="811"/>
      <c r="D27" s="812"/>
    </row>
    <row r="28" spans="1:4" s="43" customFormat="1" x14ac:dyDescent="0.25">
      <c r="A28" s="502" t="s">
        <v>513</v>
      </c>
      <c r="B28" s="811"/>
      <c r="C28" s="811"/>
      <c r="D28" s="812"/>
    </row>
    <row r="29" spans="1:4" s="43" customFormat="1" x14ac:dyDescent="0.25">
      <c r="A29" s="502" t="s">
        <v>514</v>
      </c>
      <c r="B29" s="811"/>
      <c r="C29" s="811"/>
      <c r="D29" s="812"/>
    </row>
    <row r="30" spans="1:4" s="43" customFormat="1" x14ac:dyDescent="0.25">
      <c r="A30" s="502" t="s">
        <v>515</v>
      </c>
      <c r="B30" s="811"/>
      <c r="C30" s="811"/>
      <c r="D30" s="812"/>
    </row>
    <row r="31" spans="1:4" s="43" customFormat="1" x14ac:dyDescent="0.25">
      <c r="A31" s="502" t="s">
        <v>516</v>
      </c>
      <c r="B31" s="811"/>
      <c r="C31" s="811"/>
      <c r="D31" s="812"/>
    </row>
    <row r="32" spans="1:4" s="43" customFormat="1" x14ac:dyDescent="0.25">
      <c r="A32" s="502" t="s">
        <v>517</v>
      </c>
      <c r="B32" s="811"/>
      <c r="C32" s="811"/>
      <c r="D32" s="812"/>
    </row>
    <row r="33" spans="1:4" s="43" customFormat="1" x14ac:dyDescent="0.25">
      <c r="A33" s="502" t="s">
        <v>518</v>
      </c>
      <c r="B33" s="811"/>
      <c r="C33" s="811"/>
      <c r="D33" s="812"/>
    </row>
    <row r="34" spans="1:4" s="43" customFormat="1" x14ac:dyDescent="0.25">
      <c r="A34" s="502" t="s">
        <v>519</v>
      </c>
      <c r="B34" s="811"/>
      <c r="C34" s="811"/>
      <c r="D34" s="812"/>
    </row>
    <row r="35" spans="1:4" s="43" customFormat="1" x14ac:dyDescent="0.25">
      <c r="A35" s="502" t="s">
        <v>520</v>
      </c>
      <c r="B35" s="811"/>
      <c r="C35" s="811"/>
      <c r="D35" s="812"/>
    </row>
    <row r="36" spans="1:4" s="43" customFormat="1" x14ac:dyDescent="0.25">
      <c r="A36" s="502" t="s">
        <v>521</v>
      </c>
      <c r="B36" s="811"/>
      <c r="C36" s="811"/>
      <c r="D36" s="812"/>
    </row>
    <row r="37" spans="1:4" s="43" customFormat="1" x14ac:dyDescent="0.25">
      <c r="A37" s="502" t="s">
        <v>522</v>
      </c>
      <c r="B37" s="811"/>
      <c r="C37" s="811"/>
      <c r="D37" s="812"/>
    </row>
    <row r="38" spans="1:4" s="43" customFormat="1" x14ac:dyDescent="0.25">
      <c r="A38" s="502" t="s">
        <v>523</v>
      </c>
      <c r="B38" s="811"/>
      <c r="C38" s="811"/>
      <c r="D38" s="812"/>
    </row>
    <row r="39" spans="1:4" s="43" customFormat="1" x14ac:dyDescent="0.25">
      <c r="A39" s="502" t="s">
        <v>524</v>
      </c>
      <c r="B39" s="811"/>
      <c r="C39" s="811"/>
      <c r="D39" s="812"/>
    </row>
    <row r="40" spans="1:4" s="43" customFormat="1" x14ac:dyDescent="0.25">
      <c r="A40" s="502" t="s">
        <v>525</v>
      </c>
      <c r="B40" s="811"/>
      <c r="C40" s="811"/>
      <c r="D40" s="812"/>
    </row>
    <row r="41" spans="1:4" s="43" customFormat="1" x14ac:dyDescent="0.25">
      <c r="A41" s="502" t="s">
        <v>526</v>
      </c>
      <c r="B41" s="811"/>
      <c r="C41" s="811"/>
      <c r="D41" s="812"/>
    </row>
    <row r="42" spans="1:4" s="43" customFormat="1" x14ac:dyDescent="0.25">
      <c r="A42" s="502" t="s">
        <v>527</v>
      </c>
      <c r="B42" s="811"/>
      <c r="C42" s="811"/>
      <c r="D42" s="812"/>
    </row>
    <row r="43" spans="1:4" s="43" customFormat="1" x14ac:dyDescent="0.25">
      <c r="A43" s="502" t="s">
        <v>528</v>
      </c>
      <c r="B43" s="811"/>
      <c r="C43" s="811"/>
      <c r="D43" s="812"/>
    </row>
    <row r="44" spans="1:4" s="43" customFormat="1" x14ac:dyDescent="0.25">
      <c r="A44" s="502" t="s">
        <v>529</v>
      </c>
      <c r="B44" s="811"/>
      <c r="C44" s="811"/>
      <c r="D44" s="812"/>
    </row>
    <row r="45" spans="1:4" s="43" customFormat="1" x14ac:dyDescent="0.25">
      <c r="A45" s="502" t="s">
        <v>530</v>
      </c>
      <c r="B45" s="811"/>
      <c r="C45" s="811"/>
      <c r="D45" s="812"/>
    </row>
    <row r="46" spans="1:4" s="43" customFormat="1" x14ac:dyDescent="0.25">
      <c r="A46" s="502" t="s">
        <v>531</v>
      </c>
      <c r="B46" s="811"/>
      <c r="C46" s="811"/>
      <c r="D46" s="812"/>
    </row>
    <row r="47" spans="1:4" s="43" customFormat="1" x14ac:dyDescent="0.25">
      <c r="A47" s="502" t="s">
        <v>532</v>
      </c>
      <c r="B47" s="811"/>
      <c r="C47" s="811"/>
      <c r="D47" s="812"/>
    </row>
    <row r="48" spans="1:4" s="43" customFormat="1" x14ac:dyDescent="0.25">
      <c r="A48" s="502" t="s">
        <v>533</v>
      </c>
      <c r="B48" s="811"/>
      <c r="C48" s="811"/>
      <c r="D48" s="812"/>
    </row>
    <row r="49" spans="1:4" s="43" customFormat="1" x14ac:dyDescent="0.25">
      <c r="A49" s="502" t="s">
        <v>534</v>
      </c>
      <c r="B49" s="811"/>
      <c r="C49" s="811"/>
      <c r="D49" s="812"/>
    </row>
    <row r="50" spans="1:4" s="43" customFormat="1" x14ac:dyDescent="0.25">
      <c r="A50" s="502" t="s">
        <v>535</v>
      </c>
      <c r="B50" s="811"/>
      <c r="C50" s="811"/>
      <c r="D50" s="812"/>
    </row>
    <row r="51" spans="1:4" s="43" customFormat="1" x14ac:dyDescent="0.25">
      <c r="A51" s="502" t="s">
        <v>536</v>
      </c>
      <c r="B51" s="811"/>
      <c r="C51" s="811"/>
      <c r="D51" s="812"/>
    </row>
    <row r="52" spans="1:4" s="43" customFormat="1" x14ac:dyDescent="0.25">
      <c r="A52" s="502" t="s">
        <v>537</v>
      </c>
      <c r="B52" s="811"/>
      <c r="C52" s="811"/>
      <c r="D52" s="812"/>
    </row>
    <row r="53" spans="1:4" s="43" customFormat="1" x14ac:dyDescent="0.25">
      <c r="A53" s="502" t="s">
        <v>538</v>
      </c>
      <c r="B53" s="811"/>
      <c r="C53" s="811"/>
      <c r="D53" s="812"/>
    </row>
    <row r="54" spans="1:4" s="43" customFormat="1" x14ac:dyDescent="0.25">
      <c r="A54" s="502" t="s">
        <v>539</v>
      </c>
      <c r="B54" s="811"/>
      <c r="C54" s="811"/>
      <c r="D54" s="812"/>
    </row>
    <row r="55" spans="1:4" s="43" customFormat="1" x14ac:dyDescent="0.25">
      <c r="A55" s="502" t="s">
        <v>540</v>
      </c>
      <c r="B55" s="811"/>
      <c r="C55" s="811"/>
      <c r="D55" s="812"/>
    </row>
    <row r="56" spans="1:4" s="43" customFormat="1" x14ac:dyDescent="0.25">
      <c r="A56" s="502" t="s">
        <v>541</v>
      </c>
      <c r="B56" s="811"/>
      <c r="C56" s="811"/>
      <c r="D56" s="812"/>
    </row>
    <row r="57" spans="1:4" s="43" customFormat="1" x14ac:dyDescent="0.25">
      <c r="A57" s="502" t="s">
        <v>542</v>
      </c>
      <c r="B57" s="811"/>
      <c r="C57" s="811"/>
      <c r="D57" s="812"/>
    </row>
    <row r="58" spans="1:4" s="43" customFormat="1" x14ac:dyDescent="0.25">
      <c r="A58" s="502" t="s">
        <v>543</v>
      </c>
      <c r="B58" s="811"/>
      <c r="C58" s="811"/>
      <c r="D58" s="812"/>
    </row>
    <row r="59" spans="1:4" s="43" customFormat="1" x14ac:dyDescent="0.25">
      <c r="A59" s="502" t="s">
        <v>544</v>
      </c>
      <c r="B59" s="811"/>
      <c r="C59" s="811"/>
      <c r="D59" s="812"/>
    </row>
    <row r="60" spans="1:4" s="43" customFormat="1" x14ac:dyDescent="0.25">
      <c r="A60" s="502" t="s">
        <v>545</v>
      </c>
      <c r="B60" s="811"/>
      <c r="C60" s="811"/>
      <c r="D60" s="812"/>
    </row>
    <row r="61" spans="1:4" s="43" customFormat="1" x14ac:dyDescent="0.25">
      <c r="A61" s="502" t="s">
        <v>546</v>
      </c>
      <c r="B61" s="811"/>
      <c r="C61" s="811"/>
      <c r="D61" s="812"/>
    </row>
    <row r="62" spans="1:4" s="43" customFormat="1" x14ac:dyDescent="0.25">
      <c r="A62" s="502" t="s">
        <v>547</v>
      </c>
      <c r="B62" s="811"/>
      <c r="C62" s="811"/>
      <c r="D62" s="812"/>
    </row>
    <row r="63" spans="1:4" s="43" customFormat="1" x14ac:dyDescent="0.25">
      <c r="A63" s="502" t="s">
        <v>548</v>
      </c>
      <c r="B63" s="811"/>
      <c r="C63" s="811"/>
      <c r="D63" s="812"/>
    </row>
    <row r="64" spans="1:4" s="43" customFormat="1" x14ac:dyDescent="0.25">
      <c r="A64" s="502" t="s">
        <v>549</v>
      </c>
      <c r="B64" s="811"/>
      <c r="C64" s="811"/>
      <c r="D64" s="812"/>
    </row>
    <row r="65" spans="1:4" s="43" customFormat="1" x14ac:dyDescent="0.25">
      <c r="A65" s="502" t="s">
        <v>550</v>
      </c>
      <c r="B65" s="811"/>
      <c r="C65" s="811"/>
      <c r="D65" s="812"/>
    </row>
    <row r="66" spans="1:4" s="43" customFormat="1" x14ac:dyDescent="0.25">
      <c r="A66" s="502" t="s">
        <v>551</v>
      </c>
      <c r="B66" s="811"/>
      <c r="C66" s="811"/>
      <c r="D66" s="812"/>
    </row>
    <row r="67" spans="1:4" s="43" customFormat="1" x14ac:dyDescent="0.25">
      <c r="A67" s="502" t="s">
        <v>552</v>
      </c>
      <c r="B67" s="811"/>
      <c r="C67" s="811"/>
      <c r="D67" s="812"/>
    </row>
    <row r="68" spans="1:4" s="43" customFormat="1" x14ac:dyDescent="0.25">
      <c r="A68" s="502" t="s">
        <v>553</v>
      </c>
      <c r="B68" s="811"/>
      <c r="C68" s="811"/>
      <c r="D68" s="812"/>
    </row>
    <row r="69" spans="1:4" s="43" customFormat="1" x14ac:dyDescent="0.25">
      <c r="A69" s="502" t="s">
        <v>554</v>
      </c>
      <c r="B69" s="811"/>
      <c r="C69" s="811"/>
      <c r="D69" s="812"/>
    </row>
    <row r="70" spans="1:4" s="43" customFormat="1" x14ac:dyDescent="0.25">
      <c r="A70" s="502" t="s">
        <v>555</v>
      </c>
      <c r="B70" s="811"/>
      <c r="C70" s="811"/>
      <c r="D70" s="812"/>
    </row>
    <row r="71" spans="1:4" s="43" customFormat="1" x14ac:dyDescent="0.25">
      <c r="A71" s="502" t="s">
        <v>556</v>
      </c>
      <c r="B71" s="811"/>
      <c r="C71" s="811"/>
      <c r="D71" s="812"/>
    </row>
    <row r="72" spans="1:4" s="43" customFormat="1" x14ac:dyDescent="0.25">
      <c r="A72" s="502" t="s">
        <v>557</v>
      </c>
      <c r="B72" s="811"/>
      <c r="C72" s="811"/>
      <c r="D72" s="812"/>
    </row>
    <row r="73" spans="1:4" s="43" customFormat="1" x14ac:dyDescent="0.25">
      <c r="A73" s="502" t="s">
        <v>558</v>
      </c>
      <c r="B73" s="811"/>
      <c r="C73" s="811"/>
      <c r="D73" s="812"/>
    </row>
    <row r="74" spans="1:4" s="43" customFormat="1" x14ac:dyDescent="0.25">
      <c r="A74" s="565" t="s">
        <v>559</v>
      </c>
      <c r="B74" s="813"/>
      <c r="C74" s="813"/>
      <c r="D74" s="814"/>
    </row>
    <row r="75" spans="1:4" s="43" customFormat="1" x14ac:dyDescent="0.25">
      <c r="A75" s="815" t="s">
        <v>560</v>
      </c>
      <c r="B75" s="1295">
        <v>639692.12033522979</v>
      </c>
      <c r="C75" s="1295">
        <v>639692.12033522979</v>
      </c>
      <c r="D75" s="1296">
        <f t="shared" ref="D75:D91" si="0">B75-$C75</f>
        <v>0</v>
      </c>
    </row>
    <row r="76" spans="1:4" s="43" customFormat="1" x14ac:dyDescent="0.25">
      <c r="A76" s="815" t="s">
        <v>561</v>
      </c>
      <c r="B76" s="1295">
        <v>4976404.8799190456</v>
      </c>
      <c r="C76" s="1295">
        <v>4976404.8799190456</v>
      </c>
      <c r="D76" s="1296">
        <f t="shared" si="0"/>
        <v>0</v>
      </c>
    </row>
    <row r="77" spans="1:4" s="43" customFormat="1" x14ac:dyDescent="0.25">
      <c r="A77" s="815" t="s">
        <v>562</v>
      </c>
      <c r="B77" s="1295">
        <v>7291616.6200000001</v>
      </c>
      <c r="C77" s="1295">
        <v>7291616.6200000001</v>
      </c>
      <c r="D77" s="1296">
        <f t="shared" si="0"/>
        <v>0</v>
      </c>
    </row>
    <row r="78" spans="1:4" s="43" customFormat="1" x14ac:dyDescent="0.25">
      <c r="A78" s="815" t="s">
        <v>563</v>
      </c>
      <c r="B78" s="1295">
        <v>650468.87393385812</v>
      </c>
      <c r="C78" s="1295">
        <v>650468.87393385812</v>
      </c>
      <c r="D78" s="1296">
        <f t="shared" si="0"/>
        <v>0</v>
      </c>
    </row>
    <row r="79" spans="1:4" s="43" customFormat="1" x14ac:dyDescent="0.25">
      <c r="A79" s="815" t="s">
        <v>564</v>
      </c>
      <c r="B79" s="1295">
        <v>2706886.2111813505</v>
      </c>
      <c r="C79" s="1295">
        <v>2706886.2111813505</v>
      </c>
      <c r="D79" s="1296">
        <f t="shared" si="0"/>
        <v>0</v>
      </c>
    </row>
    <row r="80" spans="1:4" s="43" customFormat="1" x14ac:dyDescent="0.25">
      <c r="A80" s="815" t="s">
        <v>565</v>
      </c>
      <c r="B80" s="1295">
        <v>1900000</v>
      </c>
      <c r="C80" s="1295">
        <v>1900000</v>
      </c>
      <c r="D80" s="1296">
        <f t="shared" si="0"/>
        <v>0</v>
      </c>
    </row>
    <row r="81" spans="1:4" s="43" customFormat="1" x14ac:dyDescent="0.25">
      <c r="A81" s="815" t="s">
        <v>566</v>
      </c>
      <c r="B81" s="1295">
        <v>1556527.094584845</v>
      </c>
      <c r="C81" s="1295">
        <v>1556527.094584845</v>
      </c>
      <c r="D81" s="1296">
        <f t="shared" si="0"/>
        <v>0</v>
      </c>
    </row>
    <row r="82" spans="1:4" s="43" customFormat="1" x14ac:dyDescent="0.25">
      <c r="A82" s="815" t="s">
        <v>567</v>
      </c>
      <c r="B82" s="1295">
        <v>1270411.5813658321</v>
      </c>
      <c r="C82" s="1295">
        <v>1270411.5813658321</v>
      </c>
      <c r="D82" s="1296">
        <f t="shared" si="0"/>
        <v>0</v>
      </c>
    </row>
    <row r="83" spans="1:4" s="43" customFormat="1" x14ac:dyDescent="0.25">
      <c r="A83" s="815" t="s">
        <v>568</v>
      </c>
      <c r="B83" s="1295">
        <v>1672500.3923181726</v>
      </c>
      <c r="C83" s="1295">
        <v>1672500.3923181726</v>
      </c>
      <c r="D83" s="1296">
        <f t="shared" si="0"/>
        <v>0</v>
      </c>
    </row>
    <row r="84" spans="1:4" s="43" customFormat="1" x14ac:dyDescent="0.25">
      <c r="A84" s="502" t="s">
        <v>524</v>
      </c>
      <c r="B84" s="1295"/>
      <c r="C84" s="1295"/>
      <c r="D84" s="1296">
        <f t="shared" si="0"/>
        <v>0</v>
      </c>
    </row>
    <row r="85" spans="1:4" s="43" customFormat="1" x14ac:dyDescent="0.25">
      <c r="A85" s="815" t="s">
        <v>569</v>
      </c>
      <c r="B85" s="1295">
        <v>961215.4503094845</v>
      </c>
      <c r="C85" s="1295">
        <v>961215.4503094845</v>
      </c>
      <c r="D85" s="1296">
        <f t="shared" si="0"/>
        <v>0</v>
      </c>
    </row>
    <row r="86" spans="1:4" s="43" customFormat="1" x14ac:dyDescent="0.25">
      <c r="A86" s="815" t="s">
        <v>570</v>
      </c>
      <c r="B86" s="1295">
        <v>50000</v>
      </c>
      <c r="C86" s="1295">
        <v>50000</v>
      </c>
      <c r="D86" s="1296">
        <f t="shared" si="0"/>
        <v>0</v>
      </c>
    </row>
    <row r="87" spans="1:4" s="43" customFormat="1" x14ac:dyDescent="0.25">
      <c r="A87" s="815" t="s">
        <v>571</v>
      </c>
      <c r="B87" s="1295">
        <v>369318.42819307209</v>
      </c>
      <c r="C87" s="1295">
        <v>369318.42819307209</v>
      </c>
      <c r="D87" s="1296">
        <f t="shared" si="0"/>
        <v>0</v>
      </c>
    </row>
    <row r="88" spans="1:4" s="43" customFormat="1" x14ac:dyDescent="0.25">
      <c r="A88" s="815" t="s">
        <v>572</v>
      </c>
      <c r="B88" s="1295">
        <v>263192.83985377726</v>
      </c>
      <c r="C88" s="1295">
        <v>263192.83985377726</v>
      </c>
      <c r="D88" s="1296">
        <f t="shared" si="0"/>
        <v>0</v>
      </c>
    </row>
    <row r="89" spans="1:4" s="43" customFormat="1" x14ac:dyDescent="0.25">
      <c r="A89" s="815" t="s">
        <v>573</v>
      </c>
      <c r="B89" s="1295">
        <v>78621.039423243987</v>
      </c>
      <c r="C89" s="1295">
        <v>78621.039423243987</v>
      </c>
      <c r="D89" s="1296">
        <f t="shared" si="0"/>
        <v>0</v>
      </c>
    </row>
    <row r="90" spans="1:4" s="43" customFormat="1" x14ac:dyDescent="0.25">
      <c r="A90" s="815" t="s">
        <v>574</v>
      </c>
      <c r="B90" s="1295">
        <v>58703.709436022182</v>
      </c>
      <c r="C90" s="1295">
        <v>58703.709436022182</v>
      </c>
      <c r="D90" s="1296">
        <f t="shared" si="0"/>
        <v>0</v>
      </c>
    </row>
    <row r="91" spans="1:4" s="43" customFormat="1" x14ac:dyDescent="0.25">
      <c r="A91" s="815" t="s">
        <v>575</v>
      </c>
      <c r="B91" s="1295"/>
      <c r="C91" s="1295"/>
      <c r="D91" s="1296">
        <f t="shared" si="0"/>
        <v>0</v>
      </c>
    </row>
    <row r="92" spans="1:4" s="43" customFormat="1" x14ac:dyDescent="0.25">
      <c r="A92" s="816" t="s">
        <v>576</v>
      </c>
      <c r="B92" s="1297"/>
      <c r="C92" s="1297"/>
      <c r="D92" s="1298"/>
    </row>
    <row r="93" spans="1:4" s="43" customFormat="1" x14ac:dyDescent="0.25">
      <c r="A93" s="502" t="s">
        <v>577</v>
      </c>
      <c r="B93" s="1295"/>
      <c r="C93" s="1295"/>
      <c r="D93" s="1296"/>
    </row>
    <row r="94" spans="1:4" s="43" customFormat="1" x14ac:dyDescent="0.25">
      <c r="A94" s="817" t="s">
        <v>578</v>
      </c>
      <c r="B94" s="1299">
        <f t="shared" ref="B94" si="1">SUM(B75:B90)</f>
        <v>24445559.240853932</v>
      </c>
      <c r="C94" s="1299">
        <f>SUM(C75:C90)</f>
        <v>24445559.240853932</v>
      </c>
      <c r="D94" s="1300">
        <f t="shared" ref="D94:D99" si="2">B94-$C94</f>
        <v>0</v>
      </c>
    </row>
    <row r="95" spans="1:4" s="43" customFormat="1" x14ac:dyDescent="0.25">
      <c r="A95" s="502" t="s">
        <v>579</v>
      </c>
      <c r="B95" s="1301"/>
      <c r="C95" s="1301"/>
      <c r="D95" s="1302"/>
    </row>
    <row r="96" spans="1:4" s="43" customFormat="1" x14ac:dyDescent="0.25">
      <c r="A96" s="502" t="s">
        <v>580</v>
      </c>
      <c r="B96" s="1301"/>
      <c r="C96" s="1301"/>
      <c r="D96" s="1302"/>
    </row>
    <row r="97" spans="1:4" s="43" customFormat="1" x14ac:dyDescent="0.25">
      <c r="A97" s="502" t="s">
        <v>581</v>
      </c>
      <c r="B97" s="1301">
        <f t="shared" ref="B97" si="3">-B77</f>
        <v>-7291616.6200000001</v>
      </c>
      <c r="C97" s="1301">
        <f>-C77</f>
        <v>-7291616.6200000001</v>
      </c>
      <c r="D97" s="1302">
        <f t="shared" si="2"/>
        <v>0</v>
      </c>
    </row>
    <row r="98" spans="1:4" s="43" customFormat="1" x14ac:dyDescent="0.25">
      <c r="A98" s="565" t="s">
        <v>582</v>
      </c>
      <c r="B98" s="1303"/>
      <c r="C98" s="1303"/>
      <c r="D98" s="1304"/>
    </row>
    <row r="99" spans="1:4" s="43" customFormat="1" ht="15.75" thickBot="1" x14ac:dyDescent="0.3">
      <c r="A99" s="818" t="s">
        <v>583</v>
      </c>
      <c r="B99" s="1305">
        <f>SUM(B94:B98)</f>
        <v>17153942.620853931</v>
      </c>
      <c r="C99" s="1305">
        <f>SUM(C94:C98)</f>
        <v>17153942.620853931</v>
      </c>
      <c r="D99" s="1306">
        <f t="shared" si="2"/>
        <v>0</v>
      </c>
    </row>
    <row r="100" spans="1:4" s="43" customFormat="1" x14ac:dyDescent="0.25"/>
    <row r="101" spans="1:4" s="43" customFormat="1" x14ac:dyDescent="0.25">
      <c r="A101" s="498" t="s">
        <v>84</v>
      </c>
      <c r="B101" s="200"/>
      <c r="C101" s="200"/>
      <c r="D101" s="200"/>
    </row>
    <row r="102" spans="1:4" s="43" customFormat="1" x14ac:dyDescent="0.25">
      <c r="A102" s="820" t="s">
        <v>293</v>
      </c>
      <c r="B102" s="819"/>
      <c r="C102" s="819"/>
      <c r="D102" s="819"/>
    </row>
  </sheetData>
  <conditionalFormatting sqref="A101:B101">
    <cfRule type="cellIs" dxfId="7" priority="9" operator="equal">
      <formula>"Jennifer"</formula>
    </cfRule>
    <cfRule type="cellIs" dxfId="6" priority="10" operator="equal">
      <formula>"Kacee"</formula>
    </cfRule>
    <cfRule type="cellIs" dxfId="5" priority="11" operator="equal">
      <formula>"Tricia"</formula>
    </cfRule>
    <cfRule type="cellIs" dxfId="4" priority="12" operator="equal">
      <formula>"Henry"</formula>
    </cfRule>
  </conditionalFormatting>
  <conditionalFormatting sqref="C101:D101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5" x14ac:dyDescent="0.25"/>
  <cols>
    <col min="1" max="1" width="6.140625" style="105" customWidth="1"/>
    <col min="2" max="2" width="43" style="191" customWidth="1"/>
    <col min="3" max="3" width="10.7109375" style="105" bestFit="1" customWidth="1"/>
    <col min="4" max="4" width="13" style="105" bestFit="1" customWidth="1"/>
    <col min="5" max="5" width="11.5703125" style="105" bestFit="1" customWidth="1"/>
    <col min="6" max="6" width="4.140625" style="106" customWidth="1"/>
    <col min="7" max="7" width="10.7109375" style="105" bestFit="1" customWidth="1"/>
    <col min="8" max="8" width="13" style="105" bestFit="1" customWidth="1"/>
    <col min="9" max="9" width="10.7109375" style="105" bestFit="1" customWidth="1"/>
    <col min="10" max="10" width="4.140625" style="106" customWidth="1"/>
    <col min="11" max="11" width="12.28515625" style="105" customWidth="1"/>
    <col min="12" max="12" width="13" style="105" bestFit="1" customWidth="1"/>
    <col min="13" max="13" width="10.7109375" style="105" bestFit="1" customWidth="1"/>
    <col min="14" max="14" width="8.140625" style="105" customWidth="1"/>
    <col min="15" max="15" width="13.42578125" style="105" customWidth="1"/>
    <col min="16" max="16" width="17.7109375" style="105" customWidth="1"/>
    <col min="17" max="17" width="4.140625" customWidth="1"/>
    <col min="18" max="18" width="26" style="105" customWidth="1"/>
    <col min="19" max="16384" width="9.140625" style="105"/>
  </cols>
  <sheetData>
    <row r="1" spans="1:18" ht="18.75" x14ac:dyDescent="0.3">
      <c r="A1" s="2" t="s">
        <v>65</v>
      </c>
    </row>
    <row r="2" spans="1:18" ht="21" x14ac:dyDescent="0.35">
      <c r="A2" s="252" t="s">
        <v>642</v>
      </c>
      <c r="B2" s="3"/>
      <c r="C2" s="3"/>
      <c r="D2" s="3"/>
      <c r="E2" s="3"/>
      <c r="F2" s="192"/>
      <c r="G2" s="3"/>
      <c r="H2" s="3"/>
      <c r="I2" s="3"/>
      <c r="J2" s="192"/>
      <c r="K2" s="3"/>
      <c r="L2" s="3"/>
      <c r="M2" s="3"/>
    </row>
    <row r="3" spans="1:18" ht="21" x14ac:dyDescent="0.35">
      <c r="A3" s="3" t="s">
        <v>601</v>
      </c>
      <c r="B3" s="193"/>
      <c r="C3" s="193"/>
      <c r="D3" s="193"/>
      <c r="E3" s="193"/>
      <c r="F3" s="194"/>
      <c r="G3" s="193"/>
      <c r="H3" s="193"/>
      <c r="I3" s="193"/>
      <c r="J3" s="194"/>
      <c r="K3" s="193"/>
      <c r="L3" s="193"/>
      <c r="M3" s="193"/>
    </row>
    <row r="4" spans="1:18" ht="14.85" customHeight="1" x14ac:dyDescent="0.25">
      <c r="A4" s="146"/>
      <c r="B4" s="146"/>
      <c r="C4" s="146"/>
      <c r="D4" s="146"/>
      <c r="E4" s="146"/>
      <c r="F4" s="195"/>
      <c r="G4" s="146"/>
      <c r="H4" s="146"/>
      <c r="I4" s="146"/>
      <c r="J4" s="195"/>
      <c r="K4" s="146"/>
      <c r="L4" s="146"/>
      <c r="M4" s="146"/>
    </row>
    <row r="5" spans="1:18" ht="14.85" customHeight="1" x14ac:dyDescent="0.25">
      <c r="A5" s="146"/>
      <c r="B5" s="146"/>
      <c r="C5" s="146"/>
      <c r="D5" s="146"/>
      <c r="E5" s="146"/>
      <c r="F5" s="195"/>
      <c r="G5" s="146"/>
      <c r="H5" s="146"/>
      <c r="I5" s="146"/>
      <c r="J5" s="195"/>
      <c r="K5" s="146"/>
      <c r="L5" s="146"/>
      <c r="M5" s="146"/>
    </row>
    <row r="6" spans="1:18" x14ac:dyDescent="0.25">
      <c r="A6" s="146"/>
      <c r="B6" s="146"/>
      <c r="C6" s="146"/>
      <c r="D6" s="146"/>
      <c r="E6" s="146"/>
      <c r="F6" s="195"/>
      <c r="G6" s="146"/>
      <c r="H6" s="146"/>
      <c r="I6" s="146"/>
      <c r="J6" s="195"/>
      <c r="K6" s="146"/>
      <c r="L6" s="146"/>
      <c r="M6" s="146"/>
    </row>
    <row r="7" spans="1:18" ht="15.75" customHeight="1" x14ac:dyDescent="0.25">
      <c r="A7" s="101"/>
      <c r="B7" s="500" t="s">
        <v>69</v>
      </c>
      <c r="C7" s="1467">
        <v>2024</v>
      </c>
      <c r="D7" s="1468"/>
      <c r="E7" s="1469"/>
      <c r="F7" s="501"/>
      <c r="G7" s="1467" t="s">
        <v>681</v>
      </c>
      <c r="H7" s="1468"/>
      <c r="I7" s="1469"/>
      <c r="J7" s="7"/>
      <c r="K7" s="1467" t="s">
        <v>682</v>
      </c>
      <c r="L7" s="1468"/>
      <c r="M7" s="1469"/>
      <c r="N7" s="101"/>
      <c r="O7" s="1467" t="s">
        <v>706</v>
      </c>
      <c r="P7" s="1469"/>
      <c r="Q7" s="43"/>
      <c r="R7" s="197" t="s">
        <v>707</v>
      </c>
    </row>
    <row r="8" spans="1:18" ht="30.75" thickBot="1" x14ac:dyDescent="0.3">
      <c r="A8" s="1307" t="s">
        <v>68</v>
      </c>
      <c r="B8" s="196" t="s">
        <v>602</v>
      </c>
      <c r="C8" s="197" t="s">
        <v>603</v>
      </c>
      <c r="D8" s="198" t="s">
        <v>604</v>
      </c>
      <c r="E8" s="199" t="s">
        <v>34</v>
      </c>
      <c r="F8" s="200"/>
      <c r="G8" s="197" t="s">
        <v>603</v>
      </c>
      <c r="H8" s="198" t="s">
        <v>604</v>
      </c>
      <c r="I8" s="199" t="s">
        <v>34</v>
      </c>
      <c r="J8" s="200"/>
      <c r="K8" s="197" t="s">
        <v>603</v>
      </c>
      <c r="L8" s="198" t="s">
        <v>604</v>
      </c>
      <c r="M8" s="199" t="s">
        <v>34</v>
      </c>
      <c r="N8" s="101"/>
      <c r="O8" s="201">
        <v>2024</v>
      </c>
      <c r="P8" s="201" t="s">
        <v>681</v>
      </c>
      <c r="Q8" s="43"/>
      <c r="R8" s="201" t="s">
        <v>811</v>
      </c>
    </row>
    <row r="9" spans="1:18" ht="15.75" thickTop="1" x14ac:dyDescent="0.25">
      <c r="A9" s="502" t="s">
        <v>70</v>
      </c>
      <c r="B9" s="5" t="s">
        <v>21</v>
      </c>
      <c r="C9" s="998">
        <v>0</v>
      </c>
      <c r="D9" s="998">
        <v>0</v>
      </c>
      <c r="E9" s="1161">
        <v>0</v>
      </c>
      <c r="F9" s="1162"/>
      <c r="G9" s="998">
        <v>0</v>
      </c>
      <c r="H9" s="998">
        <v>0</v>
      </c>
      <c r="I9" s="1161">
        <v>0</v>
      </c>
      <c r="J9" s="1163"/>
      <c r="K9" s="998">
        <v>0</v>
      </c>
      <c r="L9" s="998">
        <v>0</v>
      </c>
      <c r="M9" s="1161">
        <v>0</v>
      </c>
      <c r="N9" s="101"/>
      <c r="O9" s="203"/>
      <c r="P9" s="205"/>
      <c r="Q9" s="43"/>
      <c r="R9" s="282"/>
    </row>
    <row r="10" spans="1:18" x14ac:dyDescent="0.25">
      <c r="A10" s="502" t="s">
        <v>70</v>
      </c>
      <c r="B10" s="5" t="s">
        <v>23</v>
      </c>
      <c r="C10" s="998">
        <v>0</v>
      </c>
      <c r="D10" s="998">
        <v>0</v>
      </c>
      <c r="E10" s="1164">
        <v>0</v>
      </c>
      <c r="F10" s="1162"/>
      <c r="G10" s="998">
        <v>0</v>
      </c>
      <c r="H10" s="998">
        <v>0</v>
      </c>
      <c r="I10" s="1164">
        <v>0</v>
      </c>
      <c r="J10" s="1163"/>
      <c r="K10" s="998">
        <v>0</v>
      </c>
      <c r="L10" s="998">
        <v>0</v>
      </c>
      <c r="M10" s="1164">
        <v>0</v>
      </c>
      <c r="N10" s="101"/>
      <c r="O10" s="207"/>
      <c r="P10" s="208"/>
      <c r="Q10" s="43"/>
      <c r="R10" s="283"/>
    </row>
    <row r="11" spans="1:18" ht="15.75" thickBot="1" x14ac:dyDescent="0.3">
      <c r="A11" s="502" t="s">
        <v>70</v>
      </c>
      <c r="B11" s="5" t="s">
        <v>58</v>
      </c>
      <c r="C11" s="1165">
        <v>0</v>
      </c>
      <c r="D11" s="998">
        <v>0</v>
      </c>
      <c r="E11" s="1164">
        <v>0</v>
      </c>
      <c r="F11" s="1162"/>
      <c r="G11" s="998">
        <v>0</v>
      </c>
      <c r="H11" s="998">
        <v>0</v>
      </c>
      <c r="I11" s="1164">
        <v>0</v>
      </c>
      <c r="J11" s="1163"/>
      <c r="K11" s="998">
        <v>0</v>
      </c>
      <c r="L11" s="998">
        <v>0</v>
      </c>
      <c r="M11" s="1164">
        <v>0</v>
      </c>
      <c r="N11" s="101"/>
      <c r="O11" s="210"/>
      <c r="P11" s="211"/>
      <c r="Q11" s="43"/>
      <c r="R11" s="284"/>
    </row>
    <row r="12" spans="1:18" ht="16.5" thickTop="1" thickBot="1" x14ac:dyDescent="0.3">
      <c r="A12" s="502" t="s">
        <v>70</v>
      </c>
      <c r="B12" s="5" t="s">
        <v>3</v>
      </c>
      <c r="C12" s="998">
        <v>0</v>
      </c>
      <c r="D12" s="998">
        <v>0</v>
      </c>
      <c r="E12" s="1164">
        <v>0</v>
      </c>
      <c r="F12" s="1162"/>
      <c r="G12" s="998">
        <v>0</v>
      </c>
      <c r="H12" s="998">
        <v>0</v>
      </c>
      <c r="I12" s="1164">
        <v>0</v>
      </c>
      <c r="J12" s="1163"/>
      <c r="K12" s="1166">
        <v>0</v>
      </c>
      <c r="L12" s="1166">
        <v>0</v>
      </c>
      <c r="M12" s="1167">
        <v>0</v>
      </c>
      <c r="N12" s="102"/>
      <c r="O12" s="209">
        <v>-257989.81</v>
      </c>
      <c r="P12" s="206">
        <v>-232760.99210000003</v>
      </c>
      <c r="Q12" s="43"/>
      <c r="R12" s="289">
        <v>-25228.817899999965</v>
      </c>
    </row>
    <row r="13" spans="1:18" ht="15.75" thickTop="1" x14ac:dyDescent="0.25">
      <c r="A13" s="502" t="s">
        <v>70</v>
      </c>
      <c r="B13" s="5" t="s">
        <v>55</v>
      </c>
      <c r="C13" s="239"/>
      <c r="D13" s="70"/>
      <c r="E13" s="71"/>
      <c r="F13" s="998"/>
      <c r="G13" s="239"/>
      <c r="H13" s="70"/>
      <c r="I13" s="71"/>
      <c r="J13" s="564"/>
      <c r="K13" s="240"/>
      <c r="L13" s="72"/>
      <c r="M13" s="73"/>
      <c r="N13" s="503"/>
      <c r="O13" s="209">
        <v>481876.78</v>
      </c>
      <c r="P13" s="206">
        <v>462255.13249999995</v>
      </c>
      <c r="Q13" s="43"/>
      <c r="R13" s="202">
        <v>19621.647500000079</v>
      </c>
    </row>
    <row r="14" spans="1:18" x14ac:dyDescent="0.25">
      <c r="A14" s="502" t="s">
        <v>70</v>
      </c>
      <c r="B14" s="5" t="s">
        <v>32</v>
      </c>
      <c r="C14" s="240"/>
      <c r="D14" s="72"/>
      <c r="E14" s="73"/>
      <c r="F14" s="998"/>
      <c r="G14" s="240"/>
      <c r="H14" s="72"/>
      <c r="I14" s="73"/>
      <c r="J14" s="564"/>
      <c r="K14" s="240"/>
      <c r="L14" s="72"/>
      <c r="M14" s="73"/>
      <c r="N14" s="503"/>
      <c r="O14" s="209">
        <v>898778.30999999994</v>
      </c>
      <c r="P14" s="206">
        <v>768308.4129</v>
      </c>
      <c r="Q14" s="43"/>
      <c r="R14" s="202">
        <v>130469.89709999994</v>
      </c>
    </row>
    <row r="15" spans="1:18" x14ac:dyDescent="0.25">
      <c r="A15" s="502" t="s">
        <v>70</v>
      </c>
      <c r="B15" s="5" t="s">
        <v>31</v>
      </c>
      <c r="C15" s="240"/>
      <c r="D15" s="72"/>
      <c r="E15" s="73"/>
      <c r="F15" s="998"/>
      <c r="G15" s="240"/>
      <c r="H15" s="72"/>
      <c r="I15" s="73"/>
      <c r="J15" s="564"/>
      <c r="K15" s="240"/>
      <c r="L15" s="72"/>
      <c r="M15" s="73"/>
      <c r="N15" s="503"/>
      <c r="O15" s="209">
        <v>2088591.3</v>
      </c>
      <c r="P15" s="206">
        <v>1793574.9120000002</v>
      </c>
      <c r="Q15" s="43"/>
      <c r="R15" s="202">
        <v>295016.3879999998</v>
      </c>
    </row>
    <row r="16" spans="1:18" ht="15.75" thickBot="1" x14ac:dyDescent="0.3">
      <c r="A16" s="502" t="s">
        <v>70</v>
      </c>
      <c r="B16" s="5" t="s">
        <v>33</v>
      </c>
      <c r="C16" s="240"/>
      <c r="D16" s="72"/>
      <c r="E16" s="73"/>
      <c r="F16" s="998"/>
      <c r="G16" s="240"/>
      <c r="H16" s="72"/>
      <c r="I16" s="73"/>
      <c r="J16" s="564"/>
      <c r="K16" s="240"/>
      <c r="L16" s="72"/>
      <c r="M16" s="73"/>
      <c r="N16" s="503"/>
      <c r="O16" s="209">
        <v>842297.84997264657</v>
      </c>
      <c r="P16" s="206">
        <v>1276966.2918999998</v>
      </c>
      <c r="Q16" s="43"/>
      <c r="R16" s="290">
        <v>-434668.44192735327</v>
      </c>
    </row>
    <row r="17" spans="1:20" ht="15.75" thickTop="1" x14ac:dyDescent="0.25">
      <c r="A17" s="502">
        <v>501</v>
      </c>
      <c r="B17" s="5" t="s">
        <v>49</v>
      </c>
      <c r="C17" s="240"/>
      <c r="D17" s="72"/>
      <c r="E17" s="73"/>
      <c r="F17" s="998"/>
      <c r="G17" s="240"/>
      <c r="H17" s="72"/>
      <c r="I17" s="73"/>
      <c r="J17" s="564"/>
      <c r="K17" s="240"/>
      <c r="L17" s="72"/>
      <c r="M17" s="73"/>
      <c r="N17" s="101"/>
      <c r="O17" s="203"/>
      <c r="P17" s="205"/>
      <c r="Q17" s="43"/>
      <c r="R17" s="282"/>
    </row>
    <row r="18" spans="1:20" x14ac:dyDescent="0.25">
      <c r="A18" s="502">
        <v>547</v>
      </c>
      <c r="B18" s="5" t="s">
        <v>27</v>
      </c>
      <c r="C18" s="240"/>
      <c r="D18" s="72"/>
      <c r="E18" s="73"/>
      <c r="F18" s="998"/>
      <c r="G18" s="240"/>
      <c r="H18" s="72"/>
      <c r="I18" s="73"/>
      <c r="J18" s="564"/>
      <c r="K18" s="240"/>
      <c r="L18" s="72"/>
      <c r="M18" s="73"/>
      <c r="N18" s="101"/>
      <c r="O18" s="207"/>
      <c r="P18" s="208"/>
      <c r="Q18" s="43"/>
      <c r="R18" s="283"/>
      <c r="T18" s="333"/>
    </row>
    <row r="19" spans="1:20" x14ac:dyDescent="0.25">
      <c r="A19" s="502">
        <v>547</v>
      </c>
      <c r="B19" s="5" t="s">
        <v>28</v>
      </c>
      <c r="C19" s="240"/>
      <c r="D19" s="72"/>
      <c r="E19" s="73"/>
      <c r="F19" s="998"/>
      <c r="G19" s="240"/>
      <c r="H19" s="72"/>
      <c r="I19" s="73"/>
      <c r="J19" s="564"/>
      <c r="K19" s="240"/>
      <c r="L19" s="72"/>
      <c r="M19" s="73"/>
      <c r="N19" s="101"/>
      <c r="O19" s="207"/>
      <c r="P19" s="208"/>
      <c r="Q19" s="43"/>
      <c r="R19" s="283"/>
      <c r="T19" s="333"/>
    </row>
    <row r="20" spans="1:20" x14ac:dyDescent="0.25">
      <c r="A20" s="502">
        <v>547</v>
      </c>
      <c r="B20" s="5" t="s">
        <v>25</v>
      </c>
      <c r="C20" s="240"/>
      <c r="D20" s="72"/>
      <c r="E20" s="73"/>
      <c r="F20" s="998"/>
      <c r="G20" s="240"/>
      <c r="H20" s="72"/>
      <c r="I20" s="73"/>
      <c r="J20" s="564"/>
      <c r="K20" s="240"/>
      <c r="L20" s="72"/>
      <c r="M20" s="73"/>
      <c r="N20" s="101"/>
      <c r="O20" s="207"/>
      <c r="P20" s="208"/>
      <c r="Q20" s="43"/>
      <c r="R20" s="283"/>
      <c r="T20" s="333"/>
    </row>
    <row r="21" spans="1:20" x14ac:dyDescent="0.25">
      <c r="A21" s="502">
        <v>547</v>
      </c>
      <c r="B21" s="5" t="s">
        <v>30</v>
      </c>
      <c r="C21" s="240"/>
      <c r="D21" s="72"/>
      <c r="E21" s="73"/>
      <c r="F21" s="998"/>
      <c r="G21" s="240"/>
      <c r="H21" s="72"/>
      <c r="I21" s="73"/>
      <c r="J21" s="564"/>
      <c r="K21" s="240"/>
      <c r="L21" s="72"/>
      <c r="M21" s="73"/>
      <c r="N21" s="101"/>
      <c r="O21" s="207"/>
      <c r="P21" s="208"/>
      <c r="Q21" s="43"/>
      <c r="R21" s="283"/>
      <c r="T21" s="333"/>
    </row>
    <row r="22" spans="1:20" x14ac:dyDescent="0.25">
      <c r="A22" s="502">
        <v>547</v>
      </c>
      <c r="B22" s="5" t="s">
        <v>24</v>
      </c>
      <c r="C22" s="240"/>
      <c r="D22" s="72"/>
      <c r="E22" s="73"/>
      <c r="F22" s="998"/>
      <c r="G22" s="240"/>
      <c r="H22" s="72"/>
      <c r="I22" s="73"/>
      <c r="J22" s="564"/>
      <c r="K22" s="240"/>
      <c r="L22" s="72"/>
      <c r="M22" s="73"/>
      <c r="N22" s="101"/>
      <c r="O22" s="207"/>
      <c r="P22" s="208"/>
      <c r="Q22" s="43"/>
      <c r="R22" s="283"/>
      <c r="T22" s="333"/>
    </row>
    <row r="23" spans="1:20" x14ac:dyDescent="0.25">
      <c r="A23" s="502">
        <v>547</v>
      </c>
      <c r="B23" s="5" t="s">
        <v>51</v>
      </c>
      <c r="C23" s="240"/>
      <c r="D23" s="72"/>
      <c r="E23" s="73"/>
      <c r="F23" s="998"/>
      <c r="G23" s="240"/>
      <c r="H23" s="72"/>
      <c r="I23" s="73"/>
      <c r="J23" s="564"/>
      <c r="K23" s="240"/>
      <c r="L23" s="72"/>
      <c r="M23" s="73"/>
      <c r="N23" s="101"/>
      <c r="O23" s="207"/>
      <c r="P23" s="208"/>
      <c r="Q23" s="43"/>
      <c r="R23" s="283"/>
      <c r="T23" s="333"/>
    </row>
    <row r="24" spans="1:20" x14ac:dyDescent="0.25">
      <c r="A24" s="502">
        <v>547</v>
      </c>
      <c r="B24" s="5" t="s">
        <v>52</v>
      </c>
      <c r="C24" s="240"/>
      <c r="D24" s="72"/>
      <c r="E24" s="73"/>
      <c r="F24" s="998"/>
      <c r="G24" s="240"/>
      <c r="H24" s="72"/>
      <c r="I24" s="73"/>
      <c r="J24" s="564"/>
      <c r="K24" s="240"/>
      <c r="L24" s="72"/>
      <c r="M24" s="73"/>
      <c r="N24" s="101"/>
      <c r="O24" s="207"/>
      <c r="P24" s="208"/>
      <c r="Q24" s="43"/>
      <c r="R24" s="283"/>
      <c r="T24" s="333"/>
    </row>
    <row r="25" spans="1:20" x14ac:dyDescent="0.25">
      <c r="A25" s="502">
        <v>547</v>
      </c>
      <c r="B25" s="5" t="s">
        <v>50</v>
      </c>
      <c r="C25" s="240"/>
      <c r="D25" s="72"/>
      <c r="E25" s="73"/>
      <c r="F25" s="998"/>
      <c r="G25" s="240"/>
      <c r="H25" s="72"/>
      <c r="I25" s="73"/>
      <c r="J25" s="564"/>
      <c r="K25" s="240"/>
      <c r="L25" s="72"/>
      <c r="M25" s="73"/>
      <c r="N25" s="101"/>
      <c r="O25" s="207"/>
      <c r="P25" s="208"/>
      <c r="Q25" s="43"/>
      <c r="R25" s="283"/>
      <c r="T25" s="333"/>
    </row>
    <row r="26" spans="1:20" x14ac:dyDescent="0.25">
      <c r="A26" s="502">
        <v>547</v>
      </c>
      <c r="B26" s="5" t="s">
        <v>61</v>
      </c>
      <c r="C26" s="240"/>
      <c r="D26" s="72"/>
      <c r="E26" s="73"/>
      <c r="F26" s="998"/>
      <c r="G26" s="240"/>
      <c r="H26" s="72"/>
      <c r="I26" s="73"/>
      <c r="J26" s="564"/>
      <c r="K26" s="240"/>
      <c r="L26" s="72"/>
      <c r="M26" s="73"/>
      <c r="N26" s="101"/>
      <c r="O26" s="207"/>
      <c r="P26" s="208"/>
      <c r="Q26" s="43"/>
      <c r="R26" s="283"/>
      <c r="T26" s="333"/>
    </row>
    <row r="27" spans="1:20" x14ac:dyDescent="0.25">
      <c r="A27" s="502">
        <v>547</v>
      </c>
      <c r="B27" s="5" t="s">
        <v>26</v>
      </c>
      <c r="C27" s="240"/>
      <c r="D27" s="72"/>
      <c r="E27" s="73"/>
      <c r="F27" s="998"/>
      <c r="G27" s="240"/>
      <c r="H27" s="72"/>
      <c r="I27" s="73"/>
      <c r="J27" s="564"/>
      <c r="K27" s="240"/>
      <c r="L27" s="72"/>
      <c r="M27" s="73"/>
      <c r="N27" s="101"/>
      <c r="O27" s="207"/>
      <c r="P27" s="208"/>
      <c r="Q27" s="43"/>
      <c r="R27" s="283"/>
      <c r="T27" s="333"/>
    </row>
    <row r="28" spans="1:20" x14ac:dyDescent="0.25">
      <c r="A28" s="502">
        <v>547</v>
      </c>
      <c r="B28" s="5" t="s">
        <v>22</v>
      </c>
      <c r="C28" s="631"/>
      <c r="D28" s="632"/>
      <c r="E28" s="633"/>
      <c r="F28" s="564"/>
      <c r="G28" s="631"/>
      <c r="H28" s="632"/>
      <c r="I28" s="633"/>
      <c r="J28" s="564"/>
      <c r="K28" s="631"/>
      <c r="L28" s="632"/>
      <c r="M28" s="633"/>
      <c r="N28" s="101"/>
      <c r="O28" s="255"/>
      <c r="P28" s="256"/>
      <c r="Q28" s="101"/>
      <c r="R28" s="285"/>
    </row>
    <row r="29" spans="1:20" x14ac:dyDescent="0.25">
      <c r="A29" s="502">
        <v>555</v>
      </c>
      <c r="B29" s="5" t="s">
        <v>4</v>
      </c>
      <c r="C29" s="240"/>
      <c r="D29" s="72"/>
      <c r="E29" s="73"/>
      <c r="F29" s="998"/>
      <c r="G29" s="240"/>
      <c r="H29" s="72"/>
      <c r="I29" s="73"/>
      <c r="J29" s="564"/>
      <c r="K29" s="240"/>
      <c r="L29" s="72"/>
      <c r="M29" s="73"/>
      <c r="N29" s="101"/>
      <c r="O29" s="207"/>
      <c r="P29" s="208"/>
      <c r="Q29" s="43"/>
      <c r="R29" s="283"/>
    </row>
    <row r="30" spans="1:20" x14ac:dyDescent="0.25">
      <c r="A30" s="504" t="s">
        <v>71</v>
      </c>
      <c r="B30" s="5" t="s">
        <v>100</v>
      </c>
      <c r="C30" s="240"/>
      <c r="D30" s="72"/>
      <c r="E30" s="73"/>
      <c r="F30" s="998"/>
      <c r="G30" s="240"/>
      <c r="H30" s="72"/>
      <c r="I30" s="73"/>
      <c r="J30" s="564"/>
      <c r="K30" s="240"/>
      <c r="L30" s="72"/>
      <c r="M30" s="73"/>
      <c r="N30" s="101"/>
      <c r="O30" s="207"/>
      <c r="P30" s="208"/>
      <c r="Q30" s="43"/>
      <c r="R30" s="283"/>
    </row>
    <row r="31" spans="1:20" ht="15.75" thickBot="1" x14ac:dyDescent="0.3">
      <c r="A31" s="504" t="s">
        <v>71</v>
      </c>
      <c r="B31" s="5" t="s">
        <v>101</v>
      </c>
      <c r="C31" s="1168"/>
      <c r="D31" s="1169"/>
      <c r="E31" s="1170"/>
      <c r="F31" s="998"/>
      <c r="G31" s="1168"/>
      <c r="H31" s="1169"/>
      <c r="I31" s="1170"/>
      <c r="J31" s="564"/>
      <c r="K31" s="240"/>
      <c r="L31" s="1169"/>
      <c r="M31" s="73"/>
      <c r="N31" s="101"/>
      <c r="O31" s="207"/>
      <c r="P31" s="208"/>
      <c r="Q31" s="43"/>
      <c r="R31" s="283"/>
    </row>
    <row r="32" spans="1:20" ht="15.75" thickTop="1" x14ac:dyDescent="0.25">
      <c r="A32" s="504" t="s">
        <v>71</v>
      </c>
      <c r="B32" s="5" t="s">
        <v>18</v>
      </c>
      <c r="C32" s="1011">
        <v>0</v>
      </c>
      <c r="D32" s="998">
        <v>0</v>
      </c>
      <c r="E32" s="1013">
        <v>0</v>
      </c>
      <c r="F32" s="998"/>
      <c r="G32" s="1011">
        <v>0</v>
      </c>
      <c r="H32" s="998">
        <v>0</v>
      </c>
      <c r="I32" s="1013">
        <v>0</v>
      </c>
      <c r="J32" s="564"/>
      <c r="K32" s="1011">
        <v>0</v>
      </c>
      <c r="L32" s="998">
        <v>0</v>
      </c>
      <c r="M32" s="1013">
        <v>0</v>
      </c>
      <c r="N32" s="101"/>
      <c r="O32" s="207"/>
      <c r="P32" s="208"/>
      <c r="Q32" s="43"/>
      <c r="R32" s="283"/>
    </row>
    <row r="33" spans="1:18" x14ac:dyDescent="0.25">
      <c r="A33" s="504" t="s">
        <v>71</v>
      </c>
      <c r="B33" s="5" t="s">
        <v>19</v>
      </c>
      <c r="C33" s="998">
        <v>0</v>
      </c>
      <c r="D33" s="998">
        <v>0</v>
      </c>
      <c r="E33" s="1164">
        <v>0</v>
      </c>
      <c r="F33" s="998"/>
      <c r="G33" s="1165">
        <v>0</v>
      </c>
      <c r="H33" s="998">
        <v>0</v>
      </c>
      <c r="I33" s="1164">
        <v>0</v>
      </c>
      <c r="J33" s="564"/>
      <c r="K33" s="1165">
        <v>0</v>
      </c>
      <c r="L33" s="998">
        <v>0</v>
      </c>
      <c r="M33" s="1164">
        <v>0</v>
      </c>
      <c r="N33" s="101"/>
      <c r="O33" s="207"/>
      <c r="P33" s="208"/>
      <c r="Q33" s="43"/>
      <c r="R33" s="283"/>
    </row>
    <row r="34" spans="1:18" x14ac:dyDescent="0.25">
      <c r="A34" s="504" t="s">
        <v>71</v>
      </c>
      <c r="B34" s="5" t="s">
        <v>62</v>
      </c>
      <c r="C34" s="998">
        <v>0</v>
      </c>
      <c r="D34" s="998">
        <v>0</v>
      </c>
      <c r="E34" s="1164">
        <v>0</v>
      </c>
      <c r="F34" s="998"/>
      <c r="G34" s="1165">
        <v>0</v>
      </c>
      <c r="H34" s="998">
        <v>0</v>
      </c>
      <c r="I34" s="1164">
        <v>0</v>
      </c>
      <c r="J34" s="564"/>
      <c r="K34" s="1165">
        <v>0</v>
      </c>
      <c r="L34" s="998">
        <v>0</v>
      </c>
      <c r="M34" s="1164">
        <v>0</v>
      </c>
      <c r="N34" s="101"/>
      <c r="O34" s="207"/>
      <c r="P34" s="208"/>
      <c r="Q34" s="43"/>
      <c r="R34" s="283"/>
    </row>
    <row r="35" spans="1:18" ht="15.75" thickBot="1" x14ac:dyDescent="0.3">
      <c r="A35" s="502" t="s">
        <v>71</v>
      </c>
      <c r="B35" s="5" t="s">
        <v>20</v>
      </c>
      <c r="C35" s="998">
        <v>0</v>
      </c>
      <c r="D35" s="998">
        <v>0</v>
      </c>
      <c r="E35" s="1164">
        <v>0</v>
      </c>
      <c r="F35" s="1162"/>
      <c r="G35" s="998">
        <v>0</v>
      </c>
      <c r="H35" s="998">
        <v>0</v>
      </c>
      <c r="I35" s="1164">
        <v>0</v>
      </c>
      <c r="J35" s="1163"/>
      <c r="K35" s="998">
        <v>0</v>
      </c>
      <c r="L35" s="998">
        <v>0</v>
      </c>
      <c r="M35" s="1164">
        <v>0</v>
      </c>
      <c r="N35" s="102"/>
      <c r="O35" s="207"/>
      <c r="P35" s="208"/>
      <c r="Q35" s="43"/>
      <c r="R35" s="283"/>
    </row>
    <row r="36" spans="1:18" ht="15.75" thickTop="1" x14ac:dyDescent="0.25">
      <c r="A36" s="502" t="s">
        <v>71</v>
      </c>
      <c r="B36" s="5" t="s">
        <v>53</v>
      </c>
      <c r="C36" s="239"/>
      <c r="D36" s="70"/>
      <c r="E36" s="70"/>
      <c r="F36" s="1171"/>
      <c r="G36" s="70"/>
      <c r="H36" s="70"/>
      <c r="I36" s="70"/>
      <c r="J36" s="1172"/>
      <c r="K36" s="70"/>
      <c r="L36" s="70"/>
      <c r="M36" s="71"/>
      <c r="N36" s="503"/>
      <c r="O36" s="207"/>
      <c r="P36" s="208"/>
      <c r="Q36" s="43"/>
      <c r="R36" s="283"/>
    </row>
    <row r="37" spans="1:18" x14ac:dyDescent="0.25">
      <c r="A37" s="504" t="s">
        <v>71</v>
      </c>
      <c r="B37" s="5" t="s">
        <v>9</v>
      </c>
      <c r="C37" s="240"/>
      <c r="D37" s="72"/>
      <c r="E37" s="72"/>
      <c r="F37" s="998"/>
      <c r="G37" s="72"/>
      <c r="H37" s="72"/>
      <c r="I37" s="72"/>
      <c r="J37" s="564"/>
      <c r="K37" s="72"/>
      <c r="L37" s="72"/>
      <c r="M37" s="73"/>
      <c r="N37" s="101"/>
      <c r="O37" s="207"/>
      <c r="P37" s="208"/>
      <c r="Q37" s="101"/>
      <c r="R37" s="283"/>
    </row>
    <row r="38" spans="1:18" x14ac:dyDescent="0.25">
      <c r="A38" s="504" t="s">
        <v>71</v>
      </c>
      <c r="B38" s="5" t="s">
        <v>10</v>
      </c>
      <c r="C38" s="240"/>
      <c r="D38" s="72"/>
      <c r="E38" s="72"/>
      <c r="F38" s="998"/>
      <c r="G38" s="72"/>
      <c r="H38" s="72"/>
      <c r="I38" s="72"/>
      <c r="J38" s="564"/>
      <c r="K38" s="72"/>
      <c r="L38" s="72"/>
      <c r="M38" s="73"/>
      <c r="N38" s="101"/>
      <c r="O38" s="207"/>
      <c r="P38" s="208"/>
      <c r="Q38" s="101"/>
      <c r="R38" s="283"/>
    </row>
    <row r="39" spans="1:18" x14ac:dyDescent="0.25">
      <c r="A39" s="502" t="s">
        <v>70</v>
      </c>
      <c r="B39" s="5" t="s">
        <v>6</v>
      </c>
      <c r="C39" s="240"/>
      <c r="D39" s="72"/>
      <c r="E39" s="72"/>
      <c r="F39" s="998"/>
      <c r="G39" s="72"/>
      <c r="H39" s="72"/>
      <c r="I39" s="72"/>
      <c r="J39" s="564"/>
      <c r="K39" s="72"/>
      <c r="L39" s="72"/>
      <c r="M39" s="73"/>
      <c r="N39" s="101"/>
      <c r="O39" s="207"/>
      <c r="P39" s="208"/>
      <c r="Q39" s="101"/>
      <c r="R39" s="283"/>
    </row>
    <row r="40" spans="1:18" x14ac:dyDescent="0.25">
      <c r="A40" s="502">
        <v>555</v>
      </c>
      <c r="B40" s="5" t="s">
        <v>7</v>
      </c>
      <c r="C40" s="240"/>
      <c r="D40" s="72"/>
      <c r="E40" s="72"/>
      <c r="F40" s="998"/>
      <c r="G40" s="72"/>
      <c r="H40" s="72"/>
      <c r="I40" s="72"/>
      <c r="J40" s="564"/>
      <c r="K40" s="72"/>
      <c r="L40" s="72"/>
      <c r="M40" s="73"/>
      <c r="N40" s="101"/>
      <c r="O40" s="207"/>
      <c r="P40" s="208"/>
      <c r="Q40" s="101"/>
      <c r="R40" s="283"/>
    </row>
    <row r="41" spans="1:18" ht="15.75" thickBot="1" x14ac:dyDescent="0.3">
      <c r="A41" s="502">
        <v>555</v>
      </c>
      <c r="B41" s="5" t="s">
        <v>8</v>
      </c>
      <c r="C41" s="240"/>
      <c r="D41" s="72"/>
      <c r="E41" s="72"/>
      <c r="F41" s="617"/>
      <c r="G41" s="72"/>
      <c r="H41" s="72"/>
      <c r="I41" s="72"/>
      <c r="J41" s="617"/>
      <c r="K41" s="72"/>
      <c r="L41" s="72"/>
      <c r="M41" s="73"/>
      <c r="N41" s="101"/>
      <c r="O41" s="207"/>
      <c r="P41" s="208"/>
      <c r="Q41" s="101"/>
      <c r="R41" s="283"/>
    </row>
    <row r="42" spans="1:18" ht="15.75" thickTop="1" x14ac:dyDescent="0.25">
      <c r="A42" s="502" t="s">
        <v>70</v>
      </c>
      <c r="B42" s="1320"/>
      <c r="C42" s="72"/>
      <c r="D42" s="72"/>
      <c r="E42" s="72"/>
      <c r="F42" s="617"/>
      <c r="G42" s="72"/>
      <c r="H42" s="72"/>
      <c r="I42" s="72"/>
      <c r="J42" s="617"/>
      <c r="K42" s="72"/>
      <c r="L42" s="72"/>
      <c r="M42" s="73"/>
      <c r="N42" s="101"/>
      <c r="O42" s="207"/>
      <c r="P42" s="208"/>
      <c r="Q42" s="101"/>
      <c r="R42" s="283"/>
    </row>
    <row r="43" spans="1:18" x14ac:dyDescent="0.25">
      <c r="A43" s="502" t="s">
        <v>70</v>
      </c>
      <c r="B43" s="1318"/>
      <c r="C43" s="72"/>
      <c r="D43" s="72"/>
      <c r="E43" s="72"/>
      <c r="F43" s="617"/>
      <c r="G43" s="72"/>
      <c r="H43" s="72"/>
      <c r="I43" s="72"/>
      <c r="J43" s="617"/>
      <c r="K43" s="72"/>
      <c r="L43" s="72"/>
      <c r="M43" s="73"/>
      <c r="N43" s="101"/>
      <c r="O43" s="207"/>
      <c r="P43" s="208"/>
      <c r="Q43" s="101"/>
      <c r="R43" s="283"/>
    </row>
    <row r="44" spans="1:18" x14ac:dyDescent="0.25">
      <c r="A44" s="502" t="s">
        <v>70</v>
      </c>
      <c r="B44" s="1318"/>
      <c r="C44" s="72"/>
      <c r="D44" s="72"/>
      <c r="E44" s="72"/>
      <c r="F44" s="617"/>
      <c r="G44" s="72"/>
      <c r="H44" s="72"/>
      <c r="I44" s="72"/>
      <c r="J44" s="617"/>
      <c r="K44" s="72"/>
      <c r="L44" s="72"/>
      <c r="M44" s="73"/>
      <c r="N44" s="101"/>
      <c r="O44" s="207"/>
      <c r="P44" s="208"/>
      <c r="Q44" s="101"/>
      <c r="R44" s="283"/>
    </row>
    <row r="45" spans="1:18" x14ac:dyDescent="0.25">
      <c r="A45" s="502" t="s">
        <v>70</v>
      </c>
      <c r="B45" s="1318"/>
      <c r="C45" s="72"/>
      <c r="D45" s="72"/>
      <c r="E45" s="72"/>
      <c r="F45" s="617"/>
      <c r="G45" s="72"/>
      <c r="H45" s="72"/>
      <c r="I45" s="72"/>
      <c r="J45" s="617"/>
      <c r="K45" s="72"/>
      <c r="L45" s="72"/>
      <c r="M45" s="73"/>
      <c r="N45" s="101"/>
      <c r="O45" s="207"/>
      <c r="P45" s="208"/>
      <c r="Q45" s="101"/>
      <c r="R45" s="283"/>
    </row>
    <row r="46" spans="1:18" ht="15.75" thickBot="1" x14ac:dyDescent="0.3">
      <c r="A46" s="502">
        <v>555</v>
      </c>
      <c r="B46" s="1319"/>
      <c r="C46" s="1169"/>
      <c r="D46" s="1169"/>
      <c r="E46" s="1169"/>
      <c r="F46" s="1173"/>
      <c r="G46" s="1169"/>
      <c r="H46" s="1169"/>
      <c r="I46" s="1169"/>
      <c r="J46" s="1173"/>
      <c r="K46" s="1169"/>
      <c r="L46" s="1169"/>
      <c r="M46" s="1170"/>
      <c r="N46" s="101"/>
      <c r="O46" s="210"/>
      <c r="P46" s="211"/>
      <c r="Q46" s="101"/>
      <c r="R46" s="284"/>
    </row>
    <row r="47" spans="1:18" ht="16.5" thickTop="1" thickBot="1" x14ac:dyDescent="0.3">
      <c r="A47" s="502">
        <v>555</v>
      </c>
      <c r="B47" s="5" t="s">
        <v>2</v>
      </c>
      <c r="C47" s="1165">
        <v>0</v>
      </c>
      <c r="D47" s="998">
        <v>0</v>
      </c>
      <c r="E47" s="1164">
        <v>0</v>
      </c>
      <c r="F47" s="564"/>
      <c r="G47" s="1174">
        <v>0</v>
      </c>
      <c r="H47" s="998">
        <v>0</v>
      </c>
      <c r="I47" s="1175">
        <v>0</v>
      </c>
      <c r="J47" s="564"/>
      <c r="K47" s="1174">
        <v>0</v>
      </c>
      <c r="L47" s="998">
        <v>0</v>
      </c>
      <c r="M47" s="1175">
        <v>0</v>
      </c>
      <c r="N47" s="102"/>
      <c r="O47" s="209">
        <v>7140.3580000000002</v>
      </c>
      <c r="P47" s="206">
        <v>7000.1307400000005</v>
      </c>
      <c r="Q47" s="43"/>
      <c r="R47" s="291">
        <v>140.22725999999966</v>
      </c>
    </row>
    <row r="48" spans="1:18" ht="16.5" thickTop="1" thickBot="1" x14ac:dyDescent="0.3">
      <c r="A48" s="502">
        <v>555</v>
      </c>
      <c r="B48" s="5" t="s">
        <v>29</v>
      </c>
      <c r="C48" s="1176"/>
      <c r="D48" s="1177"/>
      <c r="E48" s="1178"/>
      <c r="F48" s="110"/>
      <c r="G48" s="1176"/>
      <c r="H48" s="1177"/>
      <c r="I48" s="1178"/>
      <c r="J48" s="110"/>
      <c r="K48" s="1176"/>
      <c r="L48" s="1177"/>
      <c r="M48" s="1178"/>
      <c r="N48" s="503"/>
      <c r="O48" s="253"/>
      <c r="P48" s="254"/>
      <c r="Q48" s="43"/>
      <c r="R48" s="286"/>
    </row>
    <row r="49" spans="1:18" ht="16.5" thickTop="1" thickBot="1" x14ac:dyDescent="0.3">
      <c r="A49" s="502">
        <v>555</v>
      </c>
      <c r="B49" s="5" t="s">
        <v>56</v>
      </c>
      <c r="C49" s="998">
        <v>0</v>
      </c>
      <c r="D49" s="998">
        <v>0</v>
      </c>
      <c r="E49" s="1164">
        <v>0</v>
      </c>
      <c r="F49" s="1162"/>
      <c r="G49" s="998">
        <v>0</v>
      </c>
      <c r="H49" s="998">
        <v>0</v>
      </c>
      <c r="I49" s="1164">
        <v>0</v>
      </c>
      <c r="J49" s="1163"/>
      <c r="K49" s="1166">
        <v>0</v>
      </c>
      <c r="L49" s="1166">
        <v>0</v>
      </c>
      <c r="M49" s="1167">
        <v>0</v>
      </c>
      <c r="N49" s="102"/>
      <c r="O49" s="209">
        <v>-2.9999999998835847E-2</v>
      </c>
      <c r="P49" s="206">
        <v>3.8999999815132469E-3</v>
      </c>
      <c r="Q49" s="43"/>
      <c r="R49" s="291">
        <v>-3.3899999980349094E-2</v>
      </c>
    </row>
    <row r="50" spans="1:18" ht="15.75" thickTop="1" x14ac:dyDescent="0.25">
      <c r="A50" s="502">
        <v>555</v>
      </c>
      <c r="B50" s="5" t="s">
        <v>63</v>
      </c>
      <c r="C50" s="239"/>
      <c r="D50" s="70"/>
      <c r="E50" s="71"/>
      <c r="F50" s="998"/>
      <c r="G50" s="239"/>
      <c r="H50" s="70"/>
      <c r="I50" s="71"/>
      <c r="J50" s="564"/>
      <c r="K50" s="240"/>
      <c r="L50" s="72"/>
      <c r="M50" s="73"/>
      <c r="N50" s="503"/>
      <c r="O50" s="203"/>
      <c r="P50" s="205"/>
      <c r="Q50" s="43"/>
      <c r="R50" s="282"/>
    </row>
    <row r="51" spans="1:18" ht="15.75" thickBot="1" x14ac:dyDescent="0.3">
      <c r="A51" s="502">
        <v>555</v>
      </c>
      <c r="B51" s="5" t="s">
        <v>64</v>
      </c>
      <c r="C51" s="1168"/>
      <c r="D51" s="1169"/>
      <c r="E51" s="1170"/>
      <c r="F51" s="998"/>
      <c r="G51" s="1168"/>
      <c r="H51" s="1169"/>
      <c r="I51" s="1170"/>
      <c r="J51" s="564"/>
      <c r="K51" s="1168"/>
      <c r="L51" s="1169"/>
      <c r="M51" s="1170"/>
      <c r="N51" s="101"/>
      <c r="O51" s="210"/>
      <c r="P51" s="211"/>
      <c r="Q51" s="101"/>
      <c r="R51" s="284"/>
    </row>
    <row r="52" spans="1:18" ht="15.75" thickTop="1" x14ac:dyDescent="0.25">
      <c r="A52" s="502">
        <v>555</v>
      </c>
      <c r="B52" s="5" t="s">
        <v>5</v>
      </c>
      <c r="C52" s="998">
        <v>1917.1242999999999</v>
      </c>
      <c r="D52" s="998">
        <v>0</v>
      </c>
      <c r="E52" s="1164">
        <v>1917.1242999999999</v>
      </c>
      <c r="F52" s="1164"/>
      <c r="G52" s="998">
        <v>1910.2877999999998</v>
      </c>
      <c r="H52" s="998">
        <v>0</v>
      </c>
      <c r="I52" s="1164">
        <v>1910.2877999999998</v>
      </c>
      <c r="J52" s="599"/>
      <c r="K52" s="998">
        <v>6.8365000000001146</v>
      </c>
      <c r="L52" s="998">
        <v>0</v>
      </c>
      <c r="M52" s="1164">
        <v>6.8365000000001146</v>
      </c>
      <c r="N52" s="94"/>
      <c r="O52" s="209">
        <v>20725.667999999998</v>
      </c>
      <c r="P52" s="206">
        <v>20651.759999999998</v>
      </c>
      <c r="Q52" s="43"/>
      <c r="R52" s="289">
        <v>73.907999999999447</v>
      </c>
    </row>
    <row r="53" spans="1:18" x14ac:dyDescent="0.25">
      <c r="A53" s="502" t="s">
        <v>70</v>
      </c>
      <c r="B53" s="5" t="s">
        <v>54</v>
      </c>
      <c r="C53" s="998">
        <v>3507.1279</v>
      </c>
      <c r="D53" s="998">
        <v>0</v>
      </c>
      <c r="E53" s="1164">
        <v>3507.1279</v>
      </c>
      <c r="F53" s="1164"/>
      <c r="G53" s="998">
        <v>3473.5592259999999</v>
      </c>
      <c r="H53" s="998">
        <v>0</v>
      </c>
      <c r="I53" s="1164">
        <v>3473.5592259999999</v>
      </c>
      <c r="J53" s="599"/>
      <c r="K53" s="998">
        <v>33.568674000000101</v>
      </c>
      <c r="L53" s="998">
        <v>0</v>
      </c>
      <c r="M53" s="1164">
        <v>33.568674000000101</v>
      </c>
      <c r="N53" s="94"/>
      <c r="O53" s="209">
        <v>41320.608</v>
      </c>
      <c r="P53" s="206">
        <v>41164.097150000001</v>
      </c>
      <c r="Q53" s="101"/>
      <c r="R53" s="202">
        <v>156.51084999999875</v>
      </c>
    </row>
    <row r="54" spans="1:18" x14ac:dyDescent="0.25">
      <c r="A54" s="502" t="s">
        <v>70</v>
      </c>
      <c r="B54" s="5" t="s">
        <v>59</v>
      </c>
      <c r="C54" s="998">
        <v>5417.7516000000005</v>
      </c>
      <c r="D54" s="998">
        <v>0</v>
      </c>
      <c r="E54" s="1164">
        <v>5417.7516000000005</v>
      </c>
      <c r="F54" s="1164"/>
      <c r="G54" s="998">
        <v>5399.3252889999994</v>
      </c>
      <c r="H54" s="998">
        <v>0</v>
      </c>
      <c r="I54" s="1164">
        <v>5399.3252889999994</v>
      </c>
      <c r="J54" s="599"/>
      <c r="K54" s="998">
        <v>18.426311000001078</v>
      </c>
      <c r="L54" s="998">
        <v>0</v>
      </c>
      <c r="M54" s="1164">
        <v>18.426311000001078</v>
      </c>
      <c r="N54" s="94"/>
      <c r="O54" s="209">
        <v>72236.687999999995</v>
      </c>
      <c r="P54" s="206">
        <v>71991.003900000011</v>
      </c>
      <c r="Q54" s="101"/>
      <c r="R54" s="202">
        <v>245.68409999998403</v>
      </c>
    </row>
    <row r="55" spans="1:18" x14ac:dyDescent="0.25">
      <c r="A55" s="502" t="s">
        <v>70</v>
      </c>
      <c r="B55" s="5" t="s">
        <v>60</v>
      </c>
      <c r="C55" s="998">
        <v>996.35959960000014</v>
      </c>
      <c r="D55" s="998">
        <v>0</v>
      </c>
      <c r="E55" s="1164">
        <v>996.35959960000014</v>
      </c>
      <c r="F55" s="1164"/>
      <c r="G55" s="998">
        <v>0</v>
      </c>
      <c r="H55" s="998">
        <v>0</v>
      </c>
      <c r="I55" s="1164">
        <v>0</v>
      </c>
      <c r="J55" s="599"/>
      <c r="K55" s="998">
        <v>996.35959960000014</v>
      </c>
      <c r="L55" s="998">
        <v>0</v>
      </c>
      <c r="M55" s="1164">
        <v>996.35959960000014</v>
      </c>
      <c r="N55" s="94"/>
      <c r="O55" s="209">
        <v>13284.794629999999</v>
      </c>
      <c r="P55" s="206">
        <v>0</v>
      </c>
      <c r="Q55" s="101"/>
      <c r="R55" s="202">
        <v>13284.794629999999</v>
      </c>
    </row>
    <row r="56" spans="1:18" x14ac:dyDescent="0.25">
      <c r="A56" s="502">
        <v>555</v>
      </c>
      <c r="B56" s="5" t="s">
        <v>11</v>
      </c>
      <c r="C56" s="998">
        <v>33288.130999999994</v>
      </c>
      <c r="D56" s="998">
        <v>0</v>
      </c>
      <c r="E56" s="1164">
        <v>33288.130999999994</v>
      </c>
      <c r="F56" s="1164"/>
      <c r="G56" s="998"/>
      <c r="H56" s="998"/>
      <c r="I56" s="1164"/>
      <c r="J56" s="599"/>
      <c r="K56" s="998">
        <v>33288.130999999994</v>
      </c>
      <c r="L56" s="998">
        <v>0</v>
      </c>
      <c r="M56" s="1164">
        <v>33288.130999999994</v>
      </c>
      <c r="N56" s="94"/>
      <c r="O56" s="209">
        <v>623420.46000000008</v>
      </c>
      <c r="P56" s="206"/>
      <c r="Q56" s="101"/>
      <c r="R56" s="202">
        <v>623420.46000000008</v>
      </c>
    </row>
    <row r="57" spans="1:18" x14ac:dyDescent="0.25">
      <c r="A57" s="502">
        <v>555</v>
      </c>
      <c r="B57" s="5" t="s">
        <v>57</v>
      </c>
      <c r="C57" s="998">
        <v>0</v>
      </c>
      <c r="D57" s="998">
        <v>0</v>
      </c>
      <c r="E57" s="1164">
        <v>0</v>
      </c>
      <c r="F57" s="1164"/>
      <c r="G57" s="998">
        <v>9038.7925986999999</v>
      </c>
      <c r="H57" s="998">
        <v>0</v>
      </c>
      <c r="I57" s="1164">
        <v>9038.7925986999999</v>
      </c>
      <c r="J57" s="599"/>
      <c r="K57" s="998">
        <v>-9038.7925986999999</v>
      </c>
      <c r="L57" s="998">
        <v>0</v>
      </c>
      <c r="M57" s="1164">
        <v>-9038.7925986999999</v>
      </c>
      <c r="N57" s="94"/>
      <c r="O57" s="209">
        <v>0</v>
      </c>
      <c r="P57" s="206">
        <v>121690.14348999997</v>
      </c>
      <c r="Q57" s="101"/>
      <c r="R57" s="202">
        <v>-121690.14348999997</v>
      </c>
    </row>
    <row r="58" spans="1:18" x14ac:dyDescent="0.25">
      <c r="A58" s="502">
        <v>555</v>
      </c>
      <c r="B58" s="5" t="s">
        <v>664</v>
      </c>
      <c r="C58" s="998">
        <v>8.65916</v>
      </c>
      <c r="D58" s="998">
        <v>0</v>
      </c>
      <c r="E58" s="1164">
        <v>8.65916</v>
      </c>
      <c r="F58" s="1164"/>
      <c r="G58" s="998"/>
      <c r="H58" s="998"/>
      <c r="I58" s="1164">
        <v>0</v>
      </c>
      <c r="J58" s="599"/>
      <c r="K58" s="998">
        <v>8.65916</v>
      </c>
      <c r="L58" s="998">
        <v>0</v>
      </c>
      <c r="M58" s="1164">
        <v>8.65916</v>
      </c>
      <c r="N58" s="94"/>
      <c r="O58" s="209">
        <v>284</v>
      </c>
      <c r="P58" s="206"/>
      <c r="Q58" s="101"/>
      <c r="R58" s="202">
        <v>284</v>
      </c>
    </row>
    <row r="59" spans="1:18" x14ac:dyDescent="0.25">
      <c r="A59" s="502">
        <v>555</v>
      </c>
      <c r="B59" s="5" t="s">
        <v>665</v>
      </c>
      <c r="C59" s="998">
        <v>215.35991989999997</v>
      </c>
      <c r="D59" s="998">
        <v>0</v>
      </c>
      <c r="E59" s="1164">
        <v>215.35991989999997</v>
      </c>
      <c r="F59" s="1164"/>
      <c r="G59" s="998"/>
      <c r="H59" s="998"/>
      <c r="I59" s="1164">
        <v>0</v>
      </c>
      <c r="J59" s="599"/>
      <c r="K59" s="998">
        <v>215.35991989999997</v>
      </c>
      <c r="L59" s="998">
        <v>0</v>
      </c>
      <c r="M59" s="1164">
        <v>215.35991989999997</v>
      </c>
      <c r="N59" s="94"/>
      <c r="O59" s="209">
        <v>4068</v>
      </c>
      <c r="P59" s="206"/>
      <c r="Q59" s="101"/>
      <c r="R59" s="202">
        <v>4068</v>
      </c>
    </row>
    <row r="60" spans="1:18" x14ac:dyDescent="0.25">
      <c r="A60" s="502">
        <v>555</v>
      </c>
      <c r="B60" s="5" t="s">
        <v>666</v>
      </c>
      <c r="C60" s="998">
        <v>10.735200000000001</v>
      </c>
      <c r="D60" s="998">
        <v>0</v>
      </c>
      <c r="E60" s="1164">
        <v>10.735200000000001</v>
      </c>
      <c r="F60" s="1164"/>
      <c r="G60" s="998"/>
      <c r="H60" s="998"/>
      <c r="I60" s="1164">
        <v>0</v>
      </c>
      <c r="J60" s="599"/>
      <c r="K60" s="998">
        <v>10.735200000000001</v>
      </c>
      <c r="L60" s="998">
        <v>0</v>
      </c>
      <c r="M60" s="1164">
        <v>10.735200000000001</v>
      </c>
      <c r="N60" s="94"/>
      <c r="O60" s="209">
        <v>144</v>
      </c>
      <c r="P60" s="206"/>
      <c r="Q60" s="101"/>
      <c r="R60" s="202">
        <v>144</v>
      </c>
    </row>
    <row r="61" spans="1:18" x14ac:dyDescent="0.25">
      <c r="A61" s="502">
        <v>555</v>
      </c>
      <c r="B61" s="5" t="s">
        <v>667</v>
      </c>
      <c r="C61" s="998">
        <v>1.6603400000000001</v>
      </c>
      <c r="D61" s="998">
        <v>0</v>
      </c>
      <c r="E61" s="1164">
        <v>1.6603400000000001</v>
      </c>
      <c r="F61" s="1164"/>
      <c r="G61" s="998"/>
      <c r="H61" s="998"/>
      <c r="I61" s="1164">
        <v>0</v>
      </c>
      <c r="J61" s="599"/>
      <c r="K61" s="998">
        <v>1.6603400000000001</v>
      </c>
      <c r="L61" s="998">
        <v>0</v>
      </c>
      <c r="M61" s="1164">
        <v>1.6603400000000001</v>
      </c>
      <c r="N61" s="94"/>
      <c r="O61" s="209">
        <v>22</v>
      </c>
      <c r="P61" s="206"/>
      <c r="Q61" s="101"/>
      <c r="R61" s="202">
        <v>22</v>
      </c>
    </row>
    <row r="62" spans="1:18" x14ac:dyDescent="0.25">
      <c r="A62" s="502">
        <v>555</v>
      </c>
      <c r="B62" s="5" t="s">
        <v>668</v>
      </c>
      <c r="C62" s="998">
        <v>1.6603400000000001</v>
      </c>
      <c r="D62" s="998">
        <v>0</v>
      </c>
      <c r="E62" s="1164">
        <v>1.6603400000000001</v>
      </c>
      <c r="F62" s="1164"/>
      <c r="G62" s="998"/>
      <c r="H62" s="998"/>
      <c r="I62" s="1164">
        <v>0</v>
      </c>
      <c r="J62" s="599"/>
      <c r="K62" s="998">
        <v>1.6603400000000001</v>
      </c>
      <c r="L62" s="998">
        <v>0</v>
      </c>
      <c r="M62" s="1164">
        <v>1.6603400000000001</v>
      </c>
      <c r="N62" s="94"/>
      <c r="O62" s="209">
        <v>22</v>
      </c>
      <c r="P62" s="206"/>
      <c r="Q62" s="101"/>
      <c r="R62" s="202">
        <v>22</v>
      </c>
    </row>
    <row r="63" spans="1:18" x14ac:dyDescent="0.25">
      <c r="A63" s="502">
        <v>555</v>
      </c>
      <c r="B63" s="5" t="s">
        <v>669</v>
      </c>
      <c r="C63" s="998">
        <v>2821.0466000000006</v>
      </c>
      <c r="D63" s="998">
        <v>0</v>
      </c>
      <c r="E63" s="1164">
        <v>2821.0466000000006</v>
      </c>
      <c r="F63" s="1164"/>
      <c r="G63" s="998"/>
      <c r="H63" s="998"/>
      <c r="I63" s="1164">
        <v>0</v>
      </c>
      <c r="J63" s="599"/>
      <c r="K63" s="998">
        <v>2821.0466000000006</v>
      </c>
      <c r="L63" s="998">
        <v>0</v>
      </c>
      <c r="M63" s="1164">
        <v>2821.0466000000006</v>
      </c>
      <c r="N63" s="94"/>
      <c r="O63" s="209">
        <v>37841</v>
      </c>
      <c r="P63" s="206"/>
      <c r="Q63" s="101"/>
      <c r="R63" s="202">
        <v>37841</v>
      </c>
    </row>
    <row r="64" spans="1:18" x14ac:dyDescent="0.25">
      <c r="A64" s="502">
        <v>555</v>
      </c>
      <c r="B64" s="5" t="s">
        <v>670</v>
      </c>
      <c r="C64" s="998">
        <v>2830.125</v>
      </c>
      <c r="D64" s="998">
        <v>0</v>
      </c>
      <c r="E64" s="1164">
        <v>2830.125</v>
      </c>
      <c r="F64" s="1164"/>
      <c r="G64" s="998"/>
      <c r="H64" s="998"/>
      <c r="I64" s="1164">
        <v>0</v>
      </c>
      <c r="J64" s="599"/>
      <c r="K64" s="998">
        <v>2830.125</v>
      </c>
      <c r="L64" s="998">
        <v>0</v>
      </c>
      <c r="M64" s="1164">
        <v>2830.125</v>
      </c>
      <c r="N64" s="94"/>
      <c r="O64" s="209">
        <v>37500</v>
      </c>
      <c r="P64" s="206"/>
      <c r="Q64" s="101"/>
      <c r="R64" s="202">
        <v>37500</v>
      </c>
    </row>
    <row r="65" spans="1:18" x14ac:dyDescent="0.25">
      <c r="A65" s="502">
        <v>555</v>
      </c>
      <c r="B65" s="5" t="s">
        <v>671</v>
      </c>
      <c r="C65" s="998">
        <v>7.9768499999999989</v>
      </c>
      <c r="D65" s="998">
        <v>0</v>
      </c>
      <c r="E65" s="1164">
        <v>7.9768499999999989</v>
      </c>
      <c r="F65" s="1164"/>
      <c r="G65" s="998"/>
      <c r="H65" s="998"/>
      <c r="I65" s="1164">
        <v>0</v>
      </c>
      <c r="J65" s="599"/>
      <c r="K65" s="998">
        <v>7.9768499999999989</v>
      </c>
      <c r="L65" s="998">
        <v>0</v>
      </c>
      <c r="M65" s="1164">
        <v>7.9768499999999989</v>
      </c>
      <c r="N65" s="94"/>
      <c r="O65" s="209">
        <v>107</v>
      </c>
      <c r="P65" s="206"/>
      <c r="Q65" s="101"/>
      <c r="R65" s="202">
        <v>107</v>
      </c>
    </row>
    <row r="66" spans="1:18" x14ac:dyDescent="0.25">
      <c r="A66" s="502">
        <v>555</v>
      </c>
      <c r="B66" s="5" t="s">
        <v>672</v>
      </c>
      <c r="C66" s="998">
        <v>852.92660000000012</v>
      </c>
      <c r="D66" s="998">
        <v>0</v>
      </c>
      <c r="E66" s="1164">
        <v>852.92660000000012</v>
      </c>
      <c r="F66" s="1164"/>
      <c r="G66" s="998"/>
      <c r="H66" s="998"/>
      <c r="I66" s="1164">
        <v>0</v>
      </c>
      <c r="J66" s="599"/>
      <c r="K66" s="998">
        <v>852.92660000000012</v>
      </c>
      <c r="L66" s="998">
        <v>0</v>
      </c>
      <c r="M66" s="1164">
        <v>852.92660000000012</v>
      </c>
      <c r="N66" s="94"/>
      <c r="O66" s="209">
        <v>11441</v>
      </c>
      <c r="P66" s="206"/>
      <c r="Q66" s="101"/>
      <c r="R66" s="202">
        <v>11441</v>
      </c>
    </row>
    <row r="67" spans="1:18" x14ac:dyDescent="0.25">
      <c r="A67" s="502">
        <v>555</v>
      </c>
      <c r="B67" s="5" t="s">
        <v>673</v>
      </c>
      <c r="C67" s="998">
        <v>23.274264279999997</v>
      </c>
      <c r="D67" s="998">
        <v>0</v>
      </c>
      <c r="E67" s="1164">
        <v>23.274264279999997</v>
      </c>
      <c r="F67" s="1164"/>
      <c r="G67" s="998"/>
      <c r="H67" s="998"/>
      <c r="I67" s="1164">
        <v>0</v>
      </c>
      <c r="J67" s="599"/>
      <c r="K67" s="998">
        <v>23.274264279999997</v>
      </c>
      <c r="L67" s="998">
        <v>0</v>
      </c>
      <c r="M67" s="1164">
        <v>23.274264279999997</v>
      </c>
      <c r="N67" s="94"/>
      <c r="O67" s="209">
        <v>312.1967176</v>
      </c>
      <c r="P67" s="206"/>
      <c r="Q67" s="101"/>
      <c r="R67" s="202">
        <v>312.1967176</v>
      </c>
    </row>
    <row r="68" spans="1:18" x14ac:dyDescent="0.25">
      <c r="A68" s="502">
        <v>555</v>
      </c>
      <c r="B68" s="5" t="s">
        <v>674</v>
      </c>
      <c r="C68" s="998">
        <v>6.0992196000000005</v>
      </c>
      <c r="D68" s="998">
        <v>0</v>
      </c>
      <c r="E68" s="1164">
        <v>6.0992196000000005</v>
      </c>
      <c r="F68" s="1164"/>
      <c r="G68" s="998"/>
      <c r="H68" s="998"/>
      <c r="I68" s="1164">
        <v>0</v>
      </c>
      <c r="J68" s="599"/>
      <c r="K68" s="998">
        <v>6.0992196000000005</v>
      </c>
      <c r="L68" s="998">
        <v>0</v>
      </c>
      <c r="M68" s="1164">
        <v>6.0992196000000005</v>
      </c>
      <c r="N68" s="94"/>
      <c r="O68" s="209">
        <v>200.04000000000008</v>
      </c>
      <c r="P68" s="206"/>
      <c r="Q68" s="101"/>
      <c r="R68" s="202">
        <v>200.04000000000008</v>
      </c>
    </row>
    <row r="69" spans="1:18" x14ac:dyDescent="0.25">
      <c r="A69" s="502">
        <v>555</v>
      </c>
      <c r="B69" s="5" t="s">
        <v>675</v>
      </c>
      <c r="C69" s="998">
        <v>852.92660000000012</v>
      </c>
      <c r="D69" s="998">
        <v>0</v>
      </c>
      <c r="E69" s="1164">
        <v>852.92660000000012</v>
      </c>
      <c r="F69" s="1164"/>
      <c r="G69" s="998"/>
      <c r="H69" s="998"/>
      <c r="I69" s="1164">
        <v>0</v>
      </c>
      <c r="J69" s="599"/>
      <c r="K69" s="998">
        <v>852.92660000000012</v>
      </c>
      <c r="L69" s="998">
        <v>0</v>
      </c>
      <c r="M69" s="1164">
        <v>852.92660000000012</v>
      </c>
      <c r="N69" s="94"/>
      <c r="O69" s="209">
        <v>11441</v>
      </c>
      <c r="P69" s="206"/>
      <c r="Q69" s="101"/>
      <c r="R69" s="202">
        <v>11441</v>
      </c>
    </row>
    <row r="70" spans="1:18" x14ac:dyDescent="0.25">
      <c r="A70" s="502">
        <v>555</v>
      </c>
      <c r="B70" s="5" t="s">
        <v>676</v>
      </c>
      <c r="C70" s="998">
        <v>146.64645999999999</v>
      </c>
      <c r="D70" s="998">
        <v>0</v>
      </c>
      <c r="E70" s="1164">
        <v>146.64645999999999</v>
      </c>
      <c r="F70" s="1164"/>
      <c r="G70" s="998"/>
      <c r="H70" s="998"/>
      <c r="I70" s="1164">
        <v>0</v>
      </c>
      <c r="J70" s="599"/>
      <c r="K70" s="998">
        <v>146.64645999999999</v>
      </c>
      <c r="L70" s="998">
        <v>0</v>
      </c>
      <c r="M70" s="1164">
        <v>146.64645999999999</v>
      </c>
      <c r="N70" s="94"/>
      <c r="O70" s="209">
        <v>4231</v>
      </c>
      <c r="P70" s="206"/>
      <c r="Q70" s="101"/>
      <c r="R70" s="202">
        <v>4231</v>
      </c>
    </row>
    <row r="71" spans="1:18" x14ac:dyDescent="0.25">
      <c r="A71" s="502">
        <v>555</v>
      </c>
      <c r="B71" s="5" t="s">
        <v>677</v>
      </c>
      <c r="C71" s="998">
        <v>4.194</v>
      </c>
      <c r="D71" s="998">
        <v>0</v>
      </c>
      <c r="E71" s="1164">
        <v>4.194</v>
      </c>
      <c r="F71" s="1164"/>
      <c r="G71" s="998"/>
      <c r="H71" s="998"/>
      <c r="I71" s="1164">
        <v>0</v>
      </c>
      <c r="J71" s="599"/>
      <c r="K71" s="998">
        <v>4.194</v>
      </c>
      <c r="L71" s="998">
        <v>0</v>
      </c>
      <c r="M71" s="1164">
        <v>4.194</v>
      </c>
      <c r="N71" s="94"/>
      <c r="O71" s="209">
        <v>120</v>
      </c>
      <c r="P71" s="206"/>
      <c r="Q71" s="101"/>
      <c r="R71" s="202">
        <v>120</v>
      </c>
    </row>
    <row r="72" spans="1:18" x14ac:dyDescent="0.25">
      <c r="A72" s="502">
        <v>555</v>
      </c>
      <c r="B72" s="5" t="s">
        <v>678</v>
      </c>
      <c r="C72" s="998">
        <v>89.68365</v>
      </c>
      <c r="D72" s="998">
        <v>0</v>
      </c>
      <c r="E72" s="1164">
        <v>89.68365</v>
      </c>
      <c r="F72" s="1164"/>
      <c r="G72" s="998"/>
      <c r="H72" s="998"/>
      <c r="I72" s="1164">
        <v>0</v>
      </c>
      <c r="J72" s="599"/>
      <c r="K72" s="998">
        <v>89.68365</v>
      </c>
      <c r="L72" s="998">
        <v>0</v>
      </c>
      <c r="M72" s="1164">
        <v>89.68365</v>
      </c>
      <c r="N72" s="94"/>
      <c r="O72" s="209">
        <v>1203</v>
      </c>
      <c r="P72" s="206"/>
      <c r="Q72" s="101"/>
      <c r="R72" s="202">
        <v>1203</v>
      </c>
    </row>
    <row r="73" spans="1:18" ht="15.75" thickBot="1" x14ac:dyDescent="0.3">
      <c r="A73" s="502">
        <v>555</v>
      </c>
      <c r="B73" s="5" t="s">
        <v>679</v>
      </c>
      <c r="C73" s="998">
        <v>852.92660000000012</v>
      </c>
      <c r="D73" s="998">
        <v>0</v>
      </c>
      <c r="E73" s="1164">
        <v>852.92660000000012</v>
      </c>
      <c r="F73" s="1164"/>
      <c r="G73" s="998"/>
      <c r="H73" s="998"/>
      <c r="I73" s="1164">
        <v>0</v>
      </c>
      <c r="J73" s="599"/>
      <c r="K73" s="998">
        <v>852.92660000000012</v>
      </c>
      <c r="L73" s="998">
        <v>0</v>
      </c>
      <c r="M73" s="1164">
        <v>852.92660000000012</v>
      </c>
      <c r="N73" s="94"/>
      <c r="O73" s="209">
        <v>11441</v>
      </c>
      <c r="P73" s="206"/>
      <c r="Q73" s="101"/>
      <c r="R73" s="202">
        <v>11441</v>
      </c>
    </row>
    <row r="74" spans="1:18" ht="15.75" thickTop="1" x14ac:dyDescent="0.25">
      <c r="A74" s="502">
        <v>447</v>
      </c>
      <c r="B74" s="5" t="s">
        <v>72</v>
      </c>
      <c r="C74" s="239"/>
      <c r="D74" s="70"/>
      <c r="E74" s="71"/>
      <c r="F74" s="998"/>
      <c r="G74" s="239"/>
      <c r="H74" s="70"/>
      <c r="I74" s="71"/>
      <c r="J74" s="564"/>
      <c r="K74" s="239"/>
      <c r="L74" s="70"/>
      <c r="M74" s="71"/>
      <c r="N74" s="503"/>
      <c r="O74" s="203"/>
      <c r="P74" s="205"/>
      <c r="Q74" s="43"/>
      <c r="R74" s="282"/>
    </row>
    <row r="75" spans="1:18" x14ac:dyDescent="0.25">
      <c r="A75" s="502">
        <v>555</v>
      </c>
      <c r="B75" s="5" t="s">
        <v>74</v>
      </c>
      <c r="C75" s="240"/>
      <c r="D75" s="72"/>
      <c r="E75" s="73"/>
      <c r="F75" s="998"/>
      <c r="G75" s="240"/>
      <c r="H75" s="72"/>
      <c r="I75" s="73"/>
      <c r="J75" s="564"/>
      <c r="K75" s="240"/>
      <c r="L75" s="72"/>
      <c r="M75" s="73"/>
      <c r="N75" s="101"/>
      <c r="O75" s="207"/>
      <c r="P75" s="208"/>
      <c r="Q75" s="101"/>
      <c r="R75" s="283"/>
    </row>
    <row r="76" spans="1:18" x14ac:dyDescent="0.25">
      <c r="A76" s="502" t="s">
        <v>73</v>
      </c>
      <c r="B76" s="5" t="s">
        <v>696</v>
      </c>
      <c r="C76" s="240"/>
      <c r="D76" s="72"/>
      <c r="E76" s="73"/>
      <c r="F76" s="998"/>
      <c r="G76" s="240"/>
      <c r="H76" s="72"/>
      <c r="I76" s="73"/>
      <c r="J76" s="564"/>
      <c r="K76" s="240"/>
      <c r="L76" s="632"/>
      <c r="M76" s="73"/>
      <c r="N76" s="101"/>
      <c r="O76" s="207"/>
      <c r="P76" s="208"/>
      <c r="Q76" s="101"/>
      <c r="R76" s="283"/>
    </row>
    <row r="77" spans="1:18" x14ac:dyDescent="0.25">
      <c r="A77" s="502">
        <v>447</v>
      </c>
      <c r="B77" s="5" t="s">
        <v>697</v>
      </c>
      <c r="C77" s="240"/>
      <c r="D77" s="72"/>
      <c r="E77" s="73"/>
      <c r="F77" s="998"/>
      <c r="G77" s="240"/>
      <c r="H77" s="72"/>
      <c r="I77" s="73"/>
      <c r="J77" s="564"/>
      <c r="K77" s="240"/>
      <c r="L77" s="72"/>
      <c r="M77" s="73"/>
      <c r="N77" s="101"/>
      <c r="O77" s="207"/>
      <c r="P77" s="208"/>
      <c r="Q77" s="101"/>
      <c r="R77" s="283"/>
    </row>
    <row r="78" spans="1:18" x14ac:dyDescent="0.25">
      <c r="A78" s="502" t="s">
        <v>73</v>
      </c>
      <c r="B78" s="5" t="s">
        <v>698</v>
      </c>
      <c r="C78" s="240"/>
      <c r="D78" s="72"/>
      <c r="E78" s="73"/>
      <c r="F78" s="998"/>
      <c r="G78" s="240"/>
      <c r="H78" s="72"/>
      <c r="I78" s="73"/>
      <c r="J78" s="564"/>
      <c r="K78" s="240"/>
      <c r="L78" s="72"/>
      <c r="M78" s="73"/>
      <c r="N78" s="101"/>
      <c r="O78" s="207"/>
      <c r="P78" s="208"/>
      <c r="Q78" s="101"/>
      <c r="R78" s="283"/>
    </row>
    <row r="79" spans="1:18" ht="15.75" thickBot="1" x14ac:dyDescent="0.3">
      <c r="A79" s="502">
        <v>447</v>
      </c>
      <c r="B79" s="5" t="s">
        <v>699</v>
      </c>
      <c r="C79" s="240"/>
      <c r="D79" s="72"/>
      <c r="E79" s="73"/>
      <c r="F79" s="998"/>
      <c r="G79" s="240"/>
      <c r="H79" s="72"/>
      <c r="I79" s="73"/>
      <c r="J79" s="564"/>
      <c r="K79" s="240"/>
      <c r="L79" s="72"/>
      <c r="M79" s="73"/>
      <c r="N79" s="101"/>
      <c r="O79" s="210"/>
      <c r="P79" s="211"/>
      <c r="Q79" s="101"/>
      <c r="R79" s="284"/>
    </row>
    <row r="80" spans="1:18" ht="30.75" thickTop="1" x14ac:dyDescent="0.25">
      <c r="A80" s="502" t="s">
        <v>70</v>
      </c>
      <c r="B80" s="5" t="s">
        <v>708</v>
      </c>
      <c r="C80" s="240"/>
      <c r="D80" s="72"/>
      <c r="E80" s="73"/>
      <c r="F80" s="998"/>
      <c r="G80" s="240"/>
      <c r="H80" s="72"/>
      <c r="I80" s="73"/>
      <c r="J80" s="564"/>
      <c r="K80" s="240"/>
      <c r="L80" s="72"/>
      <c r="M80" s="73"/>
      <c r="N80" s="503"/>
      <c r="O80" s="209"/>
      <c r="P80" s="206"/>
      <c r="Q80" s="43"/>
      <c r="R80" s="289"/>
    </row>
    <row r="81" spans="1:18" x14ac:dyDescent="0.25">
      <c r="A81" s="502">
        <v>565</v>
      </c>
      <c r="B81" s="5" t="s">
        <v>87</v>
      </c>
      <c r="C81" s="240"/>
      <c r="D81" s="72"/>
      <c r="E81" s="73"/>
      <c r="F81" s="998"/>
      <c r="G81" s="240"/>
      <c r="H81" s="72"/>
      <c r="I81" s="73"/>
      <c r="J81" s="564"/>
      <c r="K81" s="240"/>
      <c r="L81" s="72"/>
      <c r="M81" s="73"/>
      <c r="N81" s="503"/>
      <c r="O81" s="209"/>
      <c r="P81" s="206"/>
      <c r="Q81" s="101"/>
      <c r="R81" s="202"/>
    </row>
    <row r="82" spans="1:18" x14ac:dyDescent="0.25">
      <c r="A82" s="502">
        <v>565</v>
      </c>
      <c r="B82" s="5" t="s">
        <v>78</v>
      </c>
      <c r="C82" s="240"/>
      <c r="D82" s="72"/>
      <c r="E82" s="73"/>
      <c r="F82" s="998"/>
      <c r="G82" s="240"/>
      <c r="H82" s="72"/>
      <c r="I82" s="73"/>
      <c r="J82" s="564"/>
      <c r="K82" s="240"/>
      <c r="L82" s="72"/>
      <c r="M82" s="73"/>
      <c r="N82" s="503"/>
      <c r="O82" s="209"/>
      <c r="P82" s="206"/>
      <c r="Q82" s="101"/>
      <c r="R82" s="202"/>
    </row>
    <row r="83" spans="1:18" ht="30" x14ac:dyDescent="0.25">
      <c r="A83" s="502">
        <v>565</v>
      </c>
      <c r="B83" s="5" t="s">
        <v>709</v>
      </c>
      <c r="C83" s="240"/>
      <c r="D83" s="72"/>
      <c r="E83" s="73"/>
      <c r="F83" s="998"/>
      <c r="G83" s="240"/>
      <c r="H83" s="72"/>
      <c r="I83" s="73"/>
      <c r="J83" s="564"/>
      <c r="K83" s="240"/>
      <c r="L83" s="72"/>
      <c r="M83" s="73"/>
      <c r="N83" s="503"/>
      <c r="O83" s="209"/>
      <c r="P83" s="206"/>
      <c r="Q83" s="101"/>
      <c r="R83" s="202"/>
    </row>
    <row r="84" spans="1:18" x14ac:dyDescent="0.25">
      <c r="A84" s="502">
        <v>456</v>
      </c>
      <c r="B84" s="5" t="s">
        <v>680</v>
      </c>
      <c r="C84" s="240"/>
      <c r="D84" s="72"/>
      <c r="E84" s="73"/>
      <c r="F84" s="998"/>
      <c r="G84" s="240"/>
      <c r="H84" s="72"/>
      <c r="I84" s="73"/>
      <c r="J84" s="564"/>
      <c r="K84" s="240"/>
      <c r="L84" s="72"/>
      <c r="M84" s="73"/>
      <c r="N84" s="503"/>
      <c r="O84" s="209"/>
      <c r="P84" s="206"/>
      <c r="Q84" s="101"/>
      <c r="R84" s="202"/>
    </row>
    <row r="85" spans="1:18" x14ac:dyDescent="0.25">
      <c r="A85" s="502">
        <v>547</v>
      </c>
      <c r="B85" s="5" t="s">
        <v>79</v>
      </c>
      <c r="C85" s="240"/>
      <c r="D85" s="72"/>
      <c r="E85" s="73"/>
      <c r="F85" s="998"/>
      <c r="G85" s="240"/>
      <c r="H85" s="72"/>
      <c r="I85" s="73"/>
      <c r="J85" s="564"/>
      <c r="K85" s="240"/>
      <c r="L85" s="72"/>
      <c r="M85" s="73"/>
      <c r="N85" s="503"/>
      <c r="O85" s="209"/>
      <c r="P85" s="206"/>
      <c r="Q85" s="101"/>
      <c r="R85" s="202"/>
    </row>
    <row r="86" spans="1:18" x14ac:dyDescent="0.25">
      <c r="A86" s="502">
        <v>547</v>
      </c>
      <c r="B86" s="5" t="s">
        <v>600</v>
      </c>
      <c r="C86" s="240"/>
      <c r="D86" s="72"/>
      <c r="E86" s="73"/>
      <c r="F86" s="998"/>
      <c r="G86" s="240"/>
      <c r="H86" s="72"/>
      <c r="I86" s="73"/>
      <c r="J86" s="564"/>
      <c r="K86" s="240"/>
      <c r="L86" s="72"/>
      <c r="M86" s="73"/>
      <c r="N86" s="503"/>
      <c r="O86" s="209"/>
      <c r="P86" s="206"/>
      <c r="Q86" s="101"/>
      <c r="R86" s="202"/>
    </row>
    <row r="87" spans="1:18" x14ac:dyDescent="0.25">
      <c r="A87" s="502">
        <v>547</v>
      </c>
      <c r="B87" s="5" t="s">
        <v>599</v>
      </c>
      <c r="C87" s="240"/>
      <c r="D87" s="72"/>
      <c r="E87" s="73"/>
      <c r="F87" s="998"/>
      <c r="G87" s="240"/>
      <c r="H87" s="72"/>
      <c r="I87" s="73"/>
      <c r="J87" s="564"/>
      <c r="K87" s="240"/>
      <c r="L87" s="72"/>
      <c r="M87" s="73"/>
      <c r="N87" s="503"/>
      <c r="O87" s="209"/>
      <c r="P87" s="206"/>
      <c r="Q87" s="101"/>
      <c r="R87" s="202"/>
    </row>
    <row r="88" spans="1:18" x14ac:dyDescent="0.25">
      <c r="A88" s="502">
        <v>547</v>
      </c>
      <c r="B88" s="5" t="s">
        <v>756</v>
      </c>
      <c r="C88" s="240"/>
      <c r="D88" s="72"/>
      <c r="E88" s="73"/>
      <c r="F88" s="998"/>
      <c r="G88" s="240"/>
      <c r="H88" s="72"/>
      <c r="I88" s="73"/>
      <c r="J88" s="564"/>
      <c r="K88" s="240"/>
      <c r="L88" s="72"/>
      <c r="M88" s="73"/>
      <c r="N88" s="503"/>
      <c r="O88" s="209"/>
      <c r="P88" s="206"/>
      <c r="Q88" s="101"/>
      <c r="R88" s="202"/>
    </row>
    <row r="89" spans="1:18" x14ac:dyDescent="0.25">
      <c r="A89" s="504" t="s">
        <v>73</v>
      </c>
      <c r="B89" s="5" t="s">
        <v>633</v>
      </c>
      <c r="C89" s="240"/>
      <c r="D89" s="72"/>
      <c r="E89" s="73"/>
      <c r="F89" s="998"/>
      <c r="G89" s="240"/>
      <c r="H89" s="72"/>
      <c r="I89" s="73"/>
      <c r="J89" s="564"/>
      <c r="K89" s="240"/>
      <c r="L89" s="72"/>
      <c r="M89" s="73"/>
      <c r="N89" s="503"/>
      <c r="O89" s="209"/>
      <c r="P89" s="206"/>
      <c r="Q89" s="101"/>
      <c r="R89" s="202"/>
    </row>
    <row r="90" spans="1:18" x14ac:dyDescent="0.25">
      <c r="A90" s="504">
        <v>501</v>
      </c>
      <c r="B90" s="5" t="s">
        <v>86</v>
      </c>
      <c r="C90" s="240"/>
      <c r="D90" s="72"/>
      <c r="E90" s="73"/>
      <c r="F90" s="998"/>
      <c r="G90" s="240"/>
      <c r="H90" s="72"/>
      <c r="I90" s="73"/>
      <c r="J90" s="564"/>
      <c r="K90" s="240"/>
      <c r="L90" s="72"/>
      <c r="M90" s="73"/>
      <c r="N90" s="503"/>
      <c r="O90" s="209"/>
      <c r="P90" s="206"/>
      <c r="Q90" s="101"/>
      <c r="R90" s="202"/>
    </row>
    <row r="91" spans="1:18" x14ac:dyDescent="0.25">
      <c r="A91" s="502">
        <v>555</v>
      </c>
      <c r="B91" s="5" t="s">
        <v>76</v>
      </c>
      <c r="C91" s="240"/>
      <c r="D91" s="72"/>
      <c r="E91" s="73"/>
      <c r="F91" s="998"/>
      <c r="G91" s="240"/>
      <c r="H91" s="72"/>
      <c r="I91" s="73"/>
      <c r="J91" s="564"/>
      <c r="K91" s="240"/>
      <c r="L91" s="72"/>
      <c r="M91" s="73"/>
      <c r="N91" s="503"/>
      <c r="O91" s="209"/>
      <c r="P91" s="206"/>
      <c r="Q91" s="101"/>
      <c r="R91" s="202"/>
    </row>
    <row r="92" spans="1:18" x14ac:dyDescent="0.25">
      <c r="A92" s="502">
        <v>547</v>
      </c>
      <c r="B92" s="5" t="s">
        <v>80</v>
      </c>
      <c r="C92" s="240"/>
      <c r="D92" s="72"/>
      <c r="E92" s="73"/>
      <c r="F92" s="998"/>
      <c r="G92" s="240"/>
      <c r="H92" s="72"/>
      <c r="I92" s="73"/>
      <c r="J92" s="564"/>
      <c r="K92" s="240"/>
      <c r="L92" s="72"/>
      <c r="M92" s="73"/>
      <c r="N92" s="503"/>
      <c r="O92" s="209"/>
      <c r="P92" s="206"/>
      <c r="Q92" s="101"/>
      <c r="R92" s="202"/>
    </row>
    <row r="93" spans="1:18" x14ac:dyDescent="0.25">
      <c r="A93" s="502">
        <v>547</v>
      </c>
      <c r="B93" s="5" t="s">
        <v>81</v>
      </c>
      <c r="C93" s="240"/>
      <c r="D93" s="72"/>
      <c r="E93" s="73"/>
      <c r="F93" s="998"/>
      <c r="G93" s="240"/>
      <c r="H93" s="72"/>
      <c r="I93" s="73"/>
      <c r="J93" s="564"/>
      <c r="K93" s="240"/>
      <c r="L93" s="72"/>
      <c r="M93" s="73"/>
      <c r="N93" s="503"/>
      <c r="O93" s="209"/>
      <c r="P93" s="206"/>
      <c r="Q93" s="101"/>
      <c r="R93" s="202"/>
    </row>
    <row r="94" spans="1:18" x14ac:dyDescent="0.25">
      <c r="A94" s="502">
        <v>547</v>
      </c>
      <c r="B94" s="5" t="s">
        <v>805</v>
      </c>
      <c r="C94" s="240"/>
      <c r="D94" s="72"/>
      <c r="E94" s="73"/>
      <c r="F94" s="998"/>
      <c r="G94" s="240"/>
      <c r="H94" s="72"/>
      <c r="I94" s="73"/>
      <c r="J94" s="564"/>
      <c r="K94" s="240"/>
      <c r="L94" s="72"/>
      <c r="M94" s="73"/>
      <c r="N94" s="503"/>
      <c r="O94" s="209"/>
      <c r="P94" s="206"/>
      <c r="Q94" s="101"/>
      <c r="R94" s="202"/>
    </row>
    <row r="95" spans="1:18" x14ac:dyDescent="0.25">
      <c r="A95" s="502">
        <v>447</v>
      </c>
      <c r="B95" s="5" t="s">
        <v>804</v>
      </c>
      <c r="C95" s="240"/>
      <c r="D95" s="72"/>
      <c r="E95" s="73"/>
      <c r="F95" s="998"/>
      <c r="G95" s="240"/>
      <c r="H95" s="72"/>
      <c r="I95" s="73"/>
      <c r="J95" s="564"/>
      <c r="K95" s="240"/>
      <c r="L95" s="72"/>
      <c r="M95" s="73"/>
      <c r="N95" s="503"/>
      <c r="O95" s="209"/>
      <c r="P95" s="206"/>
      <c r="Q95" s="101"/>
      <c r="R95" s="202"/>
    </row>
    <row r="96" spans="1:18" ht="15.6" customHeight="1" x14ac:dyDescent="0.25">
      <c r="A96" s="502">
        <v>555</v>
      </c>
      <c r="B96" s="5" t="s">
        <v>88</v>
      </c>
      <c r="C96" s="240"/>
      <c r="D96" s="72"/>
      <c r="E96" s="73"/>
      <c r="F96" s="998"/>
      <c r="G96" s="240"/>
      <c r="H96" s="72"/>
      <c r="I96" s="73"/>
      <c r="J96" s="564"/>
      <c r="K96" s="240"/>
      <c r="L96" s="72"/>
      <c r="M96" s="73"/>
      <c r="N96" s="503"/>
      <c r="O96" s="209"/>
      <c r="P96" s="206"/>
      <c r="Q96" s="101"/>
      <c r="R96" s="202"/>
    </row>
    <row r="97" spans="1:18" ht="15.6" customHeight="1" x14ac:dyDescent="0.25">
      <c r="A97" s="502">
        <v>555</v>
      </c>
      <c r="B97" s="5" t="s">
        <v>631</v>
      </c>
      <c r="C97" s="240"/>
      <c r="D97" s="72"/>
      <c r="E97" s="73"/>
      <c r="F97" s="998"/>
      <c r="G97" s="240"/>
      <c r="H97" s="72"/>
      <c r="I97" s="73"/>
      <c r="J97" s="564"/>
      <c r="K97" s="240"/>
      <c r="L97" s="72"/>
      <c r="M97" s="73"/>
      <c r="N97" s="503"/>
      <c r="O97" s="209"/>
      <c r="P97" s="206"/>
      <c r="Q97" s="101"/>
      <c r="R97" s="202"/>
    </row>
    <row r="98" spans="1:18" ht="15.6" customHeight="1" x14ac:dyDescent="0.25">
      <c r="A98" s="502">
        <v>555</v>
      </c>
      <c r="B98" s="5" t="s">
        <v>652</v>
      </c>
      <c r="C98" s="240"/>
      <c r="D98" s="72"/>
      <c r="E98" s="73"/>
      <c r="F98" s="998"/>
      <c r="G98" s="240"/>
      <c r="H98" s="72"/>
      <c r="I98" s="73"/>
      <c r="J98" s="564"/>
      <c r="K98" s="240"/>
      <c r="L98" s="72"/>
      <c r="M98" s="73"/>
      <c r="N98" s="503"/>
      <c r="O98" s="209"/>
      <c r="P98" s="206"/>
      <c r="Q98" s="101"/>
      <c r="R98" s="202"/>
    </row>
    <row r="99" spans="1:18" ht="15.6" customHeight="1" x14ac:dyDescent="0.25">
      <c r="A99" s="502">
        <v>555</v>
      </c>
      <c r="B99" s="5" t="s">
        <v>650</v>
      </c>
      <c r="C99" s="240"/>
      <c r="D99" s="72"/>
      <c r="E99" s="73"/>
      <c r="F99" s="998"/>
      <c r="G99" s="240"/>
      <c r="H99" s="72"/>
      <c r="I99" s="73"/>
      <c r="J99" s="564"/>
      <c r="K99" s="240"/>
      <c r="L99" s="72"/>
      <c r="M99" s="73"/>
      <c r="N99" s="503"/>
      <c r="O99" s="209"/>
      <c r="P99" s="206"/>
      <c r="Q99" s="101"/>
      <c r="R99" s="202"/>
    </row>
    <row r="100" spans="1:18" ht="15.6" customHeight="1" x14ac:dyDescent="0.25">
      <c r="A100" s="502">
        <v>555</v>
      </c>
      <c r="B100" s="5" t="s">
        <v>89</v>
      </c>
      <c r="C100" s="240"/>
      <c r="D100" s="72"/>
      <c r="E100" s="73"/>
      <c r="F100" s="998"/>
      <c r="G100" s="240"/>
      <c r="H100" s="72"/>
      <c r="I100" s="73"/>
      <c r="J100" s="564"/>
      <c r="K100" s="240"/>
      <c r="L100" s="72"/>
      <c r="M100" s="73"/>
      <c r="N100" s="503"/>
      <c r="O100" s="209"/>
      <c r="P100" s="206"/>
      <c r="Q100" s="101"/>
      <c r="R100" s="202"/>
    </row>
    <row r="101" spans="1:18" ht="15.6" customHeight="1" x14ac:dyDescent="0.25">
      <c r="A101" s="502" t="s">
        <v>662</v>
      </c>
      <c r="B101" s="5" t="s">
        <v>653</v>
      </c>
      <c r="C101" s="240"/>
      <c r="D101" s="72"/>
      <c r="E101" s="73"/>
      <c r="F101" s="998"/>
      <c r="G101" s="240"/>
      <c r="H101" s="72"/>
      <c r="I101" s="73"/>
      <c r="J101" s="564"/>
      <c r="K101" s="240"/>
      <c r="L101" s="72"/>
      <c r="M101" s="73"/>
      <c r="N101" s="503"/>
      <c r="O101" s="209"/>
      <c r="P101" s="206"/>
      <c r="Q101" s="101"/>
      <c r="R101" s="202"/>
    </row>
    <row r="102" spans="1:18" ht="15.75" thickBot="1" x14ac:dyDescent="0.3">
      <c r="A102" s="502">
        <v>557</v>
      </c>
      <c r="B102" s="5" t="s">
        <v>82</v>
      </c>
      <c r="C102" s="1168"/>
      <c r="D102" s="1169"/>
      <c r="E102" s="1170"/>
      <c r="F102" s="998"/>
      <c r="G102" s="1168"/>
      <c r="H102" s="1169"/>
      <c r="I102" s="1170"/>
      <c r="J102" s="564"/>
      <c r="K102" s="1168"/>
      <c r="L102" s="1169"/>
      <c r="M102" s="1170"/>
      <c r="N102" s="503"/>
      <c r="O102" s="209"/>
      <c r="P102" s="206"/>
      <c r="Q102" s="101"/>
      <c r="R102" s="202"/>
    </row>
    <row r="103" spans="1:18" ht="15.75" thickTop="1" x14ac:dyDescent="0.25">
      <c r="A103" s="101"/>
      <c r="B103" s="212" t="s">
        <v>34</v>
      </c>
      <c r="C103" s="213">
        <v>724676.03114856512</v>
      </c>
      <c r="D103" s="214">
        <v>380928.50158160483</v>
      </c>
      <c r="E103" s="215">
        <v>1105604.5327301696</v>
      </c>
      <c r="F103" s="216"/>
      <c r="G103" s="213">
        <v>651498.16093016893</v>
      </c>
      <c r="H103" s="214">
        <v>281545.37256320601</v>
      </c>
      <c r="I103" s="215">
        <v>933043.53349337494</v>
      </c>
      <c r="J103" s="216"/>
      <c r="K103" s="213">
        <v>73177.870218396187</v>
      </c>
      <c r="L103" s="214">
        <v>99383.129018398817</v>
      </c>
      <c r="M103" s="215">
        <v>172560.99923679465</v>
      </c>
      <c r="N103" s="101"/>
      <c r="O103" s="217">
        <v>22302742.952586181</v>
      </c>
      <c r="P103" s="218">
        <v>21489772.881923765</v>
      </c>
      <c r="Q103" s="101"/>
      <c r="R103" s="292">
        <v>812970.07066241652</v>
      </c>
    </row>
    <row r="104" spans="1:18" x14ac:dyDescent="0.25">
      <c r="A104" s="101"/>
      <c r="B104" s="504"/>
      <c r="C104" s="1179"/>
      <c r="D104" s="110"/>
      <c r="E104" s="110"/>
      <c r="F104" s="112"/>
      <c r="G104" s="110"/>
      <c r="H104" s="110"/>
      <c r="I104" s="110"/>
      <c r="J104" s="112"/>
      <c r="K104" s="110"/>
      <c r="L104" s="110"/>
      <c r="M104" s="110"/>
      <c r="N104" s="101"/>
      <c r="O104" s="101"/>
      <c r="P104" s="101"/>
      <c r="Q104" s="101"/>
      <c r="R104" s="101"/>
    </row>
    <row r="105" spans="1:18" x14ac:dyDescent="0.25">
      <c r="A105" s="101">
        <v>501</v>
      </c>
      <c r="B105" s="212" t="s">
        <v>605</v>
      </c>
      <c r="C105" s="1180">
        <v>55212.641799999998</v>
      </c>
      <c r="D105" s="1181">
        <v>319.25</v>
      </c>
      <c r="E105" s="1182">
        <v>55531.891799999998</v>
      </c>
      <c r="F105" s="112"/>
      <c r="G105" s="1180">
        <v>65371.311135987533</v>
      </c>
      <c r="H105" s="1181">
        <v>319.25</v>
      </c>
      <c r="I105" s="1182">
        <v>65690.561135987533</v>
      </c>
      <c r="J105" s="112"/>
      <c r="K105" s="1180">
        <v>-10158.669335987535</v>
      </c>
      <c r="L105" s="1181">
        <v>0</v>
      </c>
      <c r="M105" s="1182">
        <v>-10158.669335987535</v>
      </c>
      <c r="N105" s="101"/>
      <c r="O105" s="219">
        <v>2562002.75</v>
      </c>
      <c r="P105" s="220">
        <v>2715295.3673</v>
      </c>
      <c r="Q105" s="101"/>
      <c r="R105" s="293">
        <v>-153292.61730000004</v>
      </c>
    </row>
    <row r="106" spans="1:18" x14ac:dyDescent="0.25">
      <c r="A106" s="101">
        <v>547</v>
      </c>
      <c r="B106" s="212" t="s">
        <v>606</v>
      </c>
      <c r="C106" s="373">
        <v>275846.75091131899</v>
      </c>
      <c r="D106" s="85">
        <v>48203.395786139299</v>
      </c>
      <c r="E106" s="744">
        <v>324050.14669745823</v>
      </c>
      <c r="F106" s="78"/>
      <c r="G106" s="373">
        <v>450074.24793828133</v>
      </c>
      <c r="H106" s="85">
        <v>50268.206534784586</v>
      </c>
      <c r="I106" s="744">
        <v>500342.45447306591</v>
      </c>
      <c r="J106" s="78"/>
      <c r="K106" s="373">
        <v>-174227.49702696237</v>
      </c>
      <c r="L106" s="85">
        <v>-2064.8107486452823</v>
      </c>
      <c r="M106" s="744">
        <v>-176292.30777560765</v>
      </c>
      <c r="N106" s="101"/>
      <c r="O106" s="221">
        <v>6831956.9718885794</v>
      </c>
      <c r="P106" s="222">
        <v>8944993.5132459998</v>
      </c>
      <c r="Q106" s="101"/>
      <c r="R106" s="294">
        <v>-2113036.5413574204</v>
      </c>
    </row>
    <row r="107" spans="1:18" x14ac:dyDescent="0.25">
      <c r="A107" s="504" t="s">
        <v>71</v>
      </c>
      <c r="B107" s="212" t="s">
        <v>607</v>
      </c>
      <c r="C107" s="373">
        <v>76718.036900000006</v>
      </c>
      <c r="D107" s="85">
        <v>0</v>
      </c>
      <c r="E107" s="744">
        <v>76718.036900000006</v>
      </c>
      <c r="F107" s="78"/>
      <c r="G107" s="373">
        <v>76315.417630000011</v>
      </c>
      <c r="H107" s="85">
        <v>0</v>
      </c>
      <c r="I107" s="744">
        <v>76315.417630000011</v>
      </c>
      <c r="J107" s="78"/>
      <c r="K107" s="373">
        <v>402.61927000000287</v>
      </c>
      <c r="L107" s="85">
        <v>0</v>
      </c>
      <c r="M107" s="744">
        <v>402.61927000000287</v>
      </c>
      <c r="N107" s="101"/>
      <c r="O107" s="221">
        <v>4150191.1975000007</v>
      </c>
      <c r="P107" s="222">
        <v>4138259.7667100006</v>
      </c>
      <c r="Q107" s="101"/>
      <c r="R107" s="294">
        <v>11931.430790000129</v>
      </c>
    </row>
    <row r="108" spans="1:18" x14ac:dyDescent="0.25">
      <c r="A108" s="504" t="s">
        <v>70</v>
      </c>
      <c r="B108" s="212" t="s">
        <v>608</v>
      </c>
      <c r="C108" s="373">
        <v>40632.539099600006</v>
      </c>
      <c r="D108" s="85">
        <v>235146.59966529897</v>
      </c>
      <c r="E108" s="744">
        <v>275779.13876489905</v>
      </c>
      <c r="F108" s="78"/>
      <c r="G108" s="373">
        <v>25516.884515000002</v>
      </c>
      <c r="H108" s="85">
        <v>192548.65034561264</v>
      </c>
      <c r="I108" s="744">
        <v>218065.53486061265</v>
      </c>
      <c r="J108" s="78"/>
      <c r="K108" s="373">
        <v>15115.654584600003</v>
      </c>
      <c r="L108" s="85">
        <v>42597.949319686326</v>
      </c>
      <c r="M108" s="744">
        <v>57713.603904286327</v>
      </c>
      <c r="N108" s="101"/>
      <c r="O108" s="221">
        <v>5534607.8136026468</v>
      </c>
      <c r="P108" s="222">
        <v>5463637.2069499996</v>
      </c>
      <c r="Q108" s="101"/>
      <c r="R108" s="294">
        <v>70970.606652647257</v>
      </c>
    </row>
    <row r="109" spans="1:18" x14ac:dyDescent="0.25">
      <c r="A109" s="504">
        <v>555</v>
      </c>
      <c r="B109" s="212" t="s">
        <v>609</v>
      </c>
      <c r="C109" s="373">
        <v>400258.05470377998</v>
      </c>
      <c r="D109" s="85">
        <v>24933.527996640012</v>
      </c>
      <c r="E109" s="744">
        <v>425191.58270042005</v>
      </c>
      <c r="F109" s="78"/>
      <c r="G109" s="373">
        <v>434940.99552770006</v>
      </c>
      <c r="H109" s="85">
        <v>14276.681782294992</v>
      </c>
      <c r="I109" s="744">
        <v>449217.67730999505</v>
      </c>
      <c r="J109" s="78"/>
      <c r="K109" s="373">
        <v>-34682.940823920071</v>
      </c>
      <c r="L109" s="85">
        <v>10656.846214345014</v>
      </c>
      <c r="M109" s="744">
        <v>-24026.094609575048</v>
      </c>
      <c r="N109" s="101"/>
      <c r="O109" s="221">
        <v>5740098.4695675997</v>
      </c>
      <c r="P109" s="222">
        <v>5865275.1307477597</v>
      </c>
      <c r="Q109" s="101"/>
      <c r="R109" s="294">
        <v>-125176.66118016001</v>
      </c>
    </row>
    <row r="110" spans="1:18" x14ac:dyDescent="0.25">
      <c r="A110" s="101" t="s">
        <v>73</v>
      </c>
      <c r="B110" s="212" t="s">
        <v>75</v>
      </c>
      <c r="C110" s="373">
        <v>125037.77223386637</v>
      </c>
      <c r="D110" s="85">
        <v>28846.416775664147</v>
      </c>
      <c r="E110" s="744">
        <v>153884.18900953053</v>
      </c>
      <c r="F110" s="78"/>
      <c r="G110" s="373">
        <v>81368.871589200004</v>
      </c>
      <c r="H110" s="85">
        <v>2635.8829006738938</v>
      </c>
      <c r="I110" s="744">
        <v>84004.7544898739</v>
      </c>
      <c r="J110" s="78"/>
      <c r="K110" s="373">
        <v>43668.90064466637</v>
      </c>
      <c r="L110" s="85">
        <v>26210.533874990255</v>
      </c>
      <c r="M110" s="744">
        <v>69879.434519656628</v>
      </c>
      <c r="N110" s="101"/>
      <c r="O110" s="221">
        <v>2241462.1200273535</v>
      </c>
      <c r="P110" s="222">
        <v>1451801.08418</v>
      </c>
      <c r="Q110" s="101"/>
      <c r="R110" s="294">
        <v>789661.03584735352</v>
      </c>
    </row>
    <row r="111" spans="1:18" x14ac:dyDescent="0.25">
      <c r="A111" s="101">
        <v>447</v>
      </c>
      <c r="B111" s="212" t="s">
        <v>96</v>
      </c>
      <c r="C111" s="373">
        <v>-249029.76450000002</v>
      </c>
      <c r="D111" s="85">
        <v>0</v>
      </c>
      <c r="E111" s="744">
        <v>-249029.76450000002</v>
      </c>
      <c r="F111" s="78"/>
      <c r="G111" s="373">
        <v>-482089.56740599999</v>
      </c>
      <c r="H111" s="85">
        <v>0</v>
      </c>
      <c r="I111" s="744">
        <v>-482089.56740599999</v>
      </c>
      <c r="J111" s="78"/>
      <c r="K111" s="373">
        <v>233059.802906</v>
      </c>
      <c r="L111" s="85">
        <v>0</v>
      </c>
      <c r="M111" s="744">
        <v>233059.802906</v>
      </c>
      <c r="N111" s="101"/>
      <c r="O111" s="221">
        <v>-4757576.37</v>
      </c>
      <c r="P111" s="222">
        <v>-7089489.1872100011</v>
      </c>
      <c r="Q111" s="101"/>
      <c r="R111" s="294">
        <v>2331912.8172100009</v>
      </c>
    </row>
    <row r="112" spans="1:18" x14ac:dyDescent="0.25">
      <c r="A112" s="504">
        <v>565</v>
      </c>
      <c r="B112" s="212" t="s">
        <v>97</v>
      </c>
      <c r="C112" s="373">
        <v>0</v>
      </c>
      <c r="D112" s="85">
        <v>153226.72655457235</v>
      </c>
      <c r="E112" s="744">
        <v>153226.72655457235</v>
      </c>
      <c r="F112" s="78"/>
      <c r="G112" s="373">
        <v>0</v>
      </c>
      <c r="H112" s="85">
        <v>135051.87015063092</v>
      </c>
      <c r="I112" s="744">
        <v>135051.87015063092</v>
      </c>
      <c r="J112" s="78"/>
      <c r="K112" s="373">
        <v>0</v>
      </c>
      <c r="L112" s="85">
        <v>18174.856403941441</v>
      </c>
      <c r="M112" s="744">
        <v>18174.856403941441</v>
      </c>
      <c r="N112" s="101"/>
      <c r="O112" s="221">
        <v>0</v>
      </c>
      <c r="P112" s="222">
        <v>0</v>
      </c>
      <c r="Q112" s="101"/>
      <c r="R112" s="294">
        <v>0</v>
      </c>
    </row>
    <row r="113" spans="1:18" x14ac:dyDescent="0.25">
      <c r="A113" s="101">
        <v>456</v>
      </c>
      <c r="B113" s="212" t="s">
        <v>98</v>
      </c>
      <c r="C113" s="373">
        <v>0</v>
      </c>
      <c r="D113" s="85">
        <v>-126901.3578175639</v>
      </c>
      <c r="E113" s="744">
        <v>-126901.3578175639</v>
      </c>
      <c r="F113" s="78"/>
      <c r="G113" s="373">
        <v>0</v>
      </c>
      <c r="H113" s="85">
        <v>-130266.75517406844</v>
      </c>
      <c r="I113" s="744">
        <v>-130266.75517406844</v>
      </c>
      <c r="J113" s="78"/>
      <c r="K113" s="373">
        <v>0</v>
      </c>
      <c r="L113" s="85">
        <v>3365.3973565045453</v>
      </c>
      <c r="M113" s="744">
        <v>3365.3973565045453</v>
      </c>
      <c r="N113" s="101"/>
      <c r="O113" s="221">
        <v>0</v>
      </c>
      <c r="P113" s="222">
        <v>0</v>
      </c>
      <c r="Q113" s="101"/>
      <c r="R113" s="294">
        <v>0</v>
      </c>
    </row>
    <row r="114" spans="1:18" x14ac:dyDescent="0.25">
      <c r="A114" s="502" t="s">
        <v>662</v>
      </c>
      <c r="B114" s="212" t="s">
        <v>653</v>
      </c>
      <c r="C114" s="373">
        <v>0</v>
      </c>
      <c r="D114" s="85">
        <v>0</v>
      </c>
      <c r="E114" s="744">
        <v>0</v>
      </c>
      <c r="F114" s="78"/>
      <c r="G114" s="373"/>
      <c r="H114" s="85"/>
      <c r="I114" s="744"/>
      <c r="J114" s="78"/>
      <c r="K114" s="373">
        <v>0</v>
      </c>
      <c r="L114" s="85">
        <v>0</v>
      </c>
      <c r="M114" s="744">
        <v>0</v>
      </c>
      <c r="N114" s="101"/>
      <c r="O114" s="221">
        <v>0</v>
      </c>
      <c r="P114" s="222">
        <v>0</v>
      </c>
      <c r="Q114" s="101"/>
      <c r="R114" s="294">
        <v>0</v>
      </c>
    </row>
    <row r="115" spans="1:18" x14ac:dyDescent="0.25">
      <c r="A115" s="101">
        <v>557</v>
      </c>
      <c r="B115" s="212" t="s">
        <v>82</v>
      </c>
      <c r="C115" s="373">
        <v>0</v>
      </c>
      <c r="D115" s="85">
        <v>17153.94262085393</v>
      </c>
      <c r="E115" s="744">
        <v>17153.94262085393</v>
      </c>
      <c r="F115" s="78"/>
      <c r="G115" s="373">
        <v>0</v>
      </c>
      <c r="H115" s="85">
        <v>16711.586023277483</v>
      </c>
      <c r="I115" s="744">
        <v>16711.586023277483</v>
      </c>
      <c r="J115" s="78"/>
      <c r="K115" s="373">
        <v>0</v>
      </c>
      <c r="L115" s="85">
        <v>442.3565975764468</v>
      </c>
      <c r="M115" s="744">
        <v>442.3565975764468</v>
      </c>
      <c r="N115" s="101"/>
      <c r="O115" s="221">
        <v>0</v>
      </c>
      <c r="P115" s="222">
        <v>0</v>
      </c>
      <c r="Q115" s="101"/>
      <c r="R115" s="294">
        <v>0</v>
      </c>
    </row>
    <row r="116" spans="1:18" x14ac:dyDescent="0.25">
      <c r="A116" s="101"/>
      <c r="B116" s="212" t="s">
        <v>34</v>
      </c>
      <c r="C116" s="1183">
        <v>724676.03114856523</v>
      </c>
      <c r="D116" s="1184">
        <v>380928.50158160477</v>
      </c>
      <c r="E116" s="1185">
        <v>1105604.5327301701</v>
      </c>
      <c r="F116" s="216"/>
      <c r="G116" s="1183">
        <v>651498.16093016893</v>
      </c>
      <c r="H116" s="1184">
        <v>281545.37256320607</v>
      </c>
      <c r="I116" s="1185">
        <v>933043.53349337506</v>
      </c>
      <c r="J116" s="216"/>
      <c r="K116" s="1183">
        <v>73177.870218396391</v>
      </c>
      <c r="L116" s="1184">
        <v>99383.129018398744</v>
      </c>
      <c r="M116" s="1185">
        <v>172560.99923679515</v>
      </c>
      <c r="N116" s="101"/>
      <c r="O116" s="217">
        <v>22302742.952586178</v>
      </c>
      <c r="P116" s="218">
        <v>21489772.881923761</v>
      </c>
      <c r="Q116" s="101"/>
      <c r="R116" s="292">
        <v>812970.07066241652</v>
      </c>
    </row>
    <row r="117" spans="1:18" ht="6" customHeight="1" x14ac:dyDescent="0.25">
      <c r="A117" s="101"/>
      <c r="B117" s="212"/>
      <c r="C117" s="224"/>
      <c r="D117" s="224"/>
      <c r="E117" s="224"/>
      <c r="F117" s="223"/>
      <c r="G117" s="224"/>
      <c r="H117" s="224"/>
      <c r="I117" s="224"/>
      <c r="J117" s="223"/>
      <c r="K117" s="224"/>
      <c r="L117" s="224"/>
      <c r="M117" s="224"/>
      <c r="N117" s="101"/>
      <c r="O117" s="225"/>
      <c r="P117" s="225"/>
      <c r="Q117" s="101"/>
      <c r="R117" s="225"/>
    </row>
    <row r="118" spans="1:18" x14ac:dyDescent="0.25">
      <c r="A118" s="101"/>
      <c r="B118" s="212"/>
      <c r="C118" s="224"/>
      <c r="D118" s="224"/>
      <c r="E118" s="224"/>
      <c r="F118" s="224"/>
      <c r="G118" s="224"/>
      <c r="H118" s="224"/>
      <c r="I118" s="224"/>
      <c r="J118" s="223"/>
      <c r="K118" s="1470" t="s">
        <v>645</v>
      </c>
      <c r="L118" s="1471"/>
      <c r="M118" s="1471"/>
      <c r="N118" s="416"/>
      <c r="O118" s="1472" t="s">
        <v>710</v>
      </c>
      <c r="P118" s="1473"/>
      <c r="Q118" s="101"/>
      <c r="R118" s="287" t="s">
        <v>710</v>
      </c>
    </row>
    <row r="119" spans="1:18" ht="16.350000000000001" customHeight="1" x14ac:dyDescent="0.25">
      <c r="A119" s="498" t="s">
        <v>84</v>
      </c>
      <c r="B119" s="504"/>
      <c r="C119" s="422"/>
      <c r="D119" s="422"/>
      <c r="E119" s="101"/>
      <c r="F119" s="96"/>
      <c r="G119" s="505"/>
      <c r="H119" s="101"/>
      <c r="I119" s="101"/>
      <c r="J119" s="96"/>
      <c r="K119" s="226">
        <v>0.11232245093971951</v>
      </c>
      <c r="L119" s="227">
        <v>0.35299152002964473</v>
      </c>
      <c r="M119" s="228">
        <v>0.18494421004207132</v>
      </c>
      <c r="N119" s="101"/>
      <c r="O119" s="229">
        <v>49.572581053397585</v>
      </c>
      <c r="P119" s="230">
        <v>43.418026733926524</v>
      </c>
      <c r="Q119" s="101"/>
      <c r="R119" s="288">
        <v>6.1545543194710604</v>
      </c>
    </row>
    <row r="120" spans="1:18" ht="16.350000000000001" customHeight="1" x14ac:dyDescent="0.25">
      <c r="A120" s="499" t="s">
        <v>641</v>
      </c>
      <c r="B120" s="504"/>
      <c r="C120" s="422"/>
      <c r="D120" s="422"/>
      <c r="E120" s="101"/>
      <c r="F120" s="96"/>
      <c r="G120" s="101"/>
      <c r="H120" s="101"/>
      <c r="I120" s="101"/>
      <c r="J120" s="96"/>
      <c r="K120" s="231"/>
      <c r="L120" s="231"/>
      <c r="M120" s="231"/>
      <c r="N120" s="101"/>
      <c r="O120" s="232"/>
      <c r="P120" s="232"/>
      <c r="Q120" s="101"/>
      <c r="R120" s="1144"/>
    </row>
    <row r="121" spans="1:18" x14ac:dyDescent="0.25">
      <c r="C121" s="107"/>
      <c r="D121" s="107"/>
      <c r="K121" s="233"/>
      <c r="L121" s="233"/>
      <c r="M121" s="231"/>
      <c r="O121" s="238"/>
      <c r="P121" s="238"/>
      <c r="Q121" s="105"/>
      <c r="R121" s="907"/>
    </row>
    <row r="122" spans="1:18" ht="12.75" x14ac:dyDescent="0.2">
      <c r="O122" s="234"/>
      <c r="Q122" s="105"/>
    </row>
  </sheetData>
  <mergeCells count="6">
    <mergeCell ref="C7:E7"/>
    <mergeCell ref="G7:I7"/>
    <mergeCell ref="K7:M7"/>
    <mergeCell ref="K118:M118"/>
    <mergeCell ref="O118:P118"/>
    <mergeCell ref="O7:P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59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5" x14ac:dyDescent="0.25"/>
  <cols>
    <col min="1" max="1" width="9.140625" style="43" customWidth="1"/>
    <col min="2" max="2" width="7" style="43" bestFit="1" customWidth="1"/>
    <col min="3" max="3" width="48.85546875" style="43" customWidth="1"/>
    <col min="4" max="4" width="12.28515625" style="43" bestFit="1" customWidth="1"/>
    <col min="5" max="5" width="14.85546875" style="43" bestFit="1" customWidth="1"/>
    <col min="6" max="6" width="16" style="43" bestFit="1" customWidth="1"/>
    <col min="7" max="7" width="7.140625" style="43" customWidth="1"/>
    <col min="8" max="19" width="11.28515625" style="43" bestFit="1" customWidth="1"/>
    <col min="20" max="20" width="8.5703125" style="43" customWidth="1"/>
    <col min="21" max="21" width="10.85546875" style="43" bestFit="1" customWidth="1"/>
    <col min="22" max="31" width="11.28515625" style="43" bestFit="1" customWidth="1"/>
    <col min="32" max="32" width="10.85546875" style="43" bestFit="1" customWidth="1"/>
    <col min="33" max="16384" width="9.140625" style="43"/>
  </cols>
  <sheetData>
    <row r="1" spans="1:32" ht="18.75" x14ac:dyDescent="0.3">
      <c r="A1" s="2" t="s">
        <v>65</v>
      </c>
      <c r="B1" s="8"/>
      <c r="C1" s="506"/>
    </row>
    <row r="2" spans="1:32" ht="15.75" x14ac:dyDescent="0.25">
      <c r="A2" s="252" t="s">
        <v>642</v>
      </c>
      <c r="B2" s="507"/>
      <c r="C2" s="507"/>
    </row>
    <row r="3" spans="1:32" ht="21" x14ac:dyDescent="0.35">
      <c r="A3" s="3" t="s">
        <v>66</v>
      </c>
      <c r="B3" s="507"/>
      <c r="C3" s="507"/>
      <c r="H3" s="974">
        <v>2024</v>
      </c>
      <c r="I3" s="974">
        <v>2024</v>
      </c>
      <c r="J3" s="974">
        <v>2024</v>
      </c>
      <c r="K3" s="974">
        <v>2024</v>
      </c>
      <c r="L3" s="974">
        <v>2024</v>
      </c>
      <c r="M3" s="974">
        <v>2024</v>
      </c>
      <c r="N3" s="974">
        <v>2024</v>
      </c>
      <c r="O3" s="974">
        <v>2024</v>
      </c>
      <c r="P3" s="974">
        <v>2024</v>
      </c>
      <c r="Q3" s="974">
        <v>2024</v>
      </c>
      <c r="R3" s="974">
        <v>2024</v>
      </c>
      <c r="S3" s="974">
        <v>2024</v>
      </c>
    </row>
    <row r="4" spans="1:32" x14ac:dyDescent="0.25">
      <c r="A4" s="508"/>
      <c r="B4" s="507"/>
      <c r="C4" s="507"/>
      <c r="H4" s="1467">
        <v>2024</v>
      </c>
      <c r="I4" s="1468"/>
      <c r="J4" s="1468"/>
      <c r="K4" s="1468"/>
      <c r="L4" s="1468"/>
      <c r="M4" s="1468"/>
      <c r="N4" s="1468"/>
      <c r="O4" s="1468"/>
      <c r="P4" s="1468"/>
      <c r="Q4" s="1468"/>
      <c r="R4" s="1468"/>
      <c r="S4" s="1469"/>
      <c r="U4" s="1467" t="s">
        <v>681</v>
      </c>
      <c r="V4" s="1468"/>
      <c r="W4" s="1468"/>
      <c r="X4" s="1468"/>
      <c r="Y4" s="1468"/>
      <c r="Z4" s="1468"/>
      <c r="AA4" s="1468"/>
      <c r="AB4" s="1468"/>
      <c r="AC4" s="1468"/>
      <c r="AD4" s="1468"/>
      <c r="AE4" s="1468"/>
      <c r="AF4" s="1469"/>
    </row>
    <row r="5" spans="1:32" ht="30" x14ac:dyDescent="0.25">
      <c r="A5" s="1314" t="s">
        <v>0</v>
      </c>
      <c r="B5" s="8"/>
      <c r="C5" s="506"/>
      <c r="D5" s="509">
        <v>2024</v>
      </c>
      <c r="E5" s="510" t="s">
        <v>810</v>
      </c>
      <c r="F5" s="510" t="s">
        <v>811</v>
      </c>
      <c r="H5" s="511">
        <v>45292</v>
      </c>
      <c r="I5" s="512">
        <v>45323</v>
      </c>
      <c r="J5" s="512">
        <v>45352</v>
      </c>
      <c r="K5" s="512">
        <v>45383</v>
      </c>
      <c r="L5" s="512">
        <v>45413</v>
      </c>
      <c r="M5" s="512">
        <v>45444</v>
      </c>
      <c r="N5" s="512">
        <v>45474</v>
      </c>
      <c r="O5" s="512">
        <v>45505</v>
      </c>
      <c r="P5" s="512">
        <v>45536</v>
      </c>
      <c r="Q5" s="512">
        <v>45566</v>
      </c>
      <c r="R5" s="512">
        <v>45597</v>
      </c>
      <c r="S5" s="320">
        <v>45627</v>
      </c>
      <c r="U5" s="513">
        <v>44927</v>
      </c>
      <c r="V5" s="514">
        <v>44958</v>
      </c>
      <c r="W5" s="514">
        <v>44986</v>
      </c>
      <c r="X5" s="514">
        <v>45017</v>
      </c>
      <c r="Y5" s="514">
        <v>45047</v>
      </c>
      <c r="Z5" s="514">
        <v>45078</v>
      </c>
      <c r="AA5" s="514">
        <v>45108</v>
      </c>
      <c r="AB5" s="514">
        <v>45139</v>
      </c>
      <c r="AC5" s="514">
        <v>45170</v>
      </c>
      <c r="AD5" s="514">
        <v>45200</v>
      </c>
      <c r="AE5" s="514">
        <v>45231</v>
      </c>
      <c r="AF5" s="515">
        <v>45261</v>
      </c>
    </row>
    <row r="6" spans="1:32" x14ac:dyDescent="0.25">
      <c r="A6" s="1308" t="s">
        <v>67</v>
      </c>
      <c r="B6" s="1309" t="s">
        <v>68</v>
      </c>
      <c r="C6" s="518" t="s">
        <v>69</v>
      </c>
      <c r="H6" s="519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520"/>
      <c r="U6" s="368"/>
      <c r="AE6" s="200"/>
      <c r="AF6" s="521"/>
    </row>
    <row r="7" spans="1:32" x14ac:dyDescent="0.25">
      <c r="A7" s="16" t="s">
        <v>83</v>
      </c>
      <c r="B7" s="8" t="s">
        <v>70</v>
      </c>
      <c r="C7" s="17" t="s">
        <v>21</v>
      </c>
      <c r="D7" s="1186">
        <v>0</v>
      </c>
      <c r="E7" s="1186">
        <v>0</v>
      </c>
      <c r="F7" s="1186">
        <v>0</v>
      </c>
      <c r="G7" s="77"/>
      <c r="H7" s="1187">
        <v>0</v>
      </c>
      <c r="I7" s="1188">
        <v>0</v>
      </c>
      <c r="J7" s="1188">
        <v>0</v>
      </c>
      <c r="K7" s="1188">
        <v>0</v>
      </c>
      <c r="L7" s="1188">
        <v>0</v>
      </c>
      <c r="M7" s="1188">
        <v>0</v>
      </c>
      <c r="N7" s="1188">
        <v>0</v>
      </c>
      <c r="O7" s="1188">
        <v>0</v>
      </c>
      <c r="P7" s="1188">
        <v>0</v>
      </c>
      <c r="Q7" s="1188">
        <v>0</v>
      </c>
      <c r="R7" s="1188">
        <v>0</v>
      </c>
      <c r="S7" s="1189">
        <v>0</v>
      </c>
      <c r="T7" s="77"/>
      <c r="U7" s="1190">
        <v>0</v>
      </c>
      <c r="V7" s="1191">
        <v>0</v>
      </c>
      <c r="W7" s="1191">
        <v>0</v>
      </c>
      <c r="X7" s="1191">
        <v>0</v>
      </c>
      <c r="Y7" s="1191">
        <v>0</v>
      </c>
      <c r="Z7" s="1191">
        <v>0</v>
      </c>
      <c r="AA7" s="1191">
        <v>0</v>
      </c>
      <c r="AB7" s="1191">
        <v>0</v>
      </c>
      <c r="AC7" s="1191">
        <v>0</v>
      </c>
      <c r="AD7" s="1191">
        <v>0</v>
      </c>
      <c r="AE7" s="1191">
        <v>0</v>
      </c>
      <c r="AF7" s="1192">
        <v>0</v>
      </c>
    </row>
    <row r="8" spans="1:32" x14ac:dyDescent="0.25">
      <c r="A8" s="16" t="s">
        <v>83</v>
      </c>
      <c r="B8" s="8" t="s">
        <v>70</v>
      </c>
      <c r="C8" s="17" t="s">
        <v>23</v>
      </c>
      <c r="D8" s="1193">
        <v>0</v>
      </c>
      <c r="E8" s="1193">
        <v>0</v>
      </c>
      <c r="F8" s="1193">
        <v>0</v>
      </c>
      <c r="G8" s="77"/>
      <c r="H8" s="1187">
        <v>0</v>
      </c>
      <c r="I8" s="1188">
        <v>0</v>
      </c>
      <c r="J8" s="1188">
        <v>0</v>
      </c>
      <c r="K8" s="1188">
        <v>0</v>
      </c>
      <c r="L8" s="1188">
        <v>0</v>
      </c>
      <c r="M8" s="1188">
        <v>0</v>
      </c>
      <c r="N8" s="1188">
        <v>0</v>
      </c>
      <c r="O8" s="1188">
        <v>0</v>
      </c>
      <c r="P8" s="1188">
        <v>0</v>
      </c>
      <c r="Q8" s="1188">
        <v>0</v>
      </c>
      <c r="R8" s="1188">
        <v>0</v>
      </c>
      <c r="S8" s="1189">
        <v>0</v>
      </c>
      <c r="T8" s="77"/>
      <c r="U8" s="1187">
        <v>0</v>
      </c>
      <c r="V8" s="1188">
        <v>0</v>
      </c>
      <c r="W8" s="1188">
        <v>0</v>
      </c>
      <c r="X8" s="1188">
        <v>0</v>
      </c>
      <c r="Y8" s="1188">
        <v>0</v>
      </c>
      <c r="Z8" s="1188">
        <v>0</v>
      </c>
      <c r="AA8" s="1188">
        <v>0</v>
      </c>
      <c r="AB8" s="1188">
        <v>0</v>
      </c>
      <c r="AC8" s="1188">
        <v>0</v>
      </c>
      <c r="AD8" s="1188">
        <v>0</v>
      </c>
      <c r="AE8" s="1188">
        <v>0</v>
      </c>
      <c r="AF8" s="1189">
        <v>0</v>
      </c>
    </row>
    <row r="9" spans="1:32" x14ac:dyDescent="0.25">
      <c r="A9" s="16" t="s">
        <v>83</v>
      </c>
      <c r="B9" s="8" t="s">
        <v>70</v>
      </c>
      <c r="C9" s="17" t="s">
        <v>58</v>
      </c>
      <c r="D9" s="1193">
        <v>0</v>
      </c>
      <c r="E9" s="1193">
        <v>0</v>
      </c>
      <c r="F9" s="1193">
        <v>0</v>
      </c>
      <c r="G9" s="77"/>
      <c r="H9" s="1187">
        <v>0</v>
      </c>
      <c r="I9" s="1188">
        <v>0</v>
      </c>
      <c r="J9" s="1188">
        <v>0</v>
      </c>
      <c r="K9" s="1188">
        <v>0</v>
      </c>
      <c r="L9" s="1188">
        <v>0</v>
      </c>
      <c r="M9" s="1188">
        <v>0</v>
      </c>
      <c r="N9" s="1188">
        <v>0</v>
      </c>
      <c r="O9" s="1188">
        <v>0</v>
      </c>
      <c r="P9" s="1188">
        <v>0</v>
      </c>
      <c r="Q9" s="1188">
        <v>0</v>
      </c>
      <c r="R9" s="1188">
        <v>0</v>
      </c>
      <c r="S9" s="1189">
        <v>0</v>
      </c>
      <c r="T9" s="77"/>
      <c r="U9" s="1187">
        <v>0</v>
      </c>
      <c r="V9" s="1188">
        <v>0</v>
      </c>
      <c r="W9" s="1188">
        <v>0</v>
      </c>
      <c r="X9" s="1188">
        <v>0</v>
      </c>
      <c r="Y9" s="1188">
        <v>0</v>
      </c>
      <c r="Z9" s="1188">
        <v>0</v>
      </c>
      <c r="AA9" s="1188">
        <v>0</v>
      </c>
      <c r="AB9" s="1188">
        <v>0</v>
      </c>
      <c r="AC9" s="1188">
        <v>0</v>
      </c>
      <c r="AD9" s="1188">
        <v>0</v>
      </c>
      <c r="AE9" s="1188">
        <v>0</v>
      </c>
      <c r="AF9" s="1189">
        <v>0</v>
      </c>
    </row>
    <row r="10" spans="1:32" x14ac:dyDescent="0.25">
      <c r="A10" s="16" t="s">
        <v>83</v>
      </c>
      <c r="B10" s="8" t="s">
        <v>70</v>
      </c>
      <c r="C10" s="17" t="s">
        <v>3</v>
      </c>
      <c r="D10" s="1193">
        <v>0</v>
      </c>
      <c r="E10" s="1193">
        <v>0</v>
      </c>
      <c r="F10" s="1193">
        <v>0</v>
      </c>
      <c r="G10" s="77"/>
      <c r="H10" s="1187">
        <v>0</v>
      </c>
      <c r="I10" s="1188">
        <v>0</v>
      </c>
      <c r="J10" s="1188">
        <v>0</v>
      </c>
      <c r="K10" s="1188">
        <v>0</v>
      </c>
      <c r="L10" s="1188">
        <v>0</v>
      </c>
      <c r="M10" s="1188">
        <v>0</v>
      </c>
      <c r="N10" s="1188">
        <v>0</v>
      </c>
      <c r="O10" s="1188">
        <v>0</v>
      </c>
      <c r="P10" s="1188">
        <v>0</v>
      </c>
      <c r="Q10" s="1188">
        <v>0</v>
      </c>
      <c r="R10" s="1188">
        <v>0</v>
      </c>
      <c r="S10" s="1189">
        <v>0</v>
      </c>
      <c r="T10" s="77"/>
      <c r="U10" s="1187">
        <v>0</v>
      </c>
      <c r="V10" s="1188">
        <v>0</v>
      </c>
      <c r="W10" s="1188">
        <v>0</v>
      </c>
      <c r="X10" s="1188">
        <v>0</v>
      </c>
      <c r="Y10" s="1188">
        <v>0</v>
      </c>
      <c r="Z10" s="1188">
        <v>0</v>
      </c>
      <c r="AA10" s="1188">
        <v>0</v>
      </c>
      <c r="AB10" s="1188">
        <v>0</v>
      </c>
      <c r="AC10" s="1188">
        <v>0</v>
      </c>
      <c r="AD10" s="1188">
        <v>0</v>
      </c>
      <c r="AE10" s="1188">
        <v>0</v>
      </c>
      <c r="AF10" s="1189">
        <v>0</v>
      </c>
    </row>
    <row r="11" spans="1:32" x14ac:dyDescent="0.25">
      <c r="A11" s="16" t="s">
        <v>83</v>
      </c>
      <c r="B11" s="8" t="s">
        <v>70</v>
      </c>
      <c r="C11" s="237" t="s">
        <v>55</v>
      </c>
      <c r="D11" s="1193">
        <v>0</v>
      </c>
      <c r="E11" s="1193">
        <v>0</v>
      </c>
      <c r="F11" s="1193">
        <v>0</v>
      </c>
      <c r="G11" s="77"/>
      <c r="H11" s="1187">
        <v>0</v>
      </c>
      <c r="I11" s="1188">
        <v>0</v>
      </c>
      <c r="J11" s="1188">
        <v>0</v>
      </c>
      <c r="K11" s="1188">
        <v>0</v>
      </c>
      <c r="L11" s="1188">
        <v>0</v>
      </c>
      <c r="M11" s="1188">
        <v>0</v>
      </c>
      <c r="N11" s="1188">
        <v>0</v>
      </c>
      <c r="O11" s="1188">
        <v>0</v>
      </c>
      <c r="P11" s="1188">
        <v>0</v>
      </c>
      <c r="Q11" s="1188">
        <v>0</v>
      </c>
      <c r="R11" s="1188">
        <v>0</v>
      </c>
      <c r="S11" s="1189">
        <v>0</v>
      </c>
      <c r="T11" s="77"/>
      <c r="U11" s="1187">
        <v>0</v>
      </c>
      <c r="V11" s="1188">
        <v>0</v>
      </c>
      <c r="W11" s="1188">
        <v>0</v>
      </c>
      <c r="X11" s="1188">
        <v>0</v>
      </c>
      <c r="Y11" s="1188">
        <v>0</v>
      </c>
      <c r="Z11" s="1188">
        <v>0</v>
      </c>
      <c r="AA11" s="1188">
        <v>0</v>
      </c>
      <c r="AB11" s="1188">
        <v>0</v>
      </c>
      <c r="AC11" s="1188">
        <v>0</v>
      </c>
      <c r="AD11" s="1188">
        <v>0</v>
      </c>
      <c r="AE11" s="1188">
        <v>0</v>
      </c>
      <c r="AF11" s="1189">
        <v>0</v>
      </c>
    </row>
    <row r="12" spans="1:32" x14ac:dyDescent="0.25">
      <c r="A12" s="16" t="s">
        <v>83</v>
      </c>
      <c r="B12" s="8" t="s">
        <v>70</v>
      </c>
      <c r="C12" s="237" t="s">
        <v>32</v>
      </c>
      <c r="D12" s="1193">
        <v>0</v>
      </c>
      <c r="E12" s="1193">
        <v>0</v>
      </c>
      <c r="F12" s="1193">
        <v>0</v>
      </c>
      <c r="G12" s="77"/>
      <c r="H12" s="1187">
        <v>0</v>
      </c>
      <c r="I12" s="1188">
        <v>0</v>
      </c>
      <c r="J12" s="1188">
        <v>0</v>
      </c>
      <c r="K12" s="1188">
        <v>0</v>
      </c>
      <c r="L12" s="1188">
        <v>0</v>
      </c>
      <c r="M12" s="1188">
        <v>0</v>
      </c>
      <c r="N12" s="1188">
        <v>0</v>
      </c>
      <c r="O12" s="1188">
        <v>0</v>
      </c>
      <c r="P12" s="1188">
        <v>0</v>
      </c>
      <c r="Q12" s="1188">
        <v>0</v>
      </c>
      <c r="R12" s="1188">
        <v>0</v>
      </c>
      <c r="S12" s="1189">
        <v>0</v>
      </c>
      <c r="T12" s="77"/>
      <c r="U12" s="1187">
        <v>0</v>
      </c>
      <c r="V12" s="1188">
        <v>0</v>
      </c>
      <c r="W12" s="1188">
        <v>0</v>
      </c>
      <c r="X12" s="1188">
        <v>0</v>
      </c>
      <c r="Y12" s="1188">
        <v>0</v>
      </c>
      <c r="Z12" s="1188">
        <v>0</v>
      </c>
      <c r="AA12" s="1188">
        <v>0</v>
      </c>
      <c r="AB12" s="1188">
        <v>0</v>
      </c>
      <c r="AC12" s="1188">
        <v>0</v>
      </c>
      <c r="AD12" s="1188">
        <v>0</v>
      </c>
      <c r="AE12" s="1188">
        <v>0</v>
      </c>
      <c r="AF12" s="1189">
        <v>0</v>
      </c>
    </row>
    <row r="13" spans="1:32" x14ac:dyDescent="0.25">
      <c r="A13" s="16" t="s">
        <v>83</v>
      </c>
      <c r="B13" s="8" t="s">
        <v>70</v>
      </c>
      <c r="C13" s="237" t="s">
        <v>31</v>
      </c>
      <c r="D13" s="1193">
        <v>0</v>
      </c>
      <c r="E13" s="1193">
        <v>0</v>
      </c>
      <c r="F13" s="1193">
        <v>0</v>
      </c>
      <c r="G13" s="77"/>
      <c r="H13" s="1187">
        <v>0</v>
      </c>
      <c r="I13" s="1188">
        <v>0</v>
      </c>
      <c r="J13" s="1188">
        <v>0</v>
      </c>
      <c r="K13" s="1188">
        <v>0</v>
      </c>
      <c r="L13" s="1188">
        <v>0</v>
      </c>
      <c r="M13" s="1188">
        <v>0</v>
      </c>
      <c r="N13" s="1188">
        <v>0</v>
      </c>
      <c r="O13" s="1188">
        <v>0</v>
      </c>
      <c r="P13" s="1188">
        <v>0</v>
      </c>
      <c r="Q13" s="1188">
        <v>0</v>
      </c>
      <c r="R13" s="1188">
        <v>0</v>
      </c>
      <c r="S13" s="1189">
        <v>0</v>
      </c>
      <c r="T13" s="77"/>
      <c r="U13" s="1187">
        <v>0</v>
      </c>
      <c r="V13" s="1188">
        <v>0</v>
      </c>
      <c r="W13" s="1188">
        <v>0</v>
      </c>
      <c r="X13" s="1188">
        <v>0</v>
      </c>
      <c r="Y13" s="1188">
        <v>0</v>
      </c>
      <c r="Z13" s="1188">
        <v>0</v>
      </c>
      <c r="AA13" s="1188">
        <v>0</v>
      </c>
      <c r="AB13" s="1188">
        <v>0</v>
      </c>
      <c r="AC13" s="1188">
        <v>0</v>
      </c>
      <c r="AD13" s="1188">
        <v>0</v>
      </c>
      <c r="AE13" s="1188">
        <v>0</v>
      </c>
      <c r="AF13" s="1189">
        <v>0</v>
      </c>
    </row>
    <row r="14" spans="1:32" ht="15.75" thickBot="1" x14ac:dyDescent="0.3">
      <c r="A14" s="16" t="s">
        <v>83</v>
      </c>
      <c r="B14" s="8" t="s">
        <v>70</v>
      </c>
      <c r="C14" s="237" t="s">
        <v>33</v>
      </c>
      <c r="D14" s="1193">
        <v>0</v>
      </c>
      <c r="E14" s="1193">
        <v>0</v>
      </c>
      <c r="F14" s="1193">
        <v>0</v>
      </c>
      <c r="G14" s="77"/>
      <c r="H14" s="1194">
        <v>0</v>
      </c>
      <c r="I14" s="1195">
        <v>0</v>
      </c>
      <c r="J14" s="1195">
        <v>0</v>
      </c>
      <c r="K14" s="1195">
        <v>0</v>
      </c>
      <c r="L14" s="1195">
        <v>0</v>
      </c>
      <c r="M14" s="1195">
        <v>0</v>
      </c>
      <c r="N14" s="1195">
        <v>0</v>
      </c>
      <c r="O14" s="1195">
        <v>0</v>
      </c>
      <c r="P14" s="1195">
        <v>0</v>
      </c>
      <c r="Q14" s="1195">
        <v>0</v>
      </c>
      <c r="R14" s="1195">
        <v>0</v>
      </c>
      <c r="S14" s="1196">
        <v>0</v>
      </c>
      <c r="T14" s="77"/>
      <c r="U14" s="1194">
        <v>0</v>
      </c>
      <c r="V14" s="1195">
        <v>0</v>
      </c>
      <c r="W14" s="1195">
        <v>0</v>
      </c>
      <c r="X14" s="1195">
        <v>0</v>
      </c>
      <c r="Y14" s="1195">
        <v>0</v>
      </c>
      <c r="Z14" s="1195">
        <v>0</v>
      </c>
      <c r="AA14" s="1195">
        <v>0</v>
      </c>
      <c r="AB14" s="1195">
        <v>0</v>
      </c>
      <c r="AC14" s="1195">
        <v>0</v>
      </c>
      <c r="AD14" s="1195">
        <v>0</v>
      </c>
      <c r="AE14" s="1195">
        <v>0</v>
      </c>
      <c r="AF14" s="1196">
        <v>0</v>
      </c>
    </row>
    <row r="15" spans="1:32" ht="15.75" thickTop="1" x14ac:dyDescent="0.25">
      <c r="A15" s="16" t="s">
        <v>83</v>
      </c>
      <c r="B15" s="8">
        <v>501</v>
      </c>
      <c r="C15" s="17" t="s">
        <v>49</v>
      </c>
      <c r="D15" s="1197"/>
      <c r="E15" s="1198"/>
      <c r="F15" s="1199"/>
      <c r="G15" s="77"/>
      <c r="H15" s="1200"/>
      <c r="I15" s="1198"/>
      <c r="J15" s="1198"/>
      <c r="K15" s="1198"/>
      <c r="L15" s="1198"/>
      <c r="M15" s="1198"/>
      <c r="N15" s="1198"/>
      <c r="O15" s="1198"/>
      <c r="P15" s="1198"/>
      <c r="Q15" s="1198"/>
      <c r="R15" s="1198"/>
      <c r="S15" s="1201"/>
      <c r="T15" s="77"/>
      <c r="U15" s="1200"/>
      <c r="V15" s="1198"/>
      <c r="W15" s="1198"/>
      <c r="X15" s="1198"/>
      <c r="Y15" s="1198"/>
      <c r="Z15" s="1198"/>
      <c r="AA15" s="1198"/>
      <c r="AB15" s="1198"/>
      <c r="AC15" s="1198"/>
      <c r="AD15" s="1198"/>
      <c r="AE15" s="1198"/>
      <c r="AF15" s="1201"/>
    </row>
    <row r="16" spans="1:32" x14ac:dyDescent="0.25">
      <c r="A16" s="16" t="s">
        <v>83</v>
      </c>
      <c r="B16" s="8">
        <v>547</v>
      </c>
      <c r="C16" s="17" t="s">
        <v>27</v>
      </c>
      <c r="D16" s="1202"/>
      <c r="E16" s="1203"/>
      <c r="F16" s="1204"/>
      <c r="G16" s="77"/>
      <c r="H16" s="1205"/>
      <c r="I16" s="1206"/>
      <c r="J16" s="1206"/>
      <c r="K16" s="1206"/>
      <c r="L16" s="1206"/>
      <c r="M16" s="1206"/>
      <c r="N16" s="1206"/>
      <c r="O16" s="1206"/>
      <c r="P16" s="1206"/>
      <c r="Q16" s="1206"/>
      <c r="R16" s="1206"/>
      <c r="S16" s="1207"/>
      <c r="T16" s="77"/>
      <c r="U16" s="1205"/>
      <c r="V16" s="1206"/>
      <c r="W16" s="1206"/>
      <c r="X16" s="1206"/>
      <c r="Y16" s="1206"/>
      <c r="Z16" s="1206"/>
      <c r="AA16" s="1206"/>
      <c r="AB16" s="1206"/>
      <c r="AC16" s="1206"/>
      <c r="AD16" s="1206"/>
      <c r="AE16" s="1206"/>
      <c r="AF16" s="1207"/>
    </row>
    <row r="17" spans="1:32" x14ac:dyDescent="0.25">
      <c r="A17" s="16" t="s">
        <v>83</v>
      </c>
      <c r="B17" s="8">
        <v>547</v>
      </c>
      <c r="C17" s="17" t="s">
        <v>28</v>
      </c>
      <c r="D17" s="1202"/>
      <c r="E17" s="1203"/>
      <c r="F17" s="1204"/>
      <c r="G17" s="77"/>
      <c r="H17" s="1205"/>
      <c r="I17" s="1206"/>
      <c r="J17" s="1206"/>
      <c r="K17" s="1206"/>
      <c r="L17" s="1206"/>
      <c r="M17" s="1206"/>
      <c r="N17" s="1206"/>
      <c r="O17" s="1206"/>
      <c r="P17" s="1206"/>
      <c r="Q17" s="1206"/>
      <c r="R17" s="1206"/>
      <c r="S17" s="1207"/>
      <c r="T17" s="77"/>
      <c r="U17" s="1205"/>
      <c r="V17" s="1206"/>
      <c r="W17" s="1206"/>
      <c r="X17" s="1206"/>
      <c r="Y17" s="1206"/>
      <c r="Z17" s="1206"/>
      <c r="AA17" s="1206"/>
      <c r="AB17" s="1206"/>
      <c r="AC17" s="1206"/>
      <c r="AD17" s="1206"/>
      <c r="AE17" s="1206"/>
      <c r="AF17" s="1207"/>
    </row>
    <row r="18" spans="1:32" x14ac:dyDescent="0.25">
      <c r="A18" s="16" t="s">
        <v>83</v>
      </c>
      <c r="B18" s="8">
        <v>547</v>
      </c>
      <c r="C18" s="17" t="s">
        <v>25</v>
      </c>
      <c r="D18" s="1202"/>
      <c r="E18" s="1203"/>
      <c r="F18" s="1204"/>
      <c r="G18" s="77"/>
      <c r="H18" s="1205"/>
      <c r="I18" s="1206"/>
      <c r="J18" s="1206"/>
      <c r="K18" s="1206"/>
      <c r="L18" s="1206"/>
      <c r="M18" s="1206"/>
      <c r="N18" s="1206"/>
      <c r="O18" s="1206"/>
      <c r="P18" s="1206"/>
      <c r="Q18" s="1206"/>
      <c r="R18" s="1206"/>
      <c r="S18" s="1207"/>
      <c r="T18" s="77"/>
      <c r="U18" s="1205"/>
      <c r="V18" s="1206"/>
      <c r="W18" s="1206"/>
      <c r="X18" s="1206"/>
      <c r="Y18" s="1206"/>
      <c r="Z18" s="1206"/>
      <c r="AA18" s="1206"/>
      <c r="AB18" s="1206"/>
      <c r="AC18" s="1206"/>
      <c r="AD18" s="1206"/>
      <c r="AE18" s="1206"/>
      <c r="AF18" s="1207"/>
    </row>
    <row r="19" spans="1:32" x14ac:dyDescent="0.25">
      <c r="A19" s="16" t="s">
        <v>83</v>
      </c>
      <c r="B19" s="8">
        <v>547</v>
      </c>
      <c r="C19" s="17" t="s">
        <v>30</v>
      </c>
      <c r="D19" s="1202"/>
      <c r="E19" s="1203"/>
      <c r="F19" s="1204"/>
      <c r="G19" s="77"/>
      <c r="H19" s="1205"/>
      <c r="I19" s="1206"/>
      <c r="J19" s="1206"/>
      <c r="K19" s="1206"/>
      <c r="L19" s="1206"/>
      <c r="M19" s="1206"/>
      <c r="N19" s="1206"/>
      <c r="O19" s="1206"/>
      <c r="P19" s="1206"/>
      <c r="Q19" s="1206"/>
      <c r="R19" s="1206"/>
      <c r="S19" s="1207"/>
      <c r="T19" s="77"/>
      <c r="U19" s="1205"/>
      <c r="V19" s="1206"/>
      <c r="W19" s="1206"/>
      <c r="X19" s="1206"/>
      <c r="Y19" s="1206"/>
      <c r="Z19" s="1206"/>
      <c r="AA19" s="1206"/>
      <c r="AB19" s="1206"/>
      <c r="AC19" s="1206"/>
      <c r="AD19" s="1206"/>
      <c r="AE19" s="1206"/>
      <c r="AF19" s="1207"/>
    </row>
    <row r="20" spans="1:32" x14ac:dyDescent="0.25">
      <c r="A20" s="16" t="s">
        <v>83</v>
      </c>
      <c r="B20" s="8">
        <v>547</v>
      </c>
      <c r="C20" s="17" t="s">
        <v>24</v>
      </c>
      <c r="D20" s="1202"/>
      <c r="E20" s="1203"/>
      <c r="F20" s="1204"/>
      <c r="G20" s="77"/>
      <c r="H20" s="1205"/>
      <c r="I20" s="1206"/>
      <c r="J20" s="1206"/>
      <c r="K20" s="1206"/>
      <c r="L20" s="1206"/>
      <c r="M20" s="1206"/>
      <c r="N20" s="1206"/>
      <c r="O20" s="1206"/>
      <c r="P20" s="1206"/>
      <c r="Q20" s="1206"/>
      <c r="R20" s="1206"/>
      <c r="S20" s="1207"/>
      <c r="T20" s="77"/>
      <c r="U20" s="1205"/>
      <c r="V20" s="1206"/>
      <c r="W20" s="1206"/>
      <c r="X20" s="1206"/>
      <c r="Y20" s="1206"/>
      <c r="Z20" s="1206"/>
      <c r="AA20" s="1206"/>
      <c r="AB20" s="1206"/>
      <c r="AC20" s="1206"/>
      <c r="AD20" s="1206"/>
      <c r="AE20" s="1206"/>
      <c r="AF20" s="1207"/>
    </row>
    <row r="21" spans="1:32" x14ac:dyDescent="0.25">
      <c r="A21" s="16" t="s">
        <v>83</v>
      </c>
      <c r="B21" s="8">
        <v>547</v>
      </c>
      <c r="C21" s="17" t="s">
        <v>51</v>
      </c>
      <c r="D21" s="1202"/>
      <c r="E21" s="1203"/>
      <c r="F21" s="1204"/>
      <c r="G21" s="77"/>
      <c r="H21" s="1205"/>
      <c r="I21" s="1206"/>
      <c r="J21" s="1206"/>
      <c r="K21" s="1206"/>
      <c r="L21" s="1206"/>
      <c r="M21" s="1206"/>
      <c r="N21" s="1206"/>
      <c r="O21" s="1206"/>
      <c r="P21" s="1206"/>
      <c r="Q21" s="1206"/>
      <c r="R21" s="1206"/>
      <c r="S21" s="1207"/>
      <c r="T21" s="77"/>
      <c r="U21" s="1205"/>
      <c r="V21" s="1206"/>
      <c r="W21" s="1206"/>
      <c r="X21" s="1206"/>
      <c r="Y21" s="1206"/>
      <c r="Z21" s="1206"/>
      <c r="AA21" s="1206"/>
      <c r="AB21" s="1206"/>
      <c r="AC21" s="1206"/>
      <c r="AD21" s="1206"/>
      <c r="AE21" s="1206"/>
      <c r="AF21" s="1207"/>
    </row>
    <row r="22" spans="1:32" x14ac:dyDescent="0.25">
      <c r="A22" s="16" t="s">
        <v>83</v>
      </c>
      <c r="B22" s="8">
        <v>547</v>
      </c>
      <c r="C22" s="17" t="s">
        <v>52</v>
      </c>
      <c r="D22" s="1202"/>
      <c r="E22" s="1203"/>
      <c r="F22" s="1204"/>
      <c r="G22" s="77"/>
      <c r="H22" s="1205"/>
      <c r="I22" s="1206"/>
      <c r="J22" s="1206"/>
      <c r="K22" s="1206"/>
      <c r="L22" s="1206"/>
      <c r="M22" s="1206"/>
      <c r="N22" s="1206"/>
      <c r="O22" s="1206"/>
      <c r="P22" s="1206"/>
      <c r="Q22" s="1206"/>
      <c r="R22" s="1206"/>
      <c r="S22" s="1207"/>
      <c r="T22" s="77"/>
      <c r="U22" s="1205"/>
      <c r="V22" s="1206"/>
      <c r="W22" s="1206"/>
      <c r="X22" s="1206"/>
      <c r="Y22" s="1206"/>
      <c r="Z22" s="1206"/>
      <c r="AA22" s="1206"/>
      <c r="AB22" s="1206"/>
      <c r="AC22" s="1206"/>
      <c r="AD22" s="1206"/>
      <c r="AE22" s="1206"/>
      <c r="AF22" s="1207"/>
    </row>
    <row r="23" spans="1:32" x14ac:dyDescent="0.25">
      <c r="A23" s="16" t="s">
        <v>83</v>
      </c>
      <c r="B23" s="8">
        <v>547</v>
      </c>
      <c r="C23" s="17" t="s">
        <v>50</v>
      </c>
      <c r="D23" s="1202"/>
      <c r="E23" s="1203"/>
      <c r="F23" s="1204"/>
      <c r="G23" s="77"/>
      <c r="H23" s="1205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7"/>
      <c r="T23" s="77"/>
      <c r="U23" s="1205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7"/>
    </row>
    <row r="24" spans="1:32" x14ac:dyDescent="0.25">
      <c r="A24" s="16" t="s">
        <v>83</v>
      </c>
      <c r="B24" s="8">
        <v>547</v>
      </c>
      <c r="C24" s="17" t="s">
        <v>61</v>
      </c>
      <c r="D24" s="1202"/>
      <c r="E24" s="1203"/>
      <c r="F24" s="1204"/>
      <c r="G24" s="77"/>
      <c r="H24" s="1205"/>
      <c r="I24" s="1206"/>
      <c r="J24" s="1206"/>
      <c r="K24" s="1206"/>
      <c r="L24" s="1206"/>
      <c r="M24" s="1206"/>
      <c r="N24" s="1206"/>
      <c r="O24" s="1206"/>
      <c r="P24" s="1206"/>
      <c r="Q24" s="1206"/>
      <c r="R24" s="1206"/>
      <c r="S24" s="1207"/>
      <c r="T24" s="77"/>
      <c r="U24" s="1205"/>
      <c r="V24" s="1206"/>
      <c r="W24" s="1206"/>
      <c r="X24" s="1206"/>
      <c r="Y24" s="1206"/>
      <c r="Z24" s="1206"/>
      <c r="AA24" s="1206"/>
      <c r="AB24" s="1206"/>
      <c r="AC24" s="1206"/>
      <c r="AD24" s="1206"/>
      <c r="AE24" s="1206"/>
      <c r="AF24" s="1207"/>
    </row>
    <row r="25" spans="1:32" x14ac:dyDescent="0.25">
      <c r="A25" s="16" t="s">
        <v>83</v>
      </c>
      <c r="B25" s="8">
        <v>547</v>
      </c>
      <c r="C25" s="17" t="s">
        <v>26</v>
      </c>
      <c r="D25" s="1202"/>
      <c r="E25" s="1203"/>
      <c r="F25" s="1204"/>
      <c r="G25" s="77"/>
      <c r="H25" s="1205"/>
      <c r="I25" s="1206"/>
      <c r="J25" s="1206"/>
      <c r="K25" s="1206"/>
      <c r="L25" s="1206"/>
      <c r="M25" s="1206"/>
      <c r="N25" s="1206"/>
      <c r="O25" s="1206"/>
      <c r="P25" s="1206"/>
      <c r="Q25" s="1206"/>
      <c r="R25" s="1206"/>
      <c r="S25" s="1207"/>
      <c r="T25" s="77"/>
      <c r="U25" s="1205"/>
      <c r="V25" s="1206"/>
      <c r="W25" s="1206"/>
      <c r="X25" s="1206"/>
      <c r="Y25" s="1206"/>
      <c r="Z25" s="1206"/>
      <c r="AA25" s="1206"/>
      <c r="AB25" s="1206"/>
      <c r="AC25" s="1206"/>
      <c r="AD25" s="1206"/>
      <c r="AE25" s="1206"/>
      <c r="AF25" s="1207"/>
    </row>
    <row r="26" spans="1:32" x14ac:dyDescent="0.25">
      <c r="A26" s="16" t="s">
        <v>83</v>
      </c>
      <c r="B26" s="8">
        <v>547</v>
      </c>
      <c r="C26" s="17" t="s">
        <v>22</v>
      </c>
      <c r="D26" s="1202"/>
      <c r="E26" s="1203"/>
      <c r="F26" s="1204"/>
      <c r="G26" s="77"/>
      <c r="H26" s="1205"/>
      <c r="I26" s="1206"/>
      <c r="J26" s="1206"/>
      <c r="K26" s="1206"/>
      <c r="L26" s="1206"/>
      <c r="M26" s="1206"/>
      <c r="N26" s="1206"/>
      <c r="O26" s="1206"/>
      <c r="P26" s="1206"/>
      <c r="Q26" s="1206"/>
      <c r="R26" s="1206"/>
      <c r="S26" s="1207"/>
      <c r="T26" s="77"/>
      <c r="U26" s="1205"/>
      <c r="V26" s="1206"/>
      <c r="W26" s="1206"/>
      <c r="X26" s="1206"/>
      <c r="Y26" s="1206"/>
      <c r="Z26" s="1206"/>
      <c r="AA26" s="1206"/>
      <c r="AB26" s="1206"/>
      <c r="AC26" s="1206"/>
      <c r="AD26" s="1206"/>
      <c r="AE26" s="1206"/>
      <c r="AF26" s="1207"/>
    </row>
    <row r="27" spans="1:32" x14ac:dyDescent="0.25">
      <c r="A27" s="16" t="s">
        <v>83</v>
      </c>
      <c r="B27" s="8">
        <v>555</v>
      </c>
      <c r="C27" s="17" t="s">
        <v>4</v>
      </c>
      <c r="D27" s="1202"/>
      <c r="E27" s="1203"/>
      <c r="F27" s="1204"/>
      <c r="G27" s="77"/>
      <c r="H27" s="1205"/>
      <c r="I27" s="1206"/>
      <c r="J27" s="1206"/>
      <c r="K27" s="1206"/>
      <c r="L27" s="1206"/>
      <c r="M27" s="1206"/>
      <c r="N27" s="1206"/>
      <c r="O27" s="1206"/>
      <c r="P27" s="1206"/>
      <c r="Q27" s="1206"/>
      <c r="R27" s="1206"/>
      <c r="S27" s="1207"/>
      <c r="T27" s="77"/>
      <c r="U27" s="1205"/>
      <c r="V27" s="1206"/>
      <c r="W27" s="1206"/>
      <c r="X27" s="1206"/>
      <c r="Y27" s="1206"/>
      <c r="Z27" s="1206"/>
      <c r="AA27" s="1206"/>
      <c r="AB27" s="1206"/>
      <c r="AC27" s="1206"/>
      <c r="AD27" s="1206"/>
      <c r="AE27" s="1206"/>
      <c r="AF27" s="1207"/>
    </row>
    <row r="28" spans="1:32" x14ac:dyDescent="0.25">
      <c r="A28" s="16" t="s">
        <v>83</v>
      </c>
      <c r="B28" s="8" t="s">
        <v>71</v>
      </c>
      <c r="C28" s="5" t="s">
        <v>100</v>
      </c>
      <c r="D28" s="1202"/>
      <c r="E28" s="1203"/>
      <c r="F28" s="1204"/>
      <c r="G28" s="77"/>
      <c r="H28" s="1205"/>
      <c r="I28" s="1206"/>
      <c r="J28" s="1206"/>
      <c r="K28" s="1206"/>
      <c r="L28" s="1206"/>
      <c r="M28" s="1206"/>
      <c r="N28" s="1206"/>
      <c r="O28" s="1206"/>
      <c r="P28" s="1206"/>
      <c r="Q28" s="1206"/>
      <c r="R28" s="1206"/>
      <c r="S28" s="1207"/>
      <c r="T28" s="77"/>
      <c r="U28" s="1205"/>
      <c r="V28" s="1206"/>
      <c r="W28" s="1206"/>
      <c r="X28" s="1206"/>
      <c r="Y28" s="1206"/>
      <c r="Z28" s="1206"/>
      <c r="AA28" s="1206"/>
      <c r="AB28" s="1206"/>
      <c r="AC28" s="1206"/>
      <c r="AD28" s="1206"/>
      <c r="AE28" s="1206"/>
      <c r="AF28" s="1207"/>
    </row>
    <row r="29" spans="1:32" x14ac:dyDescent="0.25">
      <c r="A29" s="16" t="s">
        <v>83</v>
      </c>
      <c r="B29" s="8" t="s">
        <v>71</v>
      </c>
      <c r="C29" s="5" t="s">
        <v>101</v>
      </c>
      <c r="D29" s="1202"/>
      <c r="E29" s="1203"/>
      <c r="F29" s="1204"/>
      <c r="G29" s="77"/>
      <c r="H29" s="1205"/>
      <c r="I29" s="1206"/>
      <c r="J29" s="1206"/>
      <c r="K29" s="1206"/>
      <c r="L29" s="1206"/>
      <c r="M29" s="1206"/>
      <c r="N29" s="1206"/>
      <c r="O29" s="1206"/>
      <c r="P29" s="1206"/>
      <c r="Q29" s="1206"/>
      <c r="R29" s="1206"/>
      <c r="S29" s="1207"/>
      <c r="T29" s="77"/>
      <c r="U29" s="1205"/>
      <c r="V29" s="1206"/>
      <c r="W29" s="1206"/>
      <c r="X29" s="1206"/>
      <c r="Y29" s="1206"/>
      <c r="Z29" s="1206"/>
      <c r="AA29" s="1206"/>
      <c r="AB29" s="1206"/>
      <c r="AC29" s="1206"/>
      <c r="AD29" s="1206"/>
      <c r="AE29" s="1206"/>
      <c r="AF29" s="1207"/>
    </row>
    <row r="30" spans="1:32" x14ac:dyDescent="0.25">
      <c r="A30" s="16" t="s">
        <v>83</v>
      </c>
      <c r="B30" s="8" t="s">
        <v>71</v>
      </c>
      <c r="C30" s="17" t="s">
        <v>18</v>
      </c>
      <c r="D30" s="1202"/>
      <c r="E30" s="1203"/>
      <c r="F30" s="1204"/>
      <c r="G30" s="77"/>
      <c r="H30" s="1205"/>
      <c r="I30" s="1206"/>
      <c r="J30" s="1206"/>
      <c r="K30" s="1206"/>
      <c r="L30" s="1206"/>
      <c r="M30" s="1206"/>
      <c r="N30" s="1206"/>
      <c r="O30" s="1206"/>
      <c r="P30" s="1206"/>
      <c r="Q30" s="1206"/>
      <c r="R30" s="1206"/>
      <c r="S30" s="1207"/>
      <c r="T30" s="77"/>
      <c r="U30" s="1205"/>
      <c r="V30" s="1206"/>
      <c r="W30" s="1206"/>
      <c r="X30" s="1206"/>
      <c r="Y30" s="1206"/>
      <c r="Z30" s="1206"/>
      <c r="AA30" s="1206"/>
      <c r="AB30" s="1206"/>
      <c r="AC30" s="1206"/>
      <c r="AD30" s="1206"/>
      <c r="AE30" s="1206"/>
      <c r="AF30" s="1207"/>
    </row>
    <row r="31" spans="1:32" x14ac:dyDescent="0.25">
      <c r="A31" s="16" t="s">
        <v>83</v>
      </c>
      <c r="B31" s="8" t="s">
        <v>71</v>
      </c>
      <c r="C31" s="17" t="s">
        <v>19</v>
      </c>
      <c r="D31" s="1202"/>
      <c r="E31" s="1203"/>
      <c r="F31" s="1204"/>
      <c r="G31" s="77"/>
      <c r="H31" s="1205"/>
      <c r="I31" s="1206"/>
      <c r="J31" s="1206"/>
      <c r="K31" s="1206"/>
      <c r="L31" s="1206"/>
      <c r="M31" s="1206"/>
      <c r="N31" s="1206"/>
      <c r="O31" s="1206"/>
      <c r="P31" s="1206"/>
      <c r="Q31" s="1206"/>
      <c r="R31" s="1206"/>
      <c r="S31" s="1207"/>
      <c r="T31" s="77"/>
      <c r="U31" s="1205"/>
      <c r="V31" s="1206"/>
      <c r="W31" s="1206"/>
      <c r="X31" s="1206"/>
      <c r="Y31" s="1206"/>
      <c r="Z31" s="1206"/>
      <c r="AA31" s="1206"/>
      <c r="AB31" s="1206"/>
      <c r="AC31" s="1206"/>
      <c r="AD31" s="1206"/>
      <c r="AE31" s="1206"/>
      <c r="AF31" s="1207"/>
    </row>
    <row r="32" spans="1:32" x14ac:dyDescent="0.25">
      <c r="A32" s="16" t="s">
        <v>83</v>
      </c>
      <c r="B32" s="8" t="s">
        <v>71</v>
      </c>
      <c r="C32" s="17" t="s">
        <v>62</v>
      </c>
      <c r="D32" s="1202"/>
      <c r="E32" s="1203"/>
      <c r="F32" s="1204"/>
      <c r="G32" s="77"/>
      <c r="H32" s="1205"/>
      <c r="I32" s="1206"/>
      <c r="J32" s="1206"/>
      <c r="K32" s="1206"/>
      <c r="L32" s="1206"/>
      <c r="M32" s="1206"/>
      <c r="N32" s="1206"/>
      <c r="O32" s="1206"/>
      <c r="P32" s="1206"/>
      <c r="Q32" s="1206"/>
      <c r="R32" s="1206"/>
      <c r="S32" s="1207"/>
      <c r="T32" s="77"/>
      <c r="U32" s="1205"/>
      <c r="V32" s="1206"/>
      <c r="W32" s="1206"/>
      <c r="X32" s="1206"/>
      <c r="Y32" s="1206"/>
      <c r="Z32" s="1206"/>
      <c r="AA32" s="1206"/>
      <c r="AB32" s="1206"/>
      <c r="AC32" s="1206"/>
      <c r="AD32" s="1206"/>
      <c r="AE32" s="1206"/>
      <c r="AF32" s="1207"/>
    </row>
    <row r="33" spans="1:32" x14ac:dyDescent="0.25">
      <c r="A33" s="16" t="s">
        <v>83</v>
      </c>
      <c r="B33" s="8" t="s">
        <v>71</v>
      </c>
      <c r="C33" s="17" t="s">
        <v>20</v>
      </c>
      <c r="D33" s="1202"/>
      <c r="E33" s="1203"/>
      <c r="F33" s="1204"/>
      <c r="G33" s="77"/>
      <c r="H33" s="1205"/>
      <c r="I33" s="1206"/>
      <c r="J33" s="1206"/>
      <c r="K33" s="1206"/>
      <c r="L33" s="1206"/>
      <c r="M33" s="1206"/>
      <c r="N33" s="1206"/>
      <c r="O33" s="1206"/>
      <c r="P33" s="1206"/>
      <c r="Q33" s="1206"/>
      <c r="R33" s="1206"/>
      <c r="S33" s="1207"/>
      <c r="T33" s="77"/>
      <c r="U33" s="1205"/>
      <c r="V33" s="1206"/>
      <c r="W33" s="1206"/>
      <c r="X33" s="1206"/>
      <c r="Y33" s="1206"/>
      <c r="Z33" s="1206"/>
      <c r="AA33" s="1206"/>
      <c r="AB33" s="1206"/>
      <c r="AC33" s="1206"/>
      <c r="AD33" s="1206"/>
      <c r="AE33" s="1206"/>
      <c r="AF33" s="1207"/>
    </row>
    <row r="34" spans="1:32" x14ac:dyDescent="0.25">
      <c r="A34" s="16" t="s">
        <v>83</v>
      </c>
      <c r="B34" s="8" t="s">
        <v>71</v>
      </c>
      <c r="C34" s="17" t="s">
        <v>53</v>
      </c>
      <c r="D34" s="1202"/>
      <c r="E34" s="1203"/>
      <c r="F34" s="1204"/>
      <c r="G34" s="77"/>
      <c r="H34" s="1205"/>
      <c r="I34" s="1206"/>
      <c r="J34" s="1206"/>
      <c r="K34" s="1206"/>
      <c r="L34" s="1206"/>
      <c r="M34" s="1206"/>
      <c r="N34" s="1206"/>
      <c r="O34" s="1206"/>
      <c r="P34" s="1206"/>
      <c r="Q34" s="1206"/>
      <c r="R34" s="1206"/>
      <c r="S34" s="1207"/>
      <c r="T34" s="77"/>
      <c r="U34" s="1205"/>
      <c r="V34" s="1206"/>
      <c r="W34" s="1206"/>
      <c r="X34" s="1206"/>
      <c r="Y34" s="1206"/>
      <c r="Z34" s="1206"/>
      <c r="AA34" s="1206"/>
      <c r="AB34" s="1206"/>
      <c r="AC34" s="1206"/>
      <c r="AD34" s="1206"/>
      <c r="AE34" s="1206"/>
      <c r="AF34" s="1207"/>
    </row>
    <row r="35" spans="1:32" x14ac:dyDescent="0.25">
      <c r="A35" s="16" t="s">
        <v>83</v>
      </c>
      <c r="B35" s="8" t="s">
        <v>71</v>
      </c>
      <c r="C35" s="17" t="s">
        <v>9</v>
      </c>
      <c r="D35" s="1202"/>
      <c r="E35" s="1203"/>
      <c r="F35" s="1204"/>
      <c r="G35" s="77"/>
      <c r="H35" s="1205"/>
      <c r="I35" s="1206"/>
      <c r="J35" s="1206"/>
      <c r="K35" s="1206"/>
      <c r="L35" s="1206"/>
      <c r="M35" s="1206"/>
      <c r="N35" s="1206"/>
      <c r="O35" s="1206"/>
      <c r="P35" s="1206"/>
      <c r="Q35" s="1206"/>
      <c r="R35" s="1206"/>
      <c r="S35" s="1207"/>
      <c r="T35" s="77"/>
      <c r="U35" s="1205"/>
      <c r="V35" s="1206"/>
      <c r="W35" s="1206"/>
      <c r="X35" s="1206"/>
      <c r="Y35" s="1206"/>
      <c r="Z35" s="1206"/>
      <c r="AA35" s="1206"/>
      <c r="AB35" s="1206"/>
      <c r="AC35" s="1206"/>
      <c r="AD35" s="1206"/>
      <c r="AE35" s="1206"/>
      <c r="AF35" s="1207"/>
    </row>
    <row r="36" spans="1:32" x14ac:dyDescent="0.25">
      <c r="A36" s="16" t="s">
        <v>83</v>
      </c>
      <c r="B36" s="8" t="s">
        <v>71</v>
      </c>
      <c r="C36" s="17" t="s">
        <v>10</v>
      </c>
      <c r="D36" s="1202"/>
      <c r="E36" s="1203"/>
      <c r="F36" s="1204"/>
      <c r="G36" s="77"/>
      <c r="H36" s="1205"/>
      <c r="I36" s="1206"/>
      <c r="J36" s="1206"/>
      <c r="K36" s="1206"/>
      <c r="L36" s="1206"/>
      <c r="M36" s="1206"/>
      <c r="N36" s="1206"/>
      <c r="O36" s="1206"/>
      <c r="P36" s="1206"/>
      <c r="Q36" s="1206"/>
      <c r="R36" s="1206"/>
      <c r="S36" s="1207"/>
      <c r="T36" s="77"/>
      <c r="U36" s="1205"/>
      <c r="V36" s="1206"/>
      <c r="W36" s="1206"/>
      <c r="X36" s="1206"/>
      <c r="Y36" s="1206"/>
      <c r="Z36" s="1206"/>
      <c r="AA36" s="1206"/>
      <c r="AB36" s="1206"/>
      <c r="AC36" s="1206"/>
      <c r="AD36" s="1206"/>
      <c r="AE36" s="1206"/>
      <c r="AF36" s="1207"/>
    </row>
    <row r="37" spans="1:32" x14ac:dyDescent="0.25">
      <c r="A37" s="16" t="s">
        <v>83</v>
      </c>
      <c r="B37" s="8">
        <v>555</v>
      </c>
      <c r="C37" s="17" t="s">
        <v>63</v>
      </c>
      <c r="D37" s="1202"/>
      <c r="E37" s="1203"/>
      <c r="F37" s="1204"/>
      <c r="G37" s="77"/>
      <c r="H37" s="1205"/>
      <c r="I37" s="1206"/>
      <c r="J37" s="1206"/>
      <c r="K37" s="1206"/>
      <c r="L37" s="1206"/>
      <c r="M37" s="1206"/>
      <c r="N37" s="1206"/>
      <c r="O37" s="1206"/>
      <c r="P37" s="1206"/>
      <c r="Q37" s="1206"/>
      <c r="R37" s="1206"/>
      <c r="S37" s="1207"/>
      <c r="T37" s="77"/>
      <c r="U37" s="1205"/>
      <c r="V37" s="1206"/>
      <c r="W37" s="1206"/>
      <c r="X37" s="1206"/>
      <c r="Y37" s="1206"/>
      <c r="Z37" s="1206"/>
      <c r="AA37" s="1206"/>
      <c r="AB37" s="1206"/>
      <c r="AC37" s="1206"/>
      <c r="AD37" s="1206"/>
      <c r="AE37" s="1206"/>
      <c r="AF37" s="1207"/>
    </row>
    <row r="38" spans="1:32" x14ac:dyDescent="0.25">
      <c r="A38" s="16" t="s">
        <v>83</v>
      </c>
      <c r="B38" s="8">
        <v>555</v>
      </c>
      <c r="C38" s="17" t="s">
        <v>64</v>
      </c>
      <c r="D38" s="1202"/>
      <c r="E38" s="1203"/>
      <c r="F38" s="1204"/>
      <c r="G38" s="77"/>
      <c r="H38" s="1205"/>
      <c r="I38" s="1206"/>
      <c r="J38" s="1206"/>
      <c r="K38" s="1206"/>
      <c r="L38" s="1206"/>
      <c r="M38" s="1206"/>
      <c r="N38" s="1206"/>
      <c r="O38" s="1206"/>
      <c r="P38" s="1206"/>
      <c r="Q38" s="1206"/>
      <c r="R38" s="1206"/>
      <c r="S38" s="1207"/>
      <c r="T38" s="77"/>
      <c r="U38" s="1205"/>
      <c r="V38" s="1206"/>
      <c r="W38" s="1206"/>
      <c r="X38" s="1206"/>
      <c r="Y38" s="1206"/>
      <c r="Z38" s="1206"/>
      <c r="AA38" s="1206"/>
      <c r="AB38" s="1206"/>
      <c r="AC38" s="1206"/>
      <c r="AD38" s="1206"/>
      <c r="AE38" s="1206"/>
      <c r="AF38" s="1207"/>
    </row>
    <row r="39" spans="1:32" x14ac:dyDescent="0.25">
      <c r="A39" s="16" t="s">
        <v>83</v>
      </c>
      <c r="B39" s="8" t="s">
        <v>70</v>
      </c>
      <c r="C39" s="17" t="s">
        <v>6</v>
      </c>
      <c r="D39" s="1202"/>
      <c r="E39" s="1203"/>
      <c r="F39" s="1204"/>
      <c r="G39" s="77"/>
      <c r="H39" s="1205"/>
      <c r="I39" s="1206"/>
      <c r="J39" s="1206"/>
      <c r="K39" s="1206"/>
      <c r="L39" s="1206"/>
      <c r="M39" s="1206"/>
      <c r="N39" s="1206"/>
      <c r="O39" s="1206"/>
      <c r="P39" s="1206"/>
      <c r="Q39" s="1206"/>
      <c r="R39" s="1206"/>
      <c r="S39" s="1207"/>
      <c r="T39" s="77"/>
      <c r="U39" s="1205"/>
      <c r="V39" s="1206"/>
      <c r="W39" s="1206"/>
      <c r="X39" s="1206"/>
      <c r="Y39" s="1206"/>
      <c r="Z39" s="1206"/>
      <c r="AA39" s="1206"/>
      <c r="AB39" s="1206"/>
      <c r="AC39" s="1206"/>
      <c r="AD39" s="1206"/>
      <c r="AE39" s="1206"/>
      <c r="AF39" s="1207"/>
    </row>
    <row r="40" spans="1:32" x14ac:dyDescent="0.25">
      <c r="A40" s="16" t="s">
        <v>83</v>
      </c>
      <c r="B40" s="8">
        <v>555</v>
      </c>
      <c r="C40" s="17" t="s">
        <v>7</v>
      </c>
      <c r="D40" s="1202"/>
      <c r="E40" s="1203"/>
      <c r="F40" s="1204"/>
      <c r="G40" s="77"/>
      <c r="H40" s="1205"/>
      <c r="I40" s="1206"/>
      <c r="J40" s="1206"/>
      <c r="K40" s="1206"/>
      <c r="L40" s="1206"/>
      <c r="M40" s="1206"/>
      <c r="N40" s="1206"/>
      <c r="O40" s="1206"/>
      <c r="P40" s="1206"/>
      <c r="Q40" s="1206"/>
      <c r="R40" s="1206"/>
      <c r="S40" s="1207"/>
      <c r="T40" s="77"/>
      <c r="U40" s="1205"/>
      <c r="V40" s="1206"/>
      <c r="W40" s="1206"/>
      <c r="X40" s="1206"/>
      <c r="Y40" s="1206"/>
      <c r="Z40" s="1206"/>
      <c r="AA40" s="1206"/>
      <c r="AB40" s="1206"/>
      <c r="AC40" s="1206"/>
      <c r="AD40" s="1206"/>
      <c r="AE40" s="1206"/>
      <c r="AF40" s="1207"/>
    </row>
    <row r="41" spans="1:32" ht="15.75" thickBot="1" x14ac:dyDescent="0.3">
      <c r="A41" s="16" t="s">
        <v>83</v>
      </c>
      <c r="B41" s="8">
        <v>555</v>
      </c>
      <c r="C41" s="17" t="s">
        <v>8</v>
      </c>
      <c r="D41" s="1202"/>
      <c r="E41" s="1206"/>
      <c r="F41" s="1204"/>
      <c r="G41" s="77"/>
      <c r="H41" s="1205"/>
      <c r="I41" s="1206"/>
      <c r="J41" s="1206"/>
      <c r="K41" s="1206"/>
      <c r="L41" s="1206"/>
      <c r="M41" s="1206"/>
      <c r="N41" s="1206"/>
      <c r="O41" s="1206"/>
      <c r="P41" s="1206"/>
      <c r="Q41" s="1206"/>
      <c r="R41" s="1206"/>
      <c r="S41" s="1207"/>
      <c r="T41" s="77"/>
      <c r="U41" s="1205"/>
      <c r="V41" s="1206"/>
      <c r="W41" s="1206"/>
      <c r="X41" s="1206"/>
      <c r="Y41" s="1206"/>
      <c r="Z41" s="1206"/>
      <c r="AA41" s="1206"/>
      <c r="AB41" s="1206"/>
      <c r="AC41" s="1206"/>
      <c r="AD41" s="1206"/>
      <c r="AE41" s="1206"/>
      <c r="AF41" s="1208"/>
    </row>
    <row r="42" spans="1:32" ht="15.75" thickTop="1" x14ac:dyDescent="0.25">
      <c r="A42" s="16" t="s">
        <v>83</v>
      </c>
      <c r="B42" s="8" t="s">
        <v>70</v>
      </c>
      <c r="C42" s="1320"/>
      <c r="D42" s="1203"/>
      <c r="E42" s="1206"/>
      <c r="F42" s="1204"/>
      <c r="G42" s="77"/>
      <c r="H42" s="1205"/>
      <c r="I42" s="1206"/>
      <c r="J42" s="1206"/>
      <c r="K42" s="1206"/>
      <c r="L42" s="1206"/>
      <c r="M42" s="1206"/>
      <c r="N42" s="1206"/>
      <c r="O42" s="1206"/>
      <c r="P42" s="1206"/>
      <c r="Q42" s="1206"/>
      <c r="R42" s="1206"/>
      <c r="S42" s="1207"/>
      <c r="T42" s="77"/>
      <c r="U42" s="1205"/>
      <c r="V42" s="1206"/>
      <c r="W42" s="1206"/>
      <c r="X42" s="1206"/>
      <c r="Y42" s="1206"/>
      <c r="Z42" s="1206"/>
      <c r="AA42" s="1206"/>
      <c r="AB42" s="1206"/>
      <c r="AC42" s="1206"/>
      <c r="AD42" s="1206"/>
      <c r="AE42" s="1206"/>
      <c r="AF42" s="1208"/>
    </row>
    <row r="43" spans="1:32" x14ac:dyDescent="0.25">
      <c r="A43" s="16" t="s">
        <v>83</v>
      </c>
      <c r="B43" s="8" t="s">
        <v>70</v>
      </c>
      <c r="C43" s="1318"/>
      <c r="D43" s="1203"/>
      <c r="E43" s="1206"/>
      <c r="F43" s="1204"/>
      <c r="G43" s="77"/>
      <c r="H43" s="1205"/>
      <c r="I43" s="1206"/>
      <c r="J43" s="1206"/>
      <c r="K43" s="1206"/>
      <c r="L43" s="1206"/>
      <c r="M43" s="1206"/>
      <c r="N43" s="1206"/>
      <c r="O43" s="1206"/>
      <c r="P43" s="1206"/>
      <c r="Q43" s="1206"/>
      <c r="R43" s="1206"/>
      <c r="S43" s="1207"/>
      <c r="T43" s="77"/>
      <c r="U43" s="1205"/>
      <c r="V43" s="1206"/>
      <c r="W43" s="1206"/>
      <c r="X43" s="1206"/>
      <c r="Y43" s="1206"/>
      <c r="Z43" s="1206"/>
      <c r="AA43" s="1206"/>
      <c r="AB43" s="1206"/>
      <c r="AC43" s="1206"/>
      <c r="AD43" s="1206"/>
      <c r="AE43" s="1206"/>
      <c r="AF43" s="1208"/>
    </row>
    <row r="44" spans="1:32" x14ac:dyDescent="0.25">
      <c r="A44" s="16" t="s">
        <v>83</v>
      </c>
      <c r="B44" s="8" t="s">
        <v>70</v>
      </c>
      <c r="C44" s="1318"/>
      <c r="D44" s="1203"/>
      <c r="E44" s="1206"/>
      <c r="F44" s="1204"/>
      <c r="G44" s="77"/>
      <c r="H44" s="1205"/>
      <c r="I44" s="1206"/>
      <c r="J44" s="1206"/>
      <c r="K44" s="1206"/>
      <c r="L44" s="1206"/>
      <c r="M44" s="1206"/>
      <c r="N44" s="1206"/>
      <c r="O44" s="1206"/>
      <c r="P44" s="1206"/>
      <c r="Q44" s="1206"/>
      <c r="R44" s="1206"/>
      <c r="S44" s="1207"/>
      <c r="T44" s="77"/>
      <c r="U44" s="1205"/>
      <c r="V44" s="1206"/>
      <c r="W44" s="1206"/>
      <c r="X44" s="1206"/>
      <c r="Y44" s="1206"/>
      <c r="Z44" s="1206"/>
      <c r="AA44" s="1206"/>
      <c r="AB44" s="1206"/>
      <c r="AC44" s="1206"/>
      <c r="AD44" s="1206"/>
      <c r="AE44" s="1206"/>
      <c r="AF44" s="1208"/>
    </row>
    <row r="45" spans="1:32" x14ac:dyDescent="0.25">
      <c r="A45" s="16" t="s">
        <v>83</v>
      </c>
      <c r="B45" s="8" t="s">
        <v>70</v>
      </c>
      <c r="C45" s="1318"/>
      <c r="D45" s="1203"/>
      <c r="E45" s="1206"/>
      <c r="F45" s="1204"/>
      <c r="G45" s="77"/>
      <c r="H45" s="1205"/>
      <c r="I45" s="1206"/>
      <c r="J45" s="1206"/>
      <c r="K45" s="1206"/>
      <c r="L45" s="1206"/>
      <c r="M45" s="1206"/>
      <c r="N45" s="1206"/>
      <c r="O45" s="1206"/>
      <c r="P45" s="1206"/>
      <c r="Q45" s="1206"/>
      <c r="R45" s="1206"/>
      <c r="S45" s="1207"/>
      <c r="T45" s="77"/>
      <c r="U45" s="1205"/>
      <c r="V45" s="1206"/>
      <c r="W45" s="1206"/>
      <c r="X45" s="1206"/>
      <c r="Y45" s="1206"/>
      <c r="Z45" s="1206"/>
      <c r="AA45" s="1206"/>
      <c r="AB45" s="1206"/>
      <c r="AC45" s="1206"/>
      <c r="AD45" s="1206"/>
      <c r="AE45" s="1206"/>
      <c r="AF45" s="1208"/>
    </row>
    <row r="46" spans="1:32" ht="15.75" thickBot="1" x14ac:dyDescent="0.3">
      <c r="A46" s="16" t="s">
        <v>83</v>
      </c>
      <c r="B46" s="8">
        <v>555</v>
      </c>
      <c r="C46" s="1319"/>
      <c r="D46" s="1321"/>
      <c r="E46" s="1209"/>
      <c r="F46" s="1210"/>
      <c r="G46" s="77"/>
      <c r="H46" s="1211"/>
      <c r="I46" s="1209"/>
      <c r="J46" s="1209"/>
      <c r="K46" s="1209"/>
      <c r="L46" s="1209"/>
      <c r="M46" s="1209"/>
      <c r="N46" s="1209"/>
      <c r="O46" s="1209"/>
      <c r="P46" s="1209"/>
      <c r="Q46" s="1209"/>
      <c r="R46" s="1209"/>
      <c r="S46" s="1212"/>
      <c r="T46" s="77"/>
      <c r="U46" s="1211"/>
      <c r="V46" s="1209"/>
      <c r="W46" s="1209"/>
      <c r="X46" s="1209"/>
      <c r="Y46" s="1209"/>
      <c r="Z46" s="1209"/>
      <c r="AA46" s="1209"/>
      <c r="AB46" s="1209"/>
      <c r="AC46" s="1209"/>
      <c r="AD46" s="1209"/>
      <c r="AE46" s="1209"/>
      <c r="AF46" s="1213"/>
    </row>
    <row r="47" spans="1:32" ht="16.5" thickTop="1" thickBot="1" x14ac:dyDescent="0.3">
      <c r="A47" s="16" t="s">
        <v>83</v>
      </c>
      <c r="B47" s="8">
        <v>555</v>
      </c>
      <c r="C47" s="17" t="s">
        <v>2</v>
      </c>
      <c r="D47" s="1193">
        <v>0</v>
      </c>
      <c r="E47" s="1193">
        <v>0</v>
      </c>
      <c r="F47" s="1193">
        <v>0</v>
      </c>
      <c r="G47" s="77"/>
      <c r="H47" s="1194">
        <v>0</v>
      </c>
      <c r="I47" s="1188">
        <v>0</v>
      </c>
      <c r="J47" s="1188">
        <v>0</v>
      </c>
      <c r="K47" s="1188">
        <v>0</v>
      </c>
      <c r="L47" s="1188">
        <v>0</v>
      </c>
      <c r="M47" s="1188">
        <v>0</v>
      </c>
      <c r="N47" s="1188">
        <v>0</v>
      </c>
      <c r="O47" s="1188">
        <v>0</v>
      </c>
      <c r="P47" s="1188">
        <v>0</v>
      </c>
      <c r="Q47" s="1188">
        <v>0</v>
      </c>
      <c r="R47" s="1188">
        <v>0</v>
      </c>
      <c r="S47" s="1196">
        <v>0</v>
      </c>
      <c r="T47" s="77"/>
      <c r="U47" s="1187">
        <v>0</v>
      </c>
      <c r="V47" s="1188">
        <v>0</v>
      </c>
      <c r="W47" s="1188">
        <v>0</v>
      </c>
      <c r="X47" s="1188">
        <v>0</v>
      </c>
      <c r="Y47" s="1188">
        <v>0</v>
      </c>
      <c r="Z47" s="1188">
        <v>0</v>
      </c>
      <c r="AA47" s="1188">
        <v>0</v>
      </c>
      <c r="AB47" s="1188">
        <v>0</v>
      </c>
      <c r="AC47" s="1188">
        <v>0</v>
      </c>
      <c r="AD47" s="1188">
        <v>0</v>
      </c>
      <c r="AE47" s="1188">
        <v>0</v>
      </c>
      <c r="AF47" s="1189">
        <v>0</v>
      </c>
    </row>
    <row r="48" spans="1:32" ht="16.5" thickTop="1" thickBot="1" x14ac:dyDescent="0.3">
      <c r="A48" s="16" t="s">
        <v>83</v>
      </c>
      <c r="B48" s="8">
        <v>555</v>
      </c>
      <c r="C48" s="17" t="s">
        <v>29</v>
      </c>
      <c r="D48" s="1214"/>
      <c r="E48" s="1397"/>
      <c r="F48" s="1216"/>
      <c r="G48" s="77"/>
      <c r="H48" s="1214"/>
      <c r="I48" s="1215"/>
      <c r="J48" s="1215"/>
      <c r="K48" s="1215"/>
      <c r="L48" s="1215"/>
      <c r="M48" s="1215"/>
      <c r="N48" s="1215"/>
      <c r="O48" s="1215"/>
      <c r="P48" s="1215"/>
      <c r="Q48" s="1215"/>
      <c r="R48" s="1215"/>
      <c r="S48" s="1216"/>
      <c r="T48" s="77"/>
      <c r="U48" s="1214"/>
      <c r="V48" s="1215"/>
      <c r="W48" s="1215"/>
      <c r="X48" s="1215"/>
      <c r="Y48" s="1215"/>
      <c r="Z48" s="1215"/>
      <c r="AA48" s="1215"/>
      <c r="AB48" s="1215"/>
      <c r="AC48" s="1215"/>
      <c r="AD48" s="1215"/>
      <c r="AE48" s="1215"/>
      <c r="AF48" s="1217"/>
    </row>
    <row r="49" spans="1:32" ht="15.75" thickTop="1" x14ac:dyDescent="0.25">
      <c r="A49" s="16" t="s">
        <v>83</v>
      </c>
      <c r="B49" s="8">
        <v>555</v>
      </c>
      <c r="C49" s="17" t="s">
        <v>56</v>
      </c>
      <c r="D49" s="1193">
        <v>0</v>
      </c>
      <c r="E49" s="1193">
        <v>0</v>
      </c>
      <c r="F49" s="1193">
        <v>0</v>
      </c>
      <c r="G49" s="77"/>
      <c r="H49" s="1187">
        <v>0</v>
      </c>
      <c r="I49" s="1188">
        <v>0</v>
      </c>
      <c r="J49" s="1188">
        <v>0</v>
      </c>
      <c r="K49" s="1188">
        <v>0</v>
      </c>
      <c r="L49" s="1188">
        <v>0</v>
      </c>
      <c r="M49" s="1188">
        <v>0</v>
      </c>
      <c r="N49" s="1188">
        <v>0</v>
      </c>
      <c r="O49" s="1188">
        <v>0</v>
      </c>
      <c r="P49" s="1188">
        <v>0</v>
      </c>
      <c r="Q49" s="1188">
        <v>0</v>
      </c>
      <c r="R49" s="1188">
        <v>0</v>
      </c>
      <c r="S49" s="1218">
        <v>0</v>
      </c>
      <c r="T49" s="77"/>
      <c r="U49" s="1187">
        <v>0</v>
      </c>
      <c r="V49" s="1188">
        <v>0</v>
      </c>
      <c r="W49" s="1188">
        <v>0</v>
      </c>
      <c r="X49" s="1188">
        <v>0</v>
      </c>
      <c r="Y49" s="1188">
        <v>0</v>
      </c>
      <c r="Z49" s="1188">
        <v>0</v>
      </c>
      <c r="AA49" s="1188">
        <v>0</v>
      </c>
      <c r="AB49" s="1188">
        <v>0</v>
      </c>
      <c r="AC49" s="1188">
        <v>0</v>
      </c>
      <c r="AD49" s="1188">
        <v>0</v>
      </c>
      <c r="AE49" s="1188">
        <v>0</v>
      </c>
      <c r="AF49" s="1189">
        <v>0</v>
      </c>
    </row>
    <row r="50" spans="1:32" x14ac:dyDescent="0.25">
      <c r="A50" s="16" t="s">
        <v>83</v>
      </c>
      <c r="B50" s="8">
        <v>555</v>
      </c>
      <c r="C50" s="17" t="s">
        <v>5</v>
      </c>
      <c r="D50" s="1193">
        <v>1917.1242999999999</v>
      </c>
      <c r="E50" s="1193">
        <v>1910.2877999999998</v>
      </c>
      <c r="F50" s="1193">
        <v>6.8365000000001146</v>
      </c>
      <c r="G50" s="77"/>
      <c r="H50" s="1187">
        <v>231.1987</v>
      </c>
      <c r="I50" s="1188">
        <v>192.55869999999999</v>
      </c>
      <c r="J50" s="1188">
        <v>188.1215</v>
      </c>
      <c r="K50" s="1188">
        <v>146.6412</v>
      </c>
      <c r="L50" s="1188">
        <v>125.42100000000001</v>
      </c>
      <c r="M50" s="1188">
        <v>111.1254</v>
      </c>
      <c r="N50" s="1188">
        <v>122.7714</v>
      </c>
      <c r="O50" s="1188">
        <v>121.8823</v>
      </c>
      <c r="P50" s="1188">
        <v>114.6259</v>
      </c>
      <c r="Q50" s="1188">
        <v>136.83199999999999</v>
      </c>
      <c r="R50" s="1188">
        <v>190.81370000000001</v>
      </c>
      <c r="S50" s="1189">
        <v>235.13249999999999</v>
      </c>
      <c r="T50" s="77"/>
      <c r="U50" s="1187">
        <v>231.23519999999999</v>
      </c>
      <c r="V50" s="1188">
        <v>185.85839999999999</v>
      </c>
      <c r="W50" s="1188">
        <v>187.87860000000001</v>
      </c>
      <c r="X50" s="1188">
        <v>146.52000000000001</v>
      </c>
      <c r="Y50" s="1188">
        <v>125.25239999999999</v>
      </c>
      <c r="Z50" s="1188">
        <v>111.22199999999999</v>
      </c>
      <c r="AA50" s="1188">
        <v>122.4996</v>
      </c>
      <c r="AB50" s="1188">
        <v>121.81140000000001</v>
      </c>
      <c r="AC50" s="1188">
        <v>114.55200000000001</v>
      </c>
      <c r="AD50" s="1188">
        <v>136.95179999999999</v>
      </c>
      <c r="AE50" s="1188">
        <v>191.142</v>
      </c>
      <c r="AF50" s="1189">
        <v>235.36439999999999</v>
      </c>
    </row>
    <row r="51" spans="1:32" x14ac:dyDescent="0.25">
      <c r="A51" s="16" t="s">
        <v>83</v>
      </c>
      <c r="B51" s="8" t="s">
        <v>70</v>
      </c>
      <c r="C51" s="17" t="s">
        <v>54</v>
      </c>
      <c r="D51" s="1193">
        <v>3507.1279</v>
      </c>
      <c r="E51" s="1193">
        <v>3473.5592259999999</v>
      </c>
      <c r="F51" s="1193">
        <v>33.568674000000101</v>
      </c>
      <c r="G51" s="77"/>
      <c r="H51" s="1187">
        <v>253.4314</v>
      </c>
      <c r="I51" s="1188">
        <v>146.4324</v>
      </c>
      <c r="J51" s="1188">
        <v>119.26179999999999</v>
      </c>
      <c r="K51" s="1188">
        <v>274.10980000000001</v>
      </c>
      <c r="L51" s="1188">
        <v>596.30909999999994</v>
      </c>
      <c r="M51" s="1188">
        <v>569.85990000000004</v>
      </c>
      <c r="N51" s="1188">
        <v>372.05130000000003</v>
      </c>
      <c r="O51" s="1188">
        <v>174.63630000000001</v>
      </c>
      <c r="P51" s="1188">
        <v>169.00290000000001</v>
      </c>
      <c r="Q51" s="1188">
        <v>318.90109999999999</v>
      </c>
      <c r="R51" s="1188">
        <v>323.3098</v>
      </c>
      <c r="S51" s="1189">
        <v>189.82210000000001</v>
      </c>
      <c r="T51" s="77"/>
      <c r="U51" s="1187">
        <v>255.17645300000001</v>
      </c>
      <c r="V51" s="1188">
        <v>146.573837</v>
      </c>
      <c r="W51" s="1188">
        <v>144.30099999999999</v>
      </c>
      <c r="X51" s="1188">
        <v>290.18264799999997</v>
      </c>
      <c r="Y51" s="1188">
        <v>580.86334199999999</v>
      </c>
      <c r="Z51" s="1188">
        <v>544.375854</v>
      </c>
      <c r="AA51" s="1188">
        <v>371.59393299999999</v>
      </c>
      <c r="AB51" s="1188">
        <v>169.0737</v>
      </c>
      <c r="AC51" s="1188">
        <v>167.75020000000001</v>
      </c>
      <c r="AD51" s="1188">
        <v>309.292145</v>
      </c>
      <c r="AE51" s="1188">
        <v>314.33892800000001</v>
      </c>
      <c r="AF51" s="1189">
        <v>180.03718599999999</v>
      </c>
    </row>
    <row r="52" spans="1:32" x14ac:dyDescent="0.25">
      <c r="A52" s="16" t="s">
        <v>83</v>
      </c>
      <c r="B52" s="8" t="s">
        <v>70</v>
      </c>
      <c r="C52" s="17" t="s">
        <v>59</v>
      </c>
      <c r="D52" s="1193">
        <v>5417.7516000000005</v>
      </c>
      <c r="E52" s="1193">
        <v>5399.3252889999994</v>
      </c>
      <c r="F52" s="1193">
        <v>18.426311000001078</v>
      </c>
      <c r="G52" s="77"/>
      <c r="H52" s="1187">
        <v>624.29039999999998</v>
      </c>
      <c r="I52" s="1188">
        <v>535.46759999999995</v>
      </c>
      <c r="J52" s="1188">
        <v>511.01639999999998</v>
      </c>
      <c r="K52" s="1188">
        <v>763.23599999999999</v>
      </c>
      <c r="L52" s="1188">
        <v>855.97199999999998</v>
      </c>
      <c r="M52" s="1188">
        <v>550.36800000000005</v>
      </c>
      <c r="N52" s="1188">
        <v>138.71879999999999</v>
      </c>
      <c r="O52" s="1188">
        <v>5.3567999999999998</v>
      </c>
      <c r="P52" s="1188">
        <v>78.3</v>
      </c>
      <c r="Q52" s="1188">
        <v>313.596</v>
      </c>
      <c r="R52" s="1188">
        <v>549.72</v>
      </c>
      <c r="S52" s="1189">
        <v>491.70960000000002</v>
      </c>
      <c r="T52" s="77"/>
      <c r="U52" s="1187">
        <v>594.72753899999998</v>
      </c>
      <c r="V52" s="1188">
        <v>520.20860000000005</v>
      </c>
      <c r="W52" s="1188">
        <v>555.477844</v>
      </c>
      <c r="X52" s="1188">
        <v>805.52880000000005</v>
      </c>
      <c r="Y52" s="1188">
        <v>831.77710000000002</v>
      </c>
      <c r="Z52" s="1188">
        <v>530.63639999999998</v>
      </c>
      <c r="AA52" s="1188">
        <v>154.54368600000001</v>
      </c>
      <c r="AB52" s="1188">
        <v>6.5509199999999996</v>
      </c>
      <c r="AC52" s="1188">
        <v>89.575199999999995</v>
      </c>
      <c r="AD52" s="1188">
        <v>311.53140000000002</v>
      </c>
      <c r="AE52" s="1188">
        <v>528.20640000000003</v>
      </c>
      <c r="AF52" s="1189">
        <v>470.56139999999999</v>
      </c>
    </row>
    <row r="53" spans="1:32" x14ac:dyDescent="0.25">
      <c r="A53" s="16" t="s">
        <v>83</v>
      </c>
      <c r="B53" s="8" t="s">
        <v>70</v>
      </c>
      <c r="C53" s="17" t="s">
        <v>60</v>
      </c>
      <c r="D53" s="1193">
        <v>996.35959960000014</v>
      </c>
      <c r="E53" s="1193">
        <v>0</v>
      </c>
      <c r="F53" s="1193">
        <v>996.35959960000014</v>
      </c>
      <c r="G53" s="77"/>
      <c r="H53" s="1187">
        <v>114.62820000000001</v>
      </c>
      <c r="I53" s="1188">
        <v>97.493520000000004</v>
      </c>
      <c r="J53" s="1188">
        <v>93.903809999999993</v>
      </c>
      <c r="K53" s="1188">
        <v>145.90020000000001</v>
      </c>
      <c r="L53" s="1188">
        <v>167.66079999999999</v>
      </c>
      <c r="M53" s="1188">
        <v>105.15519999999999</v>
      </c>
      <c r="N53" s="1188">
        <v>25.952919999999999</v>
      </c>
      <c r="O53" s="1188">
        <v>0.80084160000000004</v>
      </c>
      <c r="P53" s="1188">
        <v>4.5879479999999999</v>
      </c>
      <c r="Q53" s="1188">
        <v>51.087020000000003</v>
      </c>
      <c r="R53" s="1188">
        <v>99.856800000000007</v>
      </c>
      <c r="S53" s="1189">
        <v>89.332340000000002</v>
      </c>
      <c r="T53" s="77"/>
      <c r="U53" s="1187"/>
      <c r="V53" s="1188"/>
      <c r="W53" s="1188"/>
      <c r="X53" s="1188"/>
      <c r="Y53" s="1188"/>
      <c r="Z53" s="1188"/>
      <c r="AA53" s="1188"/>
      <c r="AB53" s="1188"/>
      <c r="AC53" s="1188"/>
      <c r="AD53" s="1188"/>
      <c r="AE53" s="1188"/>
      <c r="AF53" s="1189"/>
    </row>
    <row r="54" spans="1:32" x14ac:dyDescent="0.25">
      <c r="A54" s="16" t="s">
        <v>83</v>
      </c>
      <c r="B54" s="8">
        <v>555</v>
      </c>
      <c r="C54" s="17" t="s">
        <v>11</v>
      </c>
      <c r="D54" s="1193">
        <v>33288.130999999994</v>
      </c>
      <c r="E54" s="1193">
        <v>0</v>
      </c>
      <c r="F54" s="1193">
        <v>33288.130999999994</v>
      </c>
      <c r="G54" s="77"/>
      <c r="H54" s="1187">
        <v>5579.3959999999997</v>
      </c>
      <c r="I54" s="1188">
        <v>3808.578</v>
      </c>
      <c r="J54" s="1188">
        <v>2450.998</v>
      </c>
      <c r="K54" s="1188">
        <v>1648.53</v>
      </c>
      <c r="L54" s="1188">
        <v>863.31200000000001</v>
      </c>
      <c r="M54" s="1188">
        <v>1221.6600000000001</v>
      </c>
      <c r="N54" s="1188">
        <v>2288.3609999999999</v>
      </c>
      <c r="O54" s="1188">
        <v>2755.5</v>
      </c>
      <c r="P54" s="1188">
        <v>2622.9070000000002</v>
      </c>
      <c r="Q54" s="1188">
        <v>2898.5459999999998</v>
      </c>
      <c r="R54" s="1188">
        <v>3141.732</v>
      </c>
      <c r="S54" s="1189">
        <v>4008.6109999999999</v>
      </c>
      <c r="T54" s="77"/>
      <c r="U54" s="1187"/>
      <c r="V54" s="1188"/>
      <c r="W54" s="1188"/>
      <c r="X54" s="1188"/>
      <c r="Y54" s="1188"/>
      <c r="Z54" s="1188"/>
      <c r="AA54" s="1188"/>
      <c r="AB54" s="1188"/>
      <c r="AC54" s="1188"/>
      <c r="AD54" s="1188"/>
      <c r="AE54" s="1188"/>
      <c r="AF54" s="1189"/>
    </row>
    <row r="55" spans="1:32" x14ac:dyDescent="0.25">
      <c r="A55" s="16" t="s">
        <v>83</v>
      </c>
      <c r="B55" s="8">
        <v>555</v>
      </c>
      <c r="C55" s="17" t="s">
        <v>57</v>
      </c>
      <c r="D55" s="1193">
        <v>0</v>
      </c>
      <c r="E55" s="1193">
        <v>9038.7925986999999</v>
      </c>
      <c r="F55" s="1193">
        <v>-9038.7925986999999</v>
      </c>
      <c r="G55" s="77"/>
      <c r="H55" s="1187">
        <v>0</v>
      </c>
      <c r="I55" s="1188">
        <v>0</v>
      </c>
      <c r="J55" s="1188">
        <v>0</v>
      </c>
      <c r="K55" s="1188">
        <v>0</v>
      </c>
      <c r="L55" s="1188">
        <v>0</v>
      </c>
      <c r="M55" s="1188">
        <v>0</v>
      </c>
      <c r="N55" s="1188">
        <v>0</v>
      </c>
      <c r="O55" s="1188">
        <v>0</v>
      </c>
      <c r="P55" s="1188">
        <v>0</v>
      </c>
      <c r="Q55" s="1188">
        <v>0</v>
      </c>
      <c r="R55" s="1188">
        <v>0</v>
      </c>
      <c r="S55" s="1189">
        <v>0</v>
      </c>
      <c r="T55" s="77"/>
      <c r="U55" s="1187">
        <v>661.88650749999999</v>
      </c>
      <c r="V55" s="1188">
        <v>644.97266400000001</v>
      </c>
      <c r="W55" s="1188">
        <v>765.65058799999997</v>
      </c>
      <c r="X55" s="1188">
        <v>779.23583499999995</v>
      </c>
      <c r="Y55" s="1188">
        <v>879.53387500000008</v>
      </c>
      <c r="Z55" s="1188">
        <v>865.58929499999999</v>
      </c>
      <c r="AA55" s="1188">
        <v>900.42840000000001</v>
      </c>
      <c r="AB55" s="1188">
        <v>824.57780000000002</v>
      </c>
      <c r="AC55" s="1188">
        <v>732.71295099999998</v>
      </c>
      <c r="AD55" s="1188">
        <v>684.86854599999992</v>
      </c>
      <c r="AE55" s="1188">
        <v>662.29638199999999</v>
      </c>
      <c r="AF55" s="1189">
        <v>637.03975519999995</v>
      </c>
    </row>
    <row r="56" spans="1:32" x14ac:dyDescent="0.25">
      <c r="A56" s="16" t="s">
        <v>83</v>
      </c>
      <c r="B56" s="8">
        <v>555</v>
      </c>
      <c r="C56" s="17" t="s">
        <v>664</v>
      </c>
      <c r="D56" s="1193">
        <v>8.65916</v>
      </c>
      <c r="E56" s="1193">
        <v>0</v>
      </c>
      <c r="F56" s="1193">
        <v>8.65916</v>
      </c>
      <c r="G56" s="77"/>
      <c r="H56" s="1187">
        <v>0.3049</v>
      </c>
      <c r="I56" s="1188">
        <v>0.24392</v>
      </c>
      <c r="J56" s="1188">
        <v>0.48784</v>
      </c>
      <c r="K56" s="1188">
        <v>0.85372000000000003</v>
      </c>
      <c r="L56" s="1188">
        <v>0.91469999999999996</v>
      </c>
      <c r="M56" s="1188">
        <v>1.2196</v>
      </c>
      <c r="N56" s="1188">
        <v>1.3415600000000001</v>
      </c>
      <c r="O56" s="1188">
        <v>1.0976399999999999</v>
      </c>
      <c r="P56" s="1188">
        <v>0.82323000000000002</v>
      </c>
      <c r="Q56" s="1188">
        <v>0.60980000000000001</v>
      </c>
      <c r="R56" s="1188">
        <v>0.42686000000000002</v>
      </c>
      <c r="S56" s="1189">
        <v>0.33539000000000002</v>
      </c>
      <c r="T56" s="77"/>
      <c r="U56" s="1187"/>
      <c r="V56" s="1188"/>
      <c r="W56" s="1188"/>
      <c r="X56" s="1188"/>
      <c r="Y56" s="1188"/>
      <c r="Z56" s="1188"/>
      <c r="AA56" s="1188"/>
      <c r="AB56" s="1188"/>
      <c r="AC56" s="1188"/>
      <c r="AD56" s="1188"/>
      <c r="AE56" s="1188"/>
      <c r="AF56" s="1189"/>
    </row>
    <row r="57" spans="1:32" x14ac:dyDescent="0.25">
      <c r="A57" s="16" t="s">
        <v>83</v>
      </c>
      <c r="B57" s="8">
        <v>555</v>
      </c>
      <c r="C57" s="17" t="s">
        <v>665</v>
      </c>
      <c r="D57" s="1193">
        <v>215.35991989999997</v>
      </c>
      <c r="E57" s="1193">
        <v>0</v>
      </c>
      <c r="F57" s="1193">
        <v>215.35991989999997</v>
      </c>
      <c r="G57" s="77"/>
      <c r="H57" s="1187">
        <v>23.770060000000001</v>
      </c>
      <c r="I57" s="1188">
        <v>8.4174600000000002</v>
      </c>
      <c r="J57" s="1188">
        <v>13.234999999999999</v>
      </c>
      <c r="K57" s="1188">
        <v>40.446159999999999</v>
      </c>
      <c r="L57" s="1188">
        <v>63.263300000000001</v>
      </c>
      <c r="M57" s="1188">
        <v>19.111339999999998</v>
      </c>
      <c r="N57" s="1188">
        <v>2.6999399999999998</v>
      </c>
      <c r="O57" s="1188">
        <v>0.89997990000000005</v>
      </c>
      <c r="P57" s="1188">
        <v>2.2764199999999999</v>
      </c>
      <c r="Q57" s="1188">
        <v>7.6763000000000003</v>
      </c>
      <c r="R57" s="1188">
        <v>27.5288</v>
      </c>
      <c r="S57" s="1189">
        <v>6.0351600000000003</v>
      </c>
      <c r="T57" s="77"/>
      <c r="U57" s="1187"/>
      <c r="V57" s="1188"/>
      <c r="W57" s="1188"/>
      <c r="X57" s="1188"/>
      <c r="Y57" s="1188"/>
      <c r="Z57" s="1188"/>
      <c r="AA57" s="1188"/>
      <c r="AB57" s="1188"/>
      <c r="AC57" s="1188"/>
      <c r="AD57" s="1188"/>
      <c r="AE57" s="1188"/>
      <c r="AF57" s="1189"/>
    </row>
    <row r="58" spans="1:32" x14ac:dyDescent="0.25">
      <c r="A58" s="16" t="s">
        <v>83</v>
      </c>
      <c r="B58" s="8">
        <v>555</v>
      </c>
      <c r="C58" s="17" t="s">
        <v>666</v>
      </c>
      <c r="D58" s="1193">
        <v>10.735200000000001</v>
      </c>
      <c r="E58" s="1193">
        <v>0</v>
      </c>
      <c r="F58" s="1193">
        <v>10.735200000000001</v>
      </c>
      <c r="G58" s="77"/>
      <c r="H58" s="1187">
        <v>0.89459999999999995</v>
      </c>
      <c r="I58" s="1188">
        <v>0.89459999999999995</v>
      </c>
      <c r="J58" s="1188">
        <v>0.89459999999999995</v>
      </c>
      <c r="K58" s="1188">
        <v>0.89459999999999995</v>
      </c>
      <c r="L58" s="1188">
        <v>0.89459999999999995</v>
      </c>
      <c r="M58" s="1188">
        <v>0.89459999999999995</v>
      </c>
      <c r="N58" s="1188">
        <v>0.89459999999999995</v>
      </c>
      <c r="O58" s="1188">
        <v>0.89459999999999995</v>
      </c>
      <c r="P58" s="1188">
        <v>0.89459999999999995</v>
      </c>
      <c r="Q58" s="1188">
        <v>0.89459999999999995</v>
      </c>
      <c r="R58" s="1188">
        <v>0.89459999999999995</v>
      </c>
      <c r="S58" s="1189">
        <v>0.89459999999999995</v>
      </c>
      <c r="T58" s="77"/>
      <c r="U58" s="1187"/>
      <c r="V58" s="1188"/>
      <c r="W58" s="1188"/>
      <c r="X58" s="1188"/>
      <c r="Y58" s="1188"/>
      <c r="Z58" s="1188"/>
      <c r="AA58" s="1188"/>
      <c r="AB58" s="1188"/>
      <c r="AC58" s="1188"/>
      <c r="AD58" s="1188"/>
      <c r="AE58" s="1188"/>
      <c r="AF58" s="1189"/>
    </row>
    <row r="59" spans="1:32" x14ac:dyDescent="0.25">
      <c r="A59" s="16" t="s">
        <v>83</v>
      </c>
      <c r="B59" s="8">
        <v>555</v>
      </c>
      <c r="C59" s="17" t="s">
        <v>667</v>
      </c>
      <c r="D59" s="1193">
        <v>1.6603400000000001</v>
      </c>
      <c r="E59" s="1193">
        <v>0</v>
      </c>
      <c r="F59" s="1193">
        <v>1.6603400000000001</v>
      </c>
      <c r="G59" s="77"/>
      <c r="H59" s="1187">
        <v>7.5469999999999995E-2</v>
      </c>
      <c r="I59" s="1188">
        <v>0.113205</v>
      </c>
      <c r="J59" s="1188">
        <v>0.15093999999999999</v>
      </c>
      <c r="K59" s="1188">
        <v>0.18867500000000001</v>
      </c>
      <c r="L59" s="1188">
        <v>0.18867500000000001</v>
      </c>
      <c r="M59" s="1188">
        <v>0.18867500000000001</v>
      </c>
      <c r="N59" s="1188">
        <v>0.22641</v>
      </c>
      <c r="O59" s="1188">
        <v>0.22641</v>
      </c>
      <c r="P59" s="1188">
        <v>0.15093999999999999</v>
      </c>
      <c r="Q59" s="1188">
        <v>7.5469999999999995E-2</v>
      </c>
      <c r="R59" s="1188">
        <v>3.7734999999999998E-2</v>
      </c>
      <c r="S59" s="1189">
        <v>3.7734999999999998E-2</v>
      </c>
      <c r="T59" s="77"/>
      <c r="U59" s="1187"/>
      <c r="V59" s="1188"/>
      <c r="W59" s="1188"/>
      <c r="X59" s="1188"/>
      <c r="Y59" s="1188"/>
      <c r="Z59" s="1188"/>
      <c r="AA59" s="1188"/>
      <c r="AB59" s="1188"/>
      <c r="AC59" s="1188"/>
      <c r="AD59" s="1188"/>
      <c r="AE59" s="1188"/>
      <c r="AF59" s="1189"/>
    </row>
    <row r="60" spans="1:32" x14ac:dyDescent="0.25">
      <c r="A60" s="16" t="s">
        <v>83</v>
      </c>
      <c r="B60" s="8">
        <v>555</v>
      </c>
      <c r="C60" s="17" t="s">
        <v>668</v>
      </c>
      <c r="D60" s="1193">
        <v>1.6603400000000001</v>
      </c>
      <c r="E60" s="1193">
        <v>0</v>
      </c>
      <c r="F60" s="1193">
        <v>1.6603400000000001</v>
      </c>
      <c r="G60" s="77"/>
      <c r="H60" s="1187">
        <v>7.5469999999999995E-2</v>
      </c>
      <c r="I60" s="1188">
        <v>0.113205</v>
      </c>
      <c r="J60" s="1188">
        <v>0.15093999999999999</v>
      </c>
      <c r="K60" s="1188">
        <v>0.18867500000000001</v>
      </c>
      <c r="L60" s="1188">
        <v>0.18867500000000001</v>
      </c>
      <c r="M60" s="1188">
        <v>0.18867500000000001</v>
      </c>
      <c r="N60" s="1188">
        <v>0.22641</v>
      </c>
      <c r="O60" s="1188">
        <v>0.22641</v>
      </c>
      <c r="P60" s="1188">
        <v>0.15093999999999999</v>
      </c>
      <c r="Q60" s="1188">
        <v>7.5469999999999995E-2</v>
      </c>
      <c r="R60" s="1188">
        <v>3.7734999999999998E-2</v>
      </c>
      <c r="S60" s="1189">
        <v>3.7734999999999998E-2</v>
      </c>
      <c r="T60" s="77"/>
      <c r="U60" s="1187"/>
      <c r="V60" s="1188"/>
      <c r="W60" s="1188"/>
      <c r="X60" s="1188"/>
      <c r="Y60" s="1188"/>
      <c r="Z60" s="1188"/>
      <c r="AA60" s="1188"/>
      <c r="AB60" s="1188"/>
      <c r="AC60" s="1188"/>
      <c r="AD60" s="1188"/>
      <c r="AE60" s="1188"/>
      <c r="AF60" s="1189"/>
    </row>
    <row r="61" spans="1:32" x14ac:dyDescent="0.25">
      <c r="A61" s="16" t="s">
        <v>83</v>
      </c>
      <c r="B61" s="8">
        <v>555</v>
      </c>
      <c r="C61" s="17" t="s">
        <v>669</v>
      </c>
      <c r="D61" s="1193">
        <v>2821.0466000000006</v>
      </c>
      <c r="E61" s="1193">
        <v>0</v>
      </c>
      <c r="F61" s="1193">
        <v>2821.0466000000006</v>
      </c>
      <c r="G61" s="77"/>
      <c r="H61" s="1187">
        <v>239.6037</v>
      </c>
      <c r="I61" s="1188">
        <v>216.4187</v>
      </c>
      <c r="J61" s="1188">
        <v>239.6037</v>
      </c>
      <c r="K61" s="1188">
        <v>231.85050000000001</v>
      </c>
      <c r="L61" s="1188">
        <v>239.6037</v>
      </c>
      <c r="M61" s="1188">
        <v>231.85050000000001</v>
      </c>
      <c r="N61" s="1188">
        <v>239.6037</v>
      </c>
      <c r="O61" s="1188">
        <v>239.6037</v>
      </c>
      <c r="P61" s="1188">
        <v>231.85050000000001</v>
      </c>
      <c r="Q61" s="1188">
        <v>239.6037</v>
      </c>
      <c r="R61" s="1188">
        <v>231.85050000000001</v>
      </c>
      <c r="S61" s="1189">
        <v>239.6037</v>
      </c>
      <c r="T61" s="77"/>
      <c r="U61" s="1187"/>
      <c r="V61" s="1188"/>
      <c r="W61" s="1188"/>
      <c r="X61" s="1188"/>
      <c r="Y61" s="1188"/>
      <c r="Z61" s="1188"/>
      <c r="AA61" s="1188"/>
      <c r="AB61" s="1188"/>
      <c r="AC61" s="1188"/>
      <c r="AD61" s="1188"/>
      <c r="AE61" s="1188"/>
      <c r="AF61" s="1189"/>
    </row>
    <row r="62" spans="1:32" x14ac:dyDescent="0.25">
      <c r="A62" s="16" t="s">
        <v>83</v>
      </c>
      <c r="B62" s="8">
        <v>555</v>
      </c>
      <c r="C62" s="17" t="s">
        <v>670</v>
      </c>
      <c r="D62" s="1193">
        <v>2830.125</v>
      </c>
      <c r="E62" s="1193">
        <v>0</v>
      </c>
      <c r="F62" s="1193">
        <v>2830.125</v>
      </c>
      <c r="G62" s="77"/>
      <c r="H62" s="1187">
        <v>245.2775</v>
      </c>
      <c r="I62" s="1188">
        <v>207.54249999999999</v>
      </c>
      <c r="J62" s="1188">
        <v>245.2775</v>
      </c>
      <c r="K62" s="1188">
        <v>226.41</v>
      </c>
      <c r="L62" s="1188">
        <v>245.2775</v>
      </c>
      <c r="M62" s="1188">
        <v>226.41</v>
      </c>
      <c r="N62" s="1188">
        <v>245.2775</v>
      </c>
      <c r="O62" s="1188">
        <v>245.2775</v>
      </c>
      <c r="P62" s="1188">
        <v>226.41</v>
      </c>
      <c r="Q62" s="1188">
        <v>245.2775</v>
      </c>
      <c r="R62" s="1188">
        <v>226.41</v>
      </c>
      <c r="S62" s="1189">
        <v>245.2775</v>
      </c>
      <c r="T62" s="77"/>
      <c r="U62" s="1187"/>
      <c r="V62" s="1188"/>
      <c r="W62" s="1188"/>
      <c r="X62" s="1188"/>
      <c r="Y62" s="1188"/>
      <c r="Z62" s="1188"/>
      <c r="AA62" s="1188"/>
      <c r="AB62" s="1188"/>
      <c r="AC62" s="1188"/>
      <c r="AD62" s="1188"/>
      <c r="AE62" s="1188"/>
      <c r="AF62" s="1189"/>
    </row>
    <row r="63" spans="1:32" x14ac:dyDescent="0.25">
      <c r="A63" s="16" t="s">
        <v>83</v>
      </c>
      <c r="B63" s="8">
        <v>555</v>
      </c>
      <c r="C63" s="17" t="s">
        <v>671</v>
      </c>
      <c r="D63" s="1193">
        <v>7.9768499999999989</v>
      </c>
      <c r="E63" s="1193">
        <v>0</v>
      </c>
      <c r="F63" s="1193">
        <v>7.9768499999999989</v>
      </c>
      <c r="G63" s="77"/>
      <c r="H63" s="1187">
        <v>1.11825</v>
      </c>
      <c r="I63" s="1188">
        <v>1.11825</v>
      </c>
      <c r="J63" s="1188">
        <v>1.11825</v>
      </c>
      <c r="K63" s="1188">
        <v>1.11825</v>
      </c>
      <c r="L63" s="1188">
        <v>0.74550000000000005</v>
      </c>
      <c r="M63" s="1188">
        <v>0.52185000000000004</v>
      </c>
      <c r="N63" s="1188">
        <v>0.29820000000000002</v>
      </c>
      <c r="O63" s="1188">
        <v>0.14910000000000001</v>
      </c>
      <c r="P63" s="1188">
        <v>7.4550000000000005E-2</v>
      </c>
      <c r="Q63" s="1188">
        <v>0.22364999999999999</v>
      </c>
      <c r="R63" s="1188">
        <v>0.59640000000000004</v>
      </c>
      <c r="S63" s="1189">
        <v>0.89459999999999995</v>
      </c>
      <c r="T63" s="77"/>
      <c r="U63" s="1187"/>
      <c r="V63" s="1188"/>
      <c r="W63" s="1188"/>
      <c r="X63" s="1188"/>
      <c r="Y63" s="1188"/>
      <c r="Z63" s="1188"/>
      <c r="AA63" s="1188"/>
      <c r="AB63" s="1188"/>
      <c r="AC63" s="1188"/>
      <c r="AD63" s="1188"/>
      <c r="AE63" s="1188"/>
      <c r="AF63" s="1189"/>
    </row>
    <row r="64" spans="1:32" x14ac:dyDescent="0.25">
      <c r="A64" s="16" t="s">
        <v>83</v>
      </c>
      <c r="B64" s="8">
        <v>555</v>
      </c>
      <c r="C64" s="17" t="s">
        <v>672</v>
      </c>
      <c r="D64" s="1193">
        <v>852.92660000000012</v>
      </c>
      <c r="E64" s="1193">
        <v>0</v>
      </c>
      <c r="F64" s="1193">
        <v>852.92660000000012</v>
      </c>
      <c r="G64" s="77"/>
      <c r="H64" s="1187">
        <v>20.05395</v>
      </c>
      <c r="I64" s="1188">
        <v>41.151600000000002</v>
      </c>
      <c r="J64" s="1188">
        <v>69.033299999999997</v>
      </c>
      <c r="K64" s="1188">
        <v>89.087249999999997</v>
      </c>
      <c r="L64" s="1188">
        <v>104.7428</v>
      </c>
      <c r="M64" s="1188">
        <v>113.98699999999999</v>
      </c>
      <c r="N64" s="1188">
        <v>124.2748</v>
      </c>
      <c r="O64" s="1188">
        <v>109.1412</v>
      </c>
      <c r="P64" s="1188">
        <v>83.048699999999997</v>
      </c>
      <c r="Q64" s="1188">
        <v>52.706850000000003</v>
      </c>
      <c r="R64" s="1188">
        <v>28.105350000000001</v>
      </c>
      <c r="S64" s="1189">
        <v>17.593800000000002</v>
      </c>
      <c r="T64" s="77"/>
      <c r="U64" s="1187"/>
      <c r="V64" s="1188"/>
      <c r="W64" s="1188"/>
      <c r="X64" s="1188"/>
      <c r="Y64" s="1188"/>
      <c r="Z64" s="1188"/>
      <c r="AA64" s="1188"/>
      <c r="AB64" s="1188"/>
      <c r="AC64" s="1188"/>
      <c r="AD64" s="1188"/>
      <c r="AE64" s="1188"/>
      <c r="AF64" s="1189"/>
    </row>
    <row r="65" spans="1:32" x14ac:dyDescent="0.25">
      <c r="A65" s="16" t="s">
        <v>83</v>
      </c>
      <c r="B65" s="8">
        <v>555</v>
      </c>
      <c r="C65" s="17" t="s">
        <v>673</v>
      </c>
      <c r="D65" s="1193">
        <v>23.274264279999997</v>
      </c>
      <c r="E65" s="1193">
        <v>0</v>
      </c>
      <c r="F65" s="1193">
        <v>23.274264279999997</v>
      </c>
      <c r="G65" s="77"/>
      <c r="H65" s="1187">
        <v>1.8712030000000001E-2</v>
      </c>
      <c r="I65" s="1188">
        <v>0.30609439999999999</v>
      </c>
      <c r="J65" s="1188">
        <v>1.43482</v>
      </c>
      <c r="K65" s="1188">
        <v>2.824576</v>
      </c>
      <c r="L65" s="1188">
        <v>4.3583869999999996</v>
      </c>
      <c r="M65" s="1188">
        <v>4.5546870000000004</v>
      </c>
      <c r="N65" s="1188">
        <v>4.2278010000000004</v>
      </c>
      <c r="O65" s="1188">
        <v>2.6652369999999999</v>
      </c>
      <c r="P65" s="1188">
        <v>1.72488</v>
      </c>
      <c r="Q65" s="1188">
        <v>0.89184730000000001</v>
      </c>
      <c r="R65" s="1188">
        <v>0.19691549999999999</v>
      </c>
      <c r="S65" s="1189">
        <v>7.0307049999999996E-2</v>
      </c>
      <c r="T65" s="77"/>
      <c r="U65" s="1187"/>
      <c r="V65" s="1188"/>
      <c r="W65" s="1188"/>
      <c r="X65" s="1188"/>
      <c r="Y65" s="1188"/>
      <c r="Z65" s="1188"/>
      <c r="AA65" s="1188"/>
      <c r="AB65" s="1188"/>
      <c r="AC65" s="1188"/>
      <c r="AD65" s="1188"/>
      <c r="AE65" s="1188"/>
      <c r="AF65" s="1189"/>
    </row>
    <row r="66" spans="1:32" x14ac:dyDescent="0.25">
      <c r="A66" s="16" t="s">
        <v>83</v>
      </c>
      <c r="B66" s="8">
        <v>555</v>
      </c>
      <c r="C66" s="17" t="s">
        <v>674</v>
      </c>
      <c r="D66" s="1193">
        <v>6.0992196000000005</v>
      </c>
      <c r="E66" s="1193">
        <v>0</v>
      </c>
      <c r="F66" s="1193">
        <v>6.0992196000000005</v>
      </c>
      <c r="G66" s="77"/>
      <c r="H66" s="1187">
        <v>0.50826830000000001</v>
      </c>
      <c r="I66" s="1188">
        <v>0.50826830000000001</v>
      </c>
      <c r="J66" s="1188">
        <v>0.50826830000000001</v>
      </c>
      <c r="K66" s="1188">
        <v>0.50826830000000001</v>
      </c>
      <c r="L66" s="1188">
        <v>0.50826830000000001</v>
      </c>
      <c r="M66" s="1188">
        <v>0.50826830000000001</v>
      </c>
      <c r="N66" s="1188">
        <v>0.50826830000000001</v>
      </c>
      <c r="O66" s="1188">
        <v>0.50826830000000001</v>
      </c>
      <c r="P66" s="1188">
        <v>0.50826830000000001</v>
      </c>
      <c r="Q66" s="1188">
        <v>0.50826830000000001</v>
      </c>
      <c r="R66" s="1188">
        <v>0.50826830000000001</v>
      </c>
      <c r="S66" s="1189">
        <v>0.50826830000000001</v>
      </c>
      <c r="T66" s="77"/>
      <c r="U66" s="1187"/>
      <c r="V66" s="1188"/>
      <c r="W66" s="1188"/>
      <c r="X66" s="1188"/>
      <c r="Y66" s="1188"/>
      <c r="Z66" s="1188"/>
      <c r="AA66" s="1188"/>
      <c r="AB66" s="1188"/>
      <c r="AC66" s="1188"/>
      <c r="AD66" s="1188"/>
      <c r="AE66" s="1188"/>
      <c r="AF66" s="1189"/>
    </row>
    <row r="67" spans="1:32" x14ac:dyDescent="0.25">
      <c r="A67" s="16" t="s">
        <v>83</v>
      </c>
      <c r="B67" s="8">
        <v>555</v>
      </c>
      <c r="C67" s="17" t="s">
        <v>675</v>
      </c>
      <c r="D67" s="1193">
        <v>852.92660000000012</v>
      </c>
      <c r="E67" s="1193">
        <v>0</v>
      </c>
      <c r="F67" s="1193">
        <v>852.92660000000012</v>
      </c>
      <c r="G67" s="77"/>
      <c r="H67" s="1187">
        <v>20.05395</v>
      </c>
      <c r="I67" s="1188">
        <v>41.151600000000002</v>
      </c>
      <c r="J67" s="1188">
        <v>69.033299999999997</v>
      </c>
      <c r="K67" s="1188">
        <v>89.087249999999997</v>
      </c>
      <c r="L67" s="1188">
        <v>104.7428</v>
      </c>
      <c r="M67" s="1188">
        <v>113.98699999999999</v>
      </c>
      <c r="N67" s="1188">
        <v>124.2748</v>
      </c>
      <c r="O67" s="1188">
        <v>109.1412</v>
      </c>
      <c r="P67" s="1188">
        <v>83.048699999999997</v>
      </c>
      <c r="Q67" s="1188">
        <v>52.706850000000003</v>
      </c>
      <c r="R67" s="1188">
        <v>28.105350000000001</v>
      </c>
      <c r="S67" s="1189">
        <v>17.593800000000002</v>
      </c>
      <c r="T67" s="77"/>
      <c r="U67" s="1187"/>
      <c r="V67" s="1188"/>
      <c r="W67" s="1188"/>
      <c r="X67" s="1188"/>
      <c r="Y67" s="1188"/>
      <c r="Z67" s="1188"/>
      <c r="AA67" s="1188"/>
      <c r="AB67" s="1188"/>
      <c r="AC67" s="1188"/>
      <c r="AD67" s="1188"/>
      <c r="AE67" s="1188"/>
      <c r="AF67" s="1189"/>
    </row>
    <row r="68" spans="1:32" x14ac:dyDescent="0.25">
      <c r="A68" s="16" t="s">
        <v>83</v>
      </c>
      <c r="B68" s="8">
        <v>555</v>
      </c>
      <c r="C68" s="17" t="s">
        <v>676</v>
      </c>
      <c r="D68" s="1193">
        <v>146.64645999999999</v>
      </c>
      <c r="E68" s="1193">
        <v>0</v>
      </c>
      <c r="F68" s="1193">
        <v>146.64645999999999</v>
      </c>
      <c r="G68" s="77"/>
      <c r="H68" s="1187">
        <v>22.529</v>
      </c>
      <c r="I68" s="1188">
        <v>20.06814</v>
      </c>
      <c r="J68" s="1188">
        <v>19.409600000000001</v>
      </c>
      <c r="K68" s="1188">
        <v>16.56748</v>
      </c>
      <c r="L68" s="1188">
        <v>8.3184000000000005</v>
      </c>
      <c r="M68" s="1188">
        <v>6.37744</v>
      </c>
      <c r="N68" s="1188">
        <v>4.2285199999999996</v>
      </c>
      <c r="O68" s="1188">
        <v>2.4262000000000001</v>
      </c>
      <c r="P68" s="1188">
        <v>6.0655000000000001</v>
      </c>
      <c r="Q68" s="1188">
        <v>8.6649999999999991</v>
      </c>
      <c r="R68" s="1188">
        <v>14.86914</v>
      </c>
      <c r="S68" s="1189">
        <v>17.122039999999998</v>
      </c>
      <c r="T68" s="77"/>
      <c r="U68" s="1187"/>
      <c r="V68" s="1188"/>
      <c r="W68" s="1188"/>
      <c r="X68" s="1188"/>
      <c r="Y68" s="1188"/>
      <c r="Z68" s="1188"/>
      <c r="AA68" s="1188"/>
      <c r="AB68" s="1188"/>
      <c r="AC68" s="1188"/>
      <c r="AD68" s="1188"/>
      <c r="AE68" s="1188"/>
      <c r="AF68" s="1189"/>
    </row>
    <row r="69" spans="1:32" x14ac:dyDescent="0.25">
      <c r="A69" s="16" t="s">
        <v>83</v>
      </c>
      <c r="B69" s="8">
        <v>555</v>
      </c>
      <c r="C69" s="17" t="s">
        <v>677</v>
      </c>
      <c r="D69" s="1193">
        <v>4.194</v>
      </c>
      <c r="E69" s="1193">
        <v>0</v>
      </c>
      <c r="F69" s="1193">
        <v>4.194</v>
      </c>
      <c r="G69" s="77"/>
      <c r="H69" s="1187">
        <v>0.69899999999999995</v>
      </c>
      <c r="I69" s="1188">
        <v>0.69899999999999995</v>
      </c>
      <c r="J69" s="1188">
        <v>0.69899999999999995</v>
      </c>
      <c r="K69" s="1188">
        <v>0.62909999999999999</v>
      </c>
      <c r="L69" s="1188">
        <v>0.10485</v>
      </c>
      <c r="M69" s="1188">
        <v>0</v>
      </c>
      <c r="N69" s="1188">
        <v>0</v>
      </c>
      <c r="O69" s="1188">
        <v>0</v>
      </c>
      <c r="P69" s="1188">
        <v>0</v>
      </c>
      <c r="Q69" s="1188">
        <v>0.10485</v>
      </c>
      <c r="R69" s="1188">
        <v>0.55920000000000003</v>
      </c>
      <c r="S69" s="1189">
        <v>0.69899999999999995</v>
      </c>
      <c r="T69" s="77"/>
      <c r="U69" s="1187"/>
      <c r="V69" s="1188"/>
      <c r="W69" s="1188"/>
      <c r="X69" s="1188"/>
      <c r="Y69" s="1188"/>
      <c r="Z69" s="1188"/>
      <c r="AA69" s="1188"/>
      <c r="AB69" s="1188"/>
      <c r="AC69" s="1188"/>
      <c r="AD69" s="1188"/>
      <c r="AE69" s="1188"/>
      <c r="AF69" s="1189"/>
    </row>
    <row r="70" spans="1:32" x14ac:dyDescent="0.25">
      <c r="A70" s="16" t="s">
        <v>83</v>
      </c>
      <c r="B70" s="8">
        <v>555</v>
      </c>
      <c r="C70" s="17" t="s">
        <v>678</v>
      </c>
      <c r="D70" s="1193">
        <v>89.68365</v>
      </c>
      <c r="E70" s="1193">
        <v>0</v>
      </c>
      <c r="F70" s="1193">
        <v>89.68365</v>
      </c>
      <c r="G70" s="77"/>
      <c r="H70" s="1187">
        <v>13.046250000000001</v>
      </c>
      <c r="I70" s="1188">
        <v>8.7223500000000005</v>
      </c>
      <c r="J70" s="1188">
        <v>12.375299999999999</v>
      </c>
      <c r="K70" s="1188">
        <v>13.419</v>
      </c>
      <c r="L70" s="1188">
        <v>8.2750500000000002</v>
      </c>
      <c r="M70" s="1188">
        <v>4.1748000000000003</v>
      </c>
      <c r="N70" s="1188">
        <v>1.3419000000000001</v>
      </c>
      <c r="O70" s="1188">
        <v>0</v>
      </c>
      <c r="P70" s="1188">
        <v>0.96914999999999996</v>
      </c>
      <c r="Q70" s="1188">
        <v>4.3239000000000001</v>
      </c>
      <c r="R70" s="1188">
        <v>11.7789</v>
      </c>
      <c r="S70" s="1189">
        <v>11.25705</v>
      </c>
      <c r="T70" s="77"/>
      <c r="U70" s="1187"/>
      <c r="V70" s="1188"/>
      <c r="W70" s="1188"/>
      <c r="X70" s="1188"/>
      <c r="Y70" s="1188"/>
      <c r="Z70" s="1188"/>
      <c r="AA70" s="1188"/>
      <c r="AB70" s="1188"/>
      <c r="AC70" s="1188"/>
      <c r="AD70" s="1188"/>
      <c r="AE70" s="1188"/>
      <c r="AF70" s="1189"/>
    </row>
    <row r="71" spans="1:32" ht="15.75" thickBot="1" x14ac:dyDescent="0.3">
      <c r="A71" s="16" t="s">
        <v>83</v>
      </c>
      <c r="B71" s="8">
        <v>555</v>
      </c>
      <c r="C71" s="17" t="s">
        <v>679</v>
      </c>
      <c r="D71" s="1193">
        <v>852.92660000000012</v>
      </c>
      <c r="E71" s="1193">
        <v>0</v>
      </c>
      <c r="F71" s="1193">
        <v>852.92660000000012</v>
      </c>
      <c r="G71" s="77"/>
      <c r="H71" s="1187">
        <v>20.05395</v>
      </c>
      <c r="I71" s="1188">
        <v>41.151600000000002</v>
      </c>
      <c r="J71" s="1188">
        <v>69.033299999999997</v>
      </c>
      <c r="K71" s="1188">
        <v>89.087249999999997</v>
      </c>
      <c r="L71" s="1188">
        <v>104.7428</v>
      </c>
      <c r="M71" s="1188">
        <v>113.98699999999999</v>
      </c>
      <c r="N71" s="1188">
        <v>124.2748</v>
      </c>
      <c r="O71" s="1188">
        <v>109.1412</v>
      </c>
      <c r="P71" s="1188">
        <v>83.048699999999997</v>
      </c>
      <c r="Q71" s="1188">
        <v>52.706850000000003</v>
      </c>
      <c r="R71" s="1188">
        <v>28.105350000000001</v>
      </c>
      <c r="S71" s="1189">
        <v>17.593800000000002</v>
      </c>
      <c r="T71" s="77"/>
      <c r="U71" s="1187"/>
      <c r="V71" s="1188"/>
      <c r="W71" s="1188"/>
      <c r="X71" s="1188"/>
      <c r="Y71" s="1188"/>
      <c r="Z71" s="1188"/>
      <c r="AA71" s="1188"/>
      <c r="AB71" s="1188"/>
      <c r="AC71" s="1188"/>
      <c r="AD71" s="1188"/>
      <c r="AE71" s="1188"/>
      <c r="AF71" s="1189"/>
    </row>
    <row r="72" spans="1:32" ht="15.75" thickTop="1" x14ac:dyDescent="0.25">
      <c r="A72" s="16" t="s">
        <v>83</v>
      </c>
      <c r="B72" s="8">
        <v>447</v>
      </c>
      <c r="C72" s="17" t="s">
        <v>72</v>
      </c>
      <c r="D72" s="1200"/>
      <c r="E72" s="1198"/>
      <c r="F72" s="1201"/>
      <c r="G72" s="77"/>
      <c r="H72" s="1200"/>
      <c r="I72" s="1198"/>
      <c r="J72" s="1198"/>
      <c r="K72" s="1198"/>
      <c r="L72" s="1198"/>
      <c r="M72" s="1198"/>
      <c r="N72" s="1198"/>
      <c r="O72" s="1198"/>
      <c r="P72" s="1198"/>
      <c r="Q72" s="1198"/>
      <c r="R72" s="1198"/>
      <c r="S72" s="1201"/>
      <c r="T72" s="77"/>
      <c r="U72" s="1200"/>
      <c r="V72" s="1198"/>
      <c r="W72" s="1198"/>
      <c r="X72" s="1198"/>
      <c r="Y72" s="1198"/>
      <c r="Z72" s="1198"/>
      <c r="AA72" s="1198"/>
      <c r="AB72" s="1198"/>
      <c r="AC72" s="1198"/>
      <c r="AD72" s="1198"/>
      <c r="AE72" s="1198"/>
      <c r="AF72" s="1201"/>
    </row>
    <row r="73" spans="1:32" x14ac:dyDescent="0.25">
      <c r="A73" s="16" t="s">
        <v>83</v>
      </c>
      <c r="B73" s="8" t="s">
        <v>73</v>
      </c>
      <c r="C73" s="17" t="s">
        <v>74</v>
      </c>
      <c r="D73" s="1205"/>
      <c r="E73" s="1206"/>
      <c r="F73" s="1207"/>
      <c r="G73" s="77"/>
      <c r="H73" s="1205"/>
      <c r="I73" s="1206"/>
      <c r="J73" s="1206"/>
      <c r="K73" s="1206"/>
      <c r="L73" s="1206"/>
      <c r="M73" s="1206"/>
      <c r="N73" s="1206"/>
      <c r="O73" s="1206"/>
      <c r="P73" s="1206"/>
      <c r="Q73" s="1206"/>
      <c r="R73" s="1206"/>
      <c r="S73" s="1207"/>
      <c r="T73" s="77"/>
      <c r="U73" s="1205"/>
      <c r="V73" s="1206"/>
      <c r="W73" s="1206"/>
      <c r="X73" s="1206"/>
      <c r="Y73" s="1206"/>
      <c r="Z73" s="1206"/>
      <c r="AA73" s="1206"/>
      <c r="AB73" s="1206"/>
      <c r="AC73" s="1206"/>
      <c r="AD73" s="1206"/>
      <c r="AE73" s="1206"/>
      <c r="AF73" s="1207"/>
    </row>
    <row r="74" spans="1:32" x14ac:dyDescent="0.25">
      <c r="A74" s="16" t="s">
        <v>83</v>
      </c>
      <c r="B74" s="8" t="s">
        <v>73</v>
      </c>
      <c r="C74" s="17" t="s">
        <v>696</v>
      </c>
      <c r="D74" s="1205"/>
      <c r="E74" s="1206"/>
      <c r="F74" s="1207"/>
      <c r="G74" s="77"/>
      <c r="H74" s="1205"/>
      <c r="I74" s="1206"/>
      <c r="J74" s="1206"/>
      <c r="K74" s="1206"/>
      <c r="L74" s="1206"/>
      <c r="M74" s="1206"/>
      <c r="N74" s="1206"/>
      <c r="O74" s="1206"/>
      <c r="P74" s="1206"/>
      <c r="Q74" s="1206"/>
      <c r="R74" s="1206"/>
      <c r="S74" s="1207"/>
      <c r="T74" s="77"/>
      <c r="U74" s="1205"/>
      <c r="V74" s="1206"/>
      <c r="W74" s="1206"/>
      <c r="X74" s="1206"/>
      <c r="Y74" s="1206"/>
      <c r="Z74" s="1206"/>
      <c r="AA74" s="1206"/>
      <c r="AB74" s="1206"/>
      <c r="AC74" s="1206"/>
      <c r="AD74" s="1206"/>
      <c r="AE74" s="1206"/>
      <c r="AF74" s="1207"/>
    </row>
    <row r="75" spans="1:32" x14ac:dyDescent="0.25">
      <c r="A75" s="16" t="s">
        <v>83</v>
      </c>
      <c r="B75" s="8">
        <v>447</v>
      </c>
      <c r="C75" s="17" t="s">
        <v>697</v>
      </c>
      <c r="D75" s="1205"/>
      <c r="E75" s="1206"/>
      <c r="F75" s="1207"/>
      <c r="G75" s="77"/>
      <c r="H75" s="1205"/>
      <c r="I75" s="1206"/>
      <c r="J75" s="1206"/>
      <c r="K75" s="1206"/>
      <c r="L75" s="1206"/>
      <c r="M75" s="1206"/>
      <c r="N75" s="1206"/>
      <c r="O75" s="1206"/>
      <c r="P75" s="1206"/>
      <c r="Q75" s="1206"/>
      <c r="R75" s="1206"/>
      <c r="S75" s="1207"/>
      <c r="T75" s="77"/>
      <c r="U75" s="1205"/>
      <c r="V75" s="1206"/>
      <c r="W75" s="1206"/>
      <c r="X75" s="1206"/>
      <c r="Y75" s="1206"/>
      <c r="Z75" s="1206"/>
      <c r="AA75" s="1206"/>
      <c r="AB75" s="1206"/>
      <c r="AC75" s="1206"/>
      <c r="AD75" s="1206"/>
      <c r="AE75" s="1206"/>
      <c r="AF75" s="1207"/>
    </row>
    <row r="76" spans="1:32" x14ac:dyDescent="0.25">
      <c r="A76" s="16" t="s">
        <v>83</v>
      </c>
      <c r="B76" s="8" t="s">
        <v>73</v>
      </c>
      <c r="C76" s="17" t="s">
        <v>698</v>
      </c>
      <c r="D76" s="1205"/>
      <c r="E76" s="1206"/>
      <c r="F76" s="1207"/>
      <c r="G76" s="77"/>
      <c r="H76" s="1205"/>
      <c r="I76" s="1206"/>
      <c r="J76" s="1206"/>
      <c r="K76" s="1206"/>
      <c r="L76" s="1206"/>
      <c r="M76" s="1206"/>
      <c r="N76" s="1206"/>
      <c r="O76" s="1206"/>
      <c r="P76" s="1206"/>
      <c r="Q76" s="1206"/>
      <c r="R76" s="1206"/>
      <c r="S76" s="1207"/>
      <c r="T76" s="77"/>
      <c r="U76" s="1205"/>
      <c r="V76" s="1206"/>
      <c r="W76" s="1206"/>
      <c r="X76" s="1206"/>
      <c r="Y76" s="1206"/>
      <c r="Z76" s="1206"/>
      <c r="AA76" s="1206"/>
      <c r="AB76" s="1206"/>
      <c r="AC76" s="1206"/>
      <c r="AD76" s="1206"/>
      <c r="AE76" s="1206"/>
      <c r="AF76" s="1207"/>
    </row>
    <row r="77" spans="1:32" x14ac:dyDescent="0.25">
      <c r="A77" s="16" t="s">
        <v>83</v>
      </c>
      <c r="B77" s="8">
        <v>447</v>
      </c>
      <c r="C77" s="17" t="s">
        <v>699</v>
      </c>
      <c r="D77" s="1219"/>
      <c r="E77" s="1220"/>
      <c r="F77" s="1221"/>
      <c r="G77" s="77"/>
      <c r="H77" s="1219"/>
      <c r="I77" s="1220"/>
      <c r="J77" s="1220"/>
      <c r="K77" s="1220"/>
      <c r="L77" s="1220"/>
      <c r="M77" s="1220"/>
      <c r="N77" s="1220"/>
      <c r="O77" s="1220"/>
      <c r="P77" s="1220"/>
      <c r="Q77" s="1220"/>
      <c r="R77" s="1220"/>
      <c r="S77" s="1221"/>
      <c r="T77" s="77"/>
      <c r="U77" s="1219"/>
      <c r="V77" s="1220"/>
      <c r="W77" s="1220"/>
      <c r="X77" s="1220"/>
      <c r="Y77" s="1220"/>
      <c r="Z77" s="1220"/>
      <c r="AA77" s="1220"/>
      <c r="AB77" s="1220"/>
      <c r="AC77" s="1220"/>
      <c r="AD77" s="1220"/>
      <c r="AE77" s="1220"/>
      <c r="AF77" s="1221"/>
    </row>
    <row r="78" spans="1:32" ht="15.75" thickBot="1" x14ac:dyDescent="0.3">
      <c r="A78" s="335" t="s">
        <v>83</v>
      </c>
      <c r="B78" s="336"/>
      <c r="C78" s="337" t="s">
        <v>34</v>
      </c>
      <c r="D78" s="1222"/>
      <c r="E78" s="1223"/>
      <c r="F78" s="1224"/>
      <c r="G78" s="77"/>
      <c r="H78" s="1222"/>
      <c r="I78" s="1223"/>
      <c r="J78" s="1223"/>
      <c r="K78" s="1223"/>
      <c r="L78" s="1223"/>
      <c r="M78" s="1223"/>
      <c r="N78" s="1223"/>
      <c r="O78" s="1223"/>
      <c r="P78" s="1223"/>
      <c r="Q78" s="1223"/>
      <c r="R78" s="1223"/>
      <c r="S78" s="1224"/>
      <c r="T78" s="77"/>
      <c r="U78" s="1222"/>
      <c r="V78" s="1223"/>
      <c r="W78" s="1223"/>
      <c r="X78" s="1223"/>
      <c r="Y78" s="1223"/>
      <c r="Z78" s="1223"/>
      <c r="AA78" s="1223"/>
      <c r="AB78" s="1223"/>
      <c r="AC78" s="1223"/>
      <c r="AD78" s="1223"/>
      <c r="AE78" s="1223"/>
      <c r="AF78" s="1225"/>
    </row>
    <row r="79" spans="1:32" s="525" customFormat="1" ht="15.75" thickTop="1" x14ac:dyDescent="0.25">
      <c r="A79" s="522"/>
      <c r="B79" s="523"/>
      <c r="C79" s="524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R79" s="526"/>
      <c r="S79" s="526"/>
    </row>
    <row r="80" spans="1:32" x14ac:dyDescent="0.25">
      <c r="A80" s="7"/>
      <c r="B80" s="9"/>
      <c r="C80" s="10"/>
      <c r="H80" s="527"/>
      <c r="I80" s="527"/>
      <c r="J80" s="527"/>
      <c r="K80" s="527"/>
      <c r="L80" s="527"/>
      <c r="M80" s="527"/>
      <c r="N80" s="527"/>
      <c r="O80" s="527"/>
      <c r="P80" s="527"/>
      <c r="Q80" s="527"/>
      <c r="R80" s="527"/>
      <c r="S80" s="527"/>
    </row>
    <row r="81" spans="1:32" x14ac:dyDescent="0.25">
      <c r="A81" s="516" t="s">
        <v>67</v>
      </c>
      <c r="B81" s="517" t="s">
        <v>68</v>
      </c>
      <c r="C81" s="11" t="s">
        <v>706</v>
      </c>
      <c r="H81" s="18"/>
      <c r="I81" s="18"/>
      <c r="J81" s="18"/>
      <c r="K81" s="18"/>
      <c r="L81" s="18"/>
      <c r="M81" s="18"/>
      <c r="N81" s="18"/>
      <c r="O81" s="18"/>
      <c r="P81" s="18"/>
      <c r="Q81" s="528"/>
      <c r="R81" s="528"/>
      <c r="S81" s="528"/>
    </row>
    <row r="82" spans="1:32" ht="15.75" thickBot="1" x14ac:dyDescent="0.3">
      <c r="A82" s="516"/>
      <c r="B82" s="517"/>
      <c r="C82" s="1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32" ht="15.75" thickTop="1" x14ac:dyDescent="0.25">
      <c r="A83" s="7" t="s">
        <v>253</v>
      </c>
      <c r="B83" s="502" t="s">
        <v>70</v>
      </c>
      <c r="C83" s="43" t="s">
        <v>21</v>
      </c>
      <c r="D83" s="20"/>
      <c r="E83" s="52"/>
      <c r="F83" s="296"/>
      <c r="H83" s="20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296"/>
      <c r="U83" s="21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31"/>
    </row>
    <row r="84" spans="1:32" x14ac:dyDescent="0.25">
      <c r="A84" s="7" t="s">
        <v>253</v>
      </c>
      <c r="B84" s="502" t="s">
        <v>70</v>
      </c>
      <c r="C84" s="43" t="s">
        <v>23</v>
      </c>
      <c r="D84" s="27"/>
      <c r="E84" s="53"/>
      <c r="F84" s="37"/>
      <c r="H84" s="27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37"/>
      <c r="U84" s="22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32"/>
    </row>
    <row r="85" spans="1:32" ht="15.75" thickBot="1" x14ac:dyDescent="0.3">
      <c r="A85" s="7" t="s">
        <v>253</v>
      </c>
      <c r="B85" s="502" t="s">
        <v>70</v>
      </c>
      <c r="C85" s="43" t="s">
        <v>58</v>
      </c>
      <c r="D85" s="54"/>
      <c r="E85" s="55"/>
      <c r="F85" s="297"/>
      <c r="H85" s="54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297"/>
      <c r="U85" s="23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33"/>
    </row>
    <row r="86" spans="1:32" ht="15.75" thickTop="1" x14ac:dyDescent="0.25">
      <c r="A86" s="7" t="s">
        <v>253</v>
      </c>
      <c r="B86" s="502" t="s">
        <v>70</v>
      </c>
      <c r="C86" s="43" t="s">
        <v>3</v>
      </c>
      <c r="D86" s="24">
        <v>-257989.81</v>
      </c>
      <c r="E86" s="50">
        <v>-232760.99210000003</v>
      </c>
      <c r="F86" s="24">
        <v>-25228.817899999965</v>
      </c>
      <c r="H86" s="56">
        <v>-21737.54</v>
      </c>
      <c r="I86" s="57">
        <v>-20189.240000000002</v>
      </c>
      <c r="J86" s="57">
        <v>-21583.97</v>
      </c>
      <c r="K86" s="57">
        <v>-22096.33</v>
      </c>
      <c r="L86" s="57">
        <v>-22946.19</v>
      </c>
      <c r="M86" s="57">
        <v>-21246.47</v>
      </c>
      <c r="N86" s="57">
        <v>-22946.19</v>
      </c>
      <c r="O86" s="57">
        <v>-22946.19</v>
      </c>
      <c r="P86" s="57">
        <v>-20607.95</v>
      </c>
      <c r="Q86" s="57">
        <v>-21282.42</v>
      </c>
      <c r="R86" s="57">
        <v>-20494.189999999999</v>
      </c>
      <c r="S86" s="1315">
        <v>-19913.13</v>
      </c>
      <c r="U86" s="24">
        <v>-18592.757799999999</v>
      </c>
      <c r="V86" s="57">
        <v>-17068.347699999998</v>
      </c>
      <c r="W86" s="57">
        <v>-20049.650000000001</v>
      </c>
      <c r="X86" s="57">
        <v>-19128.34</v>
      </c>
      <c r="Y86" s="57">
        <v>-20658.607400000001</v>
      </c>
      <c r="Z86" s="57">
        <v>-19893.472699999998</v>
      </c>
      <c r="AA86" s="57">
        <v>-19893.472699999998</v>
      </c>
      <c r="AB86" s="57">
        <v>-20658.607400000001</v>
      </c>
      <c r="AC86" s="57">
        <v>-19408.3262</v>
      </c>
      <c r="AD86" s="57">
        <v>-19408.3262</v>
      </c>
      <c r="AE86" s="57">
        <v>-19408.3262</v>
      </c>
      <c r="AF86" s="34">
        <v>-18592.757799999999</v>
      </c>
    </row>
    <row r="87" spans="1:32" x14ac:dyDescent="0.25">
      <c r="A87" s="7" t="s">
        <v>253</v>
      </c>
      <c r="B87" s="502" t="s">
        <v>70</v>
      </c>
      <c r="C87" s="43" t="s">
        <v>55</v>
      </c>
      <c r="D87" s="24">
        <v>481876.78</v>
      </c>
      <c r="E87" s="30">
        <v>462255.13249999995</v>
      </c>
      <c r="F87" s="24">
        <v>19621.647500000079</v>
      </c>
      <c r="H87" s="58">
        <v>41161.980000000003</v>
      </c>
      <c r="I87" s="57">
        <v>38767.94</v>
      </c>
      <c r="J87" s="57">
        <v>38932.89</v>
      </c>
      <c r="K87" s="57">
        <v>41443.22</v>
      </c>
      <c r="L87" s="57">
        <v>48849.369999999995</v>
      </c>
      <c r="M87" s="57">
        <v>49741.21</v>
      </c>
      <c r="N87" s="57">
        <v>47784.229999999996</v>
      </c>
      <c r="O87" s="57">
        <v>40010.879999999997</v>
      </c>
      <c r="P87" s="57">
        <v>28486.11</v>
      </c>
      <c r="Q87" s="57">
        <v>30050.050000000003</v>
      </c>
      <c r="R87" s="57">
        <v>36543.94</v>
      </c>
      <c r="S87" s="1316">
        <v>40104.959999999999</v>
      </c>
      <c r="U87" s="24">
        <v>46531.8105</v>
      </c>
      <c r="V87" s="57">
        <v>39844.406199999998</v>
      </c>
      <c r="W87" s="57">
        <v>34827.849600000001</v>
      </c>
      <c r="X87" s="57">
        <v>36378.003899999996</v>
      </c>
      <c r="Y87" s="57">
        <v>47386.724600000001</v>
      </c>
      <c r="Z87" s="57">
        <v>46146.9804</v>
      </c>
      <c r="AA87" s="57">
        <v>44626.521500000003</v>
      </c>
      <c r="AB87" s="57">
        <v>36083.965599999996</v>
      </c>
      <c r="AC87" s="57">
        <v>26496.545900000001</v>
      </c>
      <c r="AD87" s="57">
        <v>27361.976600000002</v>
      </c>
      <c r="AE87" s="57">
        <v>36095.375</v>
      </c>
      <c r="AF87" s="34">
        <v>40474.972699999998</v>
      </c>
    </row>
    <row r="88" spans="1:32" x14ac:dyDescent="0.25">
      <c r="A88" s="7" t="s">
        <v>253</v>
      </c>
      <c r="B88" s="502" t="s">
        <v>70</v>
      </c>
      <c r="C88" s="43" t="s">
        <v>32</v>
      </c>
      <c r="D88" s="24">
        <v>898778.30999999994</v>
      </c>
      <c r="E88" s="30">
        <v>768308.4129</v>
      </c>
      <c r="F88" s="24">
        <v>130469.89709999994</v>
      </c>
      <c r="H88" s="58">
        <v>75993.09</v>
      </c>
      <c r="I88" s="57">
        <v>70818.100000000006</v>
      </c>
      <c r="J88" s="57">
        <v>73516.88</v>
      </c>
      <c r="K88" s="57">
        <v>75877.210000000006</v>
      </c>
      <c r="L88" s="57">
        <v>85923.35</v>
      </c>
      <c r="M88" s="57">
        <v>88140.56</v>
      </c>
      <c r="N88" s="57">
        <v>85883.03</v>
      </c>
      <c r="O88" s="57">
        <v>78498.86</v>
      </c>
      <c r="P88" s="57">
        <v>59270.64</v>
      </c>
      <c r="Q88" s="57">
        <v>61095.28</v>
      </c>
      <c r="R88" s="57">
        <v>68677.22</v>
      </c>
      <c r="S88" s="1316">
        <v>75084.09</v>
      </c>
      <c r="U88" s="24">
        <v>81952.97</v>
      </c>
      <c r="V88" s="57">
        <v>68344.289999999994</v>
      </c>
      <c r="W88" s="57">
        <v>60165.406300000002</v>
      </c>
      <c r="X88" s="57">
        <v>63764.36</v>
      </c>
      <c r="Y88" s="57">
        <v>56712.425799999997</v>
      </c>
      <c r="Z88" s="57">
        <v>81324.375</v>
      </c>
      <c r="AA88" s="57">
        <v>66885.649999999994</v>
      </c>
      <c r="AB88" s="57">
        <v>62863.11</v>
      </c>
      <c r="AC88" s="57">
        <v>47951.675799999997</v>
      </c>
      <c r="AD88" s="57">
        <v>48394.28</v>
      </c>
      <c r="AE88" s="57">
        <v>62208.28</v>
      </c>
      <c r="AF88" s="34">
        <v>67741.59</v>
      </c>
    </row>
    <row r="89" spans="1:32" x14ac:dyDescent="0.25">
      <c r="A89" s="7" t="s">
        <v>253</v>
      </c>
      <c r="B89" s="502" t="s">
        <v>70</v>
      </c>
      <c r="C89" s="43" t="s">
        <v>31</v>
      </c>
      <c r="D89" s="24">
        <v>2088591.3</v>
      </c>
      <c r="E89" s="30">
        <v>1793574.9120000002</v>
      </c>
      <c r="F89" s="24">
        <v>295016.3879999998</v>
      </c>
      <c r="H89" s="58">
        <v>180984.1</v>
      </c>
      <c r="I89" s="57">
        <v>162533.79999999999</v>
      </c>
      <c r="J89" s="57">
        <v>168070.3</v>
      </c>
      <c r="K89" s="57">
        <v>178021.4</v>
      </c>
      <c r="L89" s="57">
        <v>217844.3</v>
      </c>
      <c r="M89" s="57">
        <v>223429.9</v>
      </c>
      <c r="N89" s="57">
        <v>203679.8</v>
      </c>
      <c r="O89" s="57">
        <v>176881.3</v>
      </c>
      <c r="P89" s="57">
        <v>123675.1</v>
      </c>
      <c r="Q89" s="57">
        <v>128617.3</v>
      </c>
      <c r="R89" s="57">
        <v>153109.6</v>
      </c>
      <c r="S89" s="1316">
        <v>171744.4</v>
      </c>
      <c r="U89" s="24">
        <v>179190.484</v>
      </c>
      <c r="V89" s="57">
        <v>152664.17199999999</v>
      </c>
      <c r="W89" s="57">
        <v>132915.07800000001</v>
      </c>
      <c r="X89" s="57">
        <v>153625.92199999999</v>
      </c>
      <c r="Y89" s="57">
        <v>178214.9</v>
      </c>
      <c r="Z89" s="57">
        <v>164323.70000000001</v>
      </c>
      <c r="AA89" s="57">
        <v>173065.891</v>
      </c>
      <c r="AB89" s="57">
        <v>154797.25</v>
      </c>
      <c r="AC89" s="57">
        <v>104219.594</v>
      </c>
      <c r="AD89" s="57">
        <v>107359.508</v>
      </c>
      <c r="AE89" s="57">
        <v>139859.1</v>
      </c>
      <c r="AF89" s="34">
        <v>153339.31299999999</v>
      </c>
    </row>
    <row r="90" spans="1:32" ht="15.75" thickBot="1" x14ac:dyDescent="0.3">
      <c r="A90" s="7" t="s">
        <v>253</v>
      </c>
      <c r="B90" s="502" t="s">
        <v>70</v>
      </c>
      <c r="C90" s="43" t="s">
        <v>33</v>
      </c>
      <c r="D90" s="24">
        <v>842297.84997264657</v>
      </c>
      <c r="E90" s="51">
        <v>1276966.2918999998</v>
      </c>
      <c r="F90" s="24">
        <v>-434668.44192735327</v>
      </c>
      <c r="H90" s="58">
        <v>45280.554487621659</v>
      </c>
      <c r="I90" s="57">
        <v>45370.925834212278</v>
      </c>
      <c r="J90" s="57">
        <v>67995.117093128851</v>
      </c>
      <c r="K90" s="57">
        <v>95704.716096048447</v>
      </c>
      <c r="L90" s="57">
        <v>112111.64070209504</v>
      </c>
      <c r="M90" s="57">
        <v>113613.44042130267</v>
      </c>
      <c r="N90" s="57">
        <v>105900.8397030582</v>
      </c>
      <c r="O90" s="57">
        <v>94766.573496327124</v>
      </c>
      <c r="P90" s="57">
        <v>51317.777710501454</v>
      </c>
      <c r="Q90" s="57">
        <v>38175.857829049797</v>
      </c>
      <c r="R90" s="57">
        <v>45503.651354663954</v>
      </c>
      <c r="S90" s="1317">
        <v>26556.755244637039</v>
      </c>
      <c r="U90" s="24">
        <v>112955.852</v>
      </c>
      <c r="V90" s="57">
        <v>98128.21</v>
      </c>
      <c r="W90" s="57">
        <v>97771.91</v>
      </c>
      <c r="X90" s="57">
        <v>111581.30499999999</v>
      </c>
      <c r="Y90" s="57">
        <v>132400.625</v>
      </c>
      <c r="Z90" s="57">
        <v>124811.117</v>
      </c>
      <c r="AA90" s="57">
        <v>133386.266</v>
      </c>
      <c r="AB90" s="57">
        <v>118440.961</v>
      </c>
      <c r="AC90" s="57">
        <v>80017.56</v>
      </c>
      <c r="AD90" s="57">
        <v>80863.75</v>
      </c>
      <c r="AE90" s="57">
        <v>91617.585900000005</v>
      </c>
      <c r="AF90" s="34">
        <v>94991.15</v>
      </c>
    </row>
    <row r="91" spans="1:32" ht="15.75" thickTop="1" x14ac:dyDescent="0.25">
      <c r="A91" s="7" t="s">
        <v>253</v>
      </c>
      <c r="B91" s="502">
        <v>501</v>
      </c>
      <c r="C91" s="43" t="s">
        <v>49</v>
      </c>
      <c r="D91" s="20"/>
      <c r="E91" s="52"/>
      <c r="F91" s="296"/>
      <c r="H91" s="20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296"/>
      <c r="U91" s="25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35"/>
    </row>
    <row r="92" spans="1:32" x14ac:dyDescent="0.25">
      <c r="A92" s="7" t="s">
        <v>253</v>
      </c>
      <c r="B92" s="502">
        <v>547</v>
      </c>
      <c r="C92" s="43" t="s">
        <v>27</v>
      </c>
      <c r="D92" s="27"/>
      <c r="E92" s="53"/>
      <c r="F92" s="37"/>
      <c r="H92" s="27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37"/>
      <c r="U92" s="26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36"/>
    </row>
    <row r="93" spans="1:32" x14ac:dyDescent="0.25">
      <c r="A93" s="7" t="s">
        <v>253</v>
      </c>
      <c r="B93" s="502">
        <v>547</v>
      </c>
      <c r="C93" s="43" t="s">
        <v>28</v>
      </c>
      <c r="D93" s="27"/>
      <c r="E93" s="53"/>
      <c r="F93" s="37"/>
      <c r="H93" s="27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37"/>
      <c r="U93" s="27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37"/>
    </row>
    <row r="94" spans="1:32" x14ac:dyDescent="0.25">
      <c r="A94" s="7" t="s">
        <v>253</v>
      </c>
      <c r="B94" s="502">
        <v>547</v>
      </c>
      <c r="C94" s="43" t="s">
        <v>25</v>
      </c>
      <c r="D94" s="27"/>
      <c r="E94" s="53"/>
      <c r="F94" s="37"/>
      <c r="H94" s="27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37"/>
      <c r="U94" s="22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32"/>
    </row>
    <row r="95" spans="1:32" x14ac:dyDescent="0.25">
      <c r="A95" s="7" t="s">
        <v>253</v>
      </c>
      <c r="B95" s="502">
        <v>547</v>
      </c>
      <c r="C95" s="43" t="s">
        <v>30</v>
      </c>
      <c r="D95" s="27"/>
      <c r="E95" s="53"/>
      <c r="F95" s="37"/>
      <c r="H95" s="27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37"/>
      <c r="U95" s="26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36"/>
    </row>
    <row r="96" spans="1:32" x14ac:dyDescent="0.25">
      <c r="A96" s="7" t="s">
        <v>253</v>
      </c>
      <c r="B96" s="502">
        <v>547</v>
      </c>
      <c r="C96" s="43" t="s">
        <v>24</v>
      </c>
      <c r="D96" s="27"/>
      <c r="E96" s="53"/>
      <c r="F96" s="37"/>
      <c r="H96" s="27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37"/>
      <c r="U96" s="22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32"/>
    </row>
    <row r="97" spans="1:32" x14ac:dyDescent="0.25">
      <c r="A97" s="7" t="s">
        <v>253</v>
      </c>
      <c r="B97" s="502">
        <v>547</v>
      </c>
      <c r="C97" s="43" t="s">
        <v>51</v>
      </c>
      <c r="D97" s="27"/>
      <c r="E97" s="53"/>
      <c r="F97" s="37"/>
      <c r="H97" s="27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37"/>
      <c r="U97" s="26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36"/>
    </row>
    <row r="98" spans="1:32" x14ac:dyDescent="0.25">
      <c r="A98" s="7" t="s">
        <v>253</v>
      </c>
      <c r="B98" s="502">
        <v>547</v>
      </c>
      <c r="C98" s="43" t="s">
        <v>52</v>
      </c>
      <c r="D98" s="27"/>
      <c r="E98" s="53"/>
      <c r="F98" s="37"/>
      <c r="H98" s="27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37"/>
      <c r="U98" s="26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36"/>
    </row>
    <row r="99" spans="1:32" x14ac:dyDescent="0.25">
      <c r="A99" s="7" t="s">
        <v>253</v>
      </c>
      <c r="B99" s="502">
        <v>547</v>
      </c>
      <c r="C99" s="43" t="s">
        <v>50</v>
      </c>
      <c r="D99" s="27"/>
      <c r="E99" s="53"/>
      <c r="F99" s="37"/>
      <c r="H99" s="27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37"/>
      <c r="U99" s="26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36"/>
    </row>
    <row r="100" spans="1:32" x14ac:dyDescent="0.25">
      <c r="A100" s="7" t="s">
        <v>253</v>
      </c>
      <c r="B100" s="502">
        <v>547</v>
      </c>
      <c r="C100" s="43" t="s">
        <v>61</v>
      </c>
      <c r="D100" s="27"/>
      <c r="E100" s="53"/>
      <c r="F100" s="37"/>
      <c r="H100" s="27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37"/>
      <c r="U100" s="22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32"/>
    </row>
    <row r="101" spans="1:32" x14ac:dyDescent="0.25">
      <c r="A101" s="7" t="s">
        <v>253</v>
      </c>
      <c r="B101" s="502">
        <v>547</v>
      </c>
      <c r="C101" s="43" t="s">
        <v>26</v>
      </c>
      <c r="D101" s="27"/>
      <c r="E101" s="53"/>
      <c r="F101" s="37"/>
      <c r="H101" s="27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37"/>
      <c r="U101" s="26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36"/>
    </row>
    <row r="102" spans="1:32" x14ac:dyDescent="0.25">
      <c r="A102" s="7" t="s">
        <v>253</v>
      </c>
      <c r="B102" s="502">
        <v>547</v>
      </c>
      <c r="C102" s="43" t="s">
        <v>22</v>
      </c>
      <c r="D102" s="27"/>
      <c r="E102" s="53"/>
      <c r="F102" s="37"/>
      <c r="H102" s="27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37"/>
      <c r="U102" s="22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32"/>
    </row>
    <row r="103" spans="1:32" x14ac:dyDescent="0.25">
      <c r="A103" s="7" t="s">
        <v>253</v>
      </c>
      <c r="B103" s="502">
        <v>555</v>
      </c>
      <c r="C103" s="43" t="s">
        <v>4</v>
      </c>
      <c r="D103" s="27"/>
      <c r="E103" s="53"/>
      <c r="F103" s="37"/>
      <c r="H103" s="27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37"/>
      <c r="U103" s="22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32"/>
    </row>
    <row r="104" spans="1:32" x14ac:dyDescent="0.25">
      <c r="A104" s="7" t="s">
        <v>253</v>
      </c>
      <c r="B104" s="502" t="s">
        <v>71</v>
      </c>
      <c r="C104" s="43" t="s">
        <v>100</v>
      </c>
      <c r="D104" s="27"/>
      <c r="E104" s="53"/>
      <c r="F104" s="37"/>
      <c r="H104" s="27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37"/>
      <c r="U104" s="22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32"/>
    </row>
    <row r="105" spans="1:32" x14ac:dyDescent="0.25">
      <c r="A105" s="7" t="s">
        <v>253</v>
      </c>
      <c r="B105" s="502" t="s">
        <v>71</v>
      </c>
      <c r="C105" s="43" t="s">
        <v>101</v>
      </c>
      <c r="D105" s="27"/>
      <c r="E105" s="53"/>
      <c r="F105" s="37"/>
      <c r="H105" s="27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37"/>
      <c r="U105" s="22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32"/>
    </row>
    <row r="106" spans="1:32" x14ac:dyDescent="0.25">
      <c r="A106" s="7" t="s">
        <v>253</v>
      </c>
      <c r="B106" s="502" t="s">
        <v>71</v>
      </c>
      <c r="C106" s="43" t="s">
        <v>18</v>
      </c>
      <c r="D106" s="27"/>
      <c r="E106" s="53"/>
      <c r="F106" s="37"/>
      <c r="H106" s="27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37"/>
      <c r="U106" s="22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32"/>
    </row>
    <row r="107" spans="1:32" x14ac:dyDescent="0.25">
      <c r="A107" s="7" t="s">
        <v>253</v>
      </c>
      <c r="B107" s="502" t="s">
        <v>71</v>
      </c>
      <c r="C107" s="43" t="s">
        <v>19</v>
      </c>
      <c r="D107" s="27"/>
      <c r="E107" s="53"/>
      <c r="F107" s="37"/>
      <c r="H107" s="27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37"/>
      <c r="U107" s="22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32"/>
    </row>
    <row r="108" spans="1:32" x14ac:dyDescent="0.25">
      <c r="A108" s="7" t="s">
        <v>253</v>
      </c>
      <c r="B108" s="502" t="s">
        <v>71</v>
      </c>
      <c r="C108" s="43" t="s">
        <v>62</v>
      </c>
      <c r="D108" s="27"/>
      <c r="E108" s="53"/>
      <c r="F108" s="37"/>
      <c r="H108" s="27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37"/>
      <c r="U108" s="22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32"/>
    </row>
    <row r="109" spans="1:32" x14ac:dyDescent="0.25">
      <c r="A109" s="7" t="s">
        <v>253</v>
      </c>
      <c r="B109" s="502" t="s">
        <v>71</v>
      </c>
      <c r="C109" s="43" t="s">
        <v>20</v>
      </c>
      <c r="D109" s="27"/>
      <c r="E109" s="53"/>
      <c r="F109" s="37"/>
      <c r="H109" s="27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37"/>
      <c r="U109" s="22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32"/>
    </row>
    <row r="110" spans="1:32" x14ac:dyDescent="0.25">
      <c r="A110" s="7" t="s">
        <v>253</v>
      </c>
      <c r="B110" s="502" t="s">
        <v>71</v>
      </c>
      <c r="C110" s="43" t="s">
        <v>53</v>
      </c>
      <c r="D110" s="27"/>
      <c r="E110" s="53"/>
      <c r="F110" s="37"/>
      <c r="H110" s="27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37"/>
      <c r="U110" s="22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32"/>
    </row>
    <row r="111" spans="1:32" x14ac:dyDescent="0.25">
      <c r="A111" s="7" t="s">
        <v>253</v>
      </c>
      <c r="B111" s="502" t="s">
        <v>71</v>
      </c>
      <c r="C111" s="43" t="s">
        <v>9</v>
      </c>
      <c r="D111" s="27"/>
      <c r="E111" s="53"/>
      <c r="F111" s="37"/>
      <c r="H111" s="27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37"/>
      <c r="U111" s="22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32"/>
    </row>
    <row r="112" spans="1:32" x14ac:dyDescent="0.25">
      <c r="A112" s="7" t="s">
        <v>253</v>
      </c>
      <c r="B112" s="502" t="s">
        <v>71</v>
      </c>
      <c r="C112" s="43" t="s">
        <v>10</v>
      </c>
      <c r="D112" s="27"/>
      <c r="E112" s="53"/>
      <c r="F112" s="37"/>
      <c r="H112" s="27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37"/>
      <c r="U112" s="22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32"/>
    </row>
    <row r="113" spans="1:32" x14ac:dyDescent="0.25">
      <c r="A113" s="7" t="s">
        <v>253</v>
      </c>
      <c r="B113" s="502">
        <v>555</v>
      </c>
      <c r="C113" s="43" t="s">
        <v>63</v>
      </c>
      <c r="D113" s="27"/>
      <c r="E113" s="53"/>
      <c r="F113" s="37"/>
      <c r="H113" s="27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37"/>
      <c r="U113" s="22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32"/>
    </row>
    <row r="114" spans="1:32" x14ac:dyDescent="0.25">
      <c r="A114" s="7" t="s">
        <v>253</v>
      </c>
      <c r="B114" s="502">
        <v>555</v>
      </c>
      <c r="C114" s="43" t="s">
        <v>64</v>
      </c>
      <c r="D114" s="27"/>
      <c r="E114" s="53"/>
      <c r="F114" s="37"/>
      <c r="H114" s="27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37"/>
      <c r="U114" s="22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32"/>
    </row>
    <row r="115" spans="1:32" x14ac:dyDescent="0.25">
      <c r="A115" s="7" t="s">
        <v>253</v>
      </c>
      <c r="B115" s="502" t="s">
        <v>70</v>
      </c>
      <c r="C115" s="43" t="s">
        <v>6</v>
      </c>
      <c r="D115" s="27"/>
      <c r="E115" s="53"/>
      <c r="F115" s="37"/>
      <c r="H115" s="27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37"/>
      <c r="U115" s="22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32"/>
    </row>
    <row r="116" spans="1:32" x14ac:dyDescent="0.25">
      <c r="A116" s="7" t="s">
        <v>253</v>
      </c>
      <c r="B116" s="502">
        <v>555</v>
      </c>
      <c r="C116" s="43" t="s">
        <v>7</v>
      </c>
      <c r="D116" s="27"/>
      <c r="E116" s="53"/>
      <c r="F116" s="37"/>
      <c r="H116" s="27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37"/>
      <c r="U116" s="22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32"/>
    </row>
    <row r="117" spans="1:32" x14ac:dyDescent="0.25">
      <c r="A117" s="7" t="s">
        <v>253</v>
      </c>
      <c r="B117" s="502">
        <v>555</v>
      </c>
      <c r="C117" s="43" t="s">
        <v>8</v>
      </c>
      <c r="D117" s="27"/>
      <c r="E117" s="53"/>
      <c r="F117" s="37"/>
      <c r="H117" s="27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37"/>
      <c r="U117" s="22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32"/>
    </row>
    <row r="118" spans="1:32" x14ac:dyDescent="0.25">
      <c r="A118" s="7" t="s">
        <v>253</v>
      </c>
      <c r="B118" s="502" t="s">
        <v>70</v>
      </c>
      <c r="C118" s="43" t="s">
        <v>700</v>
      </c>
      <c r="D118" s="27"/>
      <c r="E118" s="53"/>
      <c r="F118" s="37"/>
      <c r="H118" s="27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37"/>
      <c r="U118" s="22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32"/>
    </row>
    <row r="119" spans="1:32" x14ac:dyDescent="0.25">
      <c r="A119" s="7" t="s">
        <v>253</v>
      </c>
      <c r="B119" s="502" t="s">
        <v>70</v>
      </c>
      <c r="C119" s="43" t="s">
        <v>701</v>
      </c>
      <c r="D119" s="27"/>
      <c r="E119" s="53"/>
      <c r="F119" s="37"/>
      <c r="H119" s="27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37"/>
      <c r="U119" s="22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32"/>
    </row>
    <row r="120" spans="1:32" x14ac:dyDescent="0.25">
      <c r="A120" s="7" t="s">
        <v>253</v>
      </c>
      <c r="B120" s="502" t="s">
        <v>70</v>
      </c>
      <c r="C120" s="43" t="s">
        <v>702</v>
      </c>
      <c r="D120" s="27"/>
      <c r="E120" s="53"/>
      <c r="F120" s="37"/>
      <c r="H120" s="27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37"/>
      <c r="U120" s="22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32"/>
    </row>
    <row r="121" spans="1:32" x14ac:dyDescent="0.25">
      <c r="A121" s="7" t="s">
        <v>253</v>
      </c>
      <c r="B121" s="502" t="s">
        <v>70</v>
      </c>
      <c r="C121" s="43" t="s">
        <v>703</v>
      </c>
      <c r="D121" s="27"/>
      <c r="E121" s="53"/>
      <c r="F121" s="37"/>
      <c r="H121" s="27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37"/>
      <c r="U121" s="22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32"/>
    </row>
    <row r="122" spans="1:32" ht="15.75" thickBot="1" x14ac:dyDescent="0.3">
      <c r="A122" s="7" t="s">
        <v>253</v>
      </c>
      <c r="B122" s="502">
        <v>555</v>
      </c>
      <c r="C122" s="43" t="s">
        <v>704</v>
      </c>
      <c r="D122" s="54"/>
      <c r="E122" s="55"/>
      <c r="F122" s="297"/>
      <c r="H122" s="54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297"/>
      <c r="U122" s="23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33"/>
    </row>
    <row r="123" spans="1:32" ht="16.5" thickTop="1" thickBot="1" x14ac:dyDescent="0.3">
      <c r="A123" s="7" t="s">
        <v>253</v>
      </c>
      <c r="B123" s="502">
        <v>555</v>
      </c>
      <c r="C123" s="43" t="s">
        <v>2</v>
      </c>
      <c r="D123" s="59">
        <v>7140.3580000000002</v>
      </c>
      <c r="E123" s="57">
        <v>7000.1307400000005</v>
      </c>
      <c r="F123" s="57">
        <v>140.22725999999966</v>
      </c>
      <c r="H123" s="339">
        <v>1817.347</v>
      </c>
      <c r="I123" s="57">
        <v>1822.94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1750.0329999999999</v>
      </c>
      <c r="S123" s="57">
        <v>1750.038</v>
      </c>
      <c r="U123" s="340">
        <v>1750.03772</v>
      </c>
      <c r="V123" s="57">
        <v>1750.0224599999999</v>
      </c>
      <c r="W123" s="57">
        <v>0</v>
      </c>
      <c r="X123" s="57">
        <v>0</v>
      </c>
      <c r="Y123" s="57">
        <v>0</v>
      </c>
      <c r="Z123" s="57">
        <v>0</v>
      </c>
      <c r="AA123" s="57">
        <v>0</v>
      </c>
      <c r="AB123" s="57">
        <v>0</v>
      </c>
      <c r="AC123" s="57">
        <v>0</v>
      </c>
      <c r="AD123" s="57">
        <v>0</v>
      </c>
      <c r="AE123" s="57">
        <v>1750.0328400000001</v>
      </c>
      <c r="AF123" s="341">
        <v>1750.03772</v>
      </c>
    </row>
    <row r="124" spans="1:32" ht="16.5" thickTop="1" thickBot="1" x14ac:dyDescent="0.3">
      <c r="A124" s="7" t="s">
        <v>253</v>
      </c>
      <c r="B124" s="502">
        <v>555</v>
      </c>
      <c r="C124" s="43" t="s">
        <v>29</v>
      </c>
      <c r="D124" s="60"/>
      <c r="E124" s="61"/>
      <c r="F124" s="298"/>
      <c r="H124" s="60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298"/>
      <c r="U124" s="28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38"/>
    </row>
    <row r="125" spans="1:32" ht="15.75" thickTop="1" x14ac:dyDescent="0.25">
      <c r="A125" s="7" t="s">
        <v>253</v>
      </c>
      <c r="B125" s="502">
        <v>555</v>
      </c>
      <c r="C125" s="43" t="s">
        <v>56</v>
      </c>
      <c r="D125" s="24">
        <v>-2.9999999998835847E-2</v>
      </c>
      <c r="E125" s="50">
        <v>3.8999999815132469E-3</v>
      </c>
      <c r="F125" s="24">
        <v>-3.3899999980349094E-2</v>
      </c>
      <c r="H125" s="58">
        <v>128720.98999999999</v>
      </c>
      <c r="I125" s="57">
        <v>38706.97</v>
      </c>
      <c r="J125" s="57">
        <v>0</v>
      </c>
      <c r="K125" s="57">
        <v>0</v>
      </c>
      <c r="L125" s="57">
        <v>0</v>
      </c>
      <c r="M125" s="57">
        <v>-44249.98</v>
      </c>
      <c r="N125" s="57">
        <v>-76308.98</v>
      </c>
      <c r="O125" s="57">
        <v>-138484.99</v>
      </c>
      <c r="P125" s="57">
        <v>-153956.01</v>
      </c>
      <c r="Q125" s="57">
        <v>0</v>
      </c>
      <c r="R125" s="57">
        <v>101061.15</v>
      </c>
      <c r="S125" s="57">
        <v>144510.82</v>
      </c>
      <c r="U125" s="24">
        <v>52526.162899999996</v>
      </c>
      <c r="V125" s="57">
        <v>45478.853499999997</v>
      </c>
      <c r="W125" s="57">
        <v>0</v>
      </c>
      <c r="X125" s="57">
        <v>0</v>
      </c>
      <c r="Y125" s="57">
        <v>0</v>
      </c>
      <c r="Z125" s="57">
        <v>-56223.744400000003</v>
      </c>
      <c r="AA125" s="57">
        <v>-105486.395</v>
      </c>
      <c r="AB125" s="57">
        <v>-136797.25</v>
      </c>
      <c r="AC125" s="57">
        <v>-114492.6056</v>
      </c>
      <c r="AD125" s="57">
        <v>0</v>
      </c>
      <c r="AE125" s="57">
        <v>129936.2775</v>
      </c>
      <c r="AF125" s="34">
        <v>185058.70500000002</v>
      </c>
    </row>
    <row r="126" spans="1:32" x14ac:dyDescent="0.25">
      <c r="A126" s="7" t="s">
        <v>253</v>
      </c>
      <c r="B126" s="502">
        <v>555</v>
      </c>
      <c r="C126" s="43" t="s">
        <v>5</v>
      </c>
      <c r="D126" s="24">
        <v>20725.667999999998</v>
      </c>
      <c r="E126" s="30">
        <v>20651.759999999998</v>
      </c>
      <c r="F126" s="24">
        <v>73.907999999999447</v>
      </c>
      <c r="H126" s="58">
        <v>2499.4459999999999</v>
      </c>
      <c r="I126" s="57">
        <v>2081.7150000000001</v>
      </c>
      <c r="J126" s="57">
        <v>2033.7460000000001</v>
      </c>
      <c r="K126" s="57">
        <v>1585.31</v>
      </c>
      <c r="L126" s="57">
        <v>1355.903</v>
      </c>
      <c r="M126" s="57">
        <v>1201.356</v>
      </c>
      <c r="N126" s="57">
        <v>1327.259</v>
      </c>
      <c r="O126" s="57">
        <v>1317.646</v>
      </c>
      <c r="P126" s="57">
        <v>1239.1990000000001</v>
      </c>
      <c r="Q126" s="57">
        <v>1479.2650000000001</v>
      </c>
      <c r="R126" s="57">
        <v>2062.85</v>
      </c>
      <c r="S126" s="57">
        <v>2541.973</v>
      </c>
      <c r="U126" s="24">
        <v>2499.84</v>
      </c>
      <c r="V126" s="57">
        <v>2009.28</v>
      </c>
      <c r="W126" s="57">
        <v>2031.12</v>
      </c>
      <c r="X126" s="57">
        <v>1584</v>
      </c>
      <c r="Y126" s="57">
        <v>1354.08</v>
      </c>
      <c r="Z126" s="57">
        <v>1202.4000000000001</v>
      </c>
      <c r="AA126" s="57">
        <v>1324.32</v>
      </c>
      <c r="AB126" s="57">
        <v>1316.88</v>
      </c>
      <c r="AC126" s="57">
        <v>1238.4000000000001</v>
      </c>
      <c r="AD126" s="57">
        <v>1480.56</v>
      </c>
      <c r="AE126" s="57">
        <v>2066.4</v>
      </c>
      <c r="AF126" s="34">
        <v>2544.48</v>
      </c>
    </row>
    <row r="127" spans="1:32" x14ac:dyDescent="0.25">
      <c r="A127" s="7" t="s">
        <v>253</v>
      </c>
      <c r="B127" s="502" t="s">
        <v>70</v>
      </c>
      <c r="C127" s="43" t="s">
        <v>54</v>
      </c>
      <c r="D127" s="24">
        <v>41320.608</v>
      </c>
      <c r="E127" s="30">
        <v>41164.097150000001</v>
      </c>
      <c r="F127" s="24">
        <v>156.51084999999875</v>
      </c>
      <c r="H127" s="58">
        <v>3010.2240000000002</v>
      </c>
      <c r="I127" s="57">
        <v>1739.3040000000001</v>
      </c>
      <c r="J127" s="57">
        <v>1416.576</v>
      </c>
      <c r="K127" s="57">
        <v>3255.84</v>
      </c>
      <c r="L127" s="57">
        <v>7082.88</v>
      </c>
      <c r="M127" s="57">
        <v>6768.72</v>
      </c>
      <c r="N127" s="57">
        <v>4338.2640000000001</v>
      </c>
      <c r="O127" s="57">
        <v>2036.328</v>
      </c>
      <c r="P127" s="57">
        <v>1970.64</v>
      </c>
      <c r="Q127" s="57">
        <v>3718.5120000000002</v>
      </c>
      <c r="R127" s="57">
        <v>3769.92</v>
      </c>
      <c r="S127" s="57">
        <v>2213.4</v>
      </c>
      <c r="U127" s="24">
        <v>3037.49316</v>
      </c>
      <c r="V127" s="57">
        <v>1744.74182</v>
      </c>
      <c r="W127" s="57">
        <v>1717.6868899999999</v>
      </c>
      <c r="X127" s="57">
        <v>3454.18921</v>
      </c>
      <c r="Y127" s="57">
        <v>6914.3076199999996</v>
      </c>
      <c r="Z127" s="57">
        <v>6479.9785199999997</v>
      </c>
      <c r="AA127" s="57">
        <v>4378.1940000000004</v>
      </c>
      <c r="AB127" s="57">
        <v>1992.06</v>
      </c>
      <c r="AC127" s="57">
        <v>1976.4661900000001</v>
      </c>
      <c r="AD127" s="57">
        <v>3644.14185</v>
      </c>
      <c r="AE127" s="57">
        <v>3703.60376</v>
      </c>
      <c r="AF127" s="34">
        <v>2121.2341299999998</v>
      </c>
    </row>
    <row r="128" spans="1:32" x14ac:dyDescent="0.25">
      <c r="A128" s="7" t="s">
        <v>253</v>
      </c>
      <c r="B128" s="502" t="s">
        <v>70</v>
      </c>
      <c r="C128" s="43" t="s">
        <v>59</v>
      </c>
      <c r="D128" s="24">
        <v>72236.687999999995</v>
      </c>
      <c r="E128" s="30">
        <v>71991.003900000011</v>
      </c>
      <c r="F128" s="24">
        <v>245.68409999998403</v>
      </c>
      <c r="H128" s="58">
        <v>8323.8719999999994</v>
      </c>
      <c r="I128" s="57">
        <v>7139.5680000000002</v>
      </c>
      <c r="J128" s="57">
        <v>6813.5519999999997</v>
      </c>
      <c r="K128" s="57">
        <v>10176.48</v>
      </c>
      <c r="L128" s="57">
        <v>11412.96</v>
      </c>
      <c r="M128" s="57">
        <v>7338.24</v>
      </c>
      <c r="N128" s="57">
        <v>1849.5840000000001</v>
      </c>
      <c r="O128" s="57">
        <v>71.424000000000007</v>
      </c>
      <c r="P128" s="57">
        <v>1044</v>
      </c>
      <c r="Q128" s="57">
        <v>4181.28</v>
      </c>
      <c r="R128" s="57">
        <v>7329.6</v>
      </c>
      <c r="S128" s="57">
        <v>6556.1279999999997</v>
      </c>
      <c r="U128" s="24">
        <v>7929.7006799999999</v>
      </c>
      <c r="V128" s="57">
        <v>6936.1149999999998</v>
      </c>
      <c r="W128" s="57">
        <v>7406.3710000000001</v>
      </c>
      <c r="X128" s="57">
        <v>10740.3838</v>
      </c>
      <c r="Y128" s="57">
        <v>11090.3613</v>
      </c>
      <c r="Z128" s="57">
        <v>7075.152</v>
      </c>
      <c r="AA128" s="57">
        <v>2060.5825199999999</v>
      </c>
      <c r="AB128" s="57">
        <v>87.345600000000005</v>
      </c>
      <c r="AC128" s="57">
        <v>1194.336</v>
      </c>
      <c r="AD128" s="57">
        <v>4153.7520000000004</v>
      </c>
      <c r="AE128" s="57">
        <v>7042.7520000000004</v>
      </c>
      <c r="AF128" s="34">
        <v>6274.152</v>
      </c>
    </row>
    <row r="129" spans="1:32" x14ac:dyDescent="0.25">
      <c r="A129" s="7" t="s">
        <v>253</v>
      </c>
      <c r="B129" s="502" t="s">
        <v>70</v>
      </c>
      <c r="C129" s="43" t="s">
        <v>60</v>
      </c>
      <c r="D129" s="24">
        <v>13284.794629999999</v>
      </c>
      <c r="E129" s="30">
        <v>0</v>
      </c>
      <c r="F129" s="24">
        <v>13284.794629999999</v>
      </c>
      <c r="H129" s="58">
        <v>1528.375</v>
      </c>
      <c r="I129" s="57">
        <v>1299.914</v>
      </c>
      <c r="J129" s="57">
        <v>1252.0509999999999</v>
      </c>
      <c r="K129" s="57">
        <v>1945.336</v>
      </c>
      <c r="L129" s="57">
        <v>2235.4780000000001</v>
      </c>
      <c r="M129" s="57">
        <v>1402.069</v>
      </c>
      <c r="N129" s="57">
        <v>346.03879999999998</v>
      </c>
      <c r="O129" s="57">
        <v>10.67789</v>
      </c>
      <c r="P129" s="57">
        <v>61.172640000000001</v>
      </c>
      <c r="Q129" s="57">
        <v>681.16030000000001</v>
      </c>
      <c r="R129" s="57">
        <v>1331.424</v>
      </c>
      <c r="S129" s="57">
        <v>1191.098</v>
      </c>
      <c r="U129" s="24">
        <v>0</v>
      </c>
      <c r="V129" s="57">
        <v>0</v>
      </c>
      <c r="W129" s="57">
        <v>0</v>
      </c>
      <c r="X129" s="57">
        <v>0</v>
      </c>
      <c r="Y129" s="57">
        <v>0</v>
      </c>
      <c r="Z129" s="57">
        <v>0</v>
      </c>
      <c r="AA129" s="57">
        <v>0</v>
      </c>
      <c r="AB129" s="57">
        <v>0</v>
      </c>
      <c r="AC129" s="57">
        <v>0</v>
      </c>
      <c r="AD129" s="57">
        <v>0</v>
      </c>
      <c r="AE129" s="57">
        <v>0</v>
      </c>
      <c r="AF129" s="34">
        <v>0</v>
      </c>
    </row>
    <row r="130" spans="1:32" x14ac:dyDescent="0.25">
      <c r="A130" s="7" t="s">
        <v>253</v>
      </c>
      <c r="B130" s="502">
        <v>555</v>
      </c>
      <c r="C130" s="43" t="s">
        <v>11</v>
      </c>
      <c r="D130" s="24">
        <v>623420.46000000008</v>
      </c>
      <c r="E130" s="30">
        <v>0</v>
      </c>
      <c r="F130" s="24">
        <v>623420.46000000008</v>
      </c>
      <c r="H130" s="58">
        <v>61433.57</v>
      </c>
      <c r="I130" s="57">
        <v>50551.87</v>
      </c>
      <c r="J130" s="57">
        <v>51621.7</v>
      </c>
      <c r="K130" s="57">
        <v>44291.519999999997</v>
      </c>
      <c r="L130" s="57">
        <v>42632.69</v>
      </c>
      <c r="M130" s="57">
        <v>46065.599999999999</v>
      </c>
      <c r="N130" s="57">
        <v>52861.2</v>
      </c>
      <c r="O130" s="57">
        <v>52757.04</v>
      </c>
      <c r="P130" s="57">
        <v>48807.360000000001</v>
      </c>
      <c r="Q130" s="57">
        <v>56590.13</v>
      </c>
      <c r="R130" s="57">
        <v>58353.120000000003</v>
      </c>
      <c r="S130" s="57">
        <v>57454.66</v>
      </c>
      <c r="U130" s="24">
        <v>0</v>
      </c>
      <c r="V130" s="57">
        <v>0</v>
      </c>
      <c r="W130" s="57">
        <v>0</v>
      </c>
      <c r="X130" s="57">
        <v>0</v>
      </c>
      <c r="Y130" s="57">
        <v>0</v>
      </c>
      <c r="Z130" s="57">
        <v>0</v>
      </c>
      <c r="AA130" s="57">
        <v>0</v>
      </c>
      <c r="AB130" s="57">
        <v>0</v>
      </c>
      <c r="AC130" s="57">
        <v>0</v>
      </c>
      <c r="AD130" s="57">
        <v>0</v>
      </c>
      <c r="AE130" s="57">
        <v>0</v>
      </c>
      <c r="AF130" s="34">
        <v>0</v>
      </c>
    </row>
    <row r="131" spans="1:32" x14ac:dyDescent="0.25">
      <c r="A131" s="7" t="s">
        <v>253</v>
      </c>
      <c r="B131" s="502">
        <v>555</v>
      </c>
      <c r="C131" s="43" t="s">
        <v>57</v>
      </c>
      <c r="D131" s="24">
        <v>0</v>
      </c>
      <c r="E131" s="30">
        <v>121637.03601100002</v>
      </c>
      <c r="F131" s="24">
        <v>-121637.03601100002</v>
      </c>
      <c r="H131" s="58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>
        <v>0</v>
      </c>
      <c r="S131" s="57">
        <v>0</v>
      </c>
      <c r="U131" s="24">
        <v>8730.1833999999999</v>
      </c>
      <c r="V131" s="57">
        <v>8423.7358899999999</v>
      </c>
      <c r="W131" s="57">
        <v>10277.69824</v>
      </c>
      <c r="X131" s="57">
        <v>10850.122460000001</v>
      </c>
      <c r="Y131" s="57">
        <v>12301.17145</v>
      </c>
      <c r="Z131" s="57">
        <v>11699.817999999999</v>
      </c>
      <c r="AA131" s="57">
        <v>12114.465349999999</v>
      </c>
      <c r="AB131" s="57">
        <v>11169.958589999998</v>
      </c>
      <c r="AC131" s="57">
        <v>9865.4463400000004</v>
      </c>
      <c r="AD131" s="57">
        <v>9207.9647800000002</v>
      </c>
      <c r="AE131" s="57">
        <v>8760.2711899999995</v>
      </c>
      <c r="AF131" s="34">
        <v>8289.3078000000005</v>
      </c>
    </row>
    <row r="132" spans="1:32" x14ac:dyDescent="0.25">
      <c r="A132" s="7" t="s">
        <v>253</v>
      </c>
      <c r="B132" s="502">
        <v>555</v>
      </c>
      <c r="C132" s="43" t="s">
        <v>664</v>
      </c>
      <c r="D132" s="24">
        <v>284</v>
      </c>
      <c r="E132" s="30">
        <v>0</v>
      </c>
      <c r="F132" s="24">
        <v>284</v>
      </c>
      <c r="H132" s="58">
        <v>10</v>
      </c>
      <c r="I132" s="57">
        <v>8</v>
      </c>
      <c r="J132" s="57">
        <v>16</v>
      </c>
      <c r="K132" s="57">
        <v>28</v>
      </c>
      <c r="L132" s="57">
        <v>30</v>
      </c>
      <c r="M132" s="57">
        <v>40</v>
      </c>
      <c r="N132" s="57">
        <v>44</v>
      </c>
      <c r="O132" s="57">
        <v>36</v>
      </c>
      <c r="P132" s="57">
        <v>27</v>
      </c>
      <c r="Q132" s="57">
        <v>20</v>
      </c>
      <c r="R132" s="57">
        <v>14</v>
      </c>
      <c r="S132" s="57">
        <v>11</v>
      </c>
      <c r="U132" s="24">
        <v>0</v>
      </c>
      <c r="V132" s="57">
        <v>0</v>
      </c>
      <c r="W132" s="57">
        <v>0</v>
      </c>
      <c r="X132" s="57">
        <v>0</v>
      </c>
      <c r="Y132" s="57">
        <v>0</v>
      </c>
      <c r="Z132" s="57">
        <v>0</v>
      </c>
      <c r="AA132" s="57">
        <v>0</v>
      </c>
      <c r="AB132" s="57">
        <v>0</v>
      </c>
      <c r="AC132" s="57">
        <v>0</v>
      </c>
      <c r="AD132" s="57">
        <v>0</v>
      </c>
      <c r="AE132" s="57">
        <v>0</v>
      </c>
      <c r="AF132" s="34">
        <v>0</v>
      </c>
    </row>
    <row r="133" spans="1:32" x14ac:dyDescent="0.25">
      <c r="A133" s="7" t="s">
        <v>253</v>
      </c>
      <c r="B133" s="502">
        <v>555</v>
      </c>
      <c r="C133" s="43" t="s">
        <v>665</v>
      </c>
      <c r="D133" s="24">
        <v>4068</v>
      </c>
      <c r="E133" s="30">
        <v>0</v>
      </c>
      <c r="F133" s="24">
        <v>4068</v>
      </c>
      <c r="H133" s="58">
        <v>449</v>
      </c>
      <c r="I133" s="57">
        <v>159</v>
      </c>
      <c r="J133" s="57">
        <v>250</v>
      </c>
      <c r="K133" s="57">
        <v>764</v>
      </c>
      <c r="L133" s="57">
        <v>1195</v>
      </c>
      <c r="M133" s="57">
        <v>361</v>
      </c>
      <c r="N133" s="57">
        <v>51</v>
      </c>
      <c r="O133" s="57">
        <v>17</v>
      </c>
      <c r="P133" s="57">
        <v>43</v>
      </c>
      <c r="Q133" s="57">
        <v>145</v>
      </c>
      <c r="R133" s="57">
        <v>520</v>
      </c>
      <c r="S133" s="57">
        <v>114</v>
      </c>
      <c r="U133" s="24">
        <v>0</v>
      </c>
      <c r="V133" s="57">
        <v>0</v>
      </c>
      <c r="W133" s="57">
        <v>0</v>
      </c>
      <c r="X133" s="57">
        <v>0</v>
      </c>
      <c r="Y133" s="57">
        <v>0</v>
      </c>
      <c r="Z133" s="57">
        <v>0</v>
      </c>
      <c r="AA133" s="57">
        <v>0</v>
      </c>
      <c r="AB133" s="57">
        <v>0</v>
      </c>
      <c r="AC133" s="57">
        <v>0</v>
      </c>
      <c r="AD133" s="57">
        <v>0</v>
      </c>
      <c r="AE133" s="57">
        <v>0</v>
      </c>
      <c r="AF133" s="34">
        <v>0</v>
      </c>
    </row>
    <row r="134" spans="1:32" x14ac:dyDescent="0.25">
      <c r="A134" s="7" t="s">
        <v>253</v>
      </c>
      <c r="B134" s="502">
        <v>555</v>
      </c>
      <c r="C134" s="43" t="s">
        <v>666</v>
      </c>
      <c r="D134" s="24">
        <v>144</v>
      </c>
      <c r="E134" s="30">
        <v>0</v>
      </c>
      <c r="F134" s="24">
        <v>144</v>
      </c>
      <c r="H134" s="58">
        <v>12</v>
      </c>
      <c r="I134" s="57">
        <v>12</v>
      </c>
      <c r="J134" s="57">
        <v>12</v>
      </c>
      <c r="K134" s="57">
        <v>12</v>
      </c>
      <c r="L134" s="57">
        <v>12</v>
      </c>
      <c r="M134" s="57">
        <v>12</v>
      </c>
      <c r="N134" s="57">
        <v>12</v>
      </c>
      <c r="O134" s="57">
        <v>12</v>
      </c>
      <c r="P134" s="57">
        <v>12</v>
      </c>
      <c r="Q134" s="57">
        <v>12</v>
      </c>
      <c r="R134" s="57">
        <v>12</v>
      </c>
      <c r="S134" s="57">
        <v>12</v>
      </c>
      <c r="U134" s="24">
        <v>0</v>
      </c>
      <c r="V134" s="57">
        <v>0</v>
      </c>
      <c r="W134" s="57">
        <v>0</v>
      </c>
      <c r="X134" s="57">
        <v>0</v>
      </c>
      <c r="Y134" s="57">
        <v>0</v>
      </c>
      <c r="Z134" s="57">
        <v>0</v>
      </c>
      <c r="AA134" s="57">
        <v>0</v>
      </c>
      <c r="AB134" s="57">
        <v>0</v>
      </c>
      <c r="AC134" s="57">
        <v>0</v>
      </c>
      <c r="AD134" s="57">
        <v>0</v>
      </c>
      <c r="AE134" s="57">
        <v>0</v>
      </c>
      <c r="AF134" s="34">
        <v>0</v>
      </c>
    </row>
    <row r="135" spans="1:32" x14ac:dyDescent="0.25">
      <c r="A135" s="7" t="s">
        <v>253</v>
      </c>
      <c r="B135" s="502">
        <v>555</v>
      </c>
      <c r="C135" s="43" t="s">
        <v>667</v>
      </c>
      <c r="D135" s="24">
        <v>22</v>
      </c>
      <c r="E135" s="30">
        <v>0</v>
      </c>
      <c r="F135" s="24">
        <v>22</v>
      </c>
      <c r="H135" s="58">
        <v>1</v>
      </c>
      <c r="I135" s="57">
        <v>1.5</v>
      </c>
      <c r="J135" s="57">
        <v>2</v>
      </c>
      <c r="K135" s="57">
        <v>2.5</v>
      </c>
      <c r="L135" s="57">
        <v>2.5</v>
      </c>
      <c r="M135" s="57">
        <v>2.5</v>
      </c>
      <c r="N135" s="57">
        <v>3</v>
      </c>
      <c r="O135" s="57">
        <v>3</v>
      </c>
      <c r="P135" s="57">
        <v>2</v>
      </c>
      <c r="Q135" s="57">
        <v>1</v>
      </c>
      <c r="R135" s="57">
        <v>0.5</v>
      </c>
      <c r="S135" s="57">
        <v>0.5</v>
      </c>
      <c r="U135" s="24">
        <v>0</v>
      </c>
      <c r="V135" s="57">
        <v>0</v>
      </c>
      <c r="W135" s="57">
        <v>0</v>
      </c>
      <c r="X135" s="57">
        <v>0</v>
      </c>
      <c r="Y135" s="57">
        <v>0</v>
      </c>
      <c r="Z135" s="57">
        <v>0</v>
      </c>
      <c r="AA135" s="57">
        <v>0</v>
      </c>
      <c r="AB135" s="57">
        <v>0</v>
      </c>
      <c r="AC135" s="57">
        <v>0</v>
      </c>
      <c r="AD135" s="57">
        <v>0</v>
      </c>
      <c r="AE135" s="57">
        <v>0</v>
      </c>
      <c r="AF135" s="34">
        <v>0</v>
      </c>
    </row>
    <row r="136" spans="1:32" x14ac:dyDescent="0.25">
      <c r="A136" s="7" t="s">
        <v>253</v>
      </c>
      <c r="B136" s="502">
        <v>555</v>
      </c>
      <c r="C136" s="43" t="s">
        <v>668</v>
      </c>
      <c r="D136" s="24">
        <v>22</v>
      </c>
      <c r="E136" s="30">
        <v>0</v>
      </c>
      <c r="F136" s="24">
        <v>22</v>
      </c>
      <c r="H136" s="58">
        <v>1</v>
      </c>
      <c r="I136" s="57">
        <v>1.5</v>
      </c>
      <c r="J136" s="57">
        <v>2</v>
      </c>
      <c r="K136" s="57">
        <v>2.5</v>
      </c>
      <c r="L136" s="57">
        <v>2.5</v>
      </c>
      <c r="M136" s="57">
        <v>2.5</v>
      </c>
      <c r="N136" s="57">
        <v>3</v>
      </c>
      <c r="O136" s="57">
        <v>3</v>
      </c>
      <c r="P136" s="57">
        <v>2</v>
      </c>
      <c r="Q136" s="57">
        <v>1</v>
      </c>
      <c r="R136" s="57">
        <v>0.5</v>
      </c>
      <c r="S136" s="57">
        <v>0.5</v>
      </c>
      <c r="U136" s="24">
        <v>0</v>
      </c>
      <c r="V136" s="57">
        <v>0</v>
      </c>
      <c r="W136" s="57">
        <v>0</v>
      </c>
      <c r="X136" s="57">
        <v>0</v>
      </c>
      <c r="Y136" s="57">
        <v>0</v>
      </c>
      <c r="Z136" s="57">
        <v>0</v>
      </c>
      <c r="AA136" s="57">
        <v>0</v>
      </c>
      <c r="AB136" s="57">
        <v>0</v>
      </c>
      <c r="AC136" s="57">
        <v>0</v>
      </c>
      <c r="AD136" s="57">
        <v>0</v>
      </c>
      <c r="AE136" s="57">
        <v>0</v>
      </c>
      <c r="AF136" s="34">
        <v>0</v>
      </c>
    </row>
    <row r="137" spans="1:32" x14ac:dyDescent="0.25">
      <c r="A137" s="7" t="s">
        <v>253</v>
      </c>
      <c r="B137" s="502">
        <v>555</v>
      </c>
      <c r="C137" s="43" t="s">
        <v>669</v>
      </c>
      <c r="D137" s="24">
        <v>37841</v>
      </c>
      <c r="E137" s="30">
        <v>0</v>
      </c>
      <c r="F137" s="24">
        <v>37841</v>
      </c>
      <c r="H137" s="58">
        <v>3214</v>
      </c>
      <c r="I137" s="57">
        <v>2903</v>
      </c>
      <c r="J137" s="57">
        <v>3214</v>
      </c>
      <c r="K137" s="57">
        <v>3110</v>
      </c>
      <c r="L137" s="57">
        <v>3214</v>
      </c>
      <c r="M137" s="57">
        <v>3110</v>
      </c>
      <c r="N137" s="57">
        <v>3214</v>
      </c>
      <c r="O137" s="57">
        <v>3214</v>
      </c>
      <c r="P137" s="57">
        <v>3110</v>
      </c>
      <c r="Q137" s="57">
        <v>3214</v>
      </c>
      <c r="R137" s="57">
        <v>3110</v>
      </c>
      <c r="S137" s="57">
        <v>3214</v>
      </c>
      <c r="U137" s="24">
        <v>0</v>
      </c>
      <c r="V137" s="57">
        <v>0</v>
      </c>
      <c r="W137" s="57">
        <v>0</v>
      </c>
      <c r="X137" s="57">
        <v>0</v>
      </c>
      <c r="Y137" s="57">
        <v>0</v>
      </c>
      <c r="Z137" s="57">
        <v>0</v>
      </c>
      <c r="AA137" s="57">
        <v>0</v>
      </c>
      <c r="AB137" s="57">
        <v>0</v>
      </c>
      <c r="AC137" s="57">
        <v>0</v>
      </c>
      <c r="AD137" s="57">
        <v>0</v>
      </c>
      <c r="AE137" s="57">
        <v>0</v>
      </c>
      <c r="AF137" s="34">
        <v>0</v>
      </c>
    </row>
    <row r="138" spans="1:32" x14ac:dyDescent="0.25">
      <c r="A138" s="7" t="s">
        <v>253</v>
      </c>
      <c r="B138" s="502">
        <v>555</v>
      </c>
      <c r="C138" s="43" t="s">
        <v>670</v>
      </c>
      <c r="D138" s="24">
        <v>37500</v>
      </c>
      <c r="E138" s="30">
        <v>0</v>
      </c>
      <c r="F138" s="24">
        <v>37500</v>
      </c>
      <c r="H138" s="58">
        <v>3250</v>
      </c>
      <c r="I138" s="57">
        <v>2750</v>
      </c>
      <c r="J138" s="57">
        <v>3250</v>
      </c>
      <c r="K138" s="57">
        <v>3000</v>
      </c>
      <c r="L138" s="57">
        <v>3250</v>
      </c>
      <c r="M138" s="57">
        <v>3000</v>
      </c>
      <c r="N138" s="57">
        <v>3250</v>
      </c>
      <c r="O138" s="57">
        <v>3250</v>
      </c>
      <c r="P138" s="57">
        <v>3000</v>
      </c>
      <c r="Q138" s="57">
        <v>3250</v>
      </c>
      <c r="R138" s="57">
        <v>3000</v>
      </c>
      <c r="S138" s="57">
        <v>3250</v>
      </c>
      <c r="U138" s="24">
        <v>0</v>
      </c>
      <c r="V138" s="57">
        <v>0</v>
      </c>
      <c r="W138" s="57">
        <v>0</v>
      </c>
      <c r="X138" s="57">
        <v>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34">
        <v>0</v>
      </c>
    </row>
    <row r="139" spans="1:32" x14ac:dyDescent="0.25">
      <c r="A139" s="7" t="s">
        <v>253</v>
      </c>
      <c r="B139" s="502">
        <v>555</v>
      </c>
      <c r="C139" s="43" t="s">
        <v>671</v>
      </c>
      <c r="D139" s="24">
        <v>107</v>
      </c>
      <c r="E139" s="30">
        <v>0</v>
      </c>
      <c r="F139" s="24">
        <v>107</v>
      </c>
      <c r="H139" s="58">
        <v>15</v>
      </c>
      <c r="I139" s="57">
        <v>15</v>
      </c>
      <c r="J139" s="57">
        <v>15</v>
      </c>
      <c r="K139" s="57">
        <v>15</v>
      </c>
      <c r="L139" s="57">
        <v>10</v>
      </c>
      <c r="M139" s="57">
        <v>7</v>
      </c>
      <c r="N139" s="57">
        <v>4</v>
      </c>
      <c r="O139" s="57">
        <v>2</v>
      </c>
      <c r="P139" s="57">
        <v>1</v>
      </c>
      <c r="Q139" s="57">
        <v>3</v>
      </c>
      <c r="R139" s="57">
        <v>8</v>
      </c>
      <c r="S139" s="57">
        <v>12</v>
      </c>
      <c r="U139" s="24">
        <v>0</v>
      </c>
      <c r="V139" s="57">
        <v>0</v>
      </c>
      <c r="W139" s="57">
        <v>0</v>
      </c>
      <c r="X139" s="57">
        <v>0</v>
      </c>
      <c r="Y139" s="57">
        <v>0</v>
      </c>
      <c r="Z139" s="57">
        <v>0</v>
      </c>
      <c r="AA139" s="57">
        <v>0</v>
      </c>
      <c r="AB139" s="57">
        <v>0</v>
      </c>
      <c r="AC139" s="57">
        <v>0</v>
      </c>
      <c r="AD139" s="57">
        <v>0</v>
      </c>
      <c r="AE139" s="57">
        <v>0</v>
      </c>
      <c r="AF139" s="34">
        <v>0</v>
      </c>
    </row>
    <row r="140" spans="1:32" x14ac:dyDescent="0.25">
      <c r="A140" s="7" t="s">
        <v>253</v>
      </c>
      <c r="B140" s="502">
        <v>555</v>
      </c>
      <c r="C140" s="43" t="s">
        <v>672</v>
      </c>
      <c r="D140" s="24">
        <v>11441</v>
      </c>
      <c r="E140" s="30">
        <v>0</v>
      </c>
      <c r="F140" s="24">
        <v>11441</v>
      </c>
      <c r="H140" s="58">
        <v>269</v>
      </c>
      <c r="I140" s="57">
        <v>552</v>
      </c>
      <c r="J140" s="57">
        <v>926</v>
      </c>
      <c r="K140" s="57">
        <v>1195</v>
      </c>
      <c r="L140" s="57">
        <v>1405</v>
      </c>
      <c r="M140" s="57">
        <v>1529</v>
      </c>
      <c r="N140" s="57">
        <v>1667</v>
      </c>
      <c r="O140" s="57">
        <v>1464</v>
      </c>
      <c r="P140" s="57">
        <v>1114</v>
      </c>
      <c r="Q140" s="57">
        <v>707</v>
      </c>
      <c r="R140" s="57">
        <v>377</v>
      </c>
      <c r="S140" s="57">
        <v>236</v>
      </c>
      <c r="U140" s="24">
        <v>0</v>
      </c>
      <c r="V140" s="57">
        <v>0</v>
      </c>
      <c r="W140" s="57">
        <v>0</v>
      </c>
      <c r="X140" s="57">
        <v>0</v>
      </c>
      <c r="Y140" s="57">
        <v>0</v>
      </c>
      <c r="Z140" s="57">
        <v>0</v>
      </c>
      <c r="AA140" s="57">
        <v>0</v>
      </c>
      <c r="AB140" s="57">
        <v>0</v>
      </c>
      <c r="AC140" s="57">
        <v>0</v>
      </c>
      <c r="AD140" s="57">
        <v>0</v>
      </c>
      <c r="AE140" s="57">
        <v>0</v>
      </c>
      <c r="AF140" s="34">
        <v>0</v>
      </c>
    </row>
    <row r="141" spans="1:32" x14ac:dyDescent="0.25">
      <c r="A141" s="7" t="s">
        <v>253</v>
      </c>
      <c r="B141" s="502">
        <v>555</v>
      </c>
      <c r="C141" s="43" t="s">
        <v>673</v>
      </c>
      <c r="D141" s="24">
        <v>312.1967176</v>
      </c>
      <c r="E141" s="30">
        <v>0</v>
      </c>
      <c r="F141" s="24">
        <v>312.1967176</v>
      </c>
      <c r="H141" s="58">
        <v>0.2509998</v>
      </c>
      <c r="I141" s="57">
        <v>4.1058940000000002</v>
      </c>
      <c r="J141" s="57">
        <v>19.246420000000001</v>
      </c>
      <c r="K141" s="57">
        <v>37.888339999999999</v>
      </c>
      <c r="L141" s="57">
        <v>58.462609999999998</v>
      </c>
      <c r="M141" s="57">
        <v>61.095730000000003</v>
      </c>
      <c r="N141" s="57">
        <v>56.710949999999997</v>
      </c>
      <c r="O141" s="57">
        <v>35.750999999999998</v>
      </c>
      <c r="P141" s="57">
        <v>23.137219999999999</v>
      </c>
      <c r="Q141" s="57">
        <v>11.96308</v>
      </c>
      <c r="R141" s="57">
        <v>2.6413880000000001</v>
      </c>
      <c r="S141" s="57">
        <v>0.94308579999999997</v>
      </c>
      <c r="U141" s="24">
        <v>0</v>
      </c>
      <c r="V141" s="57">
        <v>0</v>
      </c>
      <c r="W141" s="57">
        <v>0</v>
      </c>
      <c r="X141" s="57">
        <v>0</v>
      </c>
      <c r="Y141" s="57">
        <v>0</v>
      </c>
      <c r="Z141" s="57">
        <v>0</v>
      </c>
      <c r="AA141" s="57">
        <v>0</v>
      </c>
      <c r="AB141" s="57">
        <v>0</v>
      </c>
      <c r="AC141" s="57">
        <v>0</v>
      </c>
      <c r="AD141" s="57">
        <v>0</v>
      </c>
      <c r="AE141" s="57">
        <v>0</v>
      </c>
      <c r="AF141" s="34">
        <v>0</v>
      </c>
    </row>
    <row r="142" spans="1:32" x14ac:dyDescent="0.25">
      <c r="A142" s="7" t="s">
        <v>253</v>
      </c>
      <c r="B142" s="502">
        <v>555</v>
      </c>
      <c r="C142" s="43" t="s">
        <v>674</v>
      </c>
      <c r="D142" s="24">
        <v>200.04000000000008</v>
      </c>
      <c r="E142" s="30">
        <v>0</v>
      </c>
      <c r="F142" s="24">
        <v>200.04000000000008</v>
      </c>
      <c r="H142" s="58">
        <v>16.670000000000002</v>
      </c>
      <c r="I142" s="57">
        <v>16.670000000000002</v>
      </c>
      <c r="J142" s="57">
        <v>16.670000000000002</v>
      </c>
      <c r="K142" s="57">
        <v>16.670000000000002</v>
      </c>
      <c r="L142" s="57">
        <v>16.670000000000002</v>
      </c>
      <c r="M142" s="57">
        <v>16.670000000000002</v>
      </c>
      <c r="N142" s="57">
        <v>16.670000000000002</v>
      </c>
      <c r="O142" s="57">
        <v>16.670000000000002</v>
      </c>
      <c r="P142" s="57">
        <v>16.670000000000002</v>
      </c>
      <c r="Q142" s="57">
        <v>16.670000000000002</v>
      </c>
      <c r="R142" s="57">
        <v>16.670000000000002</v>
      </c>
      <c r="S142" s="57">
        <v>16.670000000000002</v>
      </c>
      <c r="U142" s="24">
        <v>0</v>
      </c>
      <c r="V142" s="57">
        <v>0</v>
      </c>
      <c r="W142" s="57">
        <v>0</v>
      </c>
      <c r="X142" s="57">
        <v>0</v>
      </c>
      <c r="Y142" s="57">
        <v>0</v>
      </c>
      <c r="Z142" s="57">
        <v>0</v>
      </c>
      <c r="AA142" s="57">
        <v>0</v>
      </c>
      <c r="AB142" s="57">
        <v>0</v>
      </c>
      <c r="AC142" s="57">
        <v>0</v>
      </c>
      <c r="AD142" s="57">
        <v>0</v>
      </c>
      <c r="AE142" s="57">
        <v>0</v>
      </c>
      <c r="AF142" s="34">
        <v>0</v>
      </c>
    </row>
    <row r="143" spans="1:32" x14ac:dyDescent="0.25">
      <c r="A143" s="7" t="s">
        <v>253</v>
      </c>
      <c r="B143" s="502">
        <v>555</v>
      </c>
      <c r="C143" s="43" t="s">
        <v>675</v>
      </c>
      <c r="D143" s="24">
        <v>11441</v>
      </c>
      <c r="E143" s="30">
        <v>0</v>
      </c>
      <c r="F143" s="24">
        <v>11441</v>
      </c>
      <c r="H143" s="58">
        <v>269</v>
      </c>
      <c r="I143" s="57">
        <v>552</v>
      </c>
      <c r="J143" s="57">
        <v>926</v>
      </c>
      <c r="K143" s="57">
        <v>1195</v>
      </c>
      <c r="L143" s="57">
        <v>1405</v>
      </c>
      <c r="M143" s="57">
        <v>1529</v>
      </c>
      <c r="N143" s="57">
        <v>1667</v>
      </c>
      <c r="O143" s="57">
        <v>1464</v>
      </c>
      <c r="P143" s="57">
        <v>1114</v>
      </c>
      <c r="Q143" s="57">
        <v>707</v>
      </c>
      <c r="R143" s="57">
        <v>377</v>
      </c>
      <c r="S143" s="57">
        <v>236</v>
      </c>
      <c r="U143" s="24">
        <v>0</v>
      </c>
      <c r="V143" s="57">
        <v>0</v>
      </c>
      <c r="W143" s="57">
        <v>0</v>
      </c>
      <c r="X143" s="57">
        <v>0</v>
      </c>
      <c r="Y143" s="57">
        <v>0</v>
      </c>
      <c r="Z143" s="57">
        <v>0</v>
      </c>
      <c r="AA143" s="57">
        <v>0</v>
      </c>
      <c r="AB143" s="57">
        <v>0</v>
      </c>
      <c r="AC143" s="57">
        <v>0</v>
      </c>
      <c r="AD143" s="57">
        <v>0</v>
      </c>
      <c r="AE143" s="57">
        <v>0</v>
      </c>
      <c r="AF143" s="34">
        <v>0</v>
      </c>
    </row>
    <row r="144" spans="1:32" x14ac:dyDescent="0.25">
      <c r="A144" s="7" t="s">
        <v>253</v>
      </c>
      <c r="B144" s="502">
        <v>555</v>
      </c>
      <c r="C144" s="43" t="s">
        <v>676</v>
      </c>
      <c r="D144" s="24">
        <v>4231</v>
      </c>
      <c r="E144" s="30">
        <v>0</v>
      </c>
      <c r="F144" s="24">
        <v>4231</v>
      </c>
      <c r="H144" s="58">
        <v>650</v>
      </c>
      <c r="I144" s="57">
        <v>579</v>
      </c>
      <c r="J144" s="57">
        <v>560</v>
      </c>
      <c r="K144" s="57">
        <v>478</v>
      </c>
      <c r="L144" s="57">
        <v>240</v>
      </c>
      <c r="M144" s="57">
        <v>184</v>
      </c>
      <c r="N144" s="57">
        <v>122</v>
      </c>
      <c r="O144" s="57">
        <v>70</v>
      </c>
      <c r="P144" s="57">
        <v>175</v>
      </c>
      <c r="Q144" s="57">
        <v>250</v>
      </c>
      <c r="R144" s="57">
        <v>429</v>
      </c>
      <c r="S144" s="57">
        <v>494</v>
      </c>
      <c r="U144" s="24">
        <v>0</v>
      </c>
      <c r="V144" s="57">
        <v>0</v>
      </c>
      <c r="W144" s="57">
        <v>0</v>
      </c>
      <c r="X144" s="57">
        <v>0</v>
      </c>
      <c r="Y144" s="57">
        <v>0</v>
      </c>
      <c r="Z144" s="57">
        <v>0</v>
      </c>
      <c r="AA144" s="57">
        <v>0</v>
      </c>
      <c r="AB144" s="57">
        <v>0</v>
      </c>
      <c r="AC144" s="57">
        <v>0</v>
      </c>
      <c r="AD144" s="57">
        <v>0</v>
      </c>
      <c r="AE144" s="57">
        <v>0</v>
      </c>
      <c r="AF144" s="34">
        <v>0</v>
      </c>
    </row>
    <row r="145" spans="1:36" x14ac:dyDescent="0.25">
      <c r="A145" s="7" t="s">
        <v>253</v>
      </c>
      <c r="B145" s="502">
        <v>555</v>
      </c>
      <c r="C145" s="43" t="s">
        <v>677</v>
      </c>
      <c r="D145" s="24">
        <v>120</v>
      </c>
      <c r="E145" s="30">
        <v>0</v>
      </c>
      <c r="F145" s="24">
        <v>120</v>
      </c>
      <c r="H145" s="58">
        <v>20</v>
      </c>
      <c r="I145" s="57">
        <v>20</v>
      </c>
      <c r="J145" s="57">
        <v>20</v>
      </c>
      <c r="K145" s="57">
        <v>18</v>
      </c>
      <c r="L145" s="57">
        <v>3</v>
      </c>
      <c r="M145" s="57">
        <v>0</v>
      </c>
      <c r="N145" s="57">
        <v>0</v>
      </c>
      <c r="O145" s="57">
        <v>0</v>
      </c>
      <c r="P145" s="57">
        <v>0</v>
      </c>
      <c r="Q145" s="57">
        <v>3</v>
      </c>
      <c r="R145" s="57">
        <v>16</v>
      </c>
      <c r="S145" s="57">
        <v>20</v>
      </c>
      <c r="U145" s="24">
        <v>0</v>
      </c>
      <c r="V145" s="57">
        <v>0</v>
      </c>
      <c r="W145" s="57">
        <v>0</v>
      </c>
      <c r="X145" s="57">
        <v>0</v>
      </c>
      <c r="Y145" s="57">
        <v>0</v>
      </c>
      <c r="Z145" s="57">
        <v>0</v>
      </c>
      <c r="AA145" s="57">
        <v>0</v>
      </c>
      <c r="AB145" s="57">
        <v>0</v>
      </c>
      <c r="AC145" s="57">
        <v>0</v>
      </c>
      <c r="AD145" s="57">
        <v>0</v>
      </c>
      <c r="AE145" s="57">
        <v>0</v>
      </c>
      <c r="AF145" s="34">
        <v>0</v>
      </c>
    </row>
    <row r="146" spans="1:36" x14ac:dyDescent="0.25">
      <c r="A146" s="7" t="s">
        <v>253</v>
      </c>
      <c r="B146" s="502">
        <v>555</v>
      </c>
      <c r="C146" s="43" t="s">
        <v>678</v>
      </c>
      <c r="D146" s="24">
        <v>1203</v>
      </c>
      <c r="E146" s="30">
        <v>0</v>
      </c>
      <c r="F146" s="24">
        <v>1203</v>
      </c>
      <c r="H146" s="58">
        <v>175</v>
      </c>
      <c r="I146" s="57">
        <v>117</v>
      </c>
      <c r="J146" s="57">
        <v>166</v>
      </c>
      <c r="K146" s="57">
        <v>180</v>
      </c>
      <c r="L146" s="57">
        <v>111</v>
      </c>
      <c r="M146" s="57">
        <v>56</v>
      </c>
      <c r="N146" s="57">
        <v>18</v>
      </c>
      <c r="O146" s="57">
        <v>0</v>
      </c>
      <c r="P146" s="57">
        <v>13</v>
      </c>
      <c r="Q146" s="57">
        <v>58</v>
      </c>
      <c r="R146" s="57">
        <v>158</v>
      </c>
      <c r="S146" s="57">
        <v>151</v>
      </c>
      <c r="U146" s="24">
        <v>0</v>
      </c>
      <c r="V146" s="57">
        <v>0</v>
      </c>
      <c r="W146" s="57">
        <v>0</v>
      </c>
      <c r="X146" s="57">
        <v>0</v>
      </c>
      <c r="Y146" s="57">
        <v>0</v>
      </c>
      <c r="Z146" s="57">
        <v>0</v>
      </c>
      <c r="AA146" s="57">
        <v>0</v>
      </c>
      <c r="AB146" s="57">
        <v>0</v>
      </c>
      <c r="AC146" s="57">
        <v>0</v>
      </c>
      <c r="AD146" s="57">
        <v>0</v>
      </c>
      <c r="AE146" s="57">
        <v>0</v>
      </c>
      <c r="AF146" s="34">
        <v>0</v>
      </c>
    </row>
    <row r="147" spans="1:36" ht="15.75" thickBot="1" x14ac:dyDescent="0.3">
      <c r="A147" s="7" t="s">
        <v>253</v>
      </c>
      <c r="B147" s="502">
        <v>555</v>
      </c>
      <c r="C147" s="43" t="s">
        <v>679</v>
      </c>
      <c r="D147" s="24">
        <v>11441</v>
      </c>
      <c r="E147" s="30">
        <v>0</v>
      </c>
      <c r="F147" s="24">
        <v>11441</v>
      </c>
      <c r="H147" s="58">
        <v>269</v>
      </c>
      <c r="I147" s="57">
        <v>552</v>
      </c>
      <c r="J147" s="57">
        <v>926</v>
      </c>
      <c r="K147" s="57">
        <v>1195</v>
      </c>
      <c r="L147" s="57">
        <v>1405</v>
      </c>
      <c r="M147" s="57">
        <v>1529</v>
      </c>
      <c r="N147" s="57">
        <v>1667</v>
      </c>
      <c r="O147" s="57">
        <v>1464</v>
      </c>
      <c r="P147" s="57">
        <v>1114</v>
      </c>
      <c r="Q147" s="57">
        <v>707</v>
      </c>
      <c r="R147" s="57">
        <v>377</v>
      </c>
      <c r="S147" s="57">
        <v>236</v>
      </c>
      <c r="U147" s="24">
        <v>0</v>
      </c>
      <c r="V147" s="57">
        <v>0</v>
      </c>
      <c r="W147" s="57">
        <v>0</v>
      </c>
      <c r="X147" s="57">
        <v>0</v>
      </c>
      <c r="Y147" s="57">
        <v>0</v>
      </c>
      <c r="Z147" s="57">
        <v>0</v>
      </c>
      <c r="AA147" s="57">
        <v>0</v>
      </c>
      <c r="AB147" s="57">
        <v>0</v>
      </c>
      <c r="AC147" s="57">
        <v>0</v>
      </c>
      <c r="AD147" s="57">
        <v>0</v>
      </c>
      <c r="AE147" s="57">
        <v>0</v>
      </c>
      <c r="AF147" s="34">
        <v>0</v>
      </c>
    </row>
    <row r="148" spans="1:36" ht="15.75" thickTop="1" x14ac:dyDescent="0.25">
      <c r="A148" s="7" t="s">
        <v>253</v>
      </c>
      <c r="B148" s="502">
        <v>447</v>
      </c>
      <c r="C148" s="43" t="s">
        <v>72</v>
      </c>
      <c r="D148" s="20"/>
      <c r="E148" s="52"/>
      <c r="F148" s="296"/>
      <c r="H148" s="20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296"/>
      <c r="U148" s="25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35"/>
    </row>
    <row r="149" spans="1:36" x14ac:dyDescent="0.25">
      <c r="A149" s="7" t="s">
        <v>253</v>
      </c>
      <c r="B149" s="502" t="s">
        <v>73</v>
      </c>
      <c r="C149" s="43" t="s">
        <v>74</v>
      </c>
      <c r="D149" s="27"/>
      <c r="E149" s="53"/>
      <c r="F149" s="37"/>
      <c r="H149" s="27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37"/>
      <c r="U149" s="22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32"/>
    </row>
    <row r="150" spans="1:36" x14ac:dyDescent="0.25">
      <c r="A150" s="7" t="s">
        <v>253</v>
      </c>
      <c r="B150" s="502" t="s">
        <v>73</v>
      </c>
      <c r="C150" s="43" t="s">
        <v>696</v>
      </c>
      <c r="D150" s="27"/>
      <c r="E150" s="53"/>
      <c r="F150" s="37"/>
      <c r="H150" s="27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37"/>
      <c r="U150" s="22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32"/>
    </row>
    <row r="151" spans="1:36" x14ac:dyDescent="0.25">
      <c r="A151" s="7" t="s">
        <v>253</v>
      </c>
      <c r="B151" s="502">
        <v>447</v>
      </c>
      <c r="C151" s="43" t="s">
        <v>697</v>
      </c>
      <c r="D151" s="27"/>
      <c r="E151" s="53"/>
      <c r="F151" s="37"/>
      <c r="H151" s="27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37"/>
      <c r="U151" s="22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32"/>
    </row>
    <row r="152" spans="1:36" x14ac:dyDescent="0.25">
      <c r="A152" s="7" t="s">
        <v>253</v>
      </c>
      <c r="B152" s="502" t="s">
        <v>73</v>
      </c>
      <c r="C152" s="43" t="s">
        <v>698</v>
      </c>
      <c r="D152" s="27"/>
      <c r="E152" s="53"/>
      <c r="F152" s="37"/>
      <c r="H152" s="27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37"/>
      <c r="U152" s="22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32"/>
    </row>
    <row r="153" spans="1:36" x14ac:dyDescent="0.25">
      <c r="A153" s="7" t="s">
        <v>253</v>
      </c>
      <c r="B153" s="502">
        <v>447</v>
      </c>
      <c r="C153" s="43" t="s">
        <v>699</v>
      </c>
      <c r="D153" s="27"/>
      <c r="E153" s="53"/>
      <c r="F153" s="37"/>
      <c r="H153" s="27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37"/>
      <c r="U153" s="22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32"/>
    </row>
    <row r="154" spans="1:36" ht="15.75" thickBot="1" x14ac:dyDescent="0.3">
      <c r="A154" s="6" t="s">
        <v>253</v>
      </c>
      <c r="B154" s="12"/>
      <c r="C154" s="13" t="s">
        <v>34</v>
      </c>
      <c r="D154" s="62"/>
      <c r="E154" s="63"/>
      <c r="F154" s="299"/>
      <c r="H154" s="62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299"/>
      <c r="U154" s="29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39"/>
    </row>
    <row r="155" spans="1:36" ht="15.75" thickTop="1" x14ac:dyDescent="0.25">
      <c r="A155" s="529"/>
      <c r="B155" s="530" t="s">
        <v>47</v>
      </c>
      <c r="G155" s="525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  <c r="R155" s="338"/>
      <c r="S155" s="338"/>
    </row>
    <row r="156" spans="1:36" x14ac:dyDescent="0.25">
      <c r="A156" s="498" t="s">
        <v>84</v>
      </c>
      <c r="B156" s="8"/>
      <c r="T156" s="1109"/>
      <c r="U156" s="1109"/>
      <c r="V156" s="1109"/>
      <c r="W156" s="1109"/>
      <c r="X156" s="1109"/>
      <c r="Y156" s="1109"/>
      <c r="Z156" s="1109"/>
      <c r="AA156" s="1109"/>
      <c r="AB156" s="1109"/>
      <c r="AC156" s="1109"/>
      <c r="AD156" s="1109"/>
      <c r="AE156" s="1109"/>
      <c r="AF156" s="1109"/>
      <c r="AG156" s="1109"/>
      <c r="AH156" s="1109"/>
      <c r="AI156" s="1109"/>
      <c r="AJ156" s="1109"/>
    </row>
    <row r="157" spans="1:36" x14ac:dyDescent="0.25">
      <c r="A157" s="499" t="s">
        <v>641</v>
      </c>
      <c r="B157" s="8"/>
      <c r="T157" s="1110"/>
      <c r="U157" s="1110"/>
      <c r="V157" s="1110"/>
      <c r="W157" s="1110"/>
      <c r="X157" s="1110"/>
      <c r="Y157" s="1110"/>
      <c r="Z157" s="1110"/>
      <c r="AA157" s="1110"/>
      <c r="AB157" s="1110"/>
      <c r="AC157" s="1110"/>
      <c r="AD157" s="1110"/>
      <c r="AE157" s="1110"/>
      <c r="AF157" s="1110"/>
      <c r="AG157" s="1110"/>
      <c r="AH157" s="1110"/>
      <c r="AI157" s="1110"/>
      <c r="AJ157" s="1110"/>
    </row>
    <row r="158" spans="1:36" x14ac:dyDescent="0.25">
      <c r="T158" s="1111"/>
      <c r="U158" s="1111"/>
      <c r="V158" s="1111"/>
      <c r="W158" s="1111"/>
      <c r="X158" s="1111"/>
      <c r="Y158" s="1111"/>
      <c r="Z158" s="1111"/>
      <c r="AA158" s="1111"/>
      <c r="AB158" s="1111"/>
      <c r="AC158" s="1111"/>
      <c r="AD158" s="1111"/>
      <c r="AE158" s="1111"/>
      <c r="AF158" s="1111"/>
      <c r="AG158" s="1111"/>
      <c r="AH158" s="1111"/>
      <c r="AI158" s="1111"/>
      <c r="AJ158" s="1111"/>
    </row>
    <row r="159" spans="1:36" x14ac:dyDescent="0.25">
      <c r="T159" s="1111"/>
      <c r="U159" s="1111"/>
      <c r="V159" s="1111"/>
      <c r="W159" s="1111"/>
      <c r="X159" s="1111"/>
      <c r="Y159" s="1111"/>
      <c r="Z159" s="1111"/>
      <c r="AA159" s="1111"/>
      <c r="AB159" s="1111"/>
      <c r="AC159" s="1111"/>
      <c r="AD159" s="1111"/>
      <c r="AE159" s="1111"/>
      <c r="AF159" s="1111"/>
      <c r="AG159" s="1111"/>
      <c r="AH159" s="1111"/>
      <c r="AI159" s="1111"/>
      <c r="AJ159" s="1111"/>
    </row>
  </sheetData>
  <mergeCells count="2">
    <mergeCell ref="U4:AF4"/>
    <mergeCell ref="H4:S4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"/>
  <sheetViews>
    <sheetView zoomScaleNormal="100" workbookViewId="0">
      <selection activeCell="C36" sqref="C36:E36"/>
    </sheetView>
  </sheetViews>
  <sheetFormatPr defaultRowHeight="15" x14ac:dyDescent="0.25"/>
  <cols>
    <col min="1" max="1" width="9.140625" customWidth="1"/>
    <col min="2" max="2" width="48" bestFit="1" customWidth="1"/>
    <col min="3" max="3" width="10" bestFit="1" customWidth="1"/>
    <col min="4" max="4" width="15.140625" bestFit="1" customWidth="1"/>
    <col min="5" max="5" width="10.85546875" bestFit="1" customWidth="1"/>
    <col min="7" max="7" width="11.140625" bestFit="1" customWidth="1"/>
    <col min="8" max="9" width="9.140625" bestFit="1" customWidth="1"/>
    <col min="10" max="12" width="8.85546875" bestFit="1" customWidth="1"/>
    <col min="13" max="15" width="9.140625" bestFit="1" customWidth="1"/>
    <col min="16" max="16" width="8.85546875" bestFit="1" customWidth="1"/>
    <col min="17" max="18" width="9.140625" bestFit="1" customWidth="1"/>
  </cols>
  <sheetData>
    <row r="1" spans="1:18" ht="18.75" x14ac:dyDescent="0.3">
      <c r="A1" s="2" t="s">
        <v>65</v>
      </c>
      <c r="B1" s="40"/>
    </row>
    <row r="2" spans="1:18" ht="15.75" x14ac:dyDescent="0.25">
      <c r="A2" s="252" t="s">
        <v>642</v>
      </c>
      <c r="B2" s="41"/>
    </row>
    <row r="3" spans="1:18" ht="21" x14ac:dyDescent="0.35">
      <c r="A3" s="3" t="s">
        <v>85</v>
      </c>
      <c r="B3" s="42"/>
    </row>
    <row r="4" spans="1:18" s="43" customFormat="1" x14ac:dyDescent="0.25">
      <c r="A4" s="508"/>
      <c r="B4" s="42"/>
    </row>
    <row r="5" spans="1:18" s="43" customFormat="1" ht="15.75" thickBot="1" x14ac:dyDescent="0.3">
      <c r="A5" s="508"/>
      <c r="B5" s="42"/>
    </row>
    <row r="6" spans="1:18" s="159" customFormat="1" ht="30.75" thickBot="1" x14ac:dyDescent="0.3">
      <c r="A6" s="1310" t="s">
        <v>68</v>
      </c>
      <c r="B6" s="1311" t="s">
        <v>69</v>
      </c>
      <c r="C6" s="976">
        <v>2024</v>
      </c>
      <c r="D6" s="977" t="s">
        <v>681</v>
      </c>
      <c r="E6" s="978" t="s">
        <v>682</v>
      </c>
      <c r="G6" s="300">
        <v>45292</v>
      </c>
      <c r="H6" s="301">
        <v>45323</v>
      </c>
      <c r="I6" s="301">
        <v>45352</v>
      </c>
      <c r="J6" s="301">
        <v>45383</v>
      </c>
      <c r="K6" s="301">
        <v>45413</v>
      </c>
      <c r="L6" s="301">
        <v>45444</v>
      </c>
      <c r="M6" s="301">
        <v>45474</v>
      </c>
      <c r="N6" s="301">
        <v>45505</v>
      </c>
      <c r="O6" s="301">
        <v>45536</v>
      </c>
      <c r="P6" s="301">
        <v>45566</v>
      </c>
      <c r="Q6" s="301">
        <v>45597</v>
      </c>
      <c r="R6" s="302">
        <v>45627</v>
      </c>
    </row>
    <row r="7" spans="1:18" s="43" customFormat="1" ht="15.75" thickTop="1" x14ac:dyDescent="0.25">
      <c r="A7" s="532">
        <v>501</v>
      </c>
      <c r="B7" s="43" t="s">
        <v>86</v>
      </c>
      <c r="C7" s="631"/>
      <c r="D7" s="632"/>
      <c r="E7" s="633"/>
      <c r="F7" s="77"/>
      <c r="G7" s="628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30"/>
    </row>
    <row r="8" spans="1:18" s="43" customFormat="1" x14ac:dyDescent="0.25">
      <c r="A8" s="532">
        <v>555</v>
      </c>
      <c r="B8" s="43" t="s">
        <v>76</v>
      </c>
      <c r="C8" s="631"/>
      <c r="D8" s="632"/>
      <c r="E8" s="633"/>
      <c r="F8" s="77"/>
      <c r="G8" s="631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3"/>
    </row>
    <row r="9" spans="1:18" s="43" customFormat="1" x14ac:dyDescent="0.25">
      <c r="A9" s="533" t="s">
        <v>70</v>
      </c>
      <c r="B9" s="43" t="s">
        <v>55</v>
      </c>
      <c r="C9" s="240"/>
      <c r="D9" s="72"/>
      <c r="E9" s="73"/>
      <c r="F9" s="77"/>
      <c r="G9" s="631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1:18" s="43" customFormat="1" x14ac:dyDescent="0.25">
      <c r="A10" s="534" t="s">
        <v>70</v>
      </c>
      <c r="B10" s="43" t="s">
        <v>32</v>
      </c>
      <c r="C10" s="240"/>
      <c r="D10" s="72"/>
      <c r="E10" s="73"/>
      <c r="F10" s="77"/>
      <c r="G10" s="240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</row>
    <row r="11" spans="1:18" s="43" customFormat="1" x14ac:dyDescent="0.25">
      <c r="A11" s="534" t="s">
        <v>70</v>
      </c>
      <c r="B11" s="43" t="s">
        <v>31</v>
      </c>
      <c r="C11" s="240"/>
      <c r="D11" s="72"/>
      <c r="E11" s="73"/>
      <c r="F11" s="77"/>
      <c r="G11" s="240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8" s="43" customFormat="1" x14ac:dyDescent="0.25">
      <c r="A12" s="534" t="s">
        <v>70</v>
      </c>
      <c r="B12" s="43" t="s">
        <v>33</v>
      </c>
      <c r="C12" s="240"/>
      <c r="D12" s="72"/>
      <c r="E12" s="73"/>
      <c r="F12" s="77"/>
      <c r="G12" s="240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3"/>
    </row>
    <row r="13" spans="1:18" s="43" customFormat="1" x14ac:dyDescent="0.25">
      <c r="A13" s="534" t="s">
        <v>70</v>
      </c>
      <c r="B13" s="43" t="s">
        <v>708</v>
      </c>
      <c r="C13" s="240"/>
      <c r="D13" s="72"/>
      <c r="E13" s="73"/>
      <c r="F13" s="77"/>
      <c r="G13" s="240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s="43" customFormat="1" x14ac:dyDescent="0.25">
      <c r="A14" s="534">
        <v>565</v>
      </c>
      <c r="B14" s="43" t="s">
        <v>87</v>
      </c>
      <c r="C14" s="240"/>
      <c r="D14" s="72"/>
      <c r="E14" s="73"/>
      <c r="F14" s="77"/>
      <c r="G14" s="240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/>
    </row>
    <row r="15" spans="1:18" s="43" customFormat="1" x14ac:dyDescent="0.25">
      <c r="A15" s="534">
        <v>565</v>
      </c>
      <c r="B15" s="43" t="s">
        <v>78</v>
      </c>
      <c r="C15" s="240"/>
      <c r="D15" s="72"/>
      <c r="E15" s="73"/>
      <c r="F15" s="77"/>
      <c r="G15" s="240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18" s="43" customFormat="1" x14ac:dyDescent="0.25">
      <c r="A16" s="533">
        <v>565</v>
      </c>
      <c r="B16" s="43" t="s">
        <v>711</v>
      </c>
      <c r="C16" s="240"/>
      <c r="D16" s="72"/>
      <c r="E16" s="73"/>
      <c r="F16" s="77"/>
      <c r="G16" s="240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</row>
    <row r="17" spans="1:18" s="43" customFormat="1" x14ac:dyDescent="0.25">
      <c r="A17" s="533">
        <v>456</v>
      </c>
      <c r="B17" s="43" t="s">
        <v>680</v>
      </c>
      <c r="C17" s="240"/>
      <c r="D17" s="72"/>
      <c r="E17" s="73"/>
      <c r="F17" s="77"/>
      <c r="G17" s="240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s="43" customFormat="1" x14ac:dyDescent="0.25">
      <c r="A18" s="533">
        <v>547</v>
      </c>
      <c r="B18" s="43" t="s">
        <v>79</v>
      </c>
      <c r="C18" s="240"/>
      <c r="D18" s="72"/>
      <c r="E18" s="73"/>
      <c r="F18" s="77"/>
      <c r="G18" s="240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/>
    </row>
    <row r="19" spans="1:18" s="43" customFormat="1" x14ac:dyDescent="0.25">
      <c r="A19" s="533">
        <v>547</v>
      </c>
      <c r="B19" s="43" t="s">
        <v>600</v>
      </c>
      <c r="C19" s="240"/>
      <c r="D19" s="72"/>
      <c r="E19" s="73"/>
      <c r="F19" s="77"/>
      <c r="G19" s="240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3"/>
    </row>
    <row r="20" spans="1:18" s="43" customFormat="1" x14ac:dyDescent="0.25">
      <c r="A20" s="533">
        <v>547</v>
      </c>
      <c r="B20" s="43" t="s">
        <v>599</v>
      </c>
      <c r="C20" s="240"/>
      <c r="D20" s="72"/>
      <c r="E20" s="73"/>
      <c r="F20" s="77"/>
      <c r="G20" s="240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</row>
    <row r="21" spans="1:18" s="43" customFormat="1" x14ac:dyDescent="0.25">
      <c r="A21" s="533">
        <v>547</v>
      </c>
      <c r="B21" s="43" t="s">
        <v>756</v>
      </c>
      <c r="C21" s="240"/>
      <c r="D21" s="72"/>
      <c r="E21" s="73"/>
      <c r="F21" s="77"/>
      <c r="G21" s="240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</row>
    <row r="22" spans="1:18" s="43" customFormat="1" x14ac:dyDescent="0.25">
      <c r="A22" s="535" t="s">
        <v>73</v>
      </c>
      <c r="B22" s="43" t="s">
        <v>633</v>
      </c>
      <c r="C22" s="240"/>
      <c r="D22" s="72"/>
      <c r="E22" s="73"/>
      <c r="F22" s="77"/>
      <c r="G22" s="240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</row>
    <row r="23" spans="1:18" s="43" customFormat="1" x14ac:dyDescent="0.25">
      <c r="A23" s="533">
        <v>547</v>
      </c>
      <c r="B23" s="44" t="s">
        <v>80</v>
      </c>
      <c r="C23" s="240"/>
      <c r="D23" s="72"/>
      <c r="E23" s="73"/>
      <c r="F23" s="77"/>
      <c r="G23" s="240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/>
    </row>
    <row r="24" spans="1:18" s="43" customFormat="1" x14ac:dyDescent="0.25">
      <c r="A24" s="534">
        <v>547</v>
      </c>
      <c r="B24" s="43" t="s">
        <v>81</v>
      </c>
      <c r="C24" s="240"/>
      <c r="D24" s="72"/>
      <c r="E24" s="73"/>
      <c r="F24" s="77"/>
      <c r="G24" s="240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3"/>
    </row>
    <row r="25" spans="1:18" s="43" customFormat="1" x14ac:dyDescent="0.25">
      <c r="A25" s="1342">
        <v>547</v>
      </c>
      <c r="B25" s="99" t="s">
        <v>805</v>
      </c>
      <c r="C25" s="240"/>
      <c r="D25" s="72"/>
      <c r="E25" s="73"/>
      <c r="F25" s="77"/>
      <c r="G25" s="240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/>
    </row>
    <row r="26" spans="1:18" s="43" customFormat="1" x14ac:dyDescent="0.25">
      <c r="A26" s="1342">
        <v>447</v>
      </c>
      <c r="B26" s="99" t="s">
        <v>804</v>
      </c>
      <c r="C26" s="240"/>
      <c r="D26" s="72"/>
      <c r="E26" s="73"/>
      <c r="F26" s="77"/>
      <c r="G26" s="240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/>
    </row>
    <row r="27" spans="1:18" s="43" customFormat="1" x14ac:dyDescent="0.25">
      <c r="A27" s="533">
        <v>447</v>
      </c>
      <c r="B27" s="44" t="s">
        <v>72</v>
      </c>
      <c r="C27" s="240"/>
      <c r="D27" s="72"/>
      <c r="E27" s="73"/>
      <c r="F27" s="77"/>
      <c r="G27" s="240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</row>
    <row r="28" spans="1:18" s="43" customFormat="1" x14ac:dyDescent="0.25">
      <c r="A28" s="534" t="s">
        <v>73</v>
      </c>
      <c r="B28" s="43" t="s">
        <v>74</v>
      </c>
      <c r="C28" s="240"/>
      <c r="D28" s="72"/>
      <c r="E28" s="73"/>
      <c r="F28" s="77"/>
      <c r="G28" s="631"/>
      <c r="H28" s="632"/>
      <c r="I28" s="632"/>
      <c r="J28" s="632"/>
      <c r="K28" s="632"/>
      <c r="L28" s="632"/>
      <c r="M28" s="632"/>
      <c r="N28" s="632"/>
      <c r="O28" s="632"/>
      <c r="P28" s="632"/>
      <c r="Q28" s="632"/>
      <c r="R28" s="633"/>
    </row>
    <row r="29" spans="1:18" s="43" customFormat="1" x14ac:dyDescent="0.25">
      <c r="A29" s="533">
        <v>555</v>
      </c>
      <c r="B29" s="43" t="s">
        <v>88</v>
      </c>
      <c r="C29" s="240"/>
      <c r="D29" s="72"/>
      <c r="E29" s="73"/>
      <c r="F29" s="77"/>
      <c r="G29" s="240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</row>
    <row r="30" spans="1:18" s="43" customFormat="1" x14ac:dyDescent="0.25">
      <c r="A30" s="8">
        <v>555</v>
      </c>
      <c r="B30" s="235" t="s">
        <v>631</v>
      </c>
      <c r="C30" s="240"/>
      <c r="D30" s="72"/>
      <c r="E30" s="73"/>
      <c r="F30" s="77"/>
      <c r="G30" s="240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/>
    </row>
    <row r="31" spans="1:18" s="43" customFormat="1" x14ac:dyDescent="0.25">
      <c r="A31" s="533">
        <v>555</v>
      </c>
      <c r="B31" s="43" t="s">
        <v>652</v>
      </c>
      <c r="C31" s="240"/>
      <c r="D31" s="72"/>
      <c r="E31" s="73"/>
      <c r="F31" s="77"/>
      <c r="G31" s="240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</row>
    <row r="32" spans="1:18" s="43" customFormat="1" x14ac:dyDescent="0.25">
      <c r="A32" s="533">
        <v>555</v>
      </c>
      <c r="B32" s="43" t="s">
        <v>650</v>
      </c>
      <c r="C32" s="240"/>
      <c r="D32" s="72"/>
      <c r="E32" s="73"/>
      <c r="F32" s="77"/>
      <c r="G32" s="240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/>
    </row>
    <row r="33" spans="1:18" s="43" customFormat="1" x14ac:dyDescent="0.25">
      <c r="A33" s="533">
        <v>555</v>
      </c>
      <c r="B33" s="43" t="s">
        <v>89</v>
      </c>
      <c r="C33" s="240"/>
      <c r="D33" s="72"/>
      <c r="E33" s="73"/>
      <c r="F33" s="77"/>
      <c r="G33" s="240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3"/>
    </row>
    <row r="34" spans="1:18" s="43" customFormat="1" x14ac:dyDescent="0.25">
      <c r="A34" s="533" t="s">
        <v>662</v>
      </c>
      <c r="B34" s="43" t="s">
        <v>838</v>
      </c>
      <c r="C34" s="240"/>
      <c r="D34" s="72"/>
      <c r="E34" s="73"/>
      <c r="F34" s="77"/>
      <c r="G34" s="240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3"/>
    </row>
    <row r="35" spans="1:18" s="99" customFormat="1" x14ac:dyDescent="0.25">
      <c r="A35" s="1343" t="s">
        <v>73</v>
      </c>
      <c r="B35" s="99" t="s">
        <v>839</v>
      </c>
      <c r="C35" s="240"/>
      <c r="D35" s="72"/>
      <c r="E35" s="73"/>
      <c r="F35" s="77"/>
      <c r="G35" s="240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3"/>
    </row>
    <row r="36" spans="1:18" s="43" customFormat="1" ht="15.75" thickBot="1" x14ac:dyDescent="0.3">
      <c r="A36" s="536">
        <v>557</v>
      </c>
      <c r="B36" s="45" t="s">
        <v>82</v>
      </c>
      <c r="C36" s="1168"/>
      <c r="D36" s="1169"/>
      <c r="E36" s="1170"/>
      <c r="F36" s="77"/>
      <c r="G36" s="1168"/>
      <c r="H36" s="1169"/>
      <c r="I36" s="1169"/>
      <c r="J36" s="1169"/>
      <c r="K36" s="1169"/>
      <c r="L36" s="1169"/>
      <c r="M36" s="1169"/>
      <c r="N36" s="1169"/>
      <c r="O36" s="1169"/>
      <c r="P36" s="1169"/>
      <c r="Q36" s="1169"/>
      <c r="R36" s="1170"/>
    </row>
    <row r="37" spans="1:18" s="43" customFormat="1" ht="15.75" thickTop="1" x14ac:dyDescent="0.25">
      <c r="A37" s="537"/>
      <c r="B37" s="46" t="s">
        <v>34</v>
      </c>
      <c r="C37" s="1226">
        <v>351577.40483584884</v>
      </c>
      <c r="D37" s="1226">
        <v>281545.37256320601</v>
      </c>
      <c r="E37" s="1226">
        <v>70032.032272642828</v>
      </c>
      <c r="F37" s="77"/>
      <c r="G37" s="1227">
        <v>-4976.8523690945185</v>
      </c>
      <c r="H37" s="1228">
        <v>8338.8645573882659</v>
      </c>
      <c r="I37" s="1228">
        <v>29505.003076674831</v>
      </c>
      <c r="J37" s="1228">
        <v>38590.809751812514</v>
      </c>
      <c r="K37" s="1228">
        <v>41646.829371291089</v>
      </c>
      <c r="L37" s="1228">
        <v>40584.055663035171</v>
      </c>
      <c r="M37" s="1228">
        <v>38242.828703661078</v>
      </c>
      <c r="N37" s="1228">
        <v>35863.277224312274</v>
      </c>
      <c r="O37" s="1228">
        <v>36814.145095110092</v>
      </c>
      <c r="P37" s="1228">
        <v>38758.633341992936</v>
      </c>
      <c r="Q37" s="1228">
        <v>30014.441093236048</v>
      </c>
      <c r="R37" s="1229">
        <v>18195.36932642891</v>
      </c>
    </row>
    <row r="38" spans="1:18" s="43" customFormat="1" x14ac:dyDescent="0.25">
      <c r="A38" s="534"/>
      <c r="C38" s="1230"/>
      <c r="D38" s="1230"/>
      <c r="E38" s="1230"/>
      <c r="F38" s="77"/>
      <c r="G38" s="745"/>
      <c r="H38" s="746"/>
      <c r="I38" s="746"/>
      <c r="J38" s="746"/>
      <c r="K38" s="746"/>
      <c r="L38" s="746"/>
      <c r="M38" s="746"/>
      <c r="N38" s="746"/>
      <c r="O38" s="746"/>
      <c r="P38" s="746"/>
      <c r="Q38" s="746"/>
      <c r="R38" s="747"/>
    </row>
    <row r="39" spans="1:18" s="43" customFormat="1" x14ac:dyDescent="0.25">
      <c r="A39" s="47" t="s">
        <v>90</v>
      </c>
      <c r="C39" s="1230"/>
      <c r="D39" s="1230"/>
      <c r="E39" s="1230"/>
      <c r="F39" s="77"/>
      <c r="G39" s="373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744"/>
    </row>
    <row r="40" spans="1:18" s="43" customFormat="1" x14ac:dyDescent="0.25">
      <c r="A40" s="538">
        <v>501</v>
      </c>
      <c r="B40" s="48" t="s">
        <v>91</v>
      </c>
      <c r="C40" s="1231">
        <v>319.25</v>
      </c>
      <c r="D40" s="1231">
        <v>319.25</v>
      </c>
      <c r="E40" s="1230">
        <v>0</v>
      </c>
      <c r="F40" s="77"/>
      <c r="G40" s="373">
        <v>26.604166666666668</v>
      </c>
      <c r="H40" s="85">
        <v>26.604166666666668</v>
      </c>
      <c r="I40" s="85">
        <v>26.604166666666668</v>
      </c>
      <c r="J40" s="85">
        <v>26.604166666666668</v>
      </c>
      <c r="K40" s="85">
        <v>26.604166666666668</v>
      </c>
      <c r="L40" s="85">
        <v>26.604166666666668</v>
      </c>
      <c r="M40" s="85">
        <v>26.604166666666668</v>
      </c>
      <c r="N40" s="85">
        <v>26.604166666666668</v>
      </c>
      <c r="O40" s="85">
        <v>26.604166666666668</v>
      </c>
      <c r="P40" s="85">
        <v>26.604166666666668</v>
      </c>
      <c r="Q40" s="85">
        <v>26.604166666666668</v>
      </c>
      <c r="R40" s="744">
        <v>26.604166666666668</v>
      </c>
    </row>
    <row r="41" spans="1:18" s="43" customFormat="1" x14ac:dyDescent="0.25">
      <c r="A41" s="538">
        <v>547</v>
      </c>
      <c r="B41" s="48" t="s">
        <v>92</v>
      </c>
      <c r="C41" s="1231">
        <v>48315.994431725521</v>
      </c>
      <c r="D41" s="1231">
        <v>50268.206534784586</v>
      </c>
      <c r="E41" s="1230">
        <v>-1952.2121030590642</v>
      </c>
      <c r="F41" s="77"/>
      <c r="G41" s="373">
        <v>-8349.3858192318967</v>
      </c>
      <c r="H41" s="85">
        <v>-3717.1443614203754</v>
      </c>
      <c r="I41" s="85">
        <v>6213.2658518877897</v>
      </c>
      <c r="J41" s="85">
        <v>6286.0804051064006</v>
      </c>
      <c r="K41" s="85">
        <v>7918.1234128788874</v>
      </c>
      <c r="L41" s="85">
        <v>7367.1439462006438</v>
      </c>
      <c r="M41" s="85">
        <v>6665.9492522406908</v>
      </c>
      <c r="N41" s="85">
        <v>6070.6140455371824</v>
      </c>
      <c r="O41" s="85">
        <v>6706.9672262545355</v>
      </c>
      <c r="P41" s="85">
        <v>6515.9661577921179</v>
      </c>
      <c r="Q41" s="85">
        <v>5532.9453008967175</v>
      </c>
      <c r="R41" s="744">
        <v>1105.4690135828391</v>
      </c>
    </row>
    <row r="42" spans="1:18" s="43" customFormat="1" x14ac:dyDescent="0.25">
      <c r="A42" s="535" t="s">
        <v>71</v>
      </c>
      <c r="B42" s="48" t="s">
        <v>93</v>
      </c>
      <c r="C42" s="1231">
        <v>0</v>
      </c>
      <c r="D42" s="1231">
        <v>0</v>
      </c>
      <c r="E42" s="1230">
        <v>0</v>
      </c>
      <c r="F42" s="77"/>
      <c r="G42" s="373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  <c r="R42" s="744">
        <v>0</v>
      </c>
    </row>
    <row r="43" spans="1:18" s="43" customFormat="1" x14ac:dyDescent="0.25">
      <c r="A43" s="535" t="s">
        <v>70</v>
      </c>
      <c r="B43" s="48" t="s">
        <v>94</v>
      </c>
      <c r="C43" s="1231">
        <v>235146.59966529897</v>
      </c>
      <c r="D43" s="1231">
        <v>192548.65034561264</v>
      </c>
      <c r="E43" s="1230">
        <v>42597.949319686333</v>
      </c>
      <c r="F43" s="77"/>
      <c r="G43" s="373">
        <v>18925.871575255278</v>
      </c>
      <c r="H43" s="85">
        <v>18899.44349225378</v>
      </c>
      <c r="I43" s="85">
        <v>19168.82983293285</v>
      </c>
      <c r="J43" s="85">
        <v>19208.924057896507</v>
      </c>
      <c r="K43" s="85">
        <v>19313.626847622614</v>
      </c>
      <c r="L43" s="85">
        <v>19313.046058741878</v>
      </c>
      <c r="M43" s="85">
        <v>20066.672403482837</v>
      </c>
      <c r="N43" s="85">
        <v>19921.12290801125</v>
      </c>
      <c r="O43" s="85">
        <v>19053.236693031224</v>
      </c>
      <c r="P43" s="85">
        <v>20451.46004074944</v>
      </c>
      <c r="Q43" s="85">
        <v>20521.587247405547</v>
      </c>
      <c r="R43" s="744">
        <v>20302.7785079157</v>
      </c>
    </row>
    <row r="44" spans="1:18" s="43" customFormat="1" x14ac:dyDescent="0.25">
      <c r="A44" s="535">
        <v>555</v>
      </c>
      <c r="B44" s="48" t="s">
        <v>95</v>
      </c>
      <c r="C44" s="1231">
        <v>20788.303196640009</v>
      </c>
      <c r="D44" s="1231">
        <v>14276.681782294992</v>
      </c>
      <c r="E44" s="1230">
        <v>6511.6214143450161</v>
      </c>
      <c r="F44" s="77"/>
      <c r="G44" s="373">
        <v>2366.9254629081447</v>
      </c>
      <c r="H44" s="85">
        <v>2392.5633689330784</v>
      </c>
      <c r="I44" s="85">
        <v>1488.9738427282691</v>
      </c>
      <c r="J44" s="85">
        <v>1476.2748054518765</v>
      </c>
      <c r="K44" s="85">
        <v>1150.6430061613701</v>
      </c>
      <c r="L44" s="85">
        <v>1234.2442968077958</v>
      </c>
      <c r="M44" s="85">
        <v>1322.6262160563883</v>
      </c>
      <c r="N44" s="85">
        <v>1320.8594039550985</v>
      </c>
      <c r="O44" s="85">
        <v>1281.9001233887961</v>
      </c>
      <c r="P44" s="85">
        <v>1385.5032092319436</v>
      </c>
      <c r="Q44" s="85">
        <v>2347.8201936262344</v>
      </c>
      <c r="R44" s="744">
        <v>3019.9692673910117</v>
      </c>
    </row>
    <row r="45" spans="1:18" s="43" customFormat="1" x14ac:dyDescent="0.25">
      <c r="A45" s="535" t="s">
        <v>73</v>
      </c>
      <c r="B45" s="48" t="s">
        <v>75</v>
      </c>
      <c r="C45" s="1231">
        <v>3265.4237380000009</v>
      </c>
      <c r="D45" s="1231">
        <v>2635.8829006738938</v>
      </c>
      <c r="E45" s="1230">
        <v>629.54083732610707</v>
      </c>
      <c r="F45" s="77"/>
      <c r="G45" s="373">
        <v>-73.316755166666653</v>
      </c>
      <c r="H45" s="85">
        <v>-73.316755166666653</v>
      </c>
      <c r="I45" s="85">
        <v>-73.316755166666653</v>
      </c>
      <c r="J45" s="85">
        <v>857.87844483333345</v>
      </c>
      <c r="K45" s="85">
        <v>1747.4528448333338</v>
      </c>
      <c r="L45" s="85">
        <v>1319.9432448333337</v>
      </c>
      <c r="M45" s="85">
        <v>-73.316755166666653</v>
      </c>
      <c r="N45" s="85">
        <v>-73.316755166666653</v>
      </c>
      <c r="O45" s="85">
        <v>-73.316755166666653</v>
      </c>
      <c r="P45" s="85">
        <v>-73.316755166666653</v>
      </c>
      <c r="Q45" s="85">
        <v>-73.316755166666653</v>
      </c>
      <c r="R45" s="744">
        <v>-73.316755166666653</v>
      </c>
    </row>
    <row r="46" spans="1:18" s="43" customFormat="1" x14ac:dyDescent="0.25">
      <c r="A46" s="535">
        <v>447</v>
      </c>
      <c r="B46" s="48" t="s">
        <v>96</v>
      </c>
      <c r="C46" s="1231">
        <v>0</v>
      </c>
      <c r="D46" s="1231">
        <v>0</v>
      </c>
      <c r="E46" s="1230">
        <v>0</v>
      </c>
      <c r="F46" s="77"/>
      <c r="G46" s="373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  <c r="R46" s="744">
        <v>0</v>
      </c>
    </row>
    <row r="47" spans="1:18" s="43" customFormat="1" x14ac:dyDescent="0.25">
      <c r="A47" s="538">
        <v>565</v>
      </c>
      <c r="B47" s="48" t="s">
        <v>97</v>
      </c>
      <c r="C47" s="1231">
        <v>151508.48866846971</v>
      </c>
      <c r="D47" s="1231">
        <v>135051.87015063092</v>
      </c>
      <c r="E47" s="1230">
        <v>16456.618517838797</v>
      </c>
      <c r="F47" s="77"/>
      <c r="G47" s="373">
        <v>13499.021048192801</v>
      </c>
      <c r="H47" s="85">
        <v>13230.0827373428</v>
      </c>
      <c r="I47" s="85">
        <v>12658.7188159128</v>
      </c>
      <c r="J47" s="85">
        <v>12474.652058812801</v>
      </c>
      <c r="K47" s="85">
        <v>11852.423093132798</v>
      </c>
      <c r="L47" s="85">
        <v>12165.9705100928</v>
      </c>
      <c r="M47" s="85">
        <v>12647.218061737149</v>
      </c>
      <c r="N47" s="85">
        <v>12609.444779977148</v>
      </c>
      <c r="O47" s="85">
        <v>12718.177753627149</v>
      </c>
      <c r="P47" s="85">
        <v>12595.111651387148</v>
      </c>
      <c r="Q47" s="85">
        <v>12605.733714707147</v>
      </c>
      <c r="R47" s="744">
        <v>12451.934443547148</v>
      </c>
    </row>
    <row r="48" spans="1:18" s="43" customFormat="1" x14ac:dyDescent="0.25">
      <c r="A48" s="538">
        <v>456</v>
      </c>
      <c r="B48" s="48" t="s">
        <v>98</v>
      </c>
      <c r="C48" s="1231">
        <v>-136311.83450291899</v>
      </c>
      <c r="D48" s="1231">
        <v>-130266.75517406844</v>
      </c>
      <c r="E48" s="1230">
        <v>-6045.079328850552</v>
      </c>
      <c r="F48" s="77"/>
      <c r="G48" s="373">
        <v>-33751.337017604979</v>
      </c>
      <c r="H48" s="85">
        <v>-24798.133061107153</v>
      </c>
      <c r="I48" s="85">
        <v>-12356.83764817301</v>
      </c>
      <c r="J48" s="85">
        <v>-4118.3691568411905</v>
      </c>
      <c r="K48" s="85">
        <v>-2740.8089698907143</v>
      </c>
      <c r="L48" s="85">
        <v>-3221.6615301940815</v>
      </c>
      <c r="M48" s="85">
        <v>-4791.6896112421182</v>
      </c>
      <c r="N48" s="85">
        <v>-6390.8162945545382</v>
      </c>
      <c r="O48" s="85">
        <v>-5278.1890825777373</v>
      </c>
      <c r="P48" s="85">
        <v>-4521.4600985538455</v>
      </c>
      <c r="Q48" s="85">
        <v>-13325.697744785726</v>
      </c>
      <c r="R48" s="744">
        <v>-21016.834287393922</v>
      </c>
    </row>
    <row r="49" spans="1:18" s="43" customFormat="1" x14ac:dyDescent="0.25">
      <c r="A49" s="533" t="s">
        <v>662</v>
      </c>
      <c r="B49" s="43" t="s">
        <v>653</v>
      </c>
      <c r="C49" s="1231">
        <v>11391.237017779689</v>
      </c>
      <c r="D49" s="1231">
        <v>0</v>
      </c>
      <c r="E49" s="1230">
        <v>11391.237017779689</v>
      </c>
      <c r="F49" s="77"/>
      <c r="G49" s="373">
        <v>949.26975148164047</v>
      </c>
      <c r="H49" s="85">
        <v>949.26975148164047</v>
      </c>
      <c r="I49" s="85">
        <v>949.26975148164047</v>
      </c>
      <c r="J49" s="85">
        <v>949.26975148164047</v>
      </c>
      <c r="K49" s="85">
        <v>949.26975148164047</v>
      </c>
      <c r="L49" s="85">
        <v>949.26975148164047</v>
      </c>
      <c r="M49" s="85">
        <v>949.26975148164047</v>
      </c>
      <c r="N49" s="85">
        <v>949.26975148164047</v>
      </c>
      <c r="O49" s="85">
        <v>949.26975148164047</v>
      </c>
      <c r="P49" s="85">
        <v>949.26975148164047</v>
      </c>
      <c r="Q49" s="85">
        <v>949.26975148164047</v>
      </c>
      <c r="R49" s="744">
        <v>949.26975148164047</v>
      </c>
    </row>
    <row r="50" spans="1:18" s="43" customFormat="1" ht="15.75" thickBot="1" x14ac:dyDescent="0.3">
      <c r="A50" s="168">
        <v>557</v>
      </c>
      <c r="B50" s="49" t="s">
        <v>82</v>
      </c>
      <c r="C50" s="1231">
        <v>17153.94262085393</v>
      </c>
      <c r="D50" s="1231">
        <v>16711.586023277483</v>
      </c>
      <c r="E50" s="1232">
        <v>442.3565975764468</v>
      </c>
      <c r="F50" s="77"/>
      <c r="G50" s="376">
        <v>1429.4952184044942</v>
      </c>
      <c r="H50" s="566">
        <v>1429.4952184044942</v>
      </c>
      <c r="I50" s="566">
        <v>1429.4952184044942</v>
      </c>
      <c r="J50" s="566">
        <v>1429.4952184044942</v>
      </c>
      <c r="K50" s="566">
        <v>1429.4952184044942</v>
      </c>
      <c r="L50" s="566">
        <v>1429.4952184044942</v>
      </c>
      <c r="M50" s="566">
        <v>1429.4952184044942</v>
      </c>
      <c r="N50" s="566">
        <v>1429.4952184044942</v>
      </c>
      <c r="O50" s="566">
        <v>1429.4952184044942</v>
      </c>
      <c r="P50" s="566">
        <v>1429.4952184044942</v>
      </c>
      <c r="Q50" s="566">
        <v>1429.4952184044942</v>
      </c>
      <c r="R50" s="748">
        <v>1429.4952184044942</v>
      </c>
    </row>
    <row r="51" spans="1:18" s="43" customFormat="1" ht="15.75" thickBot="1" x14ac:dyDescent="0.3">
      <c r="A51" s="539"/>
      <c r="B51" s="540" t="s">
        <v>99</v>
      </c>
      <c r="C51" s="1233">
        <v>351577.40483584878</v>
      </c>
      <c r="D51" s="1233">
        <v>281545.37256320607</v>
      </c>
      <c r="E51" s="1233">
        <v>70032.032272642711</v>
      </c>
      <c r="F51" s="77"/>
      <c r="G51" s="1183">
        <v>-4976.8523690945185</v>
      </c>
      <c r="H51" s="1184">
        <v>8338.8645573882641</v>
      </c>
      <c r="I51" s="1184">
        <v>29505.003076674831</v>
      </c>
      <c r="J51" s="1184">
        <v>38590.809751812529</v>
      </c>
      <c r="K51" s="1184">
        <v>41646.829371291096</v>
      </c>
      <c r="L51" s="1184">
        <v>40584.055663035171</v>
      </c>
      <c r="M51" s="1184">
        <v>38242.828703661085</v>
      </c>
      <c r="N51" s="1184">
        <v>35863.277224312274</v>
      </c>
      <c r="O51" s="1184">
        <v>36814.145095110107</v>
      </c>
      <c r="P51" s="1184">
        <v>38758.633341992943</v>
      </c>
      <c r="Q51" s="1184">
        <v>30014.441093236055</v>
      </c>
      <c r="R51" s="1185">
        <v>18195.36932642891</v>
      </c>
    </row>
    <row r="52" spans="1:18" x14ac:dyDescent="0.25">
      <c r="A52" s="43"/>
      <c r="B52" s="43"/>
    </row>
    <row r="53" spans="1:18" x14ac:dyDescent="0.25">
      <c r="A53" s="498" t="s">
        <v>84</v>
      </c>
      <c r="B53" s="43"/>
    </row>
    <row r="54" spans="1:18" x14ac:dyDescent="0.25">
      <c r="A54" s="499" t="s">
        <v>641</v>
      </c>
      <c r="B54" s="43"/>
    </row>
  </sheetData>
  <conditionalFormatting sqref="A7:A8 A36 A18:A21">
    <cfRule type="cellIs" dxfId="32" priority="2" stopIfTrue="1" operator="equal">
      <formula>565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Normal="100" workbookViewId="0"/>
  </sheetViews>
  <sheetFormatPr defaultRowHeight="15" x14ac:dyDescent="0.25"/>
  <cols>
    <col min="2" max="2" width="54.85546875" customWidth="1"/>
    <col min="3" max="7" width="11.28515625" bestFit="1" customWidth="1"/>
    <col min="8" max="8" width="12.28515625" bestFit="1" customWidth="1"/>
    <col min="9" max="11" width="13.42578125" bestFit="1" customWidth="1"/>
    <col min="12" max="12" width="12.28515625" bestFit="1" customWidth="1"/>
    <col min="13" max="14" width="11.28515625" bestFit="1" customWidth="1"/>
    <col min="15" max="15" width="13.42578125" bestFit="1" customWidth="1"/>
    <col min="18" max="18" width="22" bestFit="1" customWidth="1"/>
  </cols>
  <sheetData>
    <row r="1" spans="1:19" ht="18.75" x14ac:dyDescent="0.3">
      <c r="A1" s="2" t="s">
        <v>65</v>
      </c>
      <c r="B1" s="40"/>
    </row>
    <row r="2" spans="1:19" ht="15.75" x14ac:dyDescent="0.25">
      <c r="A2" s="252" t="s">
        <v>642</v>
      </c>
      <c r="B2" s="41"/>
      <c r="E2" s="41"/>
    </row>
    <row r="3" spans="1:19" ht="21" x14ac:dyDescent="0.35">
      <c r="A3" s="3" t="s">
        <v>813</v>
      </c>
      <c r="B3" s="42"/>
    </row>
    <row r="5" spans="1:19" ht="15.75" thickBot="1" x14ac:dyDescent="0.3">
      <c r="B5" s="531"/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1109"/>
    </row>
    <row r="6" spans="1:19" ht="15.75" thickBot="1" x14ac:dyDescent="0.3">
      <c r="B6" s="1114" t="s">
        <v>797</v>
      </c>
      <c r="C6" s="1150">
        <v>45292</v>
      </c>
      <c r="D6" s="1151">
        <v>45323</v>
      </c>
      <c r="E6" s="1151">
        <v>45352</v>
      </c>
      <c r="F6" s="1151">
        <v>45383</v>
      </c>
      <c r="G6" s="1151">
        <v>45413</v>
      </c>
      <c r="H6" s="1151">
        <v>45444</v>
      </c>
      <c r="I6" s="1151">
        <v>45474</v>
      </c>
      <c r="J6" s="1151">
        <v>45505</v>
      </c>
      <c r="K6" s="1151">
        <v>45536</v>
      </c>
      <c r="L6" s="1151">
        <v>45566</v>
      </c>
      <c r="M6" s="1151">
        <v>45597</v>
      </c>
      <c r="N6" s="1151">
        <v>45627</v>
      </c>
      <c r="O6" s="1152" t="s">
        <v>809</v>
      </c>
      <c r="R6" s="1474" t="s">
        <v>812</v>
      </c>
      <c r="S6" s="1475"/>
    </row>
    <row r="7" spans="1:19" x14ac:dyDescent="0.25">
      <c r="B7" s="1104" t="s">
        <v>768</v>
      </c>
      <c r="C7" s="1116"/>
      <c r="D7" s="1117"/>
      <c r="E7" s="1117"/>
      <c r="F7" s="1117"/>
      <c r="G7" s="1117"/>
      <c r="H7" s="1117"/>
      <c r="I7" s="1117"/>
      <c r="J7" s="1117"/>
      <c r="K7" s="1117"/>
      <c r="L7" s="1117"/>
      <c r="M7" s="1117"/>
      <c r="N7" s="1117"/>
      <c r="O7" s="1118">
        <f>SUM(C7:N7)</f>
        <v>0</v>
      </c>
      <c r="R7" s="1138" t="s">
        <v>802</v>
      </c>
      <c r="S7" s="1139">
        <v>70.5</v>
      </c>
    </row>
    <row r="8" spans="1:19" x14ac:dyDescent="0.25">
      <c r="B8" s="1104" t="s">
        <v>769</v>
      </c>
      <c r="C8" s="1119"/>
      <c r="D8" s="1398"/>
      <c r="E8" s="1398"/>
      <c r="F8" s="1398"/>
      <c r="G8" s="1398"/>
      <c r="H8" s="1398"/>
      <c r="I8" s="1398"/>
      <c r="J8" s="1398"/>
      <c r="K8" s="1398"/>
      <c r="L8" s="1398"/>
      <c r="M8" s="1398"/>
      <c r="N8" s="1398"/>
      <c r="O8" s="1120">
        <f t="shared" ref="O8:O14" si="0">SUM(C8:N8)</f>
        <v>0</v>
      </c>
      <c r="R8" s="1138" t="s">
        <v>806</v>
      </c>
      <c r="S8" s="877">
        <v>1.0613999999999999</v>
      </c>
    </row>
    <row r="9" spans="1:19" x14ac:dyDescent="0.25">
      <c r="B9" s="1104" t="s">
        <v>770</v>
      </c>
      <c r="C9" s="1119"/>
      <c r="D9" s="1398"/>
      <c r="E9" s="1398"/>
      <c r="F9" s="1398"/>
      <c r="G9" s="1398"/>
      <c r="H9" s="1398"/>
      <c r="I9" s="1398"/>
      <c r="J9" s="1398"/>
      <c r="K9" s="1398"/>
      <c r="L9" s="1398"/>
      <c r="M9" s="1398"/>
      <c r="N9" s="1398"/>
      <c r="O9" s="1120">
        <f t="shared" si="0"/>
        <v>0</v>
      </c>
      <c r="R9" s="1138" t="s">
        <v>803</v>
      </c>
      <c r="S9" s="877">
        <v>0.43540000000000001</v>
      </c>
    </row>
    <row r="10" spans="1:19" x14ac:dyDescent="0.25">
      <c r="B10" s="1104" t="s">
        <v>771</v>
      </c>
      <c r="C10" s="1119"/>
      <c r="D10" s="1398"/>
      <c r="E10" s="1398"/>
      <c r="F10" s="1398"/>
      <c r="G10" s="1398"/>
      <c r="H10" s="1398"/>
      <c r="I10" s="1398"/>
      <c r="J10" s="1398"/>
      <c r="K10" s="1398"/>
      <c r="L10" s="1398"/>
      <c r="M10" s="1398"/>
      <c r="N10" s="1398"/>
      <c r="O10" s="1120">
        <f t="shared" si="0"/>
        <v>0</v>
      </c>
      <c r="R10" s="1138" t="s">
        <v>807</v>
      </c>
      <c r="S10" s="877">
        <v>0.437</v>
      </c>
    </row>
    <row r="11" spans="1:19" ht="15.75" thickBot="1" x14ac:dyDescent="0.3">
      <c r="B11" s="1104" t="s">
        <v>772</v>
      </c>
      <c r="C11" s="1119"/>
      <c r="D11" s="1398"/>
      <c r="E11" s="1398"/>
      <c r="F11" s="1398"/>
      <c r="G11" s="1398"/>
      <c r="H11" s="1398"/>
      <c r="I11" s="1398"/>
      <c r="J11" s="1398"/>
      <c r="K11" s="1398"/>
      <c r="L11" s="1398"/>
      <c r="M11" s="1398"/>
      <c r="N11" s="1398"/>
      <c r="O11" s="1120">
        <f t="shared" si="0"/>
        <v>0</v>
      </c>
      <c r="R11" s="1140" t="s">
        <v>808</v>
      </c>
      <c r="S11" s="879">
        <v>0</v>
      </c>
    </row>
    <row r="12" spans="1:19" x14ac:dyDescent="0.25">
      <c r="B12" s="1105" t="s">
        <v>773</v>
      </c>
      <c r="C12" s="1121"/>
      <c r="D12" s="1399"/>
      <c r="E12" s="1399"/>
      <c r="F12" s="1399"/>
      <c r="G12" s="1399"/>
      <c r="H12" s="1399"/>
      <c r="I12" s="1399"/>
      <c r="J12" s="1399"/>
      <c r="K12" s="1399"/>
      <c r="L12" s="1399"/>
      <c r="M12" s="1399"/>
      <c r="N12" s="1399"/>
      <c r="O12" s="1120">
        <f t="shared" si="0"/>
        <v>0</v>
      </c>
    </row>
    <row r="13" spans="1:19" x14ac:dyDescent="0.25">
      <c r="B13" s="1104" t="s">
        <v>75</v>
      </c>
      <c r="C13" s="1119"/>
      <c r="D13" s="1398"/>
      <c r="E13" s="1398"/>
      <c r="F13" s="1398"/>
      <c r="G13" s="1398"/>
      <c r="H13" s="1398"/>
      <c r="I13" s="1398"/>
      <c r="J13" s="1398"/>
      <c r="K13" s="1398"/>
      <c r="L13" s="1398"/>
      <c r="M13" s="1398"/>
      <c r="N13" s="1398"/>
      <c r="O13" s="1120">
        <f t="shared" si="0"/>
        <v>0</v>
      </c>
    </row>
    <row r="14" spans="1:19" x14ac:dyDescent="0.25">
      <c r="B14" s="1106" t="s">
        <v>774</v>
      </c>
      <c r="C14" s="1122"/>
      <c r="D14" s="1115"/>
      <c r="E14" s="1115"/>
      <c r="F14" s="1115"/>
      <c r="G14" s="1115"/>
      <c r="H14" s="1115"/>
      <c r="I14" s="1115"/>
      <c r="J14" s="1115"/>
      <c r="K14" s="1115"/>
      <c r="L14" s="1115"/>
      <c r="M14" s="1115"/>
      <c r="N14" s="1115"/>
      <c r="O14" s="1123">
        <f t="shared" si="0"/>
        <v>0</v>
      </c>
    </row>
    <row r="15" spans="1:19" ht="15.75" thickBot="1" x14ac:dyDescent="0.3">
      <c r="B15" s="1104" t="s">
        <v>34</v>
      </c>
      <c r="C15" s="1124"/>
      <c r="D15" s="1125"/>
      <c r="E15" s="1125"/>
      <c r="F15" s="1125"/>
      <c r="G15" s="1125"/>
      <c r="H15" s="1125"/>
      <c r="I15" s="1125"/>
      <c r="J15" s="1125"/>
      <c r="K15" s="1125"/>
      <c r="L15" s="1125"/>
      <c r="M15" s="1125"/>
      <c r="N15" s="1125"/>
      <c r="O15" s="1126">
        <f t="shared" ref="O15" si="1">SUM(O7:O14)</f>
        <v>0</v>
      </c>
    </row>
    <row r="16" spans="1:19" x14ac:dyDescent="0.25">
      <c r="B16" s="1108" t="s">
        <v>786</v>
      </c>
      <c r="C16" s="1145">
        <v>0</v>
      </c>
      <c r="D16" s="1112">
        <v>0</v>
      </c>
      <c r="E16" s="1112">
        <v>0</v>
      </c>
      <c r="F16" s="1112">
        <v>0</v>
      </c>
      <c r="G16" s="1112">
        <v>0</v>
      </c>
      <c r="H16" s="1112">
        <v>0</v>
      </c>
      <c r="I16" s="1112">
        <v>0</v>
      </c>
      <c r="J16" s="1112">
        <v>0</v>
      </c>
      <c r="K16" s="1112">
        <v>0</v>
      </c>
      <c r="L16" s="1112">
        <v>0</v>
      </c>
      <c r="M16" s="1112">
        <v>0</v>
      </c>
      <c r="N16" s="1112">
        <v>0</v>
      </c>
      <c r="O16" s="1147"/>
    </row>
    <row r="17" spans="2:15" ht="15.75" thickBot="1" x14ac:dyDescent="0.3">
      <c r="B17" s="1113" t="s">
        <v>789</v>
      </c>
      <c r="C17" s="1146"/>
      <c r="O17" s="1160"/>
    </row>
    <row r="18" spans="2:15" x14ac:dyDescent="0.25">
      <c r="B18" s="1107" t="s">
        <v>775</v>
      </c>
      <c r="C18" s="1116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8">
        <f t="shared" ref="O18:O22" si="2">SUM(C18:N18)</f>
        <v>0</v>
      </c>
    </row>
    <row r="19" spans="2:15" x14ac:dyDescent="0.25">
      <c r="B19" s="1107" t="s">
        <v>769</v>
      </c>
      <c r="C19" s="1119"/>
      <c r="D19" s="1398"/>
      <c r="E19" s="1398"/>
      <c r="F19" s="1398"/>
      <c r="G19" s="1398"/>
      <c r="H19" s="1398"/>
      <c r="I19" s="1398"/>
      <c r="J19" s="1398"/>
      <c r="K19" s="1398"/>
      <c r="L19" s="1398"/>
      <c r="M19" s="1398"/>
      <c r="N19" s="1398"/>
      <c r="O19" s="1120">
        <f t="shared" si="2"/>
        <v>0</v>
      </c>
    </row>
    <row r="20" spans="2:15" x14ac:dyDescent="0.25">
      <c r="B20" s="1107" t="s">
        <v>770</v>
      </c>
      <c r="C20" s="1119"/>
      <c r="D20" s="1398"/>
      <c r="E20" s="1398"/>
      <c r="F20" s="1398"/>
      <c r="G20" s="1398"/>
      <c r="H20" s="1398"/>
      <c r="I20" s="1398"/>
      <c r="J20" s="1398"/>
      <c r="K20" s="1398"/>
      <c r="L20" s="1398"/>
      <c r="M20" s="1398"/>
      <c r="N20" s="1398"/>
      <c r="O20" s="1120">
        <f t="shared" si="2"/>
        <v>0</v>
      </c>
    </row>
    <row r="21" spans="2:15" x14ac:dyDescent="0.25">
      <c r="B21" s="1107" t="s">
        <v>776</v>
      </c>
      <c r="C21" s="1119"/>
      <c r="D21" s="1398"/>
      <c r="E21" s="1398"/>
      <c r="F21" s="1398"/>
      <c r="G21" s="1398"/>
      <c r="H21" s="1398"/>
      <c r="I21" s="1398"/>
      <c r="J21" s="1398"/>
      <c r="K21" s="1398"/>
      <c r="L21" s="1398"/>
      <c r="M21" s="1398"/>
      <c r="N21" s="1398"/>
      <c r="O21" s="1120">
        <f t="shared" si="2"/>
        <v>0</v>
      </c>
    </row>
    <row r="22" spans="2:15" x14ac:dyDescent="0.25">
      <c r="B22" s="1106" t="s">
        <v>777</v>
      </c>
      <c r="C22" s="1122"/>
      <c r="D22" s="1115"/>
      <c r="E22" s="1115"/>
      <c r="F22" s="1115"/>
      <c r="G22" s="1115"/>
      <c r="H22" s="1115"/>
      <c r="I22" s="1115"/>
      <c r="J22" s="1115"/>
      <c r="K22" s="1115"/>
      <c r="L22" s="1115"/>
      <c r="M22" s="1115"/>
      <c r="N22" s="1115"/>
      <c r="O22" s="1123">
        <f t="shared" si="2"/>
        <v>0</v>
      </c>
    </row>
    <row r="23" spans="2:15" ht="15.75" thickBot="1" x14ac:dyDescent="0.3">
      <c r="B23" s="1107" t="s">
        <v>778</v>
      </c>
      <c r="C23" s="1124"/>
      <c r="D23" s="1125"/>
      <c r="E23" s="1125"/>
      <c r="F23" s="1125"/>
      <c r="G23" s="1125"/>
      <c r="H23" s="1125"/>
      <c r="I23" s="1125"/>
      <c r="J23" s="1125"/>
      <c r="K23" s="1125"/>
      <c r="L23" s="1125"/>
      <c r="M23" s="1125"/>
      <c r="N23" s="1125"/>
      <c r="O23" s="1126">
        <f t="shared" ref="O23" si="3">SUM(O18:O22)</f>
        <v>0</v>
      </c>
    </row>
    <row r="24" spans="2:15" x14ac:dyDescent="0.25">
      <c r="B24" s="1107" t="s">
        <v>779</v>
      </c>
      <c r="C24" s="1157">
        <v>550907.15701316926</v>
      </c>
      <c r="D24" s="1141">
        <v>539943.40674524917</v>
      </c>
      <c r="E24" s="1141">
        <v>534504.0746703028</v>
      </c>
      <c r="F24" s="1141">
        <v>480669.68014225439</v>
      </c>
      <c r="G24" s="1141">
        <v>269185.57593598444</v>
      </c>
      <c r="H24" s="1141">
        <v>264643.63426276488</v>
      </c>
      <c r="I24" s="1141">
        <v>439400.23706308845</v>
      </c>
      <c r="J24" s="1141">
        <v>496979.09658369923</v>
      </c>
      <c r="K24" s="1141">
        <v>488574.36596664757</v>
      </c>
      <c r="L24" s="1141">
        <v>571505.01102523191</v>
      </c>
      <c r="M24" s="1141">
        <v>621201.42953761166</v>
      </c>
      <c r="N24" s="860">
        <v>723156.14834089356</v>
      </c>
      <c r="O24" s="1148">
        <f t="shared" ref="O24" si="4">SUM(C24:N24)</f>
        <v>5980669.8172868984</v>
      </c>
    </row>
    <row r="25" spans="2:15" ht="15.75" thickBot="1" x14ac:dyDescent="0.3">
      <c r="B25" s="1113" t="s">
        <v>795</v>
      </c>
      <c r="C25" s="1146"/>
      <c r="O25" s="1160"/>
    </row>
    <row r="26" spans="2:15" x14ac:dyDescent="0.25">
      <c r="B26" s="1107" t="s">
        <v>775</v>
      </c>
      <c r="C26" s="1116"/>
      <c r="D26" s="1117"/>
      <c r="E26" s="1117"/>
      <c r="F26" s="1117"/>
      <c r="G26" s="1117"/>
      <c r="H26" s="1117"/>
      <c r="I26" s="1117"/>
      <c r="J26" s="1117"/>
      <c r="K26" s="1117"/>
      <c r="L26" s="1117"/>
      <c r="M26" s="1117"/>
      <c r="N26" s="1117"/>
      <c r="O26" s="1118">
        <f t="shared" ref="O26:O30" si="5">SUM(C26:N26)</f>
        <v>0</v>
      </c>
    </row>
    <row r="27" spans="2:15" x14ac:dyDescent="0.25">
      <c r="B27" s="1107" t="s">
        <v>769</v>
      </c>
      <c r="C27" s="1119"/>
      <c r="D27" s="1398"/>
      <c r="E27" s="1398"/>
      <c r="F27" s="1398"/>
      <c r="G27" s="1398"/>
      <c r="H27" s="1398"/>
      <c r="I27" s="1398"/>
      <c r="J27" s="1398"/>
      <c r="K27" s="1398"/>
      <c r="L27" s="1398"/>
      <c r="M27" s="1398"/>
      <c r="N27" s="1398"/>
      <c r="O27" s="1120">
        <f t="shared" si="5"/>
        <v>0</v>
      </c>
    </row>
    <row r="28" spans="2:15" x14ac:dyDescent="0.25">
      <c r="B28" s="1107" t="s">
        <v>770</v>
      </c>
      <c r="C28" s="1119"/>
      <c r="D28" s="1398"/>
      <c r="E28" s="1398"/>
      <c r="F28" s="1398"/>
      <c r="G28" s="1398"/>
      <c r="H28" s="1398"/>
      <c r="I28" s="1398"/>
      <c r="J28" s="1398"/>
      <c r="K28" s="1398"/>
      <c r="L28" s="1398"/>
      <c r="M28" s="1398"/>
      <c r="N28" s="1398"/>
      <c r="O28" s="1120">
        <f t="shared" si="5"/>
        <v>0</v>
      </c>
    </row>
    <row r="29" spans="2:15" x14ac:dyDescent="0.25">
      <c r="B29" s="1107" t="s">
        <v>780</v>
      </c>
      <c r="C29" s="1119"/>
      <c r="D29" s="1398"/>
      <c r="E29" s="1398"/>
      <c r="F29" s="1398"/>
      <c r="G29" s="1398"/>
      <c r="H29" s="1398"/>
      <c r="I29" s="1398"/>
      <c r="J29" s="1398"/>
      <c r="K29" s="1398"/>
      <c r="L29" s="1398"/>
      <c r="M29" s="1398"/>
      <c r="N29" s="1398"/>
      <c r="O29" s="1120">
        <f t="shared" si="5"/>
        <v>0</v>
      </c>
    </row>
    <row r="30" spans="2:15" x14ac:dyDescent="0.25">
      <c r="B30" s="1106" t="s">
        <v>777</v>
      </c>
      <c r="C30" s="1122"/>
      <c r="D30" s="1115"/>
      <c r="E30" s="1115"/>
      <c r="F30" s="1115"/>
      <c r="G30" s="1115"/>
      <c r="H30" s="1115"/>
      <c r="I30" s="1115"/>
      <c r="J30" s="1115"/>
      <c r="K30" s="1115"/>
      <c r="L30" s="1115"/>
      <c r="M30" s="1115"/>
      <c r="N30" s="1115"/>
      <c r="O30" s="1123">
        <f t="shared" si="5"/>
        <v>0</v>
      </c>
    </row>
    <row r="31" spans="2:15" ht="15.75" thickBot="1" x14ac:dyDescent="0.3">
      <c r="B31" s="1107" t="s">
        <v>781</v>
      </c>
      <c r="C31" s="1124"/>
      <c r="D31" s="1125"/>
      <c r="E31" s="1125"/>
      <c r="F31" s="1125"/>
      <c r="G31" s="1125"/>
      <c r="H31" s="1125"/>
      <c r="I31" s="1125"/>
      <c r="J31" s="1125"/>
      <c r="K31" s="1125"/>
      <c r="L31" s="1125"/>
      <c r="M31" s="1125"/>
      <c r="N31" s="1125"/>
      <c r="O31" s="1126">
        <f t="shared" ref="O31" si="6">SUM(O26:O30)</f>
        <v>0</v>
      </c>
    </row>
    <row r="32" spans="2:15" x14ac:dyDescent="0.25">
      <c r="B32" s="1108" t="s">
        <v>796</v>
      </c>
      <c r="C32" s="1145">
        <v>4.3655745685100555E-10</v>
      </c>
      <c r="D32" s="1112">
        <v>-4.9476511776447296E-10</v>
      </c>
      <c r="E32" s="1112">
        <v>-2.3283064365386963E-10</v>
      </c>
      <c r="F32" s="1112">
        <v>3.4924596548080444E-10</v>
      </c>
      <c r="G32" s="1112">
        <v>9.0221874415874481E-10</v>
      </c>
      <c r="H32" s="1112">
        <v>-1.964508555829525E-10</v>
      </c>
      <c r="I32" s="1112">
        <v>-2.4738255888223648E-10</v>
      </c>
      <c r="J32" s="1112">
        <v>0</v>
      </c>
      <c r="K32" s="1112">
        <v>3.4924596548080444E-10</v>
      </c>
      <c r="L32" s="1112">
        <v>-5.8207660913467407E-10</v>
      </c>
      <c r="M32" s="1112">
        <v>5.2386894822120667E-10</v>
      </c>
      <c r="N32" s="1112">
        <v>4.6566128730773926E-10</v>
      </c>
      <c r="O32" s="1147"/>
    </row>
    <row r="33" spans="2:17" x14ac:dyDescent="0.25">
      <c r="B33" s="1107" t="s">
        <v>782</v>
      </c>
      <c r="C33" s="1143">
        <v>0</v>
      </c>
      <c r="D33" s="144">
        <v>0</v>
      </c>
      <c r="E33" s="144">
        <v>29854.660099999892</v>
      </c>
      <c r="F33" s="144">
        <v>69386.851260000141</v>
      </c>
      <c r="G33" s="144">
        <v>0</v>
      </c>
      <c r="H33" s="144">
        <v>119357.69376892585</v>
      </c>
      <c r="I33" s="144">
        <v>199665.19815487505</v>
      </c>
      <c r="J33" s="144">
        <v>220665.69957800582</v>
      </c>
      <c r="K33" s="144">
        <v>240288.79560806332</v>
      </c>
      <c r="L33" s="144">
        <v>105672.85066147332</v>
      </c>
      <c r="M33" s="144">
        <v>21372.45077000024</v>
      </c>
      <c r="N33" s="144">
        <v>0</v>
      </c>
      <c r="O33" s="1149">
        <v>1006264.1999013437</v>
      </c>
      <c r="P33" s="1137" t="s">
        <v>798</v>
      </c>
      <c r="Q33" s="457" t="s">
        <v>801</v>
      </c>
    </row>
    <row r="34" spans="2:17" ht="15.75" thickBot="1" x14ac:dyDescent="0.3">
      <c r="B34" s="1108"/>
      <c r="C34" s="1156"/>
      <c r="D34" s="1112"/>
      <c r="E34" s="1112"/>
      <c r="F34" s="1112"/>
      <c r="G34" s="1112"/>
      <c r="H34" s="1112"/>
      <c r="I34" s="1112"/>
      <c r="J34" s="1112"/>
      <c r="K34" s="1112"/>
      <c r="L34" s="1112"/>
      <c r="M34" s="1112"/>
      <c r="N34" s="1112"/>
      <c r="O34" s="1159"/>
    </row>
    <row r="35" spans="2:17" x14ac:dyDescent="0.25">
      <c r="B35" s="1107" t="s">
        <v>783</v>
      </c>
      <c r="C35" s="1128"/>
      <c r="D35" s="1129"/>
      <c r="E35" s="1129"/>
      <c r="F35" s="1129"/>
      <c r="G35" s="1129"/>
      <c r="H35" s="1129"/>
      <c r="I35" s="1129"/>
      <c r="J35" s="1129"/>
      <c r="K35" s="1129"/>
      <c r="L35" s="1129"/>
      <c r="M35" s="1129"/>
      <c r="N35" s="1130"/>
      <c r="O35" s="1153"/>
    </row>
    <row r="36" spans="2:17" x14ac:dyDescent="0.25">
      <c r="B36" s="1106" t="s">
        <v>784</v>
      </c>
      <c r="C36" s="1131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32"/>
      <c r="O36" s="1153"/>
    </row>
    <row r="37" spans="2:17" ht="15.75" thickBot="1" x14ac:dyDescent="0.3">
      <c r="B37" s="1107" t="s">
        <v>785</v>
      </c>
      <c r="C37" s="1133"/>
      <c r="D37" s="1134"/>
      <c r="E37" s="1134"/>
      <c r="F37" s="1134"/>
      <c r="G37" s="1134"/>
      <c r="H37" s="1134"/>
      <c r="I37" s="1134"/>
      <c r="J37" s="1134"/>
      <c r="K37" s="1134"/>
      <c r="L37" s="1134"/>
      <c r="M37" s="1134"/>
      <c r="N37" s="1135"/>
      <c r="O37" s="1153"/>
    </row>
    <row r="38" spans="2:17" x14ac:dyDescent="0.25">
      <c r="B38" s="43"/>
      <c r="C38" s="1400"/>
      <c r="O38" s="1159"/>
    </row>
    <row r="39" spans="2:17" ht="15.75" thickBot="1" x14ac:dyDescent="0.3">
      <c r="B39" s="1107" t="s">
        <v>787</v>
      </c>
      <c r="C39" s="1401">
        <v>30.695700000000002</v>
      </c>
      <c r="D39" s="1402">
        <v>30.695700000000002</v>
      </c>
      <c r="E39" s="1402">
        <v>30.695700000000002</v>
      </c>
      <c r="F39" s="1402">
        <v>30.695700000000002</v>
      </c>
      <c r="G39" s="1402">
        <v>30.695700000000002</v>
      </c>
      <c r="H39" s="1402">
        <v>30.695700000000002</v>
      </c>
      <c r="I39" s="1402">
        <v>30.695700000000002</v>
      </c>
      <c r="J39" s="1402">
        <v>30.695700000000002</v>
      </c>
      <c r="K39" s="1402">
        <v>30.695700000000002</v>
      </c>
      <c r="L39" s="1402">
        <v>30.695700000000002</v>
      </c>
      <c r="M39" s="1402">
        <v>30.695700000000002</v>
      </c>
      <c r="N39" s="1402">
        <v>30.695700000000002</v>
      </c>
      <c r="O39" s="1159"/>
    </row>
    <row r="40" spans="2:17" x14ac:dyDescent="0.25">
      <c r="B40" s="1106" t="s">
        <v>788</v>
      </c>
      <c r="C40" s="1116"/>
      <c r="D40" s="1117"/>
      <c r="E40" s="1117"/>
      <c r="F40" s="1117"/>
      <c r="G40" s="1117"/>
      <c r="H40" s="1117"/>
      <c r="I40" s="1117"/>
      <c r="J40" s="1117"/>
      <c r="K40" s="1117"/>
      <c r="L40" s="1117"/>
      <c r="M40" s="1117"/>
      <c r="N40" s="1142"/>
      <c r="O40" s="1154">
        <v>1361677.5241602384</v>
      </c>
    </row>
    <row r="41" spans="2:17" ht="18.600000000000001" customHeight="1" x14ac:dyDescent="0.25">
      <c r="B41" s="1350" t="s">
        <v>790</v>
      </c>
      <c r="C41" s="1403"/>
      <c r="D41" s="1404"/>
      <c r="E41" s="1404"/>
      <c r="F41" s="1404"/>
      <c r="G41" s="1404"/>
      <c r="H41" s="1404"/>
      <c r="I41" s="1404"/>
      <c r="J41" s="1404"/>
      <c r="K41" s="1404"/>
      <c r="L41" s="1404"/>
      <c r="M41" s="1404"/>
      <c r="N41" s="1405"/>
      <c r="O41" s="1351">
        <v>0</v>
      </c>
      <c r="P41" s="1136" t="s">
        <v>798</v>
      </c>
      <c r="Q41" s="457" t="s">
        <v>799</v>
      </c>
    </row>
    <row r="42" spans="2:17" ht="17.45" customHeight="1" x14ac:dyDescent="0.25">
      <c r="B42" s="1350" t="s">
        <v>791</v>
      </c>
      <c r="C42" s="1406"/>
      <c r="D42" s="1407"/>
      <c r="E42" s="1407"/>
      <c r="F42" s="1407"/>
      <c r="G42" s="1407"/>
      <c r="H42" s="1407"/>
      <c r="I42" s="1407"/>
      <c r="J42" s="1407"/>
      <c r="K42" s="1407"/>
      <c r="L42" s="1407"/>
      <c r="M42" s="1407"/>
      <c r="N42" s="1408"/>
      <c r="O42" s="1352">
        <v>0</v>
      </c>
      <c r="P42" s="1136" t="s">
        <v>798</v>
      </c>
      <c r="Q42" s="457" t="s">
        <v>800</v>
      </c>
    </row>
    <row r="43" spans="2:17" ht="15.75" thickBot="1" x14ac:dyDescent="0.3">
      <c r="B43" s="502" t="s">
        <v>792</v>
      </c>
      <c r="C43" s="1409"/>
      <c r="D43" s="1410"/>
      <c r="E43" s="1410"/>
      <c r="F43" s="1410"/>
      <c r="G43" s="1410"/>
      <c r="H43" s="1410"/>
      <c r="I43" s="1410"/>
      <c r="J43" s="1410"/>
      <c r="K43" s="1410"/>
      <c r="L43" s="1410"/>
      <c r="M43" s="1410"/>
      <c r="N43" s="1411"/>
      <c r="O43" s="744">
        <v>0</v>
      </c>
    </row>
    <row r="44" spans="2:17" ht="15.75" thickBot="1" x14ac:dyDescent="0.3">
      <c r="B44" s="43"/>
      <c r="C44" s="1412"/>
      <c r="O44" s="1158"/>
    </row>
    <row r="45" spans="2:17" x14ac:dyDescent="0.25">
      <c r="B45" s="1107" t="s">
        <v>793</v>
      </c>
      <c r="C45" s="1116"/>
      <c r="D45" s="1117"/>
      <c r="E45" s="1117"/>
      <c r="F45" s="1117"/>
      <c r="G45" s="1117"/>
      <c r="H45" s="1117"/>
      <c r="I45" s="1117"/>
      <c r="J45" s="1117"/>
      <c r="K45" s="1117"/>
      <c r="L45" s="1117"/>
      <c r="M45" s="1117"/>
      <c r="N45" s="1142"/>
      <c r="O45" s="1154">
        <v>592874.39401936787</v>
      </c>
    </row>
    <row r="46" spans="2:17" ht="15.75" thickBot="1" x14ac:dyDescent="0.3">
      <c r="B46" s="1107" t="s">
        <v>794</v>
      </c>
      <c r="C46" s="1409"/>
      <c r="D46" s="1410"/>
      <c r="E46" s="1410"/>
      <c r="F46" s="1410"/>
      <c r="G46" s="1410"/>
      <c r="H46" s="1410"/>
      <c r="I46" s="1410"/>
      <c r="J46" s="1410"/>
      <c r="K46" s="1410"/>
      <c r="L46" s="1410"/>
      <c r="M46" s="1410"/>
      <c r="N46" s="1411"/>
      <c r="O46" s="1155">
        <v>41501207.581355758</v>
      </c>
    </row>
  </sheetData>
  <mergeCells count="1">
    <mergeCell ref="R6:S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J3" sqref="J3"/>
    </sheetView>
  </sheetViews>
  <sheetFormatPr defaultRowHeight="15" x14ac:dyDescent="0.25"/>
  <cols>
    <col min="1" max="1" width="11.28515625" bestFit="1" customWidth="1"/>
    <col min="2" max="2" width="12.5703125" bestFit="1" customWidth="1"/>
    <col min="3" max="4" width="14.28515625" bestFit="1" customWidth="1"/>
    <col min="5" max="5" width="4.42578125" customWidth="1"/>
    <col min="6" max="6" width="10.28515625" customWidth="1"/>
    <col min="7" max="7" width="9.42578125" customWidth="1"/>
    <col min="8" max="8" width="4.28515625" customWidth="1"/>
    <col min="9" max="10" width="11.5703125" bestFit="1" customWidth="1"/>
    <col min="13" max="13" width="12.140625" bestFit="1" customWidth="1"/>
  </cols>
  <sheetData>
    <row r="1" spans="1:14" ht="18.75" x14ac:dyDescent="0.3">
      <c r="A1" s="2" t="s">
        <v>65</v>
      </c>
    </row>
    <row r="2" spans="1:14" ht="15.75" x14ac:dyDescent="0.25">
      <c r="A2" s="252" t="s">
        <v>642</v>
      </c>
    </row>
    <row r="3" spans="1:14" ht="21" x14ac:dyDescent="0.35">
      <c r="A3" s="119" t="s">
        <v>825</v>
      </c>
    </row>
    <row r="4" spans="1:14" ht="15.75" x14ac:dyDescent="0.25">
      <c r="A4" s="1325" t="s">
        <v>826</v>
      </c>
    </row>
    <row r="5" spans="1:14" ht="15.75" x14ac:dyDescent="0.25">
      <c r="A5" s="1325"/>
    </row>
    <row r="6" spans="1:14" ht="21" x14ac:dyDescent="0.35">
      <c r="A6" s="119"/>
    </row>
    <row r="7" spans="1:14" ht="30.75" thickBot="1" x14ac:dyDescent="0.3">
      <c r="A7" s="1326" t="s">
        <v>827</v>
      </c>
      <c r="B7" s="1327" t="s">
        <v>828</v>
      </c>
      <c r="C7" s="1327" t="s">
        <v>829</v>
      </c>
      <c r="D7" s="1327" t="s">
        <v>34</v>
      </c>
      <c r="F7" s="1328" t="s">
        <v>830</v>
      </c>
      <c r="G7" s="1328" t="s">
        <v>831</v>
      </c>
      <c r="H7" s="1329"/>
      <c r="I7" s="1328" t="s">
        <v>832</v>
      </c>
      <c r="J7" s="1328" t="s">
        <v>833</v>
      </c>
    </row>
    <row r="8" spans="1:14" x14ac:dyDescent="0.25">
      <c r="A8" s="41" t="s">
        <v>834</v>
      </c>
      <c r="B8" s="1330">
        <v>150906.39199999996</v>
      </c>
      <c r="C8" s="1330">
        <v>262302.83999999991</v>
      </c>
      <c r="D8" s="1331">
        <f>C8+B8</f>
        <v>413209.23199999984</v>
      </c>
      <c r="F8">
        <v>60</v>
      </c>
      <c r="G8">
        <v>60</v>
      </c>
      <c r="I8" s="1332"/>
      <c r="J8" s="1333"/>
      <c r="L8" s="1334"/>
      <c r="M8" s="1334"/>
      <c r="N8" s="1334"/>
    </row>
    <row r="9" spans="1:14" x14ac:dyDescent="0.25">
      <c r="A9" s="41" t="s">
        <v>835</v>
      </c>
      <c r="B9" s="1330">
        <v>34028.100000000006</v>
      </c>
      <c r="C9" s="1330">
        <v>234306</v>
      </c>
      <c r="D9" s="1331">
        <f>C9+B9</f>
        <v>268334.09999999998</v>
      </c>
      <c r="F9">
        <v>32</v>
      </c>
      <c r="G9">
        <v>32</v>
      </c>
      <c r="I9" s="1413"/>
      <c r="J9" s="1335"/>
      <c r="L9" s="1334"/>
      <c r="M9" s="1334"/>
      <c r="N9" s="1334"/>
    </row>
    <row r="10" spans="1:14" x14ac:dyDescent="0.25">
      <c r="A10" s="41" t="s">
        <v>836</v>
      </c>
      <c r="B10" s="1330">
        <v>47676.470000000008</v>
      </c>
      <c r="C10" s="1330">
        <v>150581.25999999998</v>
      </c>
      <c r="D10" s="1331">
        <f>SUM(B10:C10)</f>
        <v>198257.72999999998</v>
      </c>
      <c r="F10">
        <v>60</v>
      </c>
      <c r="G10">
        <v>60</v>
      </c>
      <c r="I10" s="1336"/>
      <c r="J10" s="1337"/>
      <c r="L10" s="1334"/>
      <c r="M10" s="1334"/>
      <c r="N10" s="1334"/>
    </row>
    <row r="11" spans="1:14" ht="15.75" thickBot="1" x14ac:dyDescent="0.3">
      <c r="A11" s="1338" t="s">
        <v>34</v>
      </c>
      <c r="B11" s="1339">
        <f>SUM(B8:B10)</f>
        <v>232610.96199999997</v>
      </c>
      <c r="C11" s="1339">
        <f>SUM(C8:C10)</f>
        <v>647190.09999999986</v>
      </c>
      <c r="D11" s="1340">
        <f>SUM(D8:D10)</f>
        <v>879801.0619999998</v>
      </c>
      <c r="I11" s="1124"/>
      <c r="J11" s="1341"/>
      <c r="M11" s="1334"/>
    </row>
    <row r="12" spans="1:14" ht="15.75" thickTop="1" x14ac:dyDescent="0.25"/>
    <row r="14" spans="1:14" x14ac:dyDescent="0.25">
      <c r="A14" s="190"/>
    </row>
    <row r="16" spans="1:14" x14ac:dyDescent="0.25">
      <c r="A16" t="s">
        <v>837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5" x14ac:dyDescent="0.25"/>
  <cols>
    <col min="1" max="1" width="9" customWidth="1"/>
    <col min="2" max="2" width="43.85546875" customWidth="1"/>
    <col min="3" max="3" width="11" customWidth="1"/>
    <col min="4" max="4" width="10.5703125" bestFit="1" customWidth="1"/>
    <col min="5" max="5" width="10.85546875" bestFit="1" customWidth="1"/>
  </cols>
  <sheetData>
    <row r="1" spans="1:10" ht="18.75" x14ac:dyDescent="0.3">
      <c r="A1" s="2" t="s">
        <v>65</v>
      </c>
      <c r="B1" s="43"/>
      <c r="C1" s="44"/>
      <c r="D1" s="43"/>
      <c r="E1" s="43"/>
    </row>
    <row r="2" spans="1:10" ht="15.75" x14ac:dyDescent="0.25">
      <c r="A2" s="252" t="s">
        <v>642</v>
      </c>
      <c r="B2" s="64"/>
      <c r="C2" s="64"/>
      <c r="D2" s="64"/>
      <c r="E2" s="64"/>
    </row>
    <row r="3" spans="1:10" ht="21" x14ac:dyDescent="0.35">
      <c r="A3" s="3" t="s">
        <v>126</v>
      </c>
      <c r="B3" s="43"/>
      <c r="C3" s="44"/>
      <c r="D3" s="43"/>
      <c r="E3" s="43"/>
    </row>
    <row r="4" spans="1:10" ht="15.75" x14ac:dyDescent="0.25">
      <c r="A4" s="4"/>
      <c r="B4" s="43"/>
      <c r="C4" s="44"/>
      <c r="D4" s="43"/>
      <c r="E4" s="43"/>
    </row>
    <row r="5" spans="1:10" x14ac:dyDescent="0.25">
      <c r="A5" s="88"/>
      <c r="B5" s="88"/>
      <c r="C5" s="89"/>
      <c r="D5" s="88"/>
      <c r="E5" s="88"/>
    </row>
    <row r="6" spans="1:10" ht="15.75" thickBot="1" x14ac:dyDescent="0.3">
      <c r="A6" s="541" t="s">
        <v>127</v>
      </c>
      <c r="B6" s="542"/>
      <c r="C6" s="543"/>
      <c r="D6" s="544"/>
      <c r="E6" s="544"/>
      <c r="F6" s="43"/>
      <c r="G6" s="43"/>
      <c r="H6" s="43"/>
      <c r="I6" s="43"/>
      <c r="J6" s="43"/>
    </row>
    <row r="7" spans="1:10" s="975" customFormat="1" ht="45.75" thickBot="1" x14ac:dyDescent="0.3">
      <c r="A7" s="982" t="s">
        <v>712</v>
      </c>
      <c r="B7" s="983"/>
      <c r="C7" s="984">
        <v>2024</v>
      </c>
      <c r="D7" s="984" t="s">
        <v>681</v>
      </c>
      <c r="E7" s="978" t="s">
        <v>682</v>
      </c>
      <c r="F7" s="761"/>
      <c r="G7" s="761"/>
      <c r="H7" s="761"/>
      <c r="I7" s="761"/>
      <c r="J7" s="761"/>
    </row>
    <row r="8" spans="1:10" x14ac:dyDescent="0.25">
      <c r="A8" s="985"/>
      <c r="B8" s="986" t="s">
        <v>717</v>
      </c>
      <c r="C8" s="979">
        <v>12</v>
      </c>
      <c r="D8" s="543">
        <v>12</v>
      </c>
      <c r="E8" s="987"/>
      <c r="F8" s="43"/>
      <c r="G8" s="43"/>
      <c r="H8" s="43"/>
      <c r="I8" s="43"/>
      <c r="J8" s="43"/>
    </row>
    <row r="9" spans="1:10" x14ac:dyDescent="0.25">
      <c r="A9" s="988"/>
      <c r="B9" s="989" t="s">
        <v>128</v>
      </c>
      <c r="C9" s="980"/>
      <c r="D9" s="545"/>
      <c r="E9" s="990"/>
      <c r="F9" s="43"/>
      <c r="G9" s="43"/>
      <c r="H9" s="43"/>
      <c r="I9" s="43"/>
      <c r="J9" s="43"/>
    </row>
    <row r="10" spans="1:10" ht="15.75" thickBot="1" x14ac:dyDescent="0.3">
      <c r="A10" s="988"/>
      <c r="B10" s="991" t="s">
        <v>129</v>
      </c>
      <c r="C10" s="981"/>
      <c r="D10" s="545"/>
      <c r="E10" s="990"/>
      <c r="F10" s="43"/>
      <c r="G10" s="43"/>
      <c r="H10" s="43"/>
      <c r="I10" s="43"/>
      <c r="J10" s="43"/>
    </row>
    <row r="11" spans="1:10" ht="15.75" thickTop="1" x14ac:dyDescent="0.25">
      <c r="A11" s="992"/>
      <c r="B11" s="993" t="s">
        <v>130</v>
      </c>
      <c r="C11" s="546"/>
      <c r="D11" s="547"/>
      <c r="E11" s="463"/>
      <c r="F11" s="43"/>
      <c r="G11" s="43"/>
      <c r="H11" s="43"/>
      <c r="I11" s="43"/>
      <c r="J11" s="43"/>
    </row>
    <row r="12" spans="1:10" x14ac:dyDescent="0.25">
      <c r="A12" s="992"/>
      <c r="B12" s="993" t="s">
        <v>131</v>
      </c>
      <c r="C12" s="548"/>
      <c r="D12" s="549"/>
      <c r="E12" s="465"/>
      <c r="F12" s="43"/>
      <c r="G12" s="43"/>
      <c r="H12" s="43"/>
      <c r="I12" s="43"/>
      <c r="J12" s="43"/>
    </row>
    <row r="13" spans="1:10" x14ac:dyDescent="0.25">
      <c r="A13" s="992"/>
      <c r="B13" s="993" t="s">
        <v>132</v>
      </c>
      <c r="C13" s="548"/>
      <c r="D13" s="549"/>
      <c r="E13" s="465"/>
      <c r="F13" s="43"/>
      <c r="G13" s="43"/>
      <c r="H13" s="43"/>
      <c r="I13" s="43"/>
      <c r="J13" s="43"/>
    </row>
    <row r="14" spans="1:10" x14ac:dyDescent="0.25">
      <c r="A14" s="992"/>
      <c r="B14" s="550" t="s">
        <v>133</v>
      </c>
      <c r="C14" s="551"/>
      <c r="D14" s="549"/>
      <c r="E14" s="465"/>
      <c r="F14" s="43"/>
      <c r="G14" s="43"/>
      <c r="H14" s="43"/>
      <c r="I14" s="43"/>
      <c r="J14" s="43"/>
    </row>
    <row r="15" spans="1:10" x14ac:dyDescent="0.25">
      <c r="A15" s="992"/>
      <c r="B15" s="994" t="s">
        <v>134</v>
      </c>
      <c r="C15" s="548"/>
      <c r="D15" s="552"/>
      <c r="E15" s="553"/>
      <c r="F15" s="43"/>
      <c r="G15" s="43"/>
      <c r="H15" s="43"/>
      <c r="I15" s="43"/>
      <c r="J15" s="43"/>
    </row>
    <row r="16" spans="1:10" x14ac:dyDescent="0.25">
      <c r="A16" s="992"/>
      <c r="B16" s="991" t="s">
        <v>135</v>
      </c>
      <c r="C16" s="554"/>
      <c r="D16" s="555"/>
      <c r="E16" s="465"/>
      <c r="F16" s="43"/>
      <c r="G16" s="43"/>
      <c r="H16" s="43"/>
      <c r="I16" s="43"/>
      <c r="J16" s="43"/>
    </row>
    <row r="17" spans="1:10" x14ac:dyDescent="0.25">
      <c r="A17" s="992"/>
      <c r="B17" s="550" t="s">
        <v>136</v>
      </c>
      <c r="C17" s="551"/>
      <c r="D17" s="549"/>
      <c r="E17" s="468"/>
      <c r="F17" s="43"/>
      <c r="G17" s="43"/>
      <c r="H17" s="43"/>
      <c r="I17" s="43"/>
      <c r="J17" s="43"/>
    </row>
    <row r="18" spans="1:10" x14ac:dyDescent="0.25">
      <c r="A18" s="992"/>
      <c r="B18" s="64" t="s">
        <v>137</v>
      </c>
      <c r="C18" s="548"/>
      <c r="D18" s="552"/>
      <c r="E18" s="465"/>
      <c r="F18" s="43"/>
      <c r="G18" s="43"/>
      <c r="H18" s="43"/>
      <c r="I18" s="43"/>
      <c r="J18" s="43"/>
    </row>
    <row r="19" spans="1:10" x14ac:dyDescent="0.25">
      <c r="A19" s="992"/>
      <c r="B19" s="64"/>
      <c r="C19" s="548"/>
      <c r="D19" s="549"/>
      <c r="E19" s="465"/>
      <c r="F19" s="43"/>
      <c r="G19" s="43"/>
      <c r="H19" s="43"/>
      <c r="I19" s="43"/>
      <c r="J19" s="43"/>
    </row>
    <row r="20" spans="1:10" ht="15.75" thickBot="1" x14ac:dyDescent="0.3">
      <c r="A20" s="992"/>
      <c r="B20" s="556" t="s">
        <v>138</v>
      </c>
      <c r="C20" s="557"/>
      <c r="D20" s="558"/>
      <c r="E20" s="559"/>
      <c r="F20" s="43"/>
      <c r="G20" s="43"/>
      <c r="H20" s="43"/>
      <c r="I20" s="43"/>
      <c r="J20" s="43"/>
    </row>
    <row r="21" spans="1:10" ht="16.5" thickTop="1" thickBot="1" x14ac:dyDescent="0.3">
      <c r="A21" s="995"/>
      <c r="B21" s="996" t="s">
        <v>139</v>
      </c>
      <c r="C21" s="560"/>
      <c r="D21" s="561"/>
      <c r="E21" s="562"/>
      <c r="F21" s="43"/>
      <c r="G21" s="43"/>
      <c r="H21" s="43"/>
      <c r="I21" s="43"/>
      <c r="J21" s="43"/>
    </row>
    <row r="22" spans="1:10" x14ac:dyDescent="0.25">
      <c r="A22" s="44"/>
      <c r="B22" s="462"/>
      <c r="C22" s="563"/>
      <c r="D22" s="564"/>
      <c r="E22" s="44"/>
      <c r="F22" s="43"/>
      <c r="G22" s="43"/>
      <c r="H22" s="43"/>
      <c r="I22" s="43"/>
      <c r="J22" s="43"/>
    </row>
    <row r="23" spans="1:10" x14ac:dyDescent="0.25">
      <c r="A23" s="498" t="s">
        <v>84</v>
      </c>
      <c r="B23" s="43"/>
      <c r="C23" s="44"/>
      <c r="D23" s="43"/>
      <c r="E23" s="43"/>
      <c r="F23" s="43"/>
      <c r="G23" s="43"/>
      <c r="H23" s="43"/>
      <c r="I23" s="43"/>
      <c r="J23" s="43"/>
    </row>
    <row r="24" spans="1:10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</sheetData>
  <conditionalFormatting sqref="A23">
    <cfRule type="cellIs" dxfId="31" priority="1" operator="equal">
      <formula>"Jennifer"</formula>
    </cfRule>
    <cfRule type="cellIs" dxfId="30" priority="2" operator="equal">
      <formula>"Kacee"</formula>
    </cfRule>
    <cfRule type="cellIs" dxfId="29" priority="3" operator="equal">
      <formula>"Tricia"</formula>
    </cfRule>
    <cfRule type="cellIs" dxfId="28" priority="4" operator="equal">
      <formula>"Henry"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D23" sqref="D23"/>
    </sheetView>
  </sheetViews>
  <sheetFormatPr defaultRowHeight="15" x14ac:dyDescent="0.2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12" ht="18.75" x14ac:dyDescent="0.3">
      <c r="A1" s="91" t="s">
        <v>65</v>
      </c>
    </row>
    <row r="2" spans="1:12" ht="15.75" x14ac:dyDescent="0.25">
      <c r="A2" s="252" t="s">
        <v>642</v>
      </c>
    </row>
    <row r="3" spans="1:12" ht="20.25" x14ac:dyDescent="0.3">
      <c r="A3" s="92" t="s">
        <v>140</v>
      </c>
    </row>
    <row r="5" spans="1:12" ht="15.75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x14ac:dyDescent="0.25">
      <c r="A6" s="1005"/>
      <c r="B6" s="1006">
        <v>2017</v>
      </c>
      <c r="C6" s="1006">
        <v>2018</v>
      </c>
      <c r="D6" s="1006">
        <v>2019</v>
      </c>
      <c r="E6" s="1006">
        <v>2020</v>
      </c>
      <c r="F6" s="1006">
        <v>2021</v>
      </c>
      <c r="G6" s="1006">
        <v>2022</v>
      </c>
      <c r="H6" s="1007" t="s">
        <v>0</v>
      </c>
      <c r="I6" s="43"/>
      <c r="J6" s="43"/>
      <c r="K6" s="43"/>
      <c r="L6" s="43"/>
    </row>
    <row r="7" spans="1:12" x14ac:dyDescent="0.25">
      <c r="A7" s="997" t="s">
        <v>141</v>
      </c>
      <c r="B7" s="85">
        <v>1943656.8477100283</v>
      </c>
      <c r="C7" s="85">
        <v>2152131.9501899709</v>
      </c>
      <c r="D7" s="85">
        <v>2094265.8142600516</v>
      </c>
      <c r="E7" s="85">
        <v>2475190.1086599804</v>
      </c>
      <c r="F7" s="998">
        <v>4518245.71</v>
      </c>
      <c r="G7" s="998">
        <v>2776662.85</v>
      </c>
      <c r="H7" s="999">
        <f>AVERAGE(B7:G7)</f>
        <v>2660025.5468033389</v>
      </c>
      <c r="I7" s="43"/>
      <c r="J7" s="43"/>
      <c r="K7" s="43"/>
      <c r="L7" s="43"/>
    </row>
    <row r="8" spans="1:12" x14ac:dyDescent="0.25">
      <c r="A8" s="1000" t="s">
        <v>142</v>
      </c>
      <c r="B8" s="566">
        <v>-2218.4</v>
      </c>
      <c r="C8" s="566">
        <v>-9727.9699999999993</v>
      </c>
      <c r="D8" s="566">
        <v>-16928.73</v>
      </c>
      <c r="E8" s="566">
        <v>-73536.75</v>
      </c>
      <c r="F8" s="567">
        <v>-366170.85</v>
      </c>
      <c r="G8" s="567">
        <v>-150353.28</v>
      </c>
      <c r="H8" s="1001">
        <f>AVERAGE(B8:G8)</f>
        <v>-103155.99666666666</v>
      </c>
      <c r="I8" s="43"/>
      <c r="J8" s="43"/>
      <c r="K8" s="43"/>
      <c r="L8" s="43"/>
    </row>
    <row r="9" spans="1:12" ht="15.75" thickBot="1" x14ac:dyDescent="0.3">
      <c r="A9" s="1002" t="s">
        <v>143</v>
      </c>
      <c r="B9" s="1003">
        <f>B7+B8</f>
        <v>1941438.4477100284</v>
      </c>
      <c r="C9" s="1003">
        <f t="shared" ref="C9:G9" si="0">C7+C8</f>
        <v>2142403.9801899707</v>
      </c>
      <c r="D9" s="1003">
        <f t="shared" si="0"/>
        <v>2077337.0842600516</v>
      </c>
      <c r="E9" s="1003">
        <f t="shared" si="0"/>
        <v>2401653.3586599804</v>
      </c>
      <c r="F9" s="1003">
        <f t="shared" si="0"/>
        <v>4152074.86</v>
      </c>
      <c r="G9" s="1003">
        <f t="shared" si="0"/>
        <v>2626309.5700000003</v>
      </c>
      <c r="H9" s="1004">
        <f>AVERAGE(B9:G9)</f>
        <v>2556869.5501366719</v>
      </c>
      <c r="I9" s="43"/>
      <c r="J9" s="43"/>
      <c r="K9" s="43"/>
      <c r="L9" s="43"/>
    </row>
    <row r="10" spans="1:12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x14ac:dyDescent="0.25">
      <c r="A11" s="43"/>
      <c r="B11" s="43"/>
      <c r="C11" s="43"/>
      <c r="D11" s="43"/>
      <c r="E11" s="43"/>
      <c r="F11" s="502"/>
      <c r="G11" s="502" t="s">
        <v>144</v>
      </c>
      <c r="H11" s="904">
        <f>-H9</f>
        <v>-2556869.5501366719</v>
      </c>
      <c r="I11" s="43"/>
      <c r="J11" s="43"/>
      <c r="K11" s="43"/>
      <c r="L11" s="43"/>
    </row>
    <row r="12" spans="1:12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56CAE6-3F70-47DE-9095-A656FEB0B695}"/>
</file>

<file path=customXml/itemProps2.xml><?xml version="1.0" encoding="utf-8"?>
<ds:datastoreItem xmlns:ds="http://schemas.openxmlformats.org/officeDocument/2006/customXml" ds:itemID="{A1D94CD2-147A-4134-A81B-B3077BFA6371}"/>
</file>

<file path=customXml/itemProps3.xml><?xml version="1.0" encoding="utf-8"?>
<ds:datastoreItem xmlns:ds="http://schemas.openxmlformats.org/officeDocument/2006/customXml" ds:itemID="{E508ED2A-87A9-43C5-8ED0-E788810FD4B0}"/>
</file>

<file path=customXml/itemProps4.xml><?xml version="1.0" encoding="utf-8"?>
<ds:datastoreItem xmlns:ds="http://schemas.openxmlformats.org/officeDocument/2006/customXml" ds:itemID="{1C2D5B58-1591-4DBE-A88D-417F8C2B7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REDACTED VERSION</vt:lpstr>
      <vt:lpstr>Power cost summary (R)</vt:lpstr>
      <vt:lpstr>Summary by resource (R)</vt:lpstr>
      <vt:lpstr>Aurora total (R)</vt:lpstr>
      <vt:lpstr>Not in Aurora (R)</vt:lpstr>
      <vt:lpstr>WA CCA (R)</vt:lpstr>
      <vt:lpstr>DR contract benefit (R)</vt:lpstr>
      <vt:lpstr>Colstrip fixed fuel (R)</vt:lpstr>
      <vt:lpstr>EIM GHG benefits</vt:lpstr>
      <vt:lpstr>Mid C summary (R)</vt:lpstr>
      <vt:lpstr>Transmission (R)</vt:lpstr>
      <vt:lpstr>Gas storage (R)</vt:lpstr>
      <vt:lpstr>Gas MTM (R)</vt:lpstr>
      <vt:lpstr>Power hedges (R)</vt:lpstr>
      <vt:lpstr>Wind integration (R)</vt:lpstr>
      <vt:lpstr>Energy prices (R)</vt:lpstr>
      <vt:lpstr>Fixed gas transport (R)</vt:lpstr>
      <vt:lpstr> Distillate fuel (R)</vt:lpstr>
      <vt:lpstr>Non-fuel start costs (R)</vt:lpstr>
      <vt:lpstr>Demand reponse (R)</vt:lpstr>
      <vt:lpstr>FERC 557 costs</vt:lpstr>
      <vt:lpstr>' Distillate fuel (R)'!Print_Area</vt:lpstr>
      <vt:lpstr>'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Traore, Lori</cp:lastModifiedBy>
  <dcterms:created xsi:type="dcterms:W3CDTF">2023-07-20T23:25:18Z</dcterms:created>
  <dcterms:modified xsi:type="dcterms:W3CDTF">2023-12-28T00:22:18Z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