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1"/>
  </bookViews>
  <sheets>
    <sheet name="2010" sheetId="1" r:id="rId1"/>
    <sheet name="GL Accounts" sheetId="2" r:id="rId2"/>
  </sheets>
  <definedNames>
    <definedName name="_xlnm.Print_Area" localSheetId="1">'GL Accounts'!$A$1:$E$80</definedName>
  </definedNames>
  <calcPr calcMode="manual" fullCalcOnLoad="1"/>
</workbook>
</file>

<file path=xl/comments1.xml><?xml version="1.0" encoding="utf-8"?>
<comments xmlns="http://schemas.openxmlformats.org/spreadsheetml/2006/main">
  <authors>
    <author>gzhkw6</author>
  </authors>
  <commentList>
    <comment ref="O68" authorId="0">
      <text>
        <r>
          <rPr>
            <b/>
            <sz val="10"/>
            <rFont val="Tahoma"/>
            <family val="2"/>
          </rPr>
          <t>gzhkw6:</t>
        </r>
        <r>
          <rPr>
            <sz val="10"/>
            <rFont val="Tahoma"/>
            <family val="2"/>
          </rPr>
          <t xml:space="preserve">
Due to meter reading cycle issues booked unbilled usage was increased by 5.9% over the scheduled cycle day estimate.  The same percentage is applied to the decoupling unbilled factors.</t>
        </r>
      </text>
    </comment>
    <comment ref="P68" authorId="0">
      <text>
        <r>
          <rPr>
            <b/>
            <sz val="10"/>
            <rFont val="Tahoma"/>
            <family val="2"/>
          </rPr>
          <t>gzhkw6:</t>
        </r>
        <r>
          <rPr>
            <sz val="10"/>
            <rFont val="Tahoma"/>
            <family val="2"/>
          </rPr>
          <t xml:space="preserve">
Due to meter reading cycle issues booked unbilled usage was increased by 12.16% over the scheduled cycle day estimate.  The same percentage is applied to the decoupling unbilled factors.</t>
        </r>
      </text>
    </comment>
  </commentList>
</comments>
</file>

<file path=xl/sharedStrings.xml><?xml version="1.0" encoding="utf-8"?>
<sst xmlns="http://schemas.openxmlformats.org/spreadsheetml/2006/main" count="200" uniqueCount="117">
  <si>
    <t>AVISTA UTILITIES</t>
  </si>
  <si>
    <t>Schedule 101 Billed Therms</t>
  </si>
  <si>
    <t>January</t>
  </si>
  <si>
    <t>February</t>
  </si>
  <si>
    <t>March</t>
  </si>
  <si>
    <t>April</t>
  </si>
  <si>
    <t>May</t>
  </si>
  <si>
    <t>June</t>
  </si>
  <si>
    <t>July</t>
  </si>
  <si>
    <t>August</t>
  </si>
  <si>
    <t>September</t>
  </si>
  <si>
    <t>October</t>
  </si>
  <si>
    <t>November</t>
  </si>
  <si>
    <t>December</t>
  </si>
  <si>
    <t>Deduct Prior Month Unbilled Therms</t>
  </si>
  <si>
    <t>Add Current Month Unbilled Therms</t>
  </si>
  <si>
    <t>Normal DDH</t>
  </si>
  <si>
    <t>Actual DDH</t>
  </si>
  <si>
    <t>01</t>
  </si>
  <si>
    <t>21</t>
  </si>
  <si>
    <t>Res 101</t>
  </si>
  <si>
    <t>Com 101</t>
  </si>
  <si>
    <t>Ind 101</t>
  </si>
  <si>
    <t>Add Weather Adjustment</t>
  </si>
  <si>
    <t>Schedule 101</t>
  </si>
  <si>
    <t>Weather Normalization</t>
  </si>
  <si>
    <t>Total</t>
  </si>
  <si>
    <t>Degree Day Adjustment</t>
  </si>
  <si>
    <t>31</t>
  </si>
  <si>
    <t>80</t>
  </si>
  <si>
    <t>Washington - Gas</t>
  </si>
  <si>
    <t>Sch. 101</t>
  </si>
  <si>
    <t xml:space="preserve">  Total 101</t>
  </si>
  <si>
    <t xml:space="preserve">   Total</t>
  </si>
  <si>
    <t>Monthly Unbilled Calculation</t>
  </si>
  <si>
    <t>Weather Adj Calendar Therms</t>
  </si>
  <si>
    <t xml:space="preserve">   Weather Adj Calendar Therms</t>
  </si>
  <si>
    <t xml:space="preserve">      Times Current Margin Rate per Therm</t>
  </si>
  <si>
    <t xml:space="preserve">      Therm Difference</t>
  </si>
  <si>
    <t>Less Test Year Therms</t>
  </si>
  <si>
    <t>Deduct New Customer Usage(1)</t>
  </si>
  <si>
    <t xml:space="preserve">         Revenue Excess (Shortfall)</t>
  </si>
  <si>
    <t>90% Limitation</t>
  </si>
  <si>
    <t>407328 or (407428)</t>
  </si>
  <si>
    <t>Period to Date</t>
  </si>
  <si>
    <t>Monthly</t>
  </si>
  <si>
    <t>Revenue Run Customers (Meters Billed)</t>
  </si>
  <si>
    <t>Class</t>
  </si>
  <si>
    <t>Residential 101</t>
  </si>
  <si>
    <t>Commercial 101</t>
  </si>
  <si>
    <t>Industrial 101</t>
  </si>
  <si>
    <t>Interdepartmental 101</t>
  </si>
  <si>
    <t>Use/DD/Cust(6)</t>
  </si>
  <si>
    <t>Unbilled DDH (6)</t>
  </si>
  <si>
    <t>Unbilled Factor (6)</t>
  </si>
  <si>
    <t>07 Baseld(1)</t>
  </si>
  <si>
    <t>2007 Total</t>
  </si>
  <si>
    <t>Adjusted for Actual New Customer Usage and Schedule Shifting</t>
  </si>
  <si>
    <t>Period July 2009 - June 2010</t>
  </si>
  <si>
    <t>Schedule Shifting Adjustment (2)</t>
  </si>
  <si>
    <t xml:space="preserve">(1) Per monthly reports - current month usage for new services opened since that month of the test year. </t>
  </si>
  <si>
    <t>12 Months Ended June 2010 Actual</t>
  </si>
  <si>
    <t>2007 Test Year Factors,  2009 Actual Weather and Cycle Days</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</si>
  <si>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</si>
  <si>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July Amount Journalized (3)</t>
  </si>
  <si>
    <t>Adjustment for July Schedule Shifting (3)</t>
  </si>
  <si>
    <t>(3)  The schedule shifting query was under construction at the time of the July close, therefore a true-up to reflect the corrected July entry is recorded with the August Journal.</t>
  </si>
  <si>
    <t>45% Limitation</t>
  </si>
  <si>
    <t>Approved Decoupling Mechanism per Order No. 10 Docket No. UG-090135</t>
  </si>
  <si>
    <t>Journalized through November</t>
  </si>
  <si>
    <t>Cumulative Adjustment for Approved percentage Limitation</t>
  </si>
  <si>
    <t>2009 compared to 2007 Test Year and 2010 compared to 12 ME Sept 2008 Test Year</t>
  </si>
  <si>
    <t>July - November Adjustment</t>
  </si>
  <si>
    <t>July - November Approved</t>
  </si>
  <si>
    <t>July - November Interim</t>
  </si>
  <si>
    <t>(4)</t>
  </si>
  <si>
    <t>(4) Per Order No. 10 of Docket No. UE-090134, UG-090135 &amp; UG-060518 (consolidated) the approved margin deferral percentage is 45% to be applied to deferrals beginning July 1, 2009.  The interim order allowed journalization of the proposed mechanism, this adjustment trues up the mechanism entries for July through November to the approved amount.</t>
  </si>
  <si>
    <t>GL Account Balance  Accounting Period : '200910, 200911, 200912'</t>
  </si>
  <si>
    <t>Ferc Acct:186328</t>
  </si>
  <si>
    <t>Service:GD</t>
  </si>
  <si>
    <t>Jurisdiction:WA</t>
  </si>
  <si>
    <t>Accounting Period</t>
  </si>
  <si>
    <t>Beginning Balance</t>
  </si>
  <si>
    <t>Monthly Activity</t>
  </si>
  <si>
    <t>Ending Balance</t>
  </si>
  <si>
    <t>200910</t>
  </si>
  <si>
    <t>200911</t>
  </si>
  <si>
    <t>200912</t>
  </si>
  <si>
    <t>Sum: 146,038.00</t>
  </si>
  <si>
    <t>Ferc Acct:182328</t>
  </si>
  <si>
    <t>Ferc Acct Desc:REG ASSET- DECOUPLING SURCHARG</t>
  </si>
  <si>
    <t>Sum: 377,620.15</t>
  </si>
  <si>
    <t>Ferc Acct:182329</t>
  </si>
  <si>
    <t>Ferc Acct Desc:REG ASSET- DECOUPLING PRIOR YE</t>
  </si>
  <si>
    <t>Sum: -683,564.00</t>
  </si>
  <si>
    <t>Ferc Acct:283328</t>
  </si>
  <si>
    <t>Ferc Acct Desc:ADFIT DECOUPLING DEFERRED REV</t>
  </si>
  <si>
    <t>Sum: 55,967.04</t>
  </si>
  <si>
    <t>Ferc Acct:407428</t>
  </si>
  <si>
    <t>Ferc Acct Desc:REG CREDIT DECOUPLING DEF REV</t>
  </si>
  <si>
    <t>Sum: -254,614.00</t>
  </si>
  <si>
    <t>Ferc Acct:407328</t>
  </si>
  <si>
    <t>Ferc Acct Desc:REG DEBIT DECOUPLING DEF REV</t>
  </si>
  <si>
    <t>Sum: 78,459.00</t>
  </si>
  <si>
    <t>Ferc Acct:407329</t>
  </si>
  <si>
    <t>Ferc Acct Desc:REG DEBIT AMT DECOUPLING SURCH</t>
  </si>
  <si>
    <t>Sum: 224,709.44</t>
  </si>
  <si>
    <t>Income Statement Accounts</t>
  </si>
  <si>
    <t>Balance Sheet Accounts</t>
  </si>
  <si>
    <r>
      <t xml:space="preserve">Note 1     In order to maintain conservative books of record during the interim period, the income statement side of the deferral entries (normally recorded in account 407428 (credits) or 407328 (debits)) were recorded in the balance sheet account 186000 </t>
    </r>
    <r>
      <rPr>
        <sz val="10"/>
        <rFont val="Arial"/>
        <family val="0"/>
      </rPr>
      <t>for miscellaneous suspense items. Per Order No. 10 of Docket No. UE-090134, UG-090135 &amp; UG-060518 (consolidated), the approved accumulated deferred revenue from July through November was reversed from Account 186000 and moved to Account 407428.  The portion that was booked, but not approved was reversed from both 186000 and 186328.</t>
    </r>
  </si>
  <si>
    <t>Reduction from 90% to 80% per UG-091399</t>
  </si>
  <si>
    <t>Correction of input error in October</t>
  </si>
  <si>
    <t>See Note 1</t>
  </si>
  <si>
    <t>Transfer to 182328  of $605,105 in December should have occurred Nov 1 with implementation of the surcharge, interest was corrected in the December Journal.</t>
  </si>
  <si>
    <t>Transfer to 182328 in December should have occurred Nov 1 with implementation of the surcharge (UG-091399).</t>
  </si>
  <si>
    <t>Note 1     In order to maintain conservative books of record during the interim period, the income statement side of the deferral entries (normally recorded in account 407428 (credits) or 407328 (debits)) were recorded in the balance sheet account 186000 for miscellaneous suspense items. Per Order No. 10 of Docket No. UE-090134, UG-090135 &amp; UG-060518 (consolidated), the approved accumulated deferred revenue from July through November was reversed from Account 186000 and recorded in Account 407428.  The portion that was booked, but not approved was reversed from both 186000 and 186328.</t>
  </si>
  <si>
    <t xml:space="preserve">Ferc Acct Desc:REG ASSET-DECOUPLING DEFERRED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</si>
</sst>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0000"/>
    <numFmt numFmtId="168" formatCode="0.0000"/>
    <numFmt numFmtId="169" formatCode="0.0"/>
    <numFmt numFmtId="170" formatCode="0.0000%"/>
    <numFmt numFmtId="171" formatCode="&quot;$&quot;#,##0.00000_);\(&quot;$&quot;#,##0.00000\)"/>
    <numFmt numFmtId="172" formatCode="#,###,###,##0.00"/>
    <numFmt numFmtId="173" formatCode="###,###,##0.00"/>
  </numFmts>
  <fonts count="50">
    <font>
      <sz val="10"/>
      <name val="Arial"/>
      <family val="0"/>
    </font>
    <font>
      <sz val="10"/>
      <color indexed="8"/>
      <name val="Tahoma"/>
      <family val="2"/>
    </font>
    <font>
      <b/>
      <sz val="10"/>
      <name val="Arial"/>
      <family val="2"/>
    </font>
    <font>
      <sz val="10"/>
      <color indexed="12"/>
      <name val="Arial"/>
      <family val="2"/>
    </font>
    <font>
      <u val="single"/>
      <sz val="10"/>
      <name val="Arial"/>
      <family val="2"/>
    </font>
    <font>
      <b/>
      <u val="single"/>
      <sz val="10"/>
      <name val="Arial"/>
      <family val="2"/>
    </font>
    <font>
      <b/>
      <i/>
      <sz val="10"/>
      <name val="Arial"/>
      <family val="2"/>
    </font>
    <font>
      <sz val="10"/>
      <name val="Tahoma"/>
      <family val="2"/>
    </font>
    <font>
      <b/>
      <sz val="10"/>
      <name val="Tahoma"/>
      <family val="2"/>
    </font>
    <font>
      <sz val="10"/>
      <color indexed="8"/>
      <name val="Times New Roman"/>
      <family val="1"/>
    </font>
    <font>
      <sz val="10"/>
      <color indexed="8"/>
      <name val="Arial"/>
      <family val="2"/>
    </font>
    <font>
      <b/>
      <sz val="10"/>
      <color indexed="8"/>
      <name val="Arial"/>
      <family val="2"/>
    </font>
    <font>
      <sz val="8"/>
      <name val="Arial"/>
      <family val="2"/>
    </font>
    <font>
      <b/>
      <i/>
      <sz val="12"/>
      <name val="Arial"/>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sz val="10"/>
      <color rgb="FF0A0AD0"/>
      <name val="Arial"/>
      <family val="2"/>
    </font>
    <font>
      <sz val="10"/>
      <color rgb="FF1208D2"/>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style="thin"/>
      <right/>
      <top style="thin"/>
      <bottom/>
    </border>
    <border>
      <left/>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8">
    <xf numFmtId="0" fontId="0" fillId="0" borderId="0" xfId="0" applyAlignment="1">
      <alignment/>
    </xf>
    <xf numFmtId="166" fontId="0" fillId="0" borderId="0" xfId="42" applyNumberFormat="1" applyFont="1" applyAlignment="1">
      <alignment/>
    </xf>
    <xf numFmtId="0" fontId="0" fillId="0" borderId="0" xfId="0" applyFont="1" applyAlignment="1">
      <alignment/>
    </xf>
    <xf numFmtId="166" fontId="0" fillId="0" borderId="0" xfId="0" applyNumberFormat="1" applyFont="1" applyAlignment="1">
      <alignment/>
    </xf>
    <xf numFmtId="166" fontId="0" fillId="0" borderId="10" xfId="0" applyNumberFormat="1" applyFont="1" applyBorder="1" applyAlignment="1">
      <alignment/>
    </xf>
    <xf numFmtId="0" fontId="2" fillId="0" borderId="0" xfId="0" applyFont="1" applyAlignment="1">
      <alignment/>
    </xf>
    <xf numFmtId="166" fontId="0" fillId="0" borderId="0" xfId="0" applyNumberFormat="1" applyFont="1" applyBorder="1" applyAlignment="1">
      <alignment/>
    </xf>
    <xf numFmtId="166" fontId="0" fillId="0" borderId="0" xfId="0" applyNumberFormat="1" applyBorder="1" applyAlignment="1">
      <alignment/>
    </xf>
    <xf numFmtId="166" fontId="0" fillId="0" borderId="0" xfId="0" applyNumberFormat="1" applyAlignment="1">
      <alignment/>
    </xf>
    <xf numFmtId="166" fontId="0" fillId="0" borderId="0" xfId="42" applyNumberFormat="1" applyAlignment="1">
      <alignment/>
    </xf>
    <xf numFmtId="166" fontId="0" fillId="0" borderId="10" xfId="0" applyNumberFormat="1" applyBorder="1" applyAlignment="1">
      <alignment/>
    </xf>
    <xf numFmtId="0" fontId="2" fillId="0" borderId="0" xfId="0" applyFont="1" applyAlignment="1">
      <alignment horizontal="center"/>
    </xf>
    <xf numFmtId="0" fontId="0" fillId="0" borderId="0" xfId="0" applyAlignment="1">
      <alignment horizontal="left"/>
    </xf>
    <xf numFmtId="166" fontId="0" fillId="0" borderId="10" xfId="42" applyNumberFormat="1" applyBorder="1" applyAlignment="1">
      <alignment/>
    </xf>
    <xf numFmtId="166" fontId="0" fillId="0" borderId="0" xfId="42" applyNumberFormat="1" applyBorder="1" applyAlignment="1">
      <alignment/>
    </xf>
    <xf numFmtId="10" fontId="0" fillId="0" borderId="0" xfId="58" applyNumberFormat="1" applyBorder="1" applyAlignment="1">
      <alignment/>
    </xf>
    <xf numFmtId="10" fontId="0" fillId="0" borderId="0" xfId="58" applyNumberFormat="1" applyAlignment="1">
      <alignment/>
    </xf>
    <xf numFmtId="10" fontId="0" fillId="0" borderId="0" xfId="58" applyNumberFormat="1" applyFont="1" applyAlignment="1">
      <alignment/>
    </xf>
    <xf numFmtId="166" fontId="0" fillId="0" borderId="0" xfId="42" applyNumberFormat="1" applyFont="1" applyFill="1" applyAlignment="1">
      <alignment/>
    </xf>
    <xf numFmtId="166" fontId="3" fillId="0" borderId="0" xfId="42" applyNumberFormat="1" applyFont="1" applyFill="1" applyAlignment="1">
      <alignment/>
    </xf>
    <xf numFmtId="0" fontId="4" fillId="0" borderId="0" xfId="0" applyFont="1" applyAlignment="1">
      <alignment/>
    </xf>
    <xf numFmtId="0" fontId="5" fillId="0" borderId="0" xfId="0" applyFont="1" applyAlignment="1">
      <alignment/>
    </xf>
    <xf numFmtId="0" fontId="4" fillId="0" borderId="0" xfId="0" applyFont="1" applyAlignment="1" quotePrefix="1">
      <alignment horizontal="right"/>
    </xf>
    <xf numFmtId="0" fontId="4" fillId="0" borderId="0" xfId="0" applyFont="1" applyAlignment="1">
      <alignment horizontal="right"/>
    </xf>
    <xf numFmtId="17" fontId="4" fillId="0" borderId="0" xfId="0" applyNumberFormat="1" applyFont="1" applyAlignment="1">
      <alignment horizontal="right"/>
    </xf>
    <xf numFmtId="0" fontId="5" fillId="0" borderId="0" xfId="0" applyFont="1" applyAlignment="1">
      <alignment horizontal="center"/>
    </xf>
    <xf numFmtId="17" fontId="4" fillId="0" borderId="0" xfId="0" applyNumberFormat="1" applyFont="1" applyAlignment="1">
      <alignment/>
    </xf>
    <xf numFmtId="0" fontId="6" fillId="0" borderId="0" xfId="0" applyFont="1" applyAlignment="1">
      <alignment/>
    </xf>
    <xf numFmtId="9" fontId="0" fillId="0" borderId="0" xfId="58" applyFont="1" applyAlignment="1">
      <alignment/>
    </xf>
    <xf numFmtId="0" fontId="0" fillId="0" borderId="0" xfId="0" applyFont="1" applyAlignment="1">
      <alignment horizontal="right"/>
    </xf>
    <xf numFmtId="5" fontId="2" fillId="0" borderId="0" xfId="44" applyNumberFormat="1" applyFont="1" applyAlignment="1">
      <alignment/>
    </xf>
    <xf numFmtId="5" fontId="2" fillId="0" borderId="0" xfId="44" applyNumberFormat="1" applyFont="1" applyBorder="1" applyAlignment="1">
      <alignment/>
    </xf>
    <xf numFmtId="5" fontId="2" fillId="0" borderId="0" xfId="44" applyNumberFormat="1" applyFont="1" applyFill="1" applyAlignment="1">
      <alignment/>
    </xf>
    <xf numFmtId="165" fontId="3" fillId="0" borderId="0" xfId="42" applyNumberFormat="1" applyFont="1" applyFill="1" applyBorder="1" applyAlignment="1">
      <alignment/>
    </xf>
    <xf numFmtId="0" fontId="0" fillId="0" borderId="0" xfId="0" applyAlignment="1">
      <alignment horizontal="center"/>
    </xf>
    <xf numFmtId="166" fontId="0" fillId="0" borderId="0" xfId="42" applyNumberFormat="1" applyFont="1" applyBorder="1" applyAlignment="1">
      <alignment/>
    </xf>
    <xf numFmtId="0" fontId="0" fillId="0" borderId="0" xfId="0" applyFont="1" applyFill="1" applyAlignment="1">
      <alignment/>
    </xf>
    <xf numFmtId="0" fontId="4" fillId="0" borderId="0" xfId="0" applyFont="1" applyAlignment="1">
      <alignment horizontal="center"/>
    </xf>
    <xf numFmtId="168" fontId="0" fillId="0" borderId="0" xfId="0" applyNumberFormat="1" applyAlignment="1">
      <alignment/>
    </xf>
    <xf numFmtId="0" fontId="4" fillId="0" borderId="0" xfId="0" applyFont="1" applyAlignment="1">
      <alignment horizontal="right"/>
    </xf>
    <xf numFmtId="0" fontId="0" fillId="0" borderId="0" xfId="0" applyAlignment="1" quotePrefix="1">
      <alignment horizontal="center"/>
    </xf>
    <xf numFmtId="0" fontId="0" fillId="33" borderId="0" xfId="0" applyFont="1" applyFill="1" applyAlignment="1">
      <alignment/>
    </xf>
    <xf numFmtId="166" fontId="3" fillId="0" borderId="0" xfId="0" applyNumberFormat="1" applyFont="1" applyFill="1" applyAlignment="1">
      <alignment/>
    </xf>
    <xf numFmtId="10" fontId="3" fillId="0" borderId="0" xfId="58" applyNumberFormat="1" applyFont="1" applyFill="1" applyBorder="1" applyAlignment="1">
      <alignment/>
    </xf>
    <xf numFmtId="169" fontId="3" fillId="0" borderId="0" xfId="0" applyNumberFormat="1" applyFont="1" applyFill="1" applyAlignment="1">
      <alignment/>
    </xf>
    <xf numFmtId="10" fontId="3" fillId="0" borderId="0" xfId="58" applyNumberFormat="1" applyFont="1" applyFill="1" applyAlignment="1">
      <alignment/>
    </xf>
    <xf numFmtId="164" fontId="2" fillId="0" borderId="0" xfId="44" applyNumberFormat="1" applyFont="1" applyBorder="1" applyAlignment="1">
      <alignment/>
    </xf>
    <xf numFmtId="0" fontId="3" fillId="0" borderId="0" xfId="0" applyFont="1" applyFill="1" applyAlignment="1">
      <alignment/>
    </xf>
    <xf numFmtId="166" fontId="0" fillId="0" borderId="0" xfId="0" applyNumberFormat="1" applyFont="1" applyFill="1" applyBorder="1" applyAlignment="1">
      <alignment/>
    </xf>
    <xf numFmtId="43" fontId="0" fillId="0" borderId="0" xfId="42" applyFont="1" applyAlignment="1">
      <alignment/>
    </xf>
    <xf numFmtId="166" fontId="3" fillId="0" borderId="0" xfId="0" applyNumberFormat="1" applyFont="1" applyAlignment="1">
      <alignment/>
    </xf>
    <xf numFmtId="169" fontId="3" fillId="0" borderId="0" xfId="0" applyNumberFormat="1" applyFont="1" applyFill="1" applyAlignment="1">
      <alignment/>
    </xf>
    <xf numFmtId="10" fontId="3" fillId="0" borderId="0" xfId="58" applyNumberFormat="1" applyFont="1" applyFill="1" applyAlignment="1">
      <alignment/>
    </xf>
    <xf numFmtId="0" fontId="0" fillId="0" borderId="0" xfId="0" applyFont="1" applyBorder="1" applyAlignment="1">
      <alignment/>
    </xf>
    <xf numFmtId="9" fontId="0" fillId="0" borderId="0" xfId="58" applyFont="1" applyBorder="1" applyAlignment="1">
      <alignment/>
    </xf>
    <xf numFmtId="5" fontId="2" fillId="0" borderId="0" xfId="0" applyNumberFormat="1" applyFont="1" applyBorder="1" applyAlignment="1">
      <alignment/>
    </xf>
    <xf numFmtId="166" fontId="47" fillId="0" borderId="0" xfId="0" applyNumberFormat="1" applyFont="1" applyAlignment="1">
      <alignment/>
    </xf>
    <xf numFmtId="10" fontId="47" fillId="0" borderId="0" xfId="58" applyNumberFormat="1" applyFont="1" applyFill="1" applyAlignment="1">
      <alignment/>
    </xf>
    <xf numFmtId="169" fontId="48" fillId="0" borderId="0" xfId="0" applyNumberFormat="1" applyFont="1" applyFill="1" applyAlignment="1">
      <alignment/>
    </xf>
    <xf numFmtId="0" fontId="2" fillId="0" borderId="11" xfId="0" applyFont="1" applyBorder="1" applyAlignment="1">
      <alignment horizontal="center"/>
    </xf>
    <xf numFmtId="0" fontId="5" fillId="0" borderId="11" xfId="0" applyFont="1" applyBorder="1" applyAlignment="1">
      <alignment horizontal="center"/>
    </xf>
    <xf numFmtId="0" fontId="0" fillId="0" borderId="11" xfId="0" applyFont="1" applyBorder="1" applyAlignment="1">
      <alignment/>
    </xf>
    <xf numFmtId="166" fontId="0" fillId="0" borderId="11" xfId="42" applyNumberFormat="1" applyFont="1" applyFill="1" applyBorder="1" applyAlignment="1">
      <alignment/>
    </xf>
    <xf numFmtId="166" fontId="3" fillId="0" borderId="11" xfId="42" applyNumberFormat="1" applyFont="1" applyFill="1" applyBorder="1" applyAlignment="1">
      <alignment/>
    </xf>
    <xf numFmtId="166" fontId="0" fillId="0" borderId="12" xfId="0" applyNumberFormat="1" applyFont="1" applyBorder="1" applyAlignment="1">
      <alignment/>
    </xf>
    <xf numFmtId="166" fontId="0" fillId="0" borderId="11" xfId="0" applyNumberFormat="1" applyFont="1" applyBorder="1" applyAlignment="1">
      <alignment/>
    </xf>
    <xf numFmtId="166" fontId="0" fillId="0" borderId="11" xfId="0" applyNumberFormat="1" applyBorder="1" applyAlignment="1">
      <alignment/>
    </xf>
    <xf numFmtId="166" fontId="0" fillId="0" borderId="12" xfId="0" applyNumberFormat="1" applyBorder="1" applyAlignment="1">
      <alignment/>
    </xf>
    <xf numFmtId="0" fontId="4" fillId="0" borderId="11" xfId="0" applyFont="1" applyBorder="1" applyAlignment="1">
      <alignment/>
    </xf>
    <xf numFmtId="5" fontId="2" fillId="0" borderId="11" xfId="44" applyNumberFormat="1" applyFont="1" applyBorder="1" applyAlignment="1">
      <alignment/>
    </xf>
    <xf numFmtId="9" fontId="0" fillId="0" borderId="11" xfId="58" applyFont="1" applyBorder="1" applyAlignment="1">
      <alignment/>
    </xf>
    <xf numFmtId="0" fontId="4" fillId="0" borderId="0" xfId="0" applyFont="1" applyBorder="1" applyAlignment="1">
      <alignment/>
    </xf>
    <xf numFmtId="5" fontId="0" fillId="0" borderId="0" xfId="44" applyNumberFormat="1" applyFont="1" applyBorder="1" applyAlignment="1">
      <alignment/>
    </xf>
    <xf numFmtId="5" fontId="0" fillId="0" borderId="0" xfId="0" applyNumberFormat="1" applyFont="1" applyAlignment="1">
      <alignment/>
    </xf>
    <xf numFmtId="5" fontId="0" fillId="0" borderId="0" xfId="0" applyNumberFormat="1" applyFont="1" applyBorder="1" applyAlignment="1">
      <alignment/>
    </xf>
    <xf numFmtId="166" fontId="2" fillId="0" borderId="0" xfId="42" applyNumberFormat="1" applyFont="1" applyBorder="1" applyAlignment="1" quotePrefix="1">
      <alignment/>
    </xf>
    <xf numFmtId="0" fontId="0" fillId="0" borderId="0" xfId="55" applyFill="1">
      <alignment/>
      <protection/>
    </xf>
    <xf numFmtId="0" fontId="9" fillId="0" borderId="13" xfId="55" applyFont="1" applyFill="1" applyBorder="1" applyAlignment="1">
      <alignment horizontal="left" vertical="center"/>
      <protection/>
    </xf>
    <xf numFmtId="172" fontId="9" fillId="0" borderId="13" xfId="55" applyNumberFormat="1" applyFont="1" applyFill="1" applyBorder="1" applyAlignment="1">
      <alignment horizontal="right" vertical="center"/>
      <protection/>
    </xf>
    <xf numFmtId="173" fontId="9" fillId="0" borderId="13" xfId="55" applyNumberFormat="1" applyFont="1" applyFill="1" applyBorder="1" applyAlignment="1">
      <alignment horizontal="right" vertical="center"/>
      <protection/>
    </xf>
    <xf numFmtId="0" fontId="11" fillId="0" borderId="13" xfId="55" applyFont="1" applyFill="1" applyBorder="1" applyAlignment="1">
      <alignment horizontal="left" vertical="top"/>
      <protection/>
    </xf>
    <xf numFmtId="172" fontId="11" fillId="0" borderId="13" xfId="55" applyNumberFormat="1" applyFont="1" applyFill="1" applyBorder="1" applyAlignment="1">
      <alignment horizontal="left" vertical="top"/>
      <protection/>
    </xf>
    <xf numFmtId="173" fontId="11" fillId="0" borderId="13" xfId="55" applyNumberFormat="1" applyFont="1" applyFill="1" applyBorder="1" applyAlignment="1">
      <alignment horizontal="left" vertical="top"/>
      <protection/>
    </xf>
    <xf numFmtId="0" fontId="0" fillId="0" borderId="0" xfId="0" applyFill="1" applyAlignment="1">
      <alignment/>
    </xf>
    <xf numFmtId="0" fontId="9" fillId="0" borderId="13" xfId="0" applyFont="1" applyFill="1" applyBorder="1" applyAlignment="1">
      <alignment horizontal="left" vertical="center" wrapText="1"/>
    </xf>
    <xf numFmtId="0" fontId="10" fillId="0" borderId="13" xfId="0" applyFont="1" applyFill="1" applyBorder="1" applyAlignment="1">
      <alignment horizontal="left" vertical="top"/>
    </xf>
    <xf numFmtId="0" fontId="9" fillId="0" borderId="13" xfId="0" applyFont="1" applyFill="1" applyBorder="1" applyAlignment="1">
      <alignment horizontal="left" vertical="top"/>
    </xf>
    <xf numFmtId="0" fontId="9" fillId="0" borderId="13" xfId="0" applyFont="1" applyFill="1" applyBorder="1" applyAlignment="1">
      <alignment horizontal="left" vertical="center"/>
    </xf>
    <xf numFmtId="172" fontId="9" fillId="0" borderId="13" xfId="0" applyNumberFormat="1" applyFont="1" applyFill="1" applyBorder="1" applyAlignment="1">
      <alignment horizontal="right" vertical="center"/>
    </xf>
    <xf numFmtId="173" fontId="9" fillId="0" borderId="13" xfId="0" applyNumberFormat="1" applyFont="1" applyFill="1" applyBorder="1" applyAlignment="1">
      <alignment horizontal="right" vertical="center"/>
    </xf>
    <xf numFmtId="0" fontId="11" fillId="0" borderId="13" xfId="0" applyFont="1" applyFill="1" applyBorder="1" applyAlignment="1">
      <alignment horizontal="left" vertical="top"/>
    </xf>
    <xf numFmtId="172" fontId="11" fillId="0" borderId="13" xfId="0" applyNumberFormat="1" applyFont="1" applyFill="1" applyBorder="1" applyAlignment="1">
      <alignment horizontal="left" vertical="top"/>
    </xf>
    <xf numFmtId="173" fontId="11" fillId="0" borderId="13" xfId="0" applyNumberFormat="1" applyFont="1" applyFill="1" applyBorder="1" applyAlignment="1">
      <alignment horizontal="left" vertical="top"/>
    </xf>
    <xf numFmtId="0" fontId="10" fillId="0" borderId="13" xfId="0" applyFont="1" applyFill="1" applyBorder="1" applyAlignment="1">
      <alignment horizontal="left" vertical="center"/>
    </xf>
    <xf numFmtId="0" fontId="11" fillId="0" borderId="14" xfId="0" applyFont="1" applyFill="1" applyBorder="1" applyAlignment="1">
      <alignment horizontal="left" vertical="top"/>
    </xf>
    <xf numFmtId="172" fontId="11" fillId="0" borderId="14" xfId="0" applyNumberFormat="1" applyFont="1" applyFill="1" applyBorder="1" applyAlignment="1">
      <alignment horizontal="left" vertical="top"/>
    </xf>
    <xf numFmtId="173" fontId="11" fillId="0" borderId="14" xfId="0" applyNumberFormat="1" applyFont="1" applyFill="1" applyBorder="1" applyAlignment="1">
      <alignment horizontal="left" vertical="top"/>
    </xf>
    <xf numFmtId="0" fontId="9" fillId="0" borderId="15" xfId="0" applyFont="1" applyFill="1" applyBorder="1" applyAlignment="1">
      <alignment horizontal="left" vertical="center" wrapText="1"/>
    </xf>
    <xf numFmtId="0" fontId="9" fillId="0" borderId="15" xfId="0" applyFont="1" applyFill="1" applyBorder="1" applyAlignment="1">
      <alignment horizontal="left" vertical="center"/>
    </xf>
    <xf numFmtId="172" fontId="9" fillId="0" borderId="15" xfId="0" applyNumberFormat="1" applyFont="1" applyFill="1" applyBorder="1" applyAlignment="1">
      <alignment horizontal="right" vertical="center"/>
    </xf>
    <xf numFmtId="173" fontId="9" fillId="0" borderId="15" xfId="0" applyNumberFormat="1" applyFont="1" applyFill="1" applyBorder="1" applyAlignment="1">
      <alignment horizontal="right" vertical="center"/>
    </xf>
    <xf numFmtId="0" fontId="9" fillId="0" borderId="14" xfId="0" applyFont="1" applyFill="1" applyBorder="1" applyAlignment="1">
      <alignment horizontal="left" vertical="center"/>
    </xf>
    <xf numFmtId="172" fontId="9" fillId="0" borderId="14" xfId="0" applyNumberFormat="1" applyFont="1" applyFill="1" applyBorder="1" applyAlignment="1">
      <alignment horizontal="right" vertical="center"/>
    </xf>
    <xf numFmtId="173" fontId="9" fillId="0" borderId="14" xfId="0" applyNumberFormat="1" applyFont="1" applyFill="1" applyBorder="1" applyAlignment="1">
      <alignment horizontal="right" vertical="center"/>
    </xf>
    <xf numFmtId="0" fontId="10" fillId="0" borderId="15" xfId="0" applyFont="1" applyFill="1" applyBorder="1" applyAlignment="1">
      <alignment horizontal="left" vertical="top"/>
    </xf>
    <xf numFmtId="0" fontId="9" fillId="0" borderId="15" xfId="0" applyFont="1" applyFill="1" applyBorder="1" applyAlignment="1">
      <alignment horizontal="left" vertical="top"/>
    </xf>
    <xf numFmtId="0" fontId="11" fillId="0" borderId="15" xfId="0" applyFont="1" applyFill="1" applyBorder="1" applyAlignment="1">
      <alignment horizontal="left" vertical="top"/>
    </xf>
    <xf numFmtId="172" fontId="11" fillId="0" borderId="15" xfId="0" applyNumberFormat="1" applyFont="1" applyFill="1" applyBorder="1" applyAlignment="1">
      <alignment horizontal="left" vertical="top"/>
    </xf>
    <xf numFmtId="173" fontId="11" fillId="0" borderId="15" xfId="0" applyNumberFormat="1" applyFont="1" applyFill="1" applyBorder="1" applyAlignment="1">
      <alignment horizontal="left" vertical="top"/>
    </xf>
    <xf numFmtId="0" fontId="0" fillId="0" borderId="0" xfId="55" applyFill="1" applyAlignment="1">
      <alignment wrapText="1"/>
      <protection/>
    </xf>
    <xf numFmtId="0" fontId="9" fillId="0" borderId="13" xfId="55" applyFont="1" applyFill="1" applyBorder="1" applyAlignment="1">
      <alignment vertical="center" wrapText="1"/>
      <protection/>
    </xf>
    <xf numFmtId="0" fontId="2" fillId="0" borderId="0" xfId="55" applyFont="1" applyFill="1" applyAlignment="1">
      <alignment wrapText="1"/>
      <protection/>
    </xf>
    <xf numFmtId="0" fontId="9" fillId="0" borderId="13" xfId="55" applyFont="1" applyFill="1" applyBorder="1" applyAlignment="1">
      <alignment vertical="top" wrapText="1"/>
      <protection/>
    </xf>
    <xf numFmtId="0" fontId="2" fillId="0" borderId="0" xfId="0" applyFont="1" applyAlignment="1">
      <alignment wrapText="1"/>
    </xf>
    <xf numFmtId="0" fontId="2" fillId="0" borderId="0" xfId="0" applyFont="1" applyAlignment="1">
      <alignment/>
    </xf>
    <xf numFmtId="0" fontId="0" fillId="0" borderId="0" xfId="55" applyFill="1" applyAlignment="1">
      <alignment/>
      <protection/>
    </xf>
    <xf numFmtId="0" fontId="9" fillId="0" borderId="13" xfId="55" applyFont="1" applyFill="1" applyBorder="1" applyAlignment="1">
      <alignment vertical="center"/>
      <protection/>
    </xf>
    <xf numFmtId="0" fontId="9" fillId="0" borderId="13"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11" fillId="0" borderId="0" xfId="0" applyFont="1" applyFill="1" applyBorder="1" applyAlignment="1">
      <alignment horizontal="left" vertical="top"/>
    </xf>
    <xf numFmtId="172" fontId="11" fillId="0" borderId="0" xfId="0" applyNumberFormat="1" applyFont="1" applyFill="1" applyBorder="1" applyAlignment="1">
      <alignment horizontal="left" vertical="top"/>
    </xf>
    <xf numFmtId="173" fontId="11" fillId="0" borderId="0" xfId="0" applyNumberFormat="1" applyFont="1" applyFill="1" applyBorder="1" applyAlignment="1">
      <alignment horizontal="left" vertical="top"/>
    </xf>
    <xf numFmtId="0" fontId="12" fillId="0" borderId="0" xfId="0" applyFont="1" applyAlignment="1">
      <alignment/>
    </xf>
    <xf numFmtId="0" fontId="12" fillId="0" borderId="0" xfId="55" applyNumberFormat="1" applyFont="1" applyFill="1" applyAlignment="1">
      <alignment vertical="top" wrapText="1"/>
      <protection/>
    </xf>
    <xf numFmtId="166" fontId="2" fillId="0" borderId="0" xfId="42" applyNumberFormat="1" applyFont="1" applyBorder="1" applyAlignment="1">
      <alignment/>
    </xf>
    <xf numFmtId="0" fontId="0" fillId="0" borderId="0" xfId="55" applyFill="1" applyBorder="1">
      <alignment/>
      <protection/>
    </xf>
    <xf numFmtId="0" fontId="0" fillId="0" borderId="14" xfId="55" applyFill="1" applyBorder="1">
      <alignment/>
      <protection/>
    </xf>
    <xf numFmtId="172" fontId="11" fillId="0" borderId="16" xfId="0" applyNumberFormat="1" applyFont="1" applyFill="1" applyBorder="1" applyAlignment="1">
      <alignment horizontal="left" vertical="top"/>
    </xf>
    <xf numFmtId="173" fontId="11" fillId="0" borderId="16" xfId="0" applyNumberFormat="1" applyFont="1" applyFill="1" applyBorder="1" applyAlignment="1">
      <alignment horizontal="left" vertical="top"/>
    </xf>
    <xf numFmtId="0" fontId="0" fillId="0" borderId="14" xfId="0" applyFont="1" applyBorder="1" applyAlignment="1">
      <alignment/>
    </xf>
    <xf numFmtId="166" fontId="0" fillId="0" borderId="14" xfId="42" applyNumberFormat="1" applyFont="1" applyBorder="1" applyAlignment="1">
      <alignment/>
    </xf>
    <xf numFmtId="0" fontId="13"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0" fillId="0" borderId="0" xfId="0" applyFont="1" applyAlignment="1">
      <alignment horizontal="center"/>
    </xf>
    <xf numFmtId="0" fontId="0" fillId="0" borderId="0" xfId="55" applyFill="1" applyAlignment="1">
      <alignment horizontal="left" vertical="top" wrapText="1"/>
      <protection/>
    </xf>
    <xf numFmtId="0" fontId="0" fillId="0" borderId="0" xfId="55" applyNumberFormat="1" applyFont="1" applyFill="1" applyAlignment="1">
      <alignment horizontal="left" vertical="top" wrapText="1"/>
      <protection/>
    </xf>
    <xf numFmtId="0" fontId="2"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Q98"/>
  <sheetViews>
    <sheetView showGridLines="0" tabSelected="1" workbookViewId="0" topLeftCell="A1">
      <selection activeCell="A46" sqref="A46:P46"/>
    </sheetView>
  </sheetViews>
  <sheetFormatPr defaultColWidth="9.140625" defaultRowHeight="12.75"/>
  <cols>
    <col min="1" max="1" width="17.7109375" style="2" customWidth="1"/>
    <col min="2" max="2" width="11.7109375" style="2" customWidth="1"/>
    <col min="3" max="3" width="11.00390625" style="2" customWidth="1"/>
    <col min="4" max="4" width="13.57421875" style="2" customWidth="1"/>
    <col min="5" max="5" width="12.7109375" style="2" customWidth="1"/>
    <col min="6" max="7" width="13.00390625" style="2" customWidth="1"/>
    <col min="8" max="8" width="12.7109375" style="2" customWidth="1"/>
    <col min="9" max="9" width="13.421875" style="2" bestFit="1" customWidth="1"/>
    <col min="10" max="10" width="14.00390625" style="2" bestFit="1" customWidth="1"/>
    <col min="11" max="11" width="13.140625" style="2" bestFit="1" customWidth="1"/>
    <col min="12" max="12" width="13.00390625" style="2" bestFit="1" customWidth="1"/>
    <col min="13" max="13" width="13.00390625" style="2" customWidth="1"/>
    <col min="14" max="14" width="12.28125" style="2" customWidth="1"/>
    <col min="15" max="15" width="12.57421875" style="2" customWidth="1"/>
    <col min="16" max="16" width="17.28125" style="2" customWidth="1"/>
    <col min="17" max="17" width="14.00390625" style="2" bestFit="1" customWidth="1"/>
    <col min="18" max="18" width="10.28125" style="2" bestFit="1" customWidth="1"/>
    <col min="19" max="16384" width="9.140625" style="2" customWidth="1"/>
  </cols>
  <sheetData>
    <row r="1" spans="1:4" ht="12.75">
      <c r="A1" s="134"/>
      <c r="B1" s="134"/>
      <c r="C1" s="134"/>
      <c r="D1" s="134"/>
    </row>
    <row r="2" spans="1:16" ht="12.75">
      <c r="A2" s="114" t="s">
        <v>0</v>
      </c>
      <c r="B2" s="113"/>
      <c r="C2" s="113"/>
      <c r="D2" s="113"/>
      <c r="E2" s="113"/>
      <c r="F2" s="113"/>
      <c r="G2" s="113"/>
      <c r="H2" s="113"/>
      <c r="I2" s="113"/>
      <c r="J2" s="113"/>
      <c r="K2" s="113"/>
      <c r="L2" s="113"/>
      <c r="M2" s="113"/>
      <c r="N2" s="113"/>
      <c r="O2" s="113"/>
      <c r="P2" s="113"/>
    </row>
    <row r="3" spans="1:16" ht="12.75">
      <c r="A3" s="114" t="s">
        <v>30</v>
      </c>
      <c r="B3" s="113"/>
      <c r="C3" s="113"/>
      <c r="D3" s="113"/>
      <c r="E3" s="113"/>
      <c r="F3" s="113"/>
      <c r="G3" s="113"/>
      <c r="H3" s="113"/>
      <c r="I3" s="113"/>
      <c r="J3" s="113"/>
      <c r="K3" s="113"/>
      <c r="L3" s="113"/>
      <c r="M3" s="113"/>
      <c r="N3" s="113"/>
      <c r="O3" s="113"/>
      <c r="P3" s="113"/>
    </row>
    <row r="4" spans="1:16" ht="12.75" customHeight="1">
      <c r="A4" s="114" t="s">
        <v>68</v>
      </c>
      <c r="B4" s="113"/>
      <c r="C4" s="113"/>
      <c r="D4" s="113"/>
      <c r="E4" s="113"/>
      <c r="F4" s="113"/>
      <c r="G4" s="113"/>
      <c r="H4" s="113"/>
      <c r="I4" s="113"/>
      <c r="J4" s="113"/>
      <c r="K4" s="113"/>
      <c r="L4" s="113"/>
      <c r="M4" s="113"/>
      <c r="N4" s="113"/>
      <c r="O4" s="113"/>
      <c r="P4" s="113"/>
    </row>
    <row r="5" spans="1:16" ht="12.75" customHeight="1">
      <c r="A5" s="114" t="s">
        <v>71</v>
      </c>
      <c r="B5" s="113"/>
      <c r="C5" s="113"/>
      <c r="D5" s="113"/>
      <c r="E5" s="113"/>
      <c r="F5" s="113"/>
      <c r="G5" s="113"/>
      <c r="H5" s="113"/>
      <c r="I5" s="113"/>
      <c r="J5" s="113"/>
      <c r="K5" s="113"/>
      <c r="L5" s="113"/>
      <c r="M5" s="113"/>
      <c r="N5" s="113"/>
      <c r="O5" s="113"/>
      <c r="P5" s="113"/>
    </row>
    <row r="6" spans="1:16" ht="12.75" customHeight="1">
      <c r="A6" s="114" t="s">
        <v>57</v>
      </c>
      <c r="B6" s="113"/>
      <c r="C6" s="113"/>
      <c r="D6" s="113"/>
      <c r="E6" s="113"/>
      <c r="F6" s="113"/>
      <c r="G6" s="113"/>
      <c r="H6" s="113"/>
      <c r="I6" s="113"/>
      <c r="J6" s="113"/>
      <c r="K6" s="113"/>
      <c r="L6" s="113"/>
      <c r="M6" s="113"/>
      <c r="N6" s="113"/>
      <c r="O6" s="113"/>
      <c r="P6" s="113"/>
    </row>
    <row r="7" spans="1:16" ht="12.75" customHeight="1">
      <c r="A7" s="114" t="s">
        <v>58</v>
      </c>
      <c r="B7" s="113"/>
      <c r="C7" s="113"/>
      <c r="D7" s="113"/>
      <c r="E7" s="113"/>
      <c r="F7" s="113"/>
      <c r="G7" s="113"/>
      <c r="H7" s="113"/>
      <c r="I7" s="113"/>
      <c r="J7" s="113"/>
      <c r="K7" s="113"/>
      <c r="L7" s="113"/>
      <c r="M7" s="113"/>
      <c r="N7" s="113"/>
      <c r="O7" s="113"/>
      <c r="P7" s="113"/>
    </row>
    <row r="8" spans="1:10" ht="12.75">
      <c r="A8" s="5"/>
      <c r="J8" s="53"/>
    </row>
    <row r="9" spans="1:10" ht="12.75">
      <c r="A9" s="5"/>
      <c r="J9" s="53"/>
    </row>
    <row r="10" spans="4:16" ht="12.75">
      <c r="D10" s="11">
        <v>2009</v>
      </c>
      <c r="E10" s="11">
        <v>2009</v>
      </c>
      <c r="F10" s="11">
        <v>2009</v>
      </c>
      <c r="G10" s="11">
        <v>2009</v>
      </c>
      <c r="H10" s="11">
        <v>2009</v>
      </c>
      <c r="I10" s="11">
        <v>2009</v>
      </c>
      <c r="J10" s="59">
        <v>2010</v>
      </c>
      <c r="K10" s="11">
        <v>2010</v>
      </c>
      <c r="L10" s="11">
        <v>2010</v>
      </c>
      <c r="M10" s="11">
        <v>2010</v>
      </c>
      <c r="N10" s="11">
        <v>2010</v>
      </c>
      <c r="O10" s="11">
        <v>2010</v>
      </c>
      <c r="P10" s="5" t="s">
        <v>44</v>
      </c>
    </row>
    <row r="11" spans="4:16" ht="12.75">
      <c r="D11" s="25" t="s">
        <v>8</v>
      </c>
      <c r="E11" s="25" t="s">
        <v>9</v>
      </c>
      <c r="F11" s="25" t="s">
        <v>10</v>
      </c>
      <c r="G11" s="25" t="s">
        <v>11</v>
      </c>
      <c r="H11" s="25" t="s">
        <v>12</v>
      </c>
      <c r="I11" s="25" t="s">
        <v>13</v>
      </c>
      <c r="J11" s="60" t="s">
        <v>2</v>
      </c>
      <c r="K11" s="25" t="s">
        <v>3</v>
      </c>
      <c r="L11" s="25" t="s">
        <v>4</v>
      </c>
      <c r="M11" s="25" t="s">
        <v>5</v>
      </c>
      <c r="N11" s="25" t="s">
        <v>6</v>
      </c>
      <c r="O11" s="25" t="s">
        <v>7</v>
      </c>
      <c r="P11" s="25" t="s">
        <v>26</v>
      </c>
    </row>
    <row r="12" spans="1:10" ht="12.75">
      <c r="A12" s="5" t="s">
        <v>61</v>
      </c>
      <c r="B12" s="5"/>
      <c r="J12" s="61"/>
    </row>
    <row r="13" spans="1:15" ht="12.75">
      <c r="A13" s="21" t="s">
        <v>24</v>
      </c>
      <c r="D13" s="1"/>
      <c r="E13" s="1"/>
      <c r="F13" s="1"/>
      <c r="G13" s="18"/>
      <c r="H13" s="18"/>
      <c r="I13" s="18"/>
      <c r="J13" s="62"/>
      <c r="K13" s="18"/>
      <c r="L13" s="18"/>
      <c r="M13" s="18"/>
      <c r="N13" s="18"/>
      <c r="O13" s="18"/>
    </row>
    <row r="14" spans="1:17" ht="12.75">
      <c r="A14" s="2" t="s">
        <v>1</v>
      </c>
      <c r="D14" s="19">
        <v>2373945</v>
      </c>
      <c r="E14" s="19">
        <v>2111270</v>
      </c>
      <c r="F14" s="19">
        <v>2274191</v>
      </c>
      <c r="G14" s="19">
        <v>4129665</v>
      </c>
      <c r="H14" s="19">
        <v>9700573</v>
      </c>
      <c r="I14" s="19">
        <v>15883296</v>
      </c>
      <c r="J14" s="63"/>
      <c r="K14" s="19"/>
      <c r="L14" s="19"/>
      <c r="M14" s="19"/>
      <c r="N14" s="19"/>
      <c r="O14" s="19"/>
      <c r="P14" s="3">
        <f>SUM(D14:O14)</f>
        <v>36472940</v>
      </c>
      <c r="Q14" s="3"/>
    </row>
    <row r="15" spans="1:17" ht="12.75">
      <c r="A15" s="27" t="s">
        <v>40</v>
      </c>
      <c r="D15" s="19">
        <v>-68969</v>
      </c>
      <c r="E15" s="19">
        <v>-62393</v>
      </c>
      <c r="F15" s="19">
        <v>-67659</v>
      </c>
      <c r="G15" s="19">
        <v>-102155</v>
      </c>
      <c r="H15" s="19">
        <v>-244802</v>
      </c>
      <c r="I15" s="19">
        <v>-382445</v>
      </c>
      <c r="J15" s="63"/>
      <c r="K15" s="19"/>
      <c r="L15" s="19"/>
      <c r="M15" s="19"/>
      <c r="N15" s="19"/>
      <c r="O15" s="19"/>
      <c r="P15" s="3">
        <f>SUM(D15:O15)</f>
        <v>-928423</v>
      </c>
      <c r="Q15" s="3"/>
    </row>
    <row r="16" spans="1:17" ht="12.75">
      <c r="A16" s="27" t="s">
        <v>59</v>
      </c>
      <c r="D16" s="19">
        <f>35413-7959</f>
        <v>27454</v>
      </c>
      <c r="E16" s="19">
        <f>25840-5754</f>
        <v>20086</v>
      </c>
      <c r="F16" s="19">
        <f>23251-5711</f>
        <v>17540</v>
      </c>
      <c r="G16" s="19">
        <f>45984-10730</f>
        <v>35254</v>
      </c>
      <c r="H16" s="19">
        <f>97086-30623</f>
        <v>66463</v>
      </c>
      <c r="I16" s="19">
        <v>109275</v>
      </c>
      <c r="J16" s="63"/>
      <c r="K16" s="19"/>
      <c r="L16" s="19"/>
      <c r="M16" s="19"/>
      <c r="N16" s="19"/>
      <c r="O16" s="19"/>
      <c r="P16" s="3"/>
      <c r="Q16" s="3"/>
    </row>
    <row r="17" spans="1:17" ht="12.75">
      <c r="A17" s="2" t="s">
        <v>14</v>
      </c>
      <c r="D17" s="1">
        <f aca="true" t="shared" si="0" ref="D17:I17">-J79</f>
        <v>-1646524</v>
      </c>
      <c r="E17" s="1">
        <f t="shared" si="0"/>
        <v>-1261285</v>
      </c>
      <c r="F17" s="1">
        <f t="shared" si="0"/>
        <v>-1348002</v>
      </c>
      <c r="G17" s="1">
        <f t="shared" si="0"/>
        <v>-1913331</v>
      </c>
      <c r="H17" s="1">
        <f t="shared" si="0"/>
        <v>-7622740</v>
      </c>
      <c r="I17" s="1">
        <f t="shared" si="0"/>
        <v>-11080393</v>
      </c>
      <c r="J17" s="62"/>
      <c r="K17" s="18"/>
      <c r="L17" s="18"/>
      <c r="M17" s="18"/>
      <c r="N17" s="18"/>
      <c r="O17" s="18"/>
      <c r="P17" s="3">
        <f>SUM(D17:O17)</f>
        <v>-24872275</v>
      </c>
      <c r="Q17" s="3"/>
    </row>
    <row r="18" spans="1:17" ht="12.75">
      <c r="A18" s="2" t="s">
        <v>15</v>
      </c>
      <c r="D18" s="1">
        <f aca="true" t="shared" si="1" ref="D18:I18">K79</f>
        <v>1261285</v>
      </c>
      <c r="E18" s="1">
        <f t="shared" si="1"/>
        <v>1348002</v>
      </c>
      <c r="F18" s="1">
        <f t="shared" si="1"/>
        <v>1913331</v>
      </c>
      <c r="G18" s="1">
        <f t="shared" si="1"/>
        <v>7622740</v>
      </c>
      <c r="H18" s="1">
        <f t="shared" si="1"/>
        <v>11080393</v>
      </c>
      <c r="I18" s="1">
        <f t="shared" si="1"/>
        <v>15977636</v>
      </c>
      <c r="J18" s="62"/>
      <c r="K18" s="18"/>
      <c r="L18" s="18"/>
      <c r="M18" s="18"/>
      <c r="N18" s="18"/>
      <c r="O18" s="18"/>
      <c r="P18" s="3">
        <f>SUM(D18:O18)</f>
        <v>39203387</v>
      </c>
      <c r="Q18" s="1"/>
    </row>
    <row r="19" spans="1:17" ht="12.75">
      <c r="A19" s="2" t="s">
        <v>23</v>
      </c>
      <c r="D19" s="1">
        <f aca="true" t="shared" si="2" ref="D19:I19">J63</f>
        <v>0</v>
      </c>
      <c r="E19" s="1">
        <f t="shared" si="2"/>
        <v>0</v>
      </c>
      <c r="F19" s="1">
        <f t="shared" si="2"/>
        <v>0</v>
      </c>
      <c r="G19" s="1">
        <f t="shared" si="2"/>
        <v>-1685053</v>
      </c>
      <c r="H19" s="1">
        <f t="shared" si="2"/>
        <v>813816</v>
      </c>
      <c r="I19" s="1">
        <f t="shared" si="2"/>
        <v>-1286802</v>
      </c>
      <c r="J19" s="62"/>
      <c r="K19" s="18"/>
      <c r="L19" s="18"/>
      <c r="M19" s="18"/>
      <c r="N19" s="18"/>
      <c r="O19" s="18"/>
      <c r="P19" s="3">
        <f>SUM(D19:O19)</f>
        <v>-2158039</v>
      </c>
      <c r="Q19" s="1"/>
    </row>
    <row r="20" spans="1:17" ht="12.75">
      <c r="A20" s="2" t="s">
        <v>36</v>
      </c>
      <c r="D20" s="4">
        <f aca="true" t="shared" si="3" ref="D20:P20">SUM(D14:D19)</f>
        <v>1947191</v>
      </c>
      <c r="E20" s="4">
        <f t="shared" si="3"/>
        <v>2155680</v>
      </c>
      <c r="F20" s="4">
        <f t="shared" si="3"/>
        <v>2789401</v>
      </c>
      <c r="G20" s="4">
        <f t="shared" si="3"/>
        <v>8087120</v>
      </c>
      <c r="H20" s="4">
        <f t="shared" si="3"/>
        <v>13793703</v>
      </c>
      <c r="I20" s="4">
        <f t="shared" si="3"/>
        <v>19220567</v>
      </c>
      <c r="J20" s="64">
        <f t="shared" si="3"/>
        <v>0</v>
      </c>
      <c r="K20" s="4">
        <f t="shared" si="3"/>
        <v>0</v>
      </c>
      <c r="L20" s="4">
        <f t="shared" si="3"/>
        <v>0</v>
      </c>
      <c r="M20" s="4">
        <f t="shared" si="3"/>
        <v>0</v>
      </c>
      <c r="N20" s="4">
        <f t="shared" si="3"/>
        <v>0</v>
      </c>
      <c r="O20" s="4">
        <f t="shared" si="3"/>
        <v>0</v>
      </c>
      <c r="P20" s="4">
        <f t="shared" si="3"/>
        <v>47717590</v>
      </c>
      <c r="Q20" s="1"/>
    </row>
    <row r="21" spans="4:17" ht="12.75">
      <c r="D21" s="6"/>
      <c r="E21" s="6"/>
      <c r="F21" s="6"/>
      <c r="G21" s="6"/>
      <c r="H21" s="6"/>
      <c r="I21" s="6"/>
      <c r="J21" s="65"/>
      <c r="K21" s="6"/>
      <c r="L21" s="6"/>
      <c r="M21" s="6"/>
      <c r="N21" s="6"/>
      <c r="O21" s="6"/>
      <c r="P21" s="6"/>
      <c r="Q21" s="1"/>
    </row>
    <row r="22" spans="1:17" ht="12.75">
      <c r="A22" s="2" t="s">
        <v>35</v>
      </c>
      <c r="D22" s="6">
        <f aca="true" t="shared" si="4" ref="D22:O22">D20</f>
        <v>1947191</v>
      </c>
      <c r="E22" s="6">
        <f t="shared" si="4"/>
        <v>2155680</v>
      </c>
      <c r="F22" s="6">
        <f t="shared" si="4"/>
        <v>2789401</v>
      </c>
      <c r="G22" s="6">
        <f t="shared" si="4"/>
        <v>8087120</v>
      </c>
      <c r="H22" s="6">
        <f t="shared" si="4"/>
        <v>13793703</v>
      </c>
      <c r="I22" s="6">
        <f t="shared" si="4"/>
        <v>19220567</v>
      </c>
      <c r="J22" s="65">
        <f t="shared" si="4"/>
        <v>0</v>
      </c>
      <c r="K22" s="6">
        <f t="shared" si="4"/>
        <v>0</v>
      </c>
      <c r="L22" s="6">
        <f t="shared" si="4"/>
        <v>0</v>
      </c>
      <c r="M22" s="6">
        <f t="shared" si="4"/>
        <v>0</v>
      </c>
      <c r="N22" s="6">
        <f t="shared" si="4"/>
        <v>0</v>
      </c>
      <c r="O22" s="6">
        <f t="shared" si="4"/>
        <v>0</v>
      </c>
      <c r="P22" s="3">
        <f>SUM(D22:O22)</f>
        <v>47993662</v>
      </c>
      <c r="Q22" s="1"/>
    </row>
    <row r="23" spans="1:16" ht="12.75">
      <c r="A23" t="s">
        <v>39</v>
      </c>
      <c r="B23"/>
      <c r="C23"/>
      <c r="D23" s="7">
        <v>1958680</v>
      </c>
      <c r="E23" s="7">
        <v>2065128</v>
      </c>
      <c r="F23" s="7">
        <v>3366957</v>
      </c>
      <c r="G23" s="7">
        <v>8401998</v>
      </c>
      <c r="H23" s="7">
        <v>13830005</v>
      </c>
      <c r="I23" s="7">
        <v>20708858</v>
      </c>
      <c r="J23" s="66">
        <v>19880758</v>
      </c>
      <c r="K23" s="7">
        <v>18737627</v>
      </c>
      <c r="L23" s="7">
        <v>12345740</v>
      </c>
      <c r="M23" s="7">
        <v>9427301</v>
      </c>
      <c r="N23" s="7">
        <v>5554823</v>
      </c>
      <c r="O23" s="7">
        <v>2402374</v>
      </c>
      <c r="P23" s="3">
        <f>SUM(D23:O23)</f>
        <v>118680249</v>
      </c>
    </row>
    <row r="24" spans="1:16" ht="12.75">
      <c r="A24" s="2" t="s">
        <v>38</v>
      </c>
      <c r="C24"/>
      <c r="D24" s="10">
        <f aca="true" t="shared" si="5" ref="D24:I24">D22-D23</f>
        <v>-11489</v>
      </c>
      <c r="E24" s="10">
        <f t="shared" si="5"/>
        <v>90552</v>
      </c>
      <c r="F24" s="10">
        <f t="shared" si="5"/>
        <v>-577556</v>
      </c>
      <c r="G24" s="10">
        <f t="shared" si="5"/>
        <v>-314878</v>
      </c>
      <c r="H24" s="10">
        <f t="shared" si="5"/>
        <v>-36302</v>
      </c>
      <c r="I24" s="10">
        <f t="shared" si="5"/>
        <v>-1488291</v>
      </c>
      <c r="J24" s="67"/>
      <c r="K24" s="10"/>
      <c r="L24" s="10"/>
      <c r="M24" s="10"/>
      <c r="N24" s="10"/>
      <c r="O24" s="10"/>
      <c r="P24" s="4">
        <f>SUM(D24:O24)</f>
        <v>-2337964</v>
      </c>
    </row>
    <row r="25" spans="1:16" ht="12.75">
      <c r="A25" s="2" t="s">
        <v>37</v>
      </c>
      <c r="C25"/>
      <c r="D25" s="20">
        <v>0.24201</v>
      </c>
      <c r="E25" s="20">
        <v>0.24201</v>
      </c>
      <c r="F25" s="20">
        <v>0.24201</v>
      </c>
      <c r="G25" s="20">
        <v>0.24201</v>
      </c>
      <c r="H25" s="20">
        <v>0.24201</v>
      </c>
      <c r="I25" s="20">
        <v>0.24201</v>
      </c>
      <c r="J25" s="68">
        <v>0.24216</v>
      </c>
      <c r="K25" s="71">
        <v>0.24216</v>
      </c>
      <c r="L25" s="71">
        <v>0.24216</v>
      </c>
      <c r="M25" s="71">
        <v>0.24216</v>
      </c>
      <c r="N25" s="71">
        <v>0.24216</v>
      </c>
      <c r="O25" s="71">
        <v>0.24216</v>
      </c>
      <c r="P25"/>
    </row>
    <row r="26" spans="1:16" s="5" customFormat="1" ht="12.75">
      <c r="A26" s="5" t="s">
        <v>41</v>
      </c>
      <c r="D26" s="30">
        <f aca="true" t="shared" si="6" ref="D26:O26">D24*D25</f>
        <v>-2780.45289</v>
      </c>
      <c r="E26" s="30">
        <f t="shared" si="6"/>
        <v>21914.48952</v>
      </c>
      <c r="F26" s="32">
        <f t="shared" si="6"/>
        <v>-139774.32756</v>
      </c>
      <c r="G26" s="30">
        <f t="shared" si="6"/>
        <v>-76203.62478</v>
      </c>
      <c r="H26" s="30">
        <f t="shared" si="6"/>
        <v>-8785.44702</v>
      </c>
      <c r="I26" s="30">
        <f t="shared" si="6"/>
        <v>-360181.30491</v>
      </c>
      <c r="J26" s="69">
        <f t="shared" si="6"/>
        <v>0</v>
      </c>
      <c r="K26" s="30">
        <f t="shared" si="6"/>
        <v>0</v>
      </c>
      <c r="L26" s="30">
        <f t="shared" si="6"/>
        <v>0</v>
      </c>
      <c r="M26" s="32">
        <f t="shared" si="6"/>
        <v>0</v>
      </c>
      <c r="N26" s="30">
        <f t="shared" si="6"/>
        <v>0</v>
      </c>
      <c r="O26" s="32">
        <f t="shared" si="6"/>
        <v>0</v>
      </c>
      <c r="P26" s="30">
        <f>SUM(D26:O26)</f>
        <v>-565810.66764</v>
      </c>
    </row>
    <row r="27" spans="2:16" s="5" customFormat="1" ht="12.75">
      <c r="B27" s="29" t="s">
        <v>67</v>
      </c>
      <c r="C27" s="2"/>
      <c r="D27" s="28">
        <v>0.45</v>
      </c>
      <c r="E27" s="28">
        <v>0.45</v>
      </c>
      <c r="F27" s="28">
        <v>0.45</v>
      </c>
      <c r="G27" s="28">
        <v>0.45</v>
      </c>
      <c r="H27" s="28">
        <v>0.45</v>
      </c>
      <c r="I27" s="28">
        <v>0.45</v>
      </c>
      <c r="J27" s="70">
        <v>0.45</v>
      </c>
      <c r="K27" s="28">
        <v>0.45</v>
      </c>
      <c r="L27" s="28">
        <v>0.45</v>
      </c>
      <c r="M27" s="28">
        <v>0.45</v>
      </c>
      <c r="N27" s="28">
        <v>0.45</v>
      </c>
      <c r="O27" s="28">
        <v>0.45</v>
      </c>
      <c r="P27" s="30"/>
    </row>
    <row r="28" spans="2:16" s="5" customFormat="1" ht="12.75">
      <c r="B28" s="5" t="s">
        <v>43</v>
      </c>
      <c r="C28" s="2"/>
      <c r="D28" s="30">
        <f aca="true" t="shared" si="7" ref="D28:I28">ROUND(D26*D27,0)</f>
        <v>-1251</v>
      </c>
      <c r="E28" s="30">
        <f t="shared" si="7"/>
        <v>9862</v>
      </c>
      <c r="F28" s="30">
        <f t="shared" si="7"/>
        <v>-62898</v>
      </c>
      <c r="G28" s="30">
        <f t="shared" si="7"/>
        <v>-34292</v>
      </c>
      <c r="H28" s="30">
        <f t="shared" si="7"/>
        <v>-3953</v>
      </c>
      <c r="I28" s="31">
        <f t="shared" si="7"/>
        <v>-162082</v>
      </c>
      <c r="J28" s="54"/>
      <c r="K28" s="28"/>
      <c r="L28" s="28"/>
      <c r="M28" s="28"/>
      <c r="N28" s="28"/>
      <c r="O28" s="28"/>
      <c r="P28" s="30">
        <f>SUM(D28:O28)</f>
        <v>-254614</v>
      </c>
    </row>
    <row r="29" spans="2:16" s="5" customFormat="1" ht="12.75">
      <c r="B29" s="29"/>
      <c r="C29" s="2"/>
      <c r="D29" s="28"/>
      <c r="E29" s="28"/>
      <c r="F29" s="28"/>
      <c r="G29" s="28"/>
      <c r="H29" s="28"/>
      <c r="I29" s="28"/>
      <c r="J29" s="54"/>
      <c r="K29" s="28"/>
      <c r="L29" s="28"/>
      <c r="M29" s="28"/>
      <c r="N29" s="28"/>
      <c r="O29" s="28"/>
      <c r="P29" s="30"/>
    </row>
    <row r="30" spans="2:16" s="5" customFormat="1" ht="12.75">
      <c r="B30" s="29" t="s">
        <v>42</v>
      </c>
      <c r="C30" s="2"/>
      <c r="D30" s="28">
        <v>0.9</v>
      </c>
      <c r="E30" s="28">
        <v>0.9</v>
      </c>
      <c r="F30" s="28">
        <v>0.9</v>
      </c>
      <c r="G30" s="28">
        <v>0.9</v>
      </c>
      <c r="H30" s="28">
        <v>0.9</v>
      </c>
      <c r="L30" s="28"/>
      <c r="M30" s="28"/>
      <c r="N30" s="28"/>
      <c r="O30" s="28"/>
      <c r="P30" s="30"/>
    </row>
    <row r="31" spans="1:15" ht="12.75">
      <c r="A31" s="5" t="s">
        <v>69</v>
      </c>
      <c r="D31" s="72">
        <f>ROUND(D26*D30,0)</f>
        <v>-2502</v>
      </c>
      <c r="E31" s="72">
        <f>ROUND(E26*E30,0)</f>
        <v>19723</v>
      </c>
      <c r="F31" s="72">
        <f>ROUND(F26*F30,0)</f>
        <v>-125797</v>
      </c>
      <c r="G31" s="72">
        <f>ROUND(G26*G30,0)</f>
        <v>-68583</v>
      </c>
      <c r="H31" s="72">
        <f>ROUND(H26*H30,0)</f>
        <v>-7907</v>
      </c>
      <c r="L31" s="31"/>
      <c r="M31" s="31"/>
      <c r="N31" s="31"/>
      <c r="O31" s="31"/>
    </row>
    <row r="32" spans="1:16" ht="12.75">
      <c r="A32"/>
      <c r="B32" s="5" t="s">
        <v>43</v>
      </c>
      <c r="C32"/>
      <c r="D32"/>
      <c r="E32" s="1"/>
      <c r="F32" s="1"/>
      <c r="G32" s="1"/>
      <c r="H32" s="1"/>
      <c r="L32" s="1"/>
      <c r="M32" s="1"/>
      <c r="N32" s="1"/>
      <c r="O32" s="1"/>
      <c r="P32" s="3"/>
    </row>
    <row r="33" spans="1:16" ht="12.75">
      <c r="A33" t="s">
        <v>70</v>
      </c>
      <c r="B33" s="5"/>
      <c r="C33"/>
      <c r="D33"/>
      <c r="E33" s="1"/>
      <c r="G33" s="28" t="s">
        <v>73</v>
      </c>
      <c r="H33" s="54"/>
      <c r="I33" s="31">
        <f>SUM($D28:$H28)</f>
        <v>-92532</v>
      </c>
      <c r="J33" s="75" t="s">
        <v>75</v>
      </c>
      <c r="L33" s="1"/>
      <c r="M33" s="1"/>
      <c r="N33" s="1"/>
      <c r="O33" s="1"/>
      <c r="P33" s="3"/>
    </row>
    <row r="34" spans="1:16" ht="12.75">
      <c r="A34"/>
      <c r="B34" s="5"/>
      <c r="C34"/>
      <c r="D34"/>
      <c r="E34" s="1"/>
      <c r="G34" s="72" t="s">
        <v>74</v>
      </c>
      <c r="H34" s="31"/>
      <c r="I34" s="31">
        <f>SUM($D31:$H31)</f>
        <v>-185066</v>
      </c>
      <c r="J34" s="75" t="s">
        <v>75</v>
      </c>
      <c r="K34" s="1"/>
      <c r="L34" s="1"/>
      <c r="M34" s="1"/>
      <c r="N34" s="1"/>
      <c r="O34" s="1"/>
      <c r="P34" s="3"/>
    </row>
    <row r="35" spans="1:16" ht="12.75">
      <c r="A35" s="2" t="s">
        <v>64</v>
      </c>
      <c r="D35" s="72">
        <v>-8482</v>
      </c>
      <c r="E35" s="1"/>
      <c r="G35" s="1"/>
      <c r="H35" s="35"/>
      <c r="I35" s="1"/>
      <c r="J35" s="31"/>
      <c r="K35" s="1"/>
      <c r="L35" s="1"/>
      <c r="M35" s="1"/>
      <c r="N35" s="1"/>
      <c r="O35" s="1"/>
      <c r="P35" s="31"/>
    </row>
    <row r="36" spans="1:16" ht="12.75">
      <c r="A36" s="2" t="s">
        <v>65</v>
      </c>
      <c r="E36" s="73">
        <f>D31-D35</f>
        <v>5980</v>
      </c>
      <c r="G36" s="1" t="s">
        <v>72</v>
      </c>
      <c r="H36" s="35"/>
      <c r="I36" s="124">
        <f>I33-I34</f>
        <v>92534</v>
      </c>
      <c r="J36" s="75" t="s">
        <v>75</v>
      </c>
      <c r="K36" s="1"/>
      <c r="L36" s="1"/>
      <c r="M36" s="1"/>
      <c r="N36" s="1"/>
      <c r="O36" s="1"/>
      <c r="P36" s="3"/>
    </row>
    <row r="37" spans="5:16" ht="12.75">
      <c r="E37" s="74">
        <f>E31+E36</f>
        <v>25703</v>
      </c>
      <c r="F37" s="1"/>
      <c r="G37" s="1"/>
      <c r="H37" s="1"/>
      <c r="I37" s="1"/>
      <c r="J37" s="46"/>
      <c r="K37" s="1"/>
      <c r="L37" s="1"/>
      <c r="M37" s="1"/>
      <c r="N37" s="1"/>
      <c r="O37" s="1"/>
      <c r="P37" s="31"/>
    </row>
    <row r="38" spans="1:16" ht="12.75">
      <c r="A38" s="5"/>
      <c r="B38" s="5"/>
      <c r="C38"/>
      <c r="D38"/>
      <c r="E38" s="55"/>
      <c r="F38" s="1"/>
      <c r="G38" s="1"/>
      <c r="H38" s="1"/>
      <c r="I38" s="1"/>
      <c r="J38" s="46"/>
      <c r="K38" s="1"/>
      <c r="L38" s="1"/>
      <c r="M38" s="1"/>
      <c r="N38" s="1"/>
      <c r="O38" s="1"/>
      <c r="P38" s="31"/>
    </row>
    <row r="39" spans="1:16" ht="12.75">
      <c r="A39" s="5"/>
      <c r="B39" s="5"/>
      <c r="C39"/>
      <c r="D39"/>
      <c r="E39" s="55"/>
      <c r="F39" s="1"/>
      <c r="G39" s="1"/>
      <c r="H39" s="1"/>
      <c r="I39" s="1"/>
      <c r="J39" s="46"/>
      <c r="K39" s="1"/>
      <c r="L39" s="1"/>
      <c r="M39" s="1"/>
      <c r="N39" s="1"/>
      <c r="O39" s="1"/>
      <c r="P39" s="31"/>
    </row>
    <row r="40" spans="1:16" ht="12.75">
      <c r="A40" s="5"/>
      <c r="D40" s="31"/>
      <c r="E40" s="31"/>
      <c r="F40" s="31"/>
      <c r="G40" s="31"/>
      <c r="H40" s="31"/>
      <c r="I40" s="31"/>
      <c r="J40" s="31"/>
      <c r="K40" s="31"/>
      <c r="L40" s="31"/>
      <c r="M40" s="31"/>
      <c r="N40" s="31"/>
      <c r="O40" s="31"/>
      <c r="P40" s="31"/>
    </row>
    <row r="41" spans="1:16" ht="12.75">
      <c r="A41" s="129"/>
      <c r="B41" s="129"/>
      <c r="C41" s="129"/>
      <c r="D41" s="130"/>
      <c r="E41" s="1"/>
      <c r="F41" s="1"/>
      <c r="G41" s="1"/>
      <c r="H41" s="1"/>
      <c r="I41" s="1"/>
      <c r="J41" s="1"/>
      <c r="K41" s="1"/>
      <c r="L41" s="1"/>
      <c r="M41" s="1"/>
      <c r="N41" s="1"/>
      <c r="O41" s="1"/>
      <c r="P41" s="3"/>
    </row>
    <row r="42" spans="1:16" ht="12.75">
      <c r="A42" s="27"/>
      <c r="D42" s="1"/>
      <c r="E42" s="1"/>
      <c r="F42" s="1"/>
      <c r="G42" s="1"/>
      <c r="H42" s="1"/>
      <c r="I42" s="1"/>
      <c r="J42" s="1"/>
      <c r="K42" s="1"/>
      <c r="L42" s="1"/>
      <c r="M42" s="1"/>
      <c r="N42" s="1"/>
      <c r="O42" s="1"/>
      <c r="P42" s="3"/>
    </row>
    <row r="43" spans="1:16" ht="21.75" customHeight="1">
      <c r="A43" s="133" t="s">
        <v>60</v>
      </c>
      <c r="B43" s="133"/>
      <c r="C43" s="133"/>
      <c r="D43" s="133"/>
      <c r="E43" s="133"/>
      <c r="F43" s="133"/>
      <c r="G43" s="133"/>
      <c r="H43" s="133"/>
      <c r="I43" s="133"/>
      <c r="J43" s="133"/>
      <c r="K43" s="133"/>
      <c r="L43" s="133"/>
      <c r="M43" s="133"/>
      <c r="N43" s="133"/>
      <c r="O43" s="133"/>
      <c r="P43" s="133"/>
    </row>
    <row r="44" spans="1:16" ht="39.75" customHeight="1">
      <c r="A44" s="133" t="s">
        <v>63</v>
      </c>
      <c r="B44" s="133"/>
      <c r="C44" s="133"/>
      <c r="D44" s="133"/>
      <c r="E44" s="133"/>
      <c r="F44" s="133"/>
      <c r="G44" s="133"/>
      <c r="H44" s="133"/>
      <c r="I44" s="133"/>
      <c r="J44" s="133"/>
      <c r="K44" s="133"/>
      <c r="L44" s="133"/>
      <c r="M44" s="133"/>
      <c r="N44" s="133"/>
      <c r="O44" s="133"/>
      <c r="P44" s="133"/>
    </row>
    <row r="45" spans="1:16" ht="21" customHeight="1">
      <c r="A45" s="131" t="s">
        <v>66</v>
      </c>
      <c r="D45" s="1"/>
      <c r="E45" s="1"/>
      <c r="F45" s="1"/>
      <c r="G45" s="1"/>
      <c r="H45" s="1"/>
      <c r="I45" s="1"/>
      <c r="J45" s="1"/>
      <c r="K45" s="1"/>
      <c r="L45" s="1"/>
      <c r="M45" s="1"/>
      <c r="N45" s="1"/>
      <c r="O45" s="1"/>
      <c r="P45" s="3"/>
    </row>
    <row r="46" spans="1:16" ht="40.5" customHeight="1">
      <c r="A46" s="132" t="s">
        <v>76</v>
      </c>
      <c r="B46" s="132"/>
      <c r="C46" s="132"/>
      <c r="D46" s="132"/>
      <c r="E46" s="132"/>
      <c r="F46" s="132"/>
      <c r="G46" s="132"/>
      <c r="H46" s="132"/>
      <c r="I46" s="132"/>
      <c r="J46" s="132"/>
      <c r="K46" s="132"/>
      <c r="L46" s="132"/>
      <c r="M46" s="132"/>
      <c r="N46" s="132"/>
      <c r="O46" s="132"/>
      <c r="P46" s="132"/>
    </row>
    <row r="47" spans="1:16" ht="12.75">
      <c r="A47" s="41"/>
      <c r="B47" s="41"/>
      <c r="C47" s="41"/>
      <c r="D47" s="41"/>
      <c r="E47" s="41"/>
      <c r="F47" s="41"/>
      <c r="G47" s="41"/>
      <c r="H47" s="41"/>
      <c r="I47" s="41"/>
      <c r="J47" s="41"/>
      <c r="K47" s="41"/>
      <c r="L47" s="41"/>
      <c r="M47" s="41"/>
      <c r="N47" s="41"/>
      <c r="O47" s="41"/>
      <c r="P47" s="41"/>
    </row>
    <row r="48" ht="12.75">
      <c r="A48" s="27" t="s">
        <v>62</v>
      </c>
    </row>
    <row r="49" spans="1:16" ht="12.75">
      <c r="A49" s="21" t="s">
        <v>25</v>
      </c>
      <c r="B49"/>
      <c r="C49"/>
      <c r="D49"/>
      <c r="E49"/>
      <c r="F49"/>
      <c r="G49"/>
      <c r="H49"/>
      <c r="I49"/>
      <c r="J49"/>
      <c r="K49"/>
      <c r="L49"/>
      <c r="M49"/>
      <c r="N49"/>
      <c r="O49"/>
      <c r="P49"/>
    </row>
    <row r="50" spans="1:16" ht="12.75">
      <c r="A50"/>
      <c r="B50"/>
      <c r="C50"/>
      <c r="D50" s="24">
        <v>39814</v>
      </c>
      <c r="E50" s="24">
        <v>39845</v>
      </c>
      <c r="F50" s="24">
        <v>39873</v>
      </c>
      <c r="G50" s="24">
        <v>39904</v>
      </c>
      <c r="H50" s="24">
        <v>39934</v>
      </c>
      <c r="I50" s="24">
        <v>39965</v>
      </c>
      <c r="J50" s="24">
        <v>39995</v>
      </c>
      <c r="K50" s="24">
        <v>40026</v>
      </c>
      <c r="L50" s="24">
        <v>40057</v>
      </c>
      <c r="M50" s="24">
        <v>40087</v>
      </c>
      <c r="N50" s="24">
        <v>40118</v>
      </c>
      <c r="O50" s="24">
        <v>40148</v>
      </c>
      <c r="P50" s="23" t="s">
        <v>26</v>
      </c>
    </row>
    <row r="51" spans="1:16" ht="12.75">
      <c r="A51" s="2" t="s">
        <v>16</v>
      </c>
      <c r="D51" s="6">
        <v>1105</v>
      </c>
      <c r="E51" s="6">
        <v>912</v>
      </c>
      <c r="F51" s="6">
        <v>768</v>
      </c>
      <c r="G51" s="6">
        <v>536</v>
      </c>
      <c r="H51" s="6">
        <v>324</v>
      </c>
      <c r="I51" s="6">
        <v>139</v>
      </c>
      <c r="J51" s="6">
        <v>37</v>
      </c>
      <c r="K51" s="6">
        <v>34</v>
      </c>
      <c r="L51" s="6">
        <v>189</v>
      </c>
      <c r="M51" s="6">
        <v>543</v>
      </c>
      <c r="N51" s="6">
        <v>894</v>
      </c>
      <c r="O51" s="6">
        <v>1171</v>
      </c>
      <c r="P51" s="3">
        <f>SUM(D51:O51)</f>
        <v>6652</v>
      </c>
    </row>
    <row r="52" spans="1:16" ht="12.75">
      <c r="A52" s="36" t="s">
        <v>17</v>
      </c>
      <c r="B52"/>
      <c r="C52"/>
      <c r="D52" s="50">
        <v>1204</v>
      </c>
      <c r="E52" s="50">
        <v>957</v>
      </c>
      <c r="F52" s="50">
        <v>936</v>
      </c>
      <c r="G52" s="50">
        <v>586</v>
      </c>
      <c r="H52" s="50">
        <v>303</v>
      </c>
      <c r="I52" s="50">
        <v>93</v>
      </c>
      <c r="J52" s="42">
        <v>17</v>
      </c>
      <c r="K52" s="50">
        <v>23</v>
      </c>
      <c r="L52" s="50">
        <v>103</v>
      </c>
      <c r="M52" s="50">
        <v>668</v>
      </c>
      <c r="N52" s="56">
        <v>834</v>
      </c>
      <c r="O52" s="56">
        <v>1252</v>
      </c>
      <c r="P52" s="3">
        <f>SUM(D52:O52)</f>
        <v>6976</v>
      </c>
    </row>
    <row r="53" spans="1:16" ht="12.75">
      <c r="A53" s="5" t="s">
        <v>27</v>
      </c>
      <c r="B53"/>
      <c r="C53"/>
      <c r="D53" s="10">
        <f aca="true" t="shared" si="8" ref="D53:P53">D51-D52</f>
        <v>-99</v>
      </c>
      <c r="E53" s="10">
        <f t="shared" si="8"/>
        <v>-45</v>
      </c>
      <c r="F53" s="10">
        <f t="shared" si="8"/>
        <v>-168</v>
      </c>
      <c r="G53" s="10">
        <f t="shared" si="8"/>
        <v>-50</v>
      </c>
      <c r="H53" s="10">
        <f t="shared" si="8"/>
        <v>21</v>
      </c>
      <c r="I53" s="10">
        <f t="shared" si="8"/>
        <v>46</v>
      </c>
      <c r="J53" s="10">
        <f t="shared" si="8"/>
        <v>20</v>
      </c>
      <c r="K53" s="10">
        <f t="shared" si="8"/>
        <v>11</v>
      </c>
      <c r="L53" s="10">
        <f t="shared" si="8"/>
        <v>86</v>
      </c>
      <c r="M53" s="10">
        <f t="shared" si="8"/>
        <v>-125</v>
      </c>
      <c r="N53" s="10">
        <f t="shared" si="8"/>
        <v>60</v>
      </c>
      <c r="O53" s="10">
        <f t="shared" si="8"/>
        <v>-81</v>
      </c>
      <c r="P53" s="10">
        <f t="shared" si="8"/>
        <v>-324</v>
      </c>
    </row>
    <row r="54" spans="1:16" ht="12.75">
      <c r="A54" s="5"/>
      <c r="B54" s="22"/>
      <c r="C54" s="37" t="s">
        <v>45</v>
      </c>
      <c r="D54" s="8"/>
      <c r="E54" s="8" t="s">
        <v>112</v>
      </c>
      <c r="F54" s="8"/>
      <c r="G54" s="8"/>
      <c r="H54" s="8"/>
      <c r="I54" s="8"/>
      <c r="J54"/>
      <c r="K54"/>
      <c r="L54"/>
      <c r="M54"/>
      <c r="N54"/>
      <c r="O54"/>
      <c r="P54"/>
    </row>
    <row r="55" spans="1:16" ht="12.75">
      <c r="A55" t="s">
        <v>20</v>
      </c>
      <c r="B55"/>
      <c r="C55" s="23" t="s">
        <v>52</v>
      </c>
      <c r="D55" s="38">
        <v>0.1005</v>
      </c>
      <c r="E55" s="38">
        <v>0.1005</v>
      </c>
      <c r="F55" s="38">
        <v>0.1005</v>
      </c>
      <c r="G55" s="38">
        <v>0.0896</v>
      </c>
      <c r="H55" s="38">
        <v>0.0896</v>
      </c>
      <c r="I55" s="38">
        <v>0.0896</v>
      </c>
      <c r="J55" s="38">
        <v>0</v>
      </c>
      <c r="K55" s="38">
        <v>0</v>
      </c>
      <c r="L55" s="38">
        <v>0</v>
      </c>
      <c r="M55" s="38">
        <v>0.0896</v>
      </c>
      <c r="N55" s="38">
        <v>0.0896</v>
      </c>
      <c r="O55" s="38">
        <v>0.1005</v>
      </c>
      <c r="P55"/>
    </row>
    <row r="56" spans="1:16" ht="12.75">
      <c r="A56" t="s">
        <v>21</v>
      </c>
      <c r="B56"/>
      <c r="C56" s="23" t="s">
        <v>52</v>
      </c>
      <c r="D56" s="38">
        <v>0.2427</v>
      </c>
      <c r="E56" s="38">
        <v>0.2427</v>
      </c>
      <c r="F56" s="38">
        <v>0.2427</v>
      </c>
      <c r="G56" s="38">
        <v>0.1688</v>
      </c>
      <c r="H56" s="38">
        <v>0.1688</v>
      </c>
      <c r="I56" s="38">
        <v>0.1688</v>
      </c>
      <c r="J56" s="38">
        <v>0</v>
      </c>
      <c r="K56" s="38">
        <v>0</v>
      </c>
      <c r="L56" s="38">
        <v>0</v>
      </c>
      <c r="M56" s="38">
        <v>0.1688</v>
      </c>
      <c r="N56" s="38">
        <v>0.1688</v>
      </c>
      <c r="O56" s="38">
        <v>0.2427</v>
      </c>
      <c r="P56"/>
    </row>
    <row r="57" spans="1:16" ht="12.75">
      <c r="A57" t="s">
        <v>22</v>
      </c>
      <c r="B57"/>
      <c r="C57" s="23" t="s">
        <v>52</v>
      </c>
      <c r="D57" s="38">
        <v>0.4222</v>
      </c>
      <c r="E57" s="38">
        <v>0.4222</v>
      </c>
      <c r="F57" s="38">
        <v>0.4222</v>
      </c>
      <c r="G57" s="38">
        <v>0.3055</v>
      </c>
      <c r="H57" s="38">
        <v>0.3055</v>
      </c>
      <c r="I57" s="38">
        <v>0.3055</v>
      </c>
      <c r="J57" s="38">
        <v>0</v>
      </c>
      <c r="K57" s="38">
        <v>0</v>
      </c>
      <c r="L57" s="38">
        <v>0</v>
      </c>
      <c r="M57" s="38">
        <v>0.3055</v>
      </c>
      <c r="N57" s="38">
        <v>0.3055</v>
      </c>
      <c r="O57" s="38">
        <v>0.4222</v>
      </c>
      <c r="P57"/>
    </row>
    <row r="58" spans="1:16" ht="12.75">
      <c r="A58"/>
      <c r="B58" s="20"/>
      <c r="C58"/>
      <c r="D58"/>
      <c r="E58"/>
      <c r="F58"/>
      <c r="G58"/>
      <c r="H58"/>
      <c r="I58"/>
      <c r="J58"/>
      <c r="K58"/>
      <c r="L58"/>
      <c r="M58"/>
      <c r="N58"/>
      <c r="O58"/>
      <c r="P58"/>
    </row>
    <row r="59" spans="1:16" ht="12.75">
      <c r="A59" s="21" t="s">
        <v>31</v>
      </c>
      <c r="B59" s="20"/>
      <c r="C59" s="20"/>
      <c r="D59"/>
      <c r="E59"/>
      <c r="F59"/>
      <c r="G59"/>
      <c r="H59"/>
      <c r="I59"/>
      <c r="J59"/>
      <c r="K59"/>
      <c r="L59"/>
      <c r="M59"/>
      <c r="N59"/>
      <c r="O59"/>
      <c r="P59"/>
    </row>
    <row r="60" spans="1:16" ht="12.75">
      <c r="A60" t="s">
        <v>20</v>
      </c>
      <c r="B60"/>
      <c r="C60"/>
      <c r="D60" s="9">
        <f aca="true" t="shared" si="9" ref="D60:O60">ROUND(D$53*D55*D84,0)</f>
        <v>-1266432</v>
      </c>
      <c r="E60" s="9">
        <f t="shared" si="9"/>
        <v>-576804</v>
      </c>
      <c r="F60" s="9">
        <f t="shared" si="9"/>
        <v>-2152541</v>
      </c>
      <c r="G60" s="9">
        <f t="shared" si="9"/>
        <v>-571325</v>
      </c>
      <c r="H60" s="9">
        <f t="shared" si="9"/>
        <v>239744</v>
      </c>
      <c r="I60" s="9">
        <f t="shared" si="9"/>
        <v>524329</v>
      </c>
      <c r="J60" s="9">
        <f t="shared" si="9"/>
        <v>0</v>
      </c>
      <c r="K60" s="9">
        <f t="shared" si="9"/>
        <v>0</v>
      </c>
      <c r="L60" s="9">
        <f t="shared" si="9"/>
        <v>0</v>
      </c>
      <c r="M60" s="9">
        <f t="shared" si="9"/>
        <v>-1437755</v>
      </c>
      <c r="N60" s="9">
        <f t="shared" si="9"/>
        <v>694676</v>
      </c>
      <c r="O60" s="9">
        <f t="shared" si="9"/>
        <v>-1053576</v>
      </c>
      <c r="P60" s="9">
        <f>SUM(D60:O60)</f>
        <v>-5599684</v>
      </c>
    </row>
    <row r="61" spans="1:16" ht="12.75">
      <c r="A61" t="s">
        <v>21</v>
      </c>
      <c r="B61"/>
      <c r="C61"/>
      <c r="D61" s="9">
        <f aca="true" t="shared" si="10" ref="D61:O61">ROUND(D$53*D56*D85,0)</f>
        <v>-274151</v>
      </c>
      <c r="E61" s="9">
        <f t="shared" si="10"/>
        <v>-126121</v>
      </c>
      <c r="F61" s="9">
        <f t="shared" si="10"/>
        <v>-466858</v>
      </c>
      <c r="G61" s="9">
        <f t="shared" si="10"/>
        <v>-96798</v>
      </c>
      <c r="H61" s="9">
        <f t="shared" si="10"/>
        <v>40694</v>
      </c>
      <c r="I61" s="9">
        <f t="shared" si="10"/>
        <v>89326</v>
      </c>
      <c r="J61" s="9">
        <f t="shared" si="10"/>
        <v>0</v>
      </c>
      <c r="K61" s="9">
        <f t="shared" si="10"/>
        <v>0</v>
      </c>
      <c r="L61" s="9">
        <f t="shared" si="10"/>
        <v>0</v>
      </c>
      <c r="M61" s="9">
        <f t="shared" si="10"/>
        <v>-243747</v>
      </c>
      <c r="N61" s="9">
        <f t="shared" si="10"/>
        <v>117454</v>
      </c>
      <c r="O61" s="9">
        <f t="shared" si="10"/>
        <v>-230046</v>
      </c>
      <c r="P61" s="9">
        <f>SUM(D61:O61)</f>
        <v>-1190247</v>
      </c>
    </row>
    <row r="62" spans="1:16" ht="12.75">
      <c r="A62" t="s">
        <v>22</v>
      </c>
      <c r="B62"/>
      <c r="C62"/>
      <c r="D62" s="9">
        <f aca="true" t="shared" si="11" ref="D62:O62">ROUND(D$53*D57*D86,0)</f>
        <v>-3595</v>
      </c>
      <c r="E62" s="9">
        <f t="shared" si="11"/>
        <v>-1862</v>
      </c>
      <c r="F62" s="9">
        <f t="shared" si="11"/>
        <v>-6526</v>
      </c>
      <c r="G62" s="9">
        <f t="shared" si="11"/>
        <v>-1405</v>
      </c>
      <c r="H62" s="9">
        <f t="shared" si="11"/>
        <v>597</v>
      </c>
      <c r="I62" s="9">
        <f t="shared" si="11"/>
        <v>1335</v>
      </c>
      <c r="J62" s="9">
        <f t="shared" si="11"/>
        <v>0</v>
      </c>
      <c r="K62" s="9">
        <f t="shared" si="11"/>
        <v>0</v>
      </c>
      <c r="L62" s="9">
        <f t="shared" si="11"/>
        <v>0</v>
      </c>
      <c r="M62" s="9">
        <f t="shared" si="11"/>
        <v>-3551</v>
      </c>
      <c r="N62" s="9">
        <f t="shared" si="11"/>
        <v>1686</v>
      </c>
      <c r="O62" s="9">
        <f t="shared" si="11"/>
        <v>-3180</v>
      </c>
      <c r="P62" s="9">
        <f>SUM(D62:O62)</f>
        <v>-16501</v>
      </c>
    </row>
    <row r="63" spans="1:16" ht="12.75">
      <c r="A63" t="s">
        <v>32</v>
      </c>
      <c r="B63"/>
      <c r="C63"/>
      <c r="D63" s="13">
        <f aca="true" t="shared" si="12" ref="D63:P63">SUM(D60:D62)</f>
        <v>-1544178</v>
      </c>
      <c r="E63" s="13">
        <f t="shared" si="12"/>
        <v>-704787</v>
      </c>
      <c r="F63" s="13">
        <f t="shared" si="12"/>
        <v>-2625925</v>
      </c>
      <c r="G63" s="13">
        <f t="shared" si="12"/>
        <v>-669528</v>
      </c>
      <c r="H63" s="13">
        <f t="shared" si="12"/>
        <v>281035</v>
      </c>
      <c r="I63" s="13">
        <f t="shared" si="12"/>
        <v>614990</v>
      </c>
      <c r="J63" s="13">
        <f t="shared" si="12"/>
        <v>0</v>
      </c>
      <c r="K63" s="13">
        <f t="shared" si="12"/>
        <v>0</v>
      </c>
      <c r="L63" s="13">
        <f t="shared" si="12"/>
        <v>0</v>
      </c>
      <c r="M63" s="13">
        <f t="shared" si="12"/>
        <v>-1685053</v>
      </c>
      <c r="N63" s="13">
        <f t="shared" si="12"/>
        <v>813816</v>
      </c>
      <c r="O63" s="13">
        <f t="shared" si="12"/>
        <v>-1286802</v>
      </c>
      <c r="P63" s="13">
        <f t="shared" si="12"/>
        <v>-6806432</v>
      </c>
    </row>
    <row r="64" spans="1:16" ht="12.75">
      <c r="A64"/>
      <c r="B64"/>
      <c r="C64"/>
      <c r="D64"/>
      <c r="E64"/>
      <c r="F64"/>
      <c r="G64"/>
      <c r="H64"/>
      <c r="I64"/>
      <c r="J64"/>
      <c r="K64"/>
      <c r="L64"/>
      <c r="M64"/>
      <c r="N64"/>
      <c r="O64"/>
      <c r="P64"/>
    </row>
    <row r="65" spans="1:16" ht="12.75">
      <c r="A65"/>
      <c r="B65"/>
      <c r="C65"/>
      <c r="D65"/>
      <c r="E65"/>
      <c r="F65"/>
      <c r="G65"/>
      <c r="H65"/>
      <c r="I65"/>
      <c r="J65"/>
      <c r="K65"/>
      <c r="L65"/>
      <c r="M65"/>
      <c r="N65"/>
      <c r="O65"/>
      <c r="P65"/>
    </row>
    <row r="66" spans="1:16" ht="12.75">
      <c r="A66" s="21" t="s">
        <v>34</v>
      </c>
      <c r="B66"/>
      <c r="C66"/>
      <c r="D66" s="14"/>
      <c r="E66"/>
      <c r="F66"/>
      <c r="G66"/>
      <c r="H66"/>
      <c r="I66"/>
      <c r="J66"/>
      <c r="K66"/>
      <c r="L66"/>
      <c r="M66"/>
      <c r="N66"/>
      <c r="O66"/>
      <c r="P66"/>
    </row>
    <row r="67" spans="1:16" ht="12.75">
      <c r="A67" s="12"/>
      <c r="B67"/>
      <c r="C67"/>
      <c r="D67" s="26">
        <v>39783</v>
      </c>
      <c r="E67" s="26">
        <v>39814</v>
      </c>
      <c r="F67" s="26">
        <v>39845</v>
      </c>
      <c r="G67" s="26">
        <v>39873</v>
      </c>
      <c r="H67" s="26">
        <v>39904</v>
      </c>
      <c r="I67" s="26">
        <v>39934</v>
      </c>
      <c r="J67" s="26">
        <v>39965</v>
      </c>
      <c r="K67" s="26">
        <v>39995</v>
      </c>
      <c r="L67" s="26">
        <v>40026</v>
      </c>
      <c r="M67" s="26">
        <v>40057</v>
      </c>
      <c r="N67" s="26">
        <v>40087</v>
      </c>
      <c r="O67" s="26">
        <v>40118</v>
      </c>
      <c r="P67" s="26">
        <v>40148</v>
      </c>
    </row>
    <row r="68" spans="1:16" ht="12.75">
      <c r="A68" t="s">
        <v>53</v>
      </c>
      <c r="B68"/>
      <c r="C68"/>
      <c r="D68" s="33">
        <v>952.4</v>
      </c>
      <c r="E68" s="44">
        <v>740.5</v>
      </c>
      <c r="F68" s="47">
        <v>571.1</v>
      </c>
      <c r="G68" s="44">
        <v>535.7</v>
      </c>
      <c r="H68" s="44">
        <v>355.5</v>
      </c>
      <c r="I68" s="44">
        <v>141.4</v>
      </c>
      <c r="J68" s="51">
        <v>56.4</v>
      </c>
      <c r="K68" s="44">
        <v>7</v>
      </c>
      <c r="L68" s="44">
        <v>13</v>
      </c>
      <c r="M68" s="44">
        <v>78.9</v>
      </c>
      <c r="N68" s="44">
        <v>460.5</v>
      </c>
      <c r="O68" s="58">
        <f>609.3*1.059</f>
        <v>645.2486999999999</v>
      </c>
      <c r="P68" s="44">
        <f>ROUND(808.7*1.1216,1)</f>
        <v>907</v>
      </c>
    </row>
    <row r="69" spans="1:17" ht="12.75">
      <c r="A69" t="s">
        <v>54</v>
      </c>
      <c r="B69"/>
      <c r="C69"/>
      <c r="D69" s="43">
        <v>0.6863</v>
      </c>
      <c r="E69" s="45">
        <v>0.5975</v>
      </c>
      <c r="F69" s="45">
        <v>0.6062</v>
      </c>
      <c r="G69" s="45">
        <v>0.6011</v>
      </c>
      <c r="H69" s="45">
        <v>0.6251</v>
      </c>
      <c r="I69" s="45">
        <v>0.6223</v>
      </c>
      <c r="J69" s="52">
        <v>0.6204</v>
      </c>
      <c r="K69" s="45">
        <v>0.6162</v>
      </c>
      <c r="L69" s="45">
        <v>0.6575</v>
      </c>
      <c r="M69" s="45">
        <v>0.6724</v>
      </c>
      <c r="N69" s="45">
        <v>0.6855</v>
      </c>
      <c r="O69" s="57">
        <f>72.46%*1.059</f>
        <v>0.7673513999999999</v>
      </c>
      <c r="P69" s="57">
        <f>ROUND(67.18%*1.1216,4)</f>
        <v>0.7535</v>
      </c>
      <c r="Q69" s="45"/>
    </row>
    <row r="70" spans="1:16" ht="12.75">
      <c r="A70" s="5"/>
      <c r="B70" s="22" t="s">
        <v>55</v>
      </c>
      <c r="C70" s="37" t="s">
        <v>45</v>
      </c>
      <c r="D70" s="15"/>
      <c r="E70" s="17"/>
      <c r="F70" s="17"/>
      <c r="G70" s="17"/>
      <c r="H70" s="17"/>
      <c r="I70" s="17"/>
      <c r="J70" s="17"/>
      <c r="K70" s="17"/>
      <c r="L70" s="17"/>
      <c r="M70" s="17"/>
      <c r="N70" s="17"/>
      <c r="O70" s="17"/>
      <c r="P70" s="16"/>
    </row>
    <row r="71" spans="1:16" ht="12.75">
      <c r="A71" t="s">
        <v>20</v>
      </c>
      <c r="B71" s="34">
        <v>15</v>
      </c>
      <c r="C71" s="23" t="s">
        <v>52</v>
      </c>
      <c r="D71" s="38">
        <v>0.1005</v>
      </c>
      <c r="E71" s="38">
        <v>0.1005</v>
      </c>
      <c r="F71" s="38">
        <v>0.1005</v>
      </c>
      <c r="G71" s="38">
        <f>(F71+H71)/2</f>
        <v>0.09505</v>
      </c>
      <c r="H71" s="38">
        <v>0.0896</v>
      </c>
      <c r="I71" s="38">
        <v>0.0896</v>
      </c>
      <c r="J71" s="38">
        <f>(I71+K71)/2</f>
        <v>0.0448</v>
      </c>
      <c r="K71" s="38">
        <v>0</v>
      </c>
      <c r="L71" s="38">
        <v>0</v>
      </c>
      <c r="M71" s="38">
        <f>(L71+N71)/2</f>
        <v>0.0448</v>
      </c>
      <c r="N71" s="38">
        <v>0.0896</v>
      </c>
      <c r="O71" s="38">
        <f>(N71+P71)/2</f>
        <v>0.09505</v>
      </c>
      <c r="P71" s="38">
        <v>0.1005</v>
      </c>
    </row>
    <row r="72" spans="1:16" ht="12.75">
      <c r="A72" t="s">
        <v>21</v>
      </c>
      <c r="B72" s="34">
        <v>12</v>
      </c>
      <c r="C72" s="23" t="s">
        <v>52</v>
      </c>
      <c r="D72" s="38">
        <v>0.2427</v>
      </c>
      <c r="E72" s="38">
        <v>0.2427</v>
      </c>
      <c r="F72" s="38">
        <v>0.2427</v>
      </c>
      <c r="G72" s="38">
        <f>(F72+H72)/2</f>
        <v>0.20575</v>
      </c>
      <c r="H72" s="38">
        <v>0.1688</v>
      </c>
      <c r="I72" s="38">
        <v>0.1688</v>
      </c>
      <c r="J72" s="38">
        <f>(I72+K72)/2</f>
        <v>0.0844</v>
      </c>
      <c r="K72" s="38">
        <v>0</v>
      </c>
      <c r="L72" s="38">
        <v>0</v>
      </c>
      <c r="M72" s="38">
        <f>(L72+N72)/2</f>
        <v>0.0844</v>
      </c>
      <c r="N72" s="38">
        <v>0.1688</v>
      </c>
      <c r="O72" s="38">
        <f>(N72+P72)/2</f>
        <v>0.20575</v>
      </c>
      <c r="P72" s="38">
        <v>0.2427</v>
      </c>
    </row>
    <row r="73" spans="1:16" ht="12.75">
      <c r="A73" t="s">
        <v>22</v>
      </c>
      <c r="B73" s="34">
        <v>0</v>
      </c>
      <c r="C73" s="23" t="s">
        <v>52</v>
      </c>
      <c r="D73" s="38">
        <v>0.4222</v>
      </c>
      <c r="E73" s="38">
        <v>0.4222</v>
      </c>
      <c r="F73" s="38">
        <v>0.4222</v>
      </c>
      <c r="G73" s="38">
        <f>(F73+H73)/2</f>
        <v>0.36385</v>
      </c>
      <c r="H73" s="38">
        <v>0.3055</v>
      </c>
      <c r="I73" s="38">
        <v>0.3055</v>
      </c>
      <c r="J73" s="38">
        <f>(I73+K73)/2</f>
        <v>0.15275</v>
      </c>
      <c r="K73" s="38">
        <v>0</v>
      </c>
      <c r="L73" s="38">
        <v>0</v>
      </c>
      <c r="M73" s="38">
        <f>(L73+N73)/2</f>
        <v>0.15275</v>
      </c>
      <c r="N73" s="38">
        <v>0.3055</v>
      </c>
      <c r="O73" s="38">
        <f>(N73+P73)/2</f>
        <v>0.36385</v>
      </c>
      <c r="P73" s="38">
        <v>0.4222</v>
      </c>
    </row>
    <row r="74" spans="1:16" ht="12.75">
      <c r="A74"/>
      <c r="B74"/>
      <c r="C74" s="20"/>
      <c r="D74" s="15"/>
      <c r="E74" s="17"/>
      <c r="F74" s="17"/>
      <c r="G74" s="17"/>
      <c r="H74" s="17"/>
      <c r="I74" s="17"/>
      <c r="J74" s="17"/>
      <c r="K74" s="17"/>
      <c r="L74" s="17"/>
      <c r="M74" s="17"/>
      <c r="N74" s="17"/>
      <c r="O74" s="17"/>
      <c r="P74" s="16"/>
    </row>
    <row r="75" spans="1:16" ht="12.75">
      <c r="A75" s="21" t="s">
        <v>31</v>
      </c>
      <c r="B75" s="22"/>
      <c r="C75" s="23"/>
      <c r="D75" s="15"/>
      <c r="E75" s="17"/>
      <c r="F75" s="17"/>
      <c r="G75" s="17"/>
      <c r="H75" s="17"/>
      <c r="I75" s="17"/>
      <c r="J75" s="17"/>
      <c r="K75" s="17"/>
      <c r="L75" s="17"/>
      <c r="M75" s="17"/>
      <c r="N75" s="17"/>
      <c r="O75" s="17"/>
      <c r="P75" s="16"/>
    </row>
    <row r="76" spans="1:16" ht="12.75">
      <c r="A76" t="s">
        <v>20</v>
      </c>
      <c r="B76"/>
      <c r="C76"/>
      <c r="D76" s="9">
        <f aca="true" t="shared" si="13" ref="D76:P76">ROUND((D$68*D71)*C84,0)+ROUND(($B71*D$69)*C84,0)</f>
        <v>13471627</v>
      </c>
      <c r="E76" s="9">
        <f t="shared" si="13"/>
        <v>10613457</v>
      </c>
      <c r="F76" s="9">
        <f t="shared" si="13"/>
        <v>8480016</v>
      </c>
      <c r="G76" s="9">
        <f t="shared" si="13"/>
        <v>7641086</v>
      </c>
      <c r="H76" s="9">
        <f t="shared" si="13"/>
        <v>5257890</v>
      </c>
      <c r="I76" s="9">
        <f t="shared" si="13"/>
        <v>2803632</v>
      </c>
      <c r="J76" s="9">
        <f t="shared" si="13"/>
        <v>1505300</v>
      </c>
      <c r="K76" s="9">
        <f t="shared" si="13"/>
        <v>1176227</v>
      </c>
      <c r="L76" s="9">
        <f t="shared" si="13"/>
        <v>1257291</v>
      </c>
      <c r="M76" s="9">
        <f t="shared" si="13"/>
        <v>1742063</v>
      </c>
      <c r="N76" s="9">
        <f t="shared" si="13"/>
        <v>6616665</v>
      </c>
      <c r="O76" s="9">
        <f t="shared" si="13"/>
        <v>9412389</v>
      </c>
      <c r="P76" s="9">
        <f t="shared" si="13"/>
        <v>13260266</v>
      </c>
    </row>
    <row r="77" spans="1:16" ht="12.75">
      <c r="A77" t="s">
        <v>21</v>
      </c>
      <c r="B77"/>
      <c r="C77"/>
      <c r="D77" s="9">
        <f aca="true" t="shared" si="14" ref="D77:P77">ROUND((D$68*D72)*C85,0)+ROUND(($B72*D$69)*C85,0)</f>
        <v>2746681</v>
      </c>
      <c r="E77" s="9">
        <f t="shared" si="14"/>
        <v>2132408</v>
      </c>
      <c r="F77" s="9">
        <f t="shared" si="14"/>
        <v>1684627</v>
      </c>
      <c r="G77" s="9">
        <f t="shared" si="14"/>
        <v>1344613</v>
      </c>
      <c r="H77" s="9">
        <f t="shared" si="14"/>
        <v>774267</v>
      </c>
      <c r="I77" s="9">
        <f t="shared" si="14"/>
        <v>359736</v>
      </c>
      <c r="J77" s="9">
        <f t="shared" si="14"/>
        <v>140406</v>
      </c>
      <c r="K77" s="9">
        <f t="shared" si="14"/>
        <v>85058</v>
      </c>
      <c r="L77" s="9">
        <f t="shared" si="14"/>
        <v>90711</v>
      </c>
      <c r="M77" s="9">
        <f t="shared" si="14"/>
        <v>170123</v>
      </c>
      <c r="N77" s="9">
        <f t="shared" si="14"/>
        <v>992992</v>
      </c>
      <c r="O77" s="9">
        <f t="shared" si="14"/>
        <v>1646405</v>
      </c>
      <c r="P77" s="9">
        <f t="shared" si="14"/>
        <v>2681757</v>
      </c>
    </row>
    <row r="78" spans="1:16" ht="12.75">
      <c r="A78" t="s">
        <v>22</v>
      </c>
      <c r="B78"/>
      <c r="C78"/>
      <c r="D78" s="9">
        <f aca="true" t="shared" si="15" ref="D78:P78">ROUND((D$68*D73)*C86,0)+ROUND(($B73*D$69)*C86,0)</f>
        <v>37396</v>
      </c>
      <c r="E78" s="9">
        <f t="shared" si="15"/>
        <v>26887</v>
      </c>
      <c r="F78" s="9">
        <f t="shared" si="15"/>
        <v>23630</v>
      </c>
      <c r="G78" s="9">
        <f t="shared" si="15"/>
        <v>17932</v>
      </c>
      <c r="H78" s="9">
        <f t="shared" si="15"/>
        <v>9992</v>
      </c>
      <c r="I78" s="9">
        <f t="shared" si="15"/>
        <v>4017</v>
      </c>
      <c r="J78" s="9">
        <f t="shared" si="15"/>
        <v>818</v>
      </c>
      <c r="K78" s="9">
        <f t="shared" si="15"/>
        <v>0</v>
      </c>
      <c r="L78" s="9">
        <f t="shared" si="15"/>
        <v>0</v>
      </c>
      <c r="M78" s="9">
        <f t="shared" si="15"/>
        <v>1145</v>
      </c>
      <c r="N78" s="9">
        <f t="shared" si="15"/>
        <v>13083</v>
      </c>
      <c r="O78" s="9">
        <f t="shared" si="15"/>
        <v>21599</v>
      </c>
      <c r="P78" s="9">
        <f t="shared" si="15"/>
        <v>35613</v>
      </c>
    </row>
    <row r="79" spans="1:16" ht="12.75">
      <c r="A79" s="122" t="s">
        <v>109</v>
      </c>
      <c r="B79"/>
      <c r="C79"/>
      <c r="D79" s="13">
        <f aca="true" t="shared" si="16" ref="D79:P79">SUM(D76:D78)</f>
        <v>16255704</v>
      </c>
      <c r="E79" s="13">
        <f t="shared" si="16"/>
        <v>12772752</v>
      </c>
      <c r="F79" s="13">
        <f t="shared" si="16"/>
        <v>10188273</v>
      </c>
      <c r="G79" s="13">
        <f t="shared" si="16"/>
        <v>9003631</v>
      </c>
      <c r="H79" s="13">
        <f t="shared" si="16"/>
        <v>6042149</v>
      </c>
      <c r="I79" s="13">
        <f t="shared" si="16"/>
        <v>3167385</v>
      </c>
      <c r="J79" s="13">
        <f t="shared" si="16"/>
        <v>1646524</v>
      </c>
      <c r="K79" s="13">
        <f t="shared" si="16"/>
        <v>1261285</v>
      </c>
      <c r="L79" s="13">
        <f t="shared" si="16"/>
        <v>1348002</v>
      </c>
      <c r="M79" s="13">
        <f t="shared" si="16"/>
        <v>1913331</v>
      </c>
      <c r="N79" s="13">
        <f t="shared" si="16"/>
        <v>7622740</v>
      </c>
      <c r="O79" s="13">
        <f t="shared" si="16"/>
        <v>11080393</v>
      </c>
      <c r="P79" s="13">
        <f t="shared" si="16"/>
        <v>15977636</v>
      </c>
    </row>
    <row r="80" spans="1:16" ht="12.75">
      <c r="A80"/>
      <c r="B80"/>
      <c r="C80"/>
      <c r="D80"/>
      <c r="E80"/>
      <c r="F80"/>
      <c r="G80"/>
      <c r="H80"/>
      <c r="I80"/>
      <c r="J80"/>
      <c r="K80"/>
      <c r="L80"/>
      <c r="M80"/>
      <c r="N80"/>
      <c r="O80"/>
      <c r="P80"/>
    </row>
    <row r="81" spans="1:16" ht="12.75">
      <c r="A81"/>
      <c r="B81"/>
      <c r="C81"/>
      <c r="D81"/>
      <c r="E81"/>
      <c r="F81"/>
      <c r="G81"/>
      <c r="H81"/>
      <c r="I81"/>
      <c r="J81"/>
      <c r="K81"/>
      <c r="L81"/>
      <c r="M81"/>
      <c r="N81"/>
      <c r="O81"/>
      <c r="P81"/>
    </row>
    <row r="82" spans="1:16" ht="12.75">
      <c r="A82" s="5" t="s">
        <v>46</v>
      </c>
      <c r="B82"/>
      <c r="C82"/>
      <c r="D82"/>
      <c r="E82"/>
      <c r="F82"/>
      <c r="G82"/>
      <c r="H82"/>
      <c r="I82"/>
      <c r="J82"/>
      <c r="K82"/>
      <c r="L82"/>
      <c r="M82"/>
      <c r="N82"/>
      <c r="O82"/>
      <c r="P82"/>
    </row>
    <row r="83" spans="1:16" ht="12.75">
      <c r="A83" s="5"/>
      <c r="B83" t="s">
        <v>47</v>
      </c>
      <c r="C83" s="26">
        <v>39052</v>
      </c>
      <c r="D83" s="26">
        <v>39083</v>
      </c>
      <c r="E83" s="26">
        <v>39114</v>
      </c>
      <c r="F83" s="26">
        <v>39142</v>
      </c>
      <c r="G83" s="26">
        <v>39173</v>
      </c>
      <c r="H83" s="26">
        <v>39203</v>
      </c>
      <c r="I83" s="26">
        <v>39234</v>
      </c>
      <c r="J83" s="26">
        <v>39264</v>
      </c>
      <c r="K83" s="26">
        <v>39295</v>
      </c>
      <c r="L83" s="26">
        <v>39326</v>
      </c>
      <c r="M83" s="26">
        <v>39356</v>
      </c>
      <c r="N83" s="26">
        <v>39387</v>
      </c>
      <c r="O83" s="26">
        <v>39417</v>
      </c>
      <c r="P83" s="39" t="s">
        <v>56</v>
      </c>
    </row>
    <row r="84" spans="1:16" ht="12.75">
      <c r="A84" t="s">
        <v>48</v>
      </c>
      <c r="B84" s="40" t="s">
        <v>18</v>
      </c>
      <c r="C84" s="9">
        <v>127078</v>
      </c>
      <c r="D84" s="9">
        <v>127286</v>
      </c>
      <c r="E84" s="9">
        <v>127541</v>
      </c>
      <c r="F84" s="9">
        <v>127490</v>
      </c>
      <c r="G84" s="9">
        <v>127528</v>
      </c>
      <c r="H84" s="9">
        <v>127415</v>
      </c>
      <c r="I84" s="9">
        <v>127215</v>
      </c>
      <c r="J84" s="9">
        <v>127256</v>
      </c>
      <c r="K84" s="9">
        <v>127482</v>
      </c>
      <c r="L84" s="9">
        <v>127898</v>
      </c>
      <c r="M84" s="9">
        <v>128371</v>
      </c>
      <c r="N84" s="9">
        <v>129218</v>
      </c>
      <c r="O84" s="9">
        <v>129424</v>
      </c>
      <c r="P84" s="9">
        <f>SUM(D84:O84)</f>
        <v>1534124</v>
      </c>
    </row>
    <row r="85" spans="1:16" ht="12.75">
      <c r="A85" t="s">
        <v>49</v>
      </c>
      <c r="B85" s="40" t="s">
        <v>19</v>
      </c>
      <c r="C85" s="9">
        <v>11474</v>
      </c>
      <c r="D85" s="9">
        <v>11410</v>
      </c>
      <c r="E85" s="9">
        <v>11548</v>
      </c>
      <c r="F85" s="9">
        <v>11450</v>
      </c>
      <c r="G85" s="9">
        <v>11469</v>
      </c>
      <c r="H85" s="9">
        <v>11480</v>
      </c>
      <c r="I85" s="9">
        <v>11504</v>
      </c>
      <c r="J85" s="9">
        <v>11503</v>
      </c>
      <c r="K85" s="9">
        <v>11497</v>
      </c>
      <c r="L85" s="9">
        <v>11551</v>
      </c>
      <c r="M85" s="9">
        <v>11552</v>
      </c>
      <c r="N85" s="9">
        <v>11597</v>
      </c>
      <c r="O85" s="9">
        <v>11702</v>
      </c>
      <c r="P85" s="9">
        <f>SUM(D85:O85)</f>
        <v>138263</v>
      </c>
    </row>
    <row r="86" spans="1:16" ht="12.75">
      <c r="A86" t="s">
        <v>50</v>
      </c>
      <c r="B86" s="40" t="s">
        <v>28</v>
      </c>
      <c r="C86" s="9">
        <v>93</v>
      </c>
      <c r="D86" s="9">
        <v>86</v>
      </c>
      <c r="E86" s="9">
        <v>98</v>
      </c>
      <c r="F86" s="9">
        <v>92</v>
      </c>
      <c r="G86" s="9">
        <v>92</v>
      </c>
      <c r="H86" s="9">
        <v>93</v>
      </c>
      <c r="I86" s="9">
        <v>95</v>
      </c>
      <c r="J86" s="9">
        <v>94</v>
      </c>
      <c r="K86" s="9">
        <v>93</v>
      </c>
      <c r="L86" s="9">
        <v>95</v>
      </c>
      <c r="M86" s="9">
        <v>93</v>
      </c>
      <c r="N86" s="9">
        <v>92</v>
      </c>
      <c r="O86" s="9">
        <v>93</v>
      </c>
      <c r="P86" s="9">
        <f>SUM(D86:O86)</f>
        <v>1116</v>
      </c>
    </row>
    <row r="87" spans="1:16" ht="12.75">
      <c r="A87" t="s">
        <v>51</v>
      </c>
      <c r="B87" s="40" t="s">
        <v>29</v>
      </c>
      <c r="C87" s="9">
        <v>22</v>
      </c>
      <c r="D87" s="9">
        <v>22</v>
      </c>
      <c r="E87" s="9">
        <v>23</v>
      </c>
      <c r="F87" s="9">
        <v>23</v>
      </c>
      <c r="G87" s="9">
        <v>24</v>
      </c>
      <c r="H87" s="9">
        <v>24</v>
      </c>
      <c r="I87" s="9">
        <v>24</v>
      </c>
      <c r="J87" s="9">
        <v>24</v>
      </c>
      <c r="K87" s="9">
        <v>24</v>
      </c>
      <c r="L87" s="9">
        <v>24</v>
      </c>
      <c r="M87" s="9">
        <v>23</v>
      </c>
      <c r="N87" s="9">
        <v>23</v>
      </c>
      <c r="O87" s="9">
        <v>23</v>
      </c>
      <c r="P87" s="9">
        <f>SUM(D87:O87)</f>
        <v>281</v>
      </c>
    </row>
    <row r="88" spans="1:16" ht="12.75">
      <c r="A88" t="s">
        <v>33</v>
      </c>
      <c r="B88"/>
      <c r="C88" s="10">
        <f aca="true" t="shared" si="17" ref="C88:P88">SUM(C84:C87)</f>
        <v>138667</v>
      </c>
      <c r="D88" s="10">
        <f t="shared" si="17"/>
        <v>138804</v>
      </c>
      <c r="E88" s="10">
        <f t="shared" si="17"/>
        <v>139210</v>
      </c>
      <c r="F88" s="10">
        <f t="shared" si="17"/>
        <v>139055</v>
      </c>
      <c r="G88" s="10">
        <f t="shared" si="17"/>
        <v>139113</v>
      </c>
      <c r="H88" s="10">
        <f t="shared" si="17"/>
        <v>139012</v>
      </c>
      <c r="I88" s="10">
        <f t="shared" si="17"/>
        <v>138838</v>
      </c>
      <c r="J88" s="10">
        <f t="shared" si="17"/>
        <v>138877</v>
      </c>
      <c r="K88" s="10">
        <f t="shared" si="17"/>
        <v>139096</v>
      </c>
      <c r="L88" s="10">
        <f t="shared" si="17"/>
        <v>139568</v>
      </c>
      <c r="M88" s="10">
        <f t="shared" si="17"/>
        <v>140039</v>
      </c>
      <c r="N88" s="10">
        <f t="shared" si="17"/>
        <v>140930</v>
      </c>
      <c r="O88" s="10">
        <f t="shared" si="17"/>
        <v>141242</v>
      </c>
      <c r="P88" s="10">
        <f t="shared" si="17"/>
        <v>1673784</v>
      </c>
    </row>
    <row r="90" spans="4:15" ht="12.75">
      <c r="D90" s="48"/>
      <c r="E90" s="48"/>
      <c r="F90" s="48"/>
      <c r="G90" s="48"/>
      <c r="H90" s="48"/>
      <c r="I90" s="48"/>
      <c r="J90" s="48"/>
      <c r="K90" s="48"/>
      <c r="L90" s="48"/>
      <c r="O90" s="48"/>
    </row>
    <row r="91" spans="4:15" ht="12.75">
      <c r="D91" s="3"/>
      <c r="E91" s="3"/>
      <c r="F91" s="3"/>
      <c r="G91" s="3"/>
      <c r="H91" s="3"/>
      <c r="I91" s="3"/>
      <c r="J91" s="3"/>
      <c r="K91" s="3"/>
      <c r="L91" s="3"/>
      <c r="O91" s="3"/>
    </row>
    <row r="92" spans="4:15" ht="12.75">
      <c r="D92" s="1"/>
      <c r="E92" s="1"/>
      <c r="F92" s="1"/>
      <c r="G92" s="1"/>
      <c r="H92" s="1"/>
      <c r="I92" s="1"/>
      <c r="J92" s="1"/>
      <c r="O92" s="3"/>
    </row>
    <row r="93" spans="4:12" ht="12.75">
      <c r="D93" s="3"/>
      <c r="E93" s="3"/>
      <c r="F93" s="3"/>
      <c r="G93" s="3"/>
      <c r="H93" s="3"/>
      <c r="I93" s="3"/>
      <c r="J93" s="3"/>
      <c r="K93" s="3"/>
      <c r="L93" s="3"/>
    </row>
    <row r="94" ht="12.75">
      <c r="O94" s="3"/>
    </row>
    <row r="95" ht="12.75">
      <c r="K95" s="3"/>
    </row>
    <row r="96" spans="4:9" ht="12.75">
      <c r="D96" s="49"/>
      <c r="E96" s="49"/>
      <c r="F96" s="49"/>
      <c r="G96" s="49"/>
      <c r="H96" s="49"/>
      <c r="I96" s="49"/>
    </row>
    <row r="97" spans="4:9" ht="12.75">
      <c r="D97" s="49"/>
      <c r="E97" s="49"/>
      <c r="F97" s="49"/>
      <c r="G97" s="49"/>
      <c r="H97" s="49"/>
      <c r="I97" s="49"/>
    </row>
    <row r="98" spans="4:9" ht="12.75">
      <c r="D98" s="49"/>
      <c r="E98" s="49"/>
      <c r="F98" s="49"/>
      <c r="G98" s="49"/>
      <c r="H98" s="49"/>
      <c r="I98" s="49"/>
    </row>
  </sheetData>
  <sheetProtection/>
  <mergeCells count="4">
    <mergeCell ref="A46:P46"/>
    <mergeCell ref="A44:P44"/>
    <mergeCell ref="A1:D1"/>
    <mergeCell ref="A43:P43"/>
  </mergeCells>
  <printOptions horizontalCentered="1" verticalCentered="1"/>
  <pageMargins left="0.25" right="0.25" top="0.5" bottom="0.4" header="0.5" footer="0.25"/>
  <pageSetup fitToHeight="0" fitToWidth="1" horizontalDpi="600" verticalDpi="600" orientation="landscape" scale="64" r:id="rId3"/>
  <headerFooter alignWithMargins="0">
    <oddHeader>&amp;C&amp;14Avista Corporation Natural Gas Decoupling Mechanism
Washington Jurisdiction
Quarterly Report for 4th Quarter 2009&amp;10
</oddHeader>
    <oddFooter>&amp;Cfile: &amp;F / &amp;A&amp;RPage &amp;P of &amp;N</oddFooter>
  </headerFooter>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dimension ref="A1:P82"/>
  <sheetViews>
    <sheetView showGridLines="0" tabSelected="1" zoomScaleSheetLayoutView="90" workbookViewId="0" topLeftCell="A26">
      <selection activeCell="A46" sqref="A46:P46"/>
    </sheetView>
  </sheetViews>
  <sheetFormatPr defaultColWidth="9.140625" defaultRowHeight="12.75"/>
  <cols>
    <col min="1" max="1" width="18.00390625" style="76" customWidth="1"/>
    <col min="2" max="2" width="49.421875" style="76" customWidth="1"/>
    <col min="3" max="3" width="15.57421875" style="76" bestFit="1" customWidth="1"/>
    <col min="4" max="4" width="13.7109375" style="76" bestFit="1" customWidth="1"/>
    <col min="5" max="5" width="39.57421875" style="76" customWidth="1"/>
    <col min="6" max="16384" width="9.140625" style="76" customWidth="1"/>
  </cols>
  <sheetData>
    <row r="1" spans="1:4" ht="12.75">
      <c r="A1" s="137" t="s">
        <v>108</v>
      </c>
      <c r="B1" s="137"/>
      <c r="C1" s="137"/>
      <c r="D1" s="137"/>
    </row>
    <row r="2" spans="1:16" ht="12.75">
      <c r="A2" s="115"/>
      <c r="B2" s="111"/>
      <c r="C2" s="109"/>
      <c r="D2" s="109"/>
      <c r="E2" s="109"/>
      <c r="F2" s="109"/>
      <c r="G2" s="109"/>
      <c r="H2" s="109"/>
      <c r="I2" s="109"/>
      <c r="J2" s="109"/>
      <c r="K2" s="109"/>
      <c r="L2" s="109"/>
      <c r="M2" s="109"/>
      <c r="N2" s="109"/>
      <c r="O2" s="109"/>
      <c r="P2" s="109"/>
    </row>
    <row r="3" spans="1:16" ht="12.75">
      <c r="A3" s="115" t="s">
        <v>77</v>
      </c>
      <c r="B3" s="109"/>
      <c r="C3" s="109"/>
      <c r="D3" s="109"/>
      <c r="E3" s="109"/>
      <c r="F3" s="109"/>
      <c r="G3" s="109"/>
      <c r="H3" s="109"/>
      <c r="I3" s="109"/>
      <c r="J3" s="109"/>
      <c r="K3" s="109"/>
      <c r="L3" s="109"/>
      <c r="M3" s="109"/>
      <c r="N3" s="109"/>
      <c r="O3" s="109"/>
      <c r="P3" s="109"/>
    </row>
    <row r="4" spans="1:16" ht="6" customHeight="1">
      <c r="A4" s="115"/>
      <c r="B4" s="109"/>
      <c r="C4" s="109"/>
      <c r="D4" s="109"/>
      <c r="E4" s="109"/>
      <c r="F4" s="109"/>
      <c r="G4" s="109"/>
      <c r="H4" s="109"/>
      <c r="I4" s="109"/>
      <c r="J4" s="109"/>
      <c r="K4" s="109"/>
      <c r="L4" s="109"/>
      <c r="M4" s="109"/>
      <c r="N4" s="109"/>
      <c r="O4" s="109"/>
      <c r="P4" s="109"/>
    </row>
    <row r="5" spans="1:16" ht="12.75">
      <c r="A5" s="116" t="s">
        <v>78</v>
      </c>
      <c r="B5" s="85" t="s">
        <v>116</v>
      </c>
      <c r="C5" s="112" t="s">
        <v>79</v>
      </c>
      <c r="D5" s="112" t="s">
        <v>80</v>
      </c>
      <c r="E5" s="109"/>
      <c r="F5" s="109"/>
      <c r="G5" s="109"/>
      <c r="H5" s="109"/>
      <c r="I5" s="109"/>
      <c r="J5" s="109"/>
      <c r="K5" s="109"/>
      <c r="L5" s="109"/>
      <c r="M5" s="109"/>
      <c r="N5" s="109"/>
      <c r="O5" s="109"/>
      <c r="P5" s="109"/>
    </row>
    <row r="6" spans="1:16" ht="5.25" customHeight="1">
      <c r="A6" s="115"/>
      <c r="B6" s="109"/>
      <c r="C6" s="109"/>
      <c r="D6" s="109"/>
      <c r="E6" s="109"/>
      <c r="F6" s="109"/>
      <c r="G6" s="109"/>
      <c r="H6" s="109"/>
      <c r="I6" s="109"/>
      <c r="J6" s="109"/>
      <c r="K6" s="109"/>
      <c r="L6" s="109"/>
      <c r="M6" s="109"/>
      <c r="N6" s="109"/>
      <c r="O6" s="109"/>
      <c r="P6" s="109"/>
    </row>
    <row r="7" spans="1:16" ht="12.75">
      <c r="A7" s="116" t="s">
        <v>81</v>
      </c>
      <c r="B7" s="110"/>
      <c r="C7" s="110" t="s">
        <v>83</v>
      </c>
      <c r="D7" s="110" t="s">
        <v>84</v>
      </c>
      <c r="E7" s="109"/>
      <c r="F7" s="109"/>
      <c r="G7" s="109"/>
      <c r="H7" s="109"/>
      <c r="I7" s="109"/>
      <c r="J7" s="109"/>
      <c r="K7" s="109"/>
      <c r="L7" s="109"/>
      <c r="M7" s="109"/>
      <c r="N7" s="109"/>
      <c r="O7" s="109"/>
      <c r="P7" s="109"/>
    </row>
    <row r="8" spans="1:4" ht="12.75">
      <c r="A8" s="77" t="s">
        <v>85</v>
      </c>
      <c r="B8" s="78">
        <v>108576</v>
      </c>
      <c r="C8" s="79">
        <v>68583</v>
      </c>
      <c r="D8" s="78">
        <v>177159</v>
      </c>
    </row>
    <row r="9" spans="1:4" ht="12.75">
      <c r="A9" s="77" t="s">
        <v>86</v>
      </c>
      <c r="B9" s="78">
        <v>177159</v>
      </c>
      <c r="C9" s="79">
        <v>7907</v>
      </c>
      <c r="D9" s="78">
        <v>185066</v>
      </c>
    </row>
    <row r="10" spans="1:5" ht="12.75">
      <c r="A10" s="77" t="s">
        <v>87</v>
      </c>
      <c r="B10" s="78">
        <v>185066</v>
      </c>
      <c r="C10" s="79">
        <v>69548</v>
      </c>
      <c r="D10" s="78">
        <v>254614</v>
      </c>
      <c r="E10" s="76" t="s">
        <v>112</v>
      </c>
    </row>
    <row r="11" spans="1:4" ht="12.75">
      <c r="A11" s="80"/>
      <c r="B11" s="81"/>
      <c r="C11" s="82" t="s">
        <v>88</v>
      </c>
      <c r="D11" s="81"/>
    </row>
    <row r="13" spans="1:4" ht="12.75">
      <c r="A13" s="83" t="s">
        <v>77</v>
      </c>
      <c r="B13" s="83"/>
      <c r="C13" s="83"/>
      <c r="D13" s="83"/>
    </row>
    <row r="14" spans="1:4" ht="7.5" customHeight="1">
      <c r="A14" s="83"/>
      <c r="B14" s="83"/>
      <c r="C14" s="83"/>
      <c r="D14" s="83"/>
    </row>
    <row r="15" spans="1:4" ht="12.75">
      <c r="A15" s="84" t="s">
        <v>89</v>
      </c>
      <c r="B15" s="85" t="s">
        <v>90</v>
      </c>
      <c r="C15" s="86" t="s">
        <v>79</v>
      </c>
      <c r="D15" s="86" t="s">
        <v>80</v>
      </c>
    </row>
    <row r="16" spans="1:4" ht="3" customHeight="1">
      <c r="A16" s="83"/>
      <c r="B16" s="83"/>
      <c r="C16" s="83"/>
      <c r="D16" s="83"/>
    </row>
    <row r="17" spans="1:4" ht="12.75">
      <c r="A17" s="84" t="s">
        <v>81</v>
      </c>
      <c r="B17" s="117" t="s">
        <v>82</v>
      </c>
      <c r="C17" s="84" t="s">
        <v>83</v>
      </c>
      <c r="D17" s="84" t="s">
        <v>84</v>
      </c>
    </row>
    <row r="18" spans="1:4" ht="12.75">
      <c r="A18" s="87" t="s">
        <v>85</v>
      </c>
      <c r="B18" s="88">
        <v>1308.6100000000001</v>
      </c>
      <c r="C18" s="89">
        <v>-50007.98</v>
      </c>
      <c r="D18" s="88">
        <v>-48699.37</v>
      </c>
    </row>
    <row r="19" spans="1:5" ht="12.75">
      <c r="A19" s="87" t="s">
        <v>86</v>
      </c>
      <c r="B19" s="88">
        <v>-48699.37</v>
      </c>
      <c r="C19" s="89">
        <v>-69623.38</v>
      </c>
      <c r="D19" s="88">
        <v>-118322.75</v>
      </c>
      <c r="E19" s="135" t="s">
        <v>113</v>
      </c>
    </row>
    <row r="20" spans="1:5" ht="12.75">
      <c r="A20" s="87" t="s">
        <v>87</v>
      </c>
      <c r="B20" s="88">
        <v>-118322.75</v>
      </c>
      <c r="C20" s="89">
        <v>497251.51</v>
      </c>
      <c r="D20" s="88">
        <v>378928.76</v>
      </c>
      <c r="E20" s="135"/>
    </row>
    <row r="21" spans="1:5" ht="12.75">
      <c r="A21" s="90"/>
      <c r="B21" s="91"/>
      <c r="C21" s="92" t="s">
        <v>91</v>
      </c>
      <c r="D21" s="91"/>
      <c r="E21" s="135"/>
    </row>
    <row r="22" ht="12.75">
      <c r="E22" s="135"/>
    </row>
    <row r="23" spans="1:4" ht="12.75">
      <c r="A23" s="83" t="s">
        <v>77</v>
      </c>
      <c r="B23" s="83"/>
      <c r="C23" s="83"/>
      <c r="D23" s="83"/>
    </row>
    <row r="24" spans="1:4" ht="2.25" customHeight="1">
      <c r="A24" s="83"/>
      <c r="B24" s="83"/>
      <c r="C24" s="83"/>
      <c r="D24" s="83"/>
    </row>
    <row r="25" spans="1:4" ht="12.75">
      <c r="A25" s="97" t="s">
        <v>92</v>
      </c>
      <c r="B25" s="104" t="s">
        <v>93</v>
      </c>
      <c r="C25" s="105" t="s">
        <v>79</v>
      </c>
      <c r="D25" s="105" t="s">
        <v>80</v>
      </c>
    </row>
    <row r="26" spans="1:4" ht="4.5" customHeight="1">
      <c r="A26" s="83"/>
      <c r="B26" s="83"/>
      <c r="C26" s="83"/>
      <c r="D26" s="83"/>
    </row>
    <row r="27" spans="1:4" ht="12.75">
      <c r="A27" s="97" t="s">
        <v>81</v>
      </c>
      <c r="B27" s="118" t="s">
        <v>82</v>
      </c>
      <c r="C27" s="97" t="s">
        <v>83</v>
      </c>
      <c r="D27" s="97" t="s">
        <v>84</v>
      </c>
    </row>
    <row r="28" spans="1:9" ht="12.75">
      <c r="A28" s="98" t="s">
        <v>85</v>
      </c>
      <c r="B28" s="99">
        <v>683564</v>
      </c>
      <c r="C28" s="100">
        <v>-78549</v>
      </c>
      <c r="D28" s="99">
        <v>605015</v>
      </c>
      <c r="E28" s="76" t="s">
        <v>110</v>
      </c>
      <c r="I28" s="125"/>
    </row>
    <row r="29" spans="1:5" ht="12.75">
      <c r="A29" s="98" t="s">
        <v>86</v>
      </c>
      <c r="B29" s="99">
        <v>605015</v>
      </c>
      <c r="C29" s="100">
        <v>90</v>
      </c>
      <c r="D29" s="99">
        <v>605105</v>
      </c>
      <c r="E29" s="76" t="s">
        <v>111</v>
      </c>
    </row>
    <row r="30" spans="1:5" ht="12.75">
      <c r="A30" s="101" t="s">
        <v>87</v>
      </c>
      <c r="B30" s="102">
        <v>605105</v>
      </c>
      <c r="C30" s="103">
        <v>-605105</v>
      </c>
      <c r="D30" s="102">
        <v>0</v>
      </c>
      <c r="E30" s="135" t="s">
        <v>114</v>
      </c>
    </row>
    <row r="31" spans="1:5" ht="12.75">
      <c r="A31" s="94"/>
      <c r="B31" s="95"/>
      <c r="C31" s="96" t="s">
        <v>94</v>
      </c>
      <c r="D31" s="95"/>
      <c r="E31" s="135"/>
    </row>
    <row r="32" ht="12.75">
      <c r="E32" s="135"/>
    </row>
    <row r="33" spans="1:5" ht="12.75">
      <c r="A33" s="83" t="s">
        <v>77</v>
      </c>
      <c r="B33" s="83"/>
      <c r="C33" s="83"/>
      <c r="D33" s="83"/>
      <c r="E33" s="135"/>
    </row>
    <row r="34" spans="1:4" ht="5.25" customHeight="1">
      <c r="A34" s="83"/>
      <c r="B34" s="83"/>
      <c r="C34" s="83"/>
      <c r="D34" s="83"/>
    </row>
    <row r="35" spans="1:4" ht="12.75">
      <c r="A35" s="84" t="s">
        <v>95</v>
      </c>
      <c r="B35" s="93" t="s">
        <v>96</v>
      </c>
      <c r="C35" s="87" t="s">
        <v>79</v>
      </c>
      <c r="D35" s="87" t="s">
        <v>80</v>
      </c>
    </row>
    <row r="36" spans="1:9" ht="6.75" customHeight="1">
      <c r="A36" s="83"/>
      <c r="B36" s="83"/>
      <c r="C36" s="83"/>
      <c r="D36" s="83"/>
      <c r="I36" s="125"/>
    </row>
    <row r="37" spans="1:4" ht="12.75">
      <c r="A37" s="84" t="s">
        <v>81</v>
      </c>
      <c r="B37" s="117" t="s">
        <v>82</v>
      </c>
      <c r="C37" s="84" t="s">
        <v>83</v>
      </c>
      <c r="D37" s="84" t="s">
        <v>84</v>
      </c>
    </row>
    <row r="38" spans="1:4" ht="12.75">
      <c r="A38" s="87" t="s">
        <v>85</v>
      </c>
      <c r="B38" s="88">
        <v>-277707.06</v>
      </c>
      <c r="C38" s="89">
        <v>20990.89</v>
      </c>
      <c r="D38" s="88">
        <v>-256716.17</v>
      </c>
    </row>
    <row r="39" spans="1:4" ht="12.75">
      <c r="A39" s="87" t="s">
        <v>86</v>
      </c>
      <c r="B39" s="88">
        <v>-256716.17</v>
      </c>
      <c r="C39" s="89">
        <v>21569.23</v>
      </c>
      <c r="D39" s="88">
        <v>-235146.94</v>
      </c>
    </row>
    <row r="40" spans="1:4" ht="12.75">
      <c r="A40" s="87" t="s">
        <v>87</v>
      </c>
      <c r="B40" s="88">
        <v>-235146.94</v>
      </c>
      <c r="C40" s="89">
        <v>13406.92</v>
      </c>
      <c r="D40" s="88">
        <v>-221740.02000000002</v>
      </c>
    </row>
    <row r="41" spans="1:4" ht="12.75">
      <c r="A41" s="126"/>
      <c r="B41" s="127"/>
      <c r="C41" s="128" t="s">
        <v>97</v>
      </c>
      <c r="D41" s="127"/>
    </row>
    <row r="42" spans="1:4" ht="12.75">
      <c r="A42" s="119"/>
      <c r="B42" s="120"/>
      <c r="C42" s="121"/>
      <c r="D42" s="120"/>
    </row>
    <row r="43" spans="1:4" ht="11.25" customHeight="1">
      <c r="A43"/>
      <c r="B43" s="120"/>
      <c r="C43" s="121"/>
      <c r="D43" s="120"/>
    </row>
    <row r="44" ht="10.5" customHeight="1"/>
    <row r="45" spans="1:4" ht="12" customHeight="1">
      <c r="A45" s="137" t="s">
        <v>107</v>
      </c>
      <c r="B45" s="137"/>
      <c r="C45" s="137"/>
      <c r="D45" s="137"/>
    </row>
    <row r="46" ht="9.75" customHeight="1"/>
    <row r="47" spans="1:4" ht="12.75">
      <c r="A47" s="83" t="s">
        <v>77</v>
      </c>
      <c r="B47" s="83"/>
      <c r="C47" s="83"/>
      <c r="D47" s="83"/>
    </row>
    <row r="48" spans="1:4" ht="12.75">
      <c r="A48" s="83"/>
      <c r="B48" s="83"/>
      <c r="C48" s="83"/>
      <c r="D48" s="83"/>
    </row>
    <row r="49" spans="1:4" ht="12.75">
      <c r="A49" s="84" t="s">
        <v>98</v>
      </c>
      <c r="B49" s="85" t="s">
        <v>99</v>
      </c>
      <c r="C49" s="86" t="s">
        <v>79</v>
      </c>
      <c r="D49" s="86" t="s">
        <v>80</v>
      </c>
    </row>
    <row r="50" spans="1:4" ht="12.75">
      <c r="A50" s="83"/>
      <c r="B50" s="83"/>
      <c r="C50" s="83"/>
      <c r="D50" s="83"/>
    </row>
    <row r="51" spans="1:4" ht="12.75">
      <c r="A51" s="84" t="s">
        <v>81</v>
      </c>
      <c r="B51" s="117" t="s">
        <v>82</v>
      </c>
      <c r="C51" s="84" t="s">
        <v>83</v>
      </c>
      <c r="D51" s="84" t="s">
        <v>84</v>
      </c>
    </row>
    <row r="52" spans="1:4" ht="12.75">
      <c r="A52" s="87" t="s">
        <v>85</v>
      </c>
      <c r="B52" s="88">
        <v>-438632</v>
      </c>
      <c r="C52" s="89">
        <v>0</v>
      </c>
      <c r="D52" s="88">
        <v>-438632</v>
      </c>
    </row>
    <row r="53" spans="1:4" ht="12.75">
      <c r="A53" s="87" t="s">
        <v>86</v>
      </c>
      <c r="B53" s="88">
        <v>-438632</v>
      </c>
      <c r="C53" s="89">
        <v>0</v>
      </c>
      <c r="D53" s="88">
        <v>-438632</v>
      </c>
    </row>
    <row r="54" spans="1:5" ht="12.75">
      <c r="A54" s="87" t="s">
        <v>87</v>
      </c>
      <c r="B54" s="88">
        <v>-438632</v>
      </c>
      <c r="C54" s="89">
        <v>-254614</v>
      </c>
      <c r="D54" s="88">
        <v>-693246</v>
      </c>
      <c r="E54" s="76" t="s">
        <v>112</v>
      </c>
    </row>
    <row r="55" spans="1:4" ht="12.75">
      <c r="A55" s="90"/>
      <c r="B55" s="91"/>
      <c r="C55" s="92" t="s">
        <v>100</v>
      </c>
      <c r="D55" s="91"/>
    </row>
    <row r="58" spans="1:4" ht="12.75">
      <c r="A58" s="83" t="s">
        <v>77</v>
      </c>
      <c r="B58" s="83"/>
      <c r="C58" s="83"/>
      <c r="D58" s="83"/>
    </row>
    <row r="59" spans="1:4" ht="12.75">
      <c r="A59" s="83"/>
      <c r="B59" s="83"/>
      <c r="C59" s="83"/>
      <c r="D59" s="83"/>
    </row>
    <row r="60" spans="1:4" ht="12.75">
      <c r="A60" s="97" t="s">
        <v>101</v>
      </c>
      <c r="B60" s="104" t="s">
        <v>102</v>
      </c>
      <c r="C60" s="105" t="s">
        <v>79</v>
      </c>
      <c r="D60" s="105" t="s">
        <v>80</v>
      </c>
    </row>
    <row r="61" spans="1:4" ht="12.75">
      <c r="A61" s="83"/>
      <c r="B61" s="83"/>
      <c r="C61" s="83"/>
      <c r="D61" s="83"/>
    </row>
    <row r="62" spans="1:4" ht="12.75">
      <c r="A62" s="97" t="s">
        <v>81</v>
      </c>
      <c r="B62" s="118" t="s">
        <v>82</v>
      </c>
      <c r="C62" s="97" t="s">
        <v>83</v>
      </c>
      <c r="D62" s="97" t="s">
        <v>84</v>
      </c>
    </row>
    <row r="63" spans="1:5" ht="12.75">
      <c r="A63" s="98" t="s">
        <v>85</v>
      </c>
      <c r="B63" s="99">
        <v>345005</v>
      </c>
      <c r="C63" s="100">
        <v>78549</v>
      </c>
      <c r="D63" s="99">
        <v>423554</v>
      </c>
      <c r="E63" s="76" t="s">
        <v>110</v>
      </c>
    </row>
    <row r="64" spans="1:5" ht="12.75">
      <c r="A64" s="98" t="s">
        <v>86</v>
      </c>
      <c r="B64" s="99">
        <v>423554</v>
      </c>
      <c r="C64" s="100">
        <v>-90</v>
      </c>
      <c r="D64" s="99">
        <v>423464</v>
      </c>
      <c r="E64" s="76" t="s">
        <v>111</v>
      </c>
    </row>
    <row r="65" spans="1:4" ht="12.75">
      <c r="A65" s="98" t="s">
        <v>87</v>
      </c>
      <c r="B65" s="99">
        <v>423464</v>
      </c>
      <c r="C65" s="100">
        <v>0</v>
      </c>
      <c r="D65" s="99">
        <v>423464</v>
      </c>
    </row>
    <row r="66" spans="1:4" ht="12.75">
      <c r="A66" s="106"/>
      <c r="B66" s="107"/>
      <c r="C66" s="108" t="s">
        <v>103</v>
      </c>
      <c r="D66" s="107"/>
    </row>
    <row r="69" spans="1:4" ht="12.75">
      <c r="A69" s="83" t="s">
        <v>77</v>
      </c>
      <c r="B69" s="83"/>
      <c r="C69" s="83"/>
      <c r="D69" s="83"/>
    </row>
    <row r="70" spans="1:4" ht="12.75">
      <c r="A70" s="83"/>
      <c r="B70" s="83"/>
      <c r="C70" s="83"/>
      <c r="D70" s="83"/>
    </row>
    <row r="71" spans="1:4" ht="12.75">
      <c r="A71" s="84" t="s">
        <v>104</v>
      </c>
      <c r="B71" s="85" t="s">
        <v>105</v>
      </c>
      <c r="C71" s="86" t="s">
        <v>79</v>
      </c>
      <c r="D71" s="86" t="s">
        <v>80</v>
      </c>
    </row>
    <row r="72" spans="1:4" ht="12.75">
      <c r="A72" s="83"/>
      <c r="B72" s="83"/>
      <c r="C72" s="83"/>
      <c r="D72" s="83"/>
    </row>
    <row r="73" spans="1:4" ht="12.75">
      <c r="A73" s="84" t="s">
        <v>81</v>
      </c>
      <c r="B73" s="117" t="s">
        <v>82</v>
      </c>
      <c r="C73" s="84" t="s">
        <v>83</v>
      </c>
      <c r="D73" s="84" t="s">
        <v>84</v>
      </c>
    </row>
    <row r="74" spans="1:4" ht="12.75">
      <c r="A74" s="87" t="s">
        <v>85</v>
      </c>
      <c r="B74" s="88">
        <v>485376.63</v>
      </c>
      <c r="C74" s="89">
        <v>49945.66</v>
      </c>
      <c r="D74" s="88">
        <v>535322.29</v>
      </c>
    </row>
    <row r="75" spans="1:4" ht="12.75">
      <c r="A75" s="87" t="s">
        <v>86</v>
      </c>
      <c r="B75" s="88">
        <v>535322.29</v>
      </c>
      <c r="C75" s="89">
        <v>64100.25</v>
      </c>
      <c r="D75" s="88">
        <v>599422.54</v>
      </c>
    </row>
    <row r="76" spans="1:4" ht="12.75">
      <c r="A76" s="87" t="s">
        <v>87</v>
      </c>
      <c r="B76" s="88">
        <v>599422.54</v>
      </c>
      <c r="C76" s="89">
        <v>110663.53</v>
      </c>
      <c r="D76" s="88">
        <v>710086.0700000001</v>
      </c>
    </row>
    <row r="77" spans="1:4" ht="12.75">
      <c r="A77" s="90"/>
      <c r="B77" s="91"/>
      <c r="C77" s="92" t="s">
        <v>106</v>
      </c>
      <c r="D77" s="91"/>
    </row>
    <row r="79" spans="1:5" ht="27.75" customHeight="1">
      <c r="A79" s="136" t="s">
        <v>115</v>
      </c>
      <c r="B79" s="136"/>
      <c r="C79" s="136"/>
      <c r="D79" s="136"/>
      <c r="E79" s="136"/>
    </row>
    <row r="80" spans="1:5" ht="36" customHeight="1">
      <c r="A80" s="136"/>
      <c r="B80" s="136"/>
      <c r="C80" s="136"/>
      <c r="D80" s="136"/>
      <c r="E80" s="136"/>
    </row>
    <row r="81" spans="1:4" ht="21.75" customHeight="1">
      <c r="A81" s="123"/>
      <c r="B81" s="123"/>
      <c r="C81" s="123"/>
      <c r="D81" s="123"/>
    </row>
    <row r="82" spans="1:4" ht="15" customHeight="1">
      <c r="A82" s="123"/>
      <c r="B82" s="123"/>
      <c r="C82" s="123"/>
      <c r="D82" s="123"/>
    </row>
  </sheetData>
  <sheetProtection/>
  <mergeCells count="5">
    <mergeCell ref="E30:E33"/>
    <mergeCell ref="E19:E22"/>
    <mergeCell ref="A79:E80"/>
    <mergeCell ref="A1:D1"/>
    <mergeCell ref="A45:D45"/>
  </mergeCells>
  <printOptions horizontalCentered="1" verticalCentered="1"/>
  <pageMargins left="0.25" right="0.25" top="0.5" bottom="0.4" header="0.5" footer="0.25"/>
  <pageSetup fitToHeight="0" horizontalDpi="600" verticalDpi="600" orientation="landscape" r:id="rId1"/>
  <headerFooter alignWithMargins="0">
    <oddHeader>&amp;CAvista Corporation Natural Gas Decoupling Mechanism
Washington Jurisdiction
Quarterly Report for 4th Quarter 2009
</oddHeader>
    <oddFooter>&amp;Cfile: &amp;F / &amp;A&amp;RPage &amp;P of &amp;N</oddFooter>
  </headerFooter>
  <rowBreaks count="1" manualBreakCount="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gzhkw6</cp:lastModifiedBy>
  <cp:lastPrinted>2010-02-05T17:46:05Z</cp:lastPrinted>
  <dcterms:created xsi:type="dcterms:W3CDTF">1996-10-14T23:33:28Z</dcterms:created>
  <dcterms:modified xsi:type="dcterms:W3CDTF">2010-02-05T17:46:17Z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1700340904</vt:i4>
  </property>
  <property fmtid="{D5CDD505-2E9C-101B-9397-08002B2CF9AE}" pid="3" name="_NewReviewCycle">
    <vt:lpwstr/>
  </property>
  <property fmtid="{D5CDD505-2E9C-101B-9397-08002B2CF9AE}" pid="4" name="_EmailSubject">
    <vt:lpwstr>Quarterly Decoupling Report</vt:lpwstr>
  </property>
  <property fmtid="{D5CDD505-2E9C-101B-9397-08002B2CF9AE}" pid="5" name="_AuthorEmail">
    <vt:lpwstr>Karen.Schuh@avistacorp.com</vt:lpwstr>
  </property>
  <property fmtid="{D5CDD505-2E9C-101B-9397-08002B2CF9AE}" pid="6" name="_AuthorEmailDisplayName">
    <vt:lpwstr>Schuh, Karen</vt:lpwstr>
  </property>
  <property fmtid="{D5CDD505-2E9C-101B-9397-08002B2CF9AE}" pid="7" name="_ReviewingToolsShownOnce">
    <vt:lpwstr/>
  </property>
  <property fmtid="{D5CDD505-2E9C-101B-9397-08002B2CF9AE}" pid="8" name="DocumentSetType">
    <vt:lpwstr>Compliance</vt:lpwstr>
  </property>
  <property fmtid="{D5CDD505-2E9C-101B-9397-08002B2CF9AE}" pid="9" name="IsHighlyConfidential">
    <vt:lpwstr>0</vt:lpwstr>
  </property>
  <property fmtid="{D5CDD505-2E9C-101B-9397-08002B2CF9AE}" pid="10" name="DocketNumber">
    <vt:lpwstr>090134</vt:lpwstr>
  </property>
  <property fmtid="{D5CDD505-2E9C-101B-9397-08002B2CF9AE}" pid="11" name="IsConfidential">
    <vt:lpwstr>0</vt:lpwstr>
  </property>
  <property fmtid="{D5CDD505-2E9C-101B-9397-08002B2CF9AE}" pid="12" name="Date1">
    <vt:lpwstr>2010-02-05T00:00:00Z</vt:lpwstr>
  </property>
  <property fmtid="{D5CDD505-2E9C-101B-9397-08002B2CF9AE}" pid="13" name="CaseType">
    <vt:lpwstr>Tariff Revision</vt:lpwstr>
  </property>
  <property fmtid="{D5CDD505-2E9C-101B-9397-08002B2CF9AE}" pid="14" name="OpenedDate">
    <vt:lpwstr>2009-01-23T00:00:00Z</vt:lpwstr>
  </property>
  <property fmtid="{D5CDD505-2E9C-101B-9397-08002B2CF9AE}" pid="15" name="Prefix">
    <vt:lpwstr>UE</vt:lpwstr>
  </property>
  <property fmtid="{D5CDD505-2E9C-101B-9397-08002B2CF9AE}" pid="16" name="CaseCompanyNames">
    <vt:lpwstr>Avista Corporation</vt:lpwstr>
  </property>
  <property fmtid="{D5CDD505-2E9C-101B-9397-08002B2CF9AE}" pid="17" name="IndustryCode">
    <vt:lpwstr>140</vt:lpwstr>
  </property>
  <property fmtid="{D5CDD505-2E9C-101B-9397-08002B2CF9AE}" pid="18" name="CaseStatus">
    <vt:lpwstr>Closed</vt:lpwstr>
  </property>
  <property fmtid="{D5CDD505-2E9C-101B-9397-08002B2CF9AE}" pid="19" name="_docset_NoMedatataSyncRequired">
    <vt:lpwstr>False</vt:lpwstr>
  </property>
  <property fmtid="{D5CDD505-2E9C-101B-9397-08002B2CF9AE}" pid="20" name="Nickname">
    <vt:lpwstr/>
  </property>
  <property fmtid="{D5CDD505-2E9C-101B-9397-08002B2CF9AE}" pid="21" name="Process">
    <vt:lpwstr/>
  </property>
  <property fmtid="{D5CDD505-2E9C-101B-9397-08002B2CF9AE}" pid="22" name="Visibility">
    <vt:lpwstr/>
  </property>
  <property fmtid="{D5CDD505-2E9C-101B-9397-08002B2CF9AE}" pid="23" name="DocumentGroup">
    <vt:lpwstr/>
  </property>
</Properties>
</file>