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/style12.xml" ContentType="application/vnd.ms-office.chartstyle+xml"/>
  <Override PartName="/xl/charts/colors12.xml" ContentType="application/vnd.ms-office.chartcolorstyle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charts/colors11.xml" ContentType="application/vnd.ms-office.chartcolorstyle+xml"/>
  <Override PartName="/xl/charts/style11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charts/chart11.xml" ContentType="application/vnd.openxmlformats-officedocument.drawingml.chart+xml"/>
  <Override PartName="/xl/charts/colors8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hart3.xml" ContentType="application/vnd.openxmlformats-officedocument.drawingml.chart+xml"/>
  <Override PartName="/xl/charts/colors2.xml" ContentType="application/vnd.ms-office.chartcolorstyle+xml"/>
  <Override PartName="/xl/charts/style2.xml" ContentType="application/vnd.ms-office.chartstyl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9.xml" ContentType="application/vnd.openxmlformats-officedocument.drawingml.chart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jordan215\OneDrive - Washington State Executive Branch Agencies\Cost of Service\Rulemaking 170002 &amp; 170003\September Workshop\Notice and Accompanying Documents\"/>
    </mc:Choice>
  </mc:AlternateContent>
  <bookViews>
    <workbookView xWindow="0" yWindow="0" windowWidth="16965" windowHeight="7410" activeTab="1"/>
  </bookViews>
  <sheets>
    <sheet name="Dist Main Classification" sheetId="1" r:id="rId1"/>
    <sheet name="Dist Main Allocation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9" i="6" l="1"/>
  <c r="P59" i="6"/>
  <c r="O59" i="6"/>
  <c r="Q69" i="6"/>
  <c r="P69" i="6"/>
  <c r="O69" i="6"/>
  <c r="Q65" i="6"/>
  <c r="P65" i="6"/>
  <c r="O65" i="6"/>
  <c r="T69" i="6"/>
  <c r="S69" i="6"/>
  <c r="S65" i="6"/>
  <c r="V67" i="1"/>
  <c r="U67" i="1"/>
  <c r="T67" i="1"/>
  <c r="S67" i="1"/>
  <c r="R67" i="1"/>
  <c r="V63" i="1"/>
  <c r="U63" i="1"/>
  <c r="T63" i="1"/>
  <c r="S63" i="1"/>
  <c r="R63" i="1"/>
  <c r="P67" i="1"/>
  <c r="O67" i="1"/>
  <c r="N67" i="1"/>
  <c r="P63" i="1"/>
  <c r="O63" i="1"/>
  <c r="N63" i="1"/>
  <c r="P59" i="1"/>
  <c r="O59" i="1"/>
  <c r="N59" i="1"/>
  <c r="T65" i="6" l="1"/>
  <c r="U65" i="6"/>
  <c r="V69" i="6"/>
  <c r="U69" i="6"/>
  <c r="W69" i="6" s="1"/>
  <c r="V65" i="6"/>
  <c r="P25" i="6"/>
  <c r="O25" i="6"/>
  <c r="P18" i="6"/>
  <c r="AB21" i="6" s="1"/>
  <c r="W65" i="6" l="1"/>
  <c r="V59" i="6"/>
  <c r="U59" i="6"/>
  <c r="T59" i="6"/>
  <c r="S59" i="6"/>
  <c r="Q58" i="6"/>
  <c r="P58" i="6"/>
  <c r="O58" i="6"/>
  <c r="N56" i="6"/>
  <c r="Q54" i="6"/>
  <c r="P54" i="6"/>
  <c r="O54" i="6"/>
  <c r="S54" i="6" s="1"/>
  <c r="Q53" i="6"/>
  <c r="P53" i="6"/>
  <c r="O53" i="6"/>
  <c r="S53" i="6" s="1"/>
  <c r="T52" i="6"/>
  <c r="Q52" i="6"/>
  <c r="P52" i="6"/>
  <c r="O52" i="6"/>
  <c r="AA16" i="6" s="1"/>
  <c r="Q51" i="6"/>
  <c r="Z36" i="6" s="1"/>
  <c r="P51" i="6"/>
  <c r="O51" i="6"/>
  <c r="N49" i="6"/>
  <c r="Q47" i="6"/>
  <c r="AC35" i="6" s="1"/>
  <c r="P47" i="6"/>
  <c r="O47" i="6"/>
  <c r="Q46" i="6"/>
  <c r="P46" i="6"/>
  <c r="AB25" i="6" s="1"/>
  <c r="O46" i="6"/>
  <c r="Q45" i="6"/>
  <c r="P45" i="6"/>
  <c r="AA25" i="6" s="1"/>
  <c r="O45" i="6"/>
  <c r="T45" i="6" s="1"/>
  <c r="Q44" i="6"/>
  <c r="P44" i="6"/>
  <c r="Z25" i="6" s="1"/>
  <c r="O44" i="6"/>
  <c r="T44" i="6" s="1"/>
  <c r="N42" i="6"/>
  <c r="Q40" i="6"/>
  <c r="P40" i="6"/>
  <c r="O40" i="6"/>
  <c r="T40" i="6" s="1"/>
  <c r="V39" i="6"/>
  <c r="Q39" i="6"/>
  <c r="AB34" i="6" s="1"/>
  <c r="P39" i="6"/>
  <c r="O39" i="6"/>
  <c r="T39" i="6" s="1"/>
  <c r="Q38" i="6"/>
  <c r="V38" i="6" s="1"/>
  <c r="P38" i="6"/>
  <c r="O38" i="6"/>
  <c r="Q37" i="6"/>
  <c r="P37" i="6"/>
  <c r="U37" i="6" s="1"/>
  <c r="O37" i="6"/>
  <c r="AC36" i="6"/>
  <c r="AB36" i="6"/>
  <c r="AA36" i="6"/>
  <c r="Y36" i="6"/>
  <c r="AB35" i="6"/>
  <c r="AA35" i="6"/>
  <c r="Z35" i="6"/>
  <c r="Y35" i="6"/>
  <c r="N35" i="6"/>
  <c r="AC34" i="6"/>
  <c r="Y34" i="6"/>
  <c r="Y33" i="6"/>
  <c r="S33" i="6"/>
  <c r="Q33" i="6"/>
  <c r="AC33" i="6" s="1"/>
  <c r="P33" i="6"/>
  <c r="O33" i="6"/>
  <c r="V33" i="6" s="1"/>
  <c r="Y32" i="6"/>
  <c r="Q32" i="6"/>
  <c r="AB33" i="6" s="1"/>
  <c r="P32" i="6"/>
  <c r="AB23" i="6" s="1"/>
  <c r="O32" i="6"/>
  <c r="U32" i="6" s="1"/>
  <c r="Y31" i="6"/>
  <c r="Q31" i="6"/>
  <c r="AA33" i="6" s="1"/>
  <c r="P31" i="6"/>
  <c r="O31" i="6"/>
  <c r="AC30" i="6"/>
  <c r="Y30" i="6"/>
  <c r="Q30" i="6"/>
  <c r="Z33" i="6" s="1"/>
  <c r="P30" i="6"/>
  <c r="Z23" i="6" s="1"/>
  <c r="O30" i="6"/>
  <c r="Y28" i="6"/>
  <c r="N28" i="6"/>
  <c r="AC26" i="6"/>
  <c r="AB26" i="6"/>
  <c r="AA26" i="6"/>
  <c r="Z26" i="6"/>
  <c r="Y26" i="6"/>
  <c r="U26" i="6"/>
  <c r="Q26" i="6"/>
  <c r="AC32" i="6" s="1"/>
  <c r="P26" i="6"/>
  <c r="AC22" i="6" s="1"/>
  <c r="O26" i="6"/>
  <c r="T26" i="6" s="1"/>
  <c r="AC25" i="6"/>
  <c r="Y25" i="6"/>
  <c r="Q25" i="6"/>
  <c r="AB32" i="6" s="1"/>
  <c r="AB22" i="6"/>
  <c r="AC24" i="6"/>
  <c r="AB24" i="6"/>
  <c r="Y24" i="6"/>
  <c r="Q24" i="6"/>
  <c r="S24" i="6" s="1"/>
  <c r="P24" i="6"/>
  <c r="O24" i="6"/>
  <c r="AC23" i="6"/>
  <c r="Y23" i="6"/>
  <c r="Q23" i="6"/>
  <c r="P23" i="6"/>
  <c r="O23" i="6"/>
  <c r="U23" i="6" s="1"/>
  <c r="AA22" i="6"/>
  <c r="Y22" i="6"/>
  <c r="Y21" i="6"/>
  <c r="W21" i="6"/>
  <c r="N21" i="6"/>
  <c r="Y20" i="6"/>
  <c r="W20" i="6"/>
  <c r="V19" i="6"/>
  <c r="Q19" i="6"/>
  <c r="AC31" i="6" s="1"/>
  <c r="P19" i="6"/>
  <c r="AC21" i="6" s="1"/>
  <c r="O19" i="6"/>
  <c r="U19" i="6" s="1"/>
  <c r="Y18" i="6"/>
  <c r="Q18" i="6"/>
  <c r="AB31" i="6" s="1"/>
  <c r="O18" i="6"/>
  <c r="Q17" i="6"/>
  <c r="AA31" i="6" s="1"/>
  <c r="P17" i="6"/>
  <c r="AA21" i="6" s="1"/>
  <c r="O17" i="6"/>
  <c r="Y16" i="6"/>
  <c r="Q16" i="6"/>
  <c r="Z31" i="6" s="1"/>
  <c r="P16" i="6"/>
  <c r="Z21" i="6" s="1"/>
  <c r="O16" i="6"/>
  <c r="AC15" i="6"/>
  <c r="AB15" i="6"/>
  <c r="Z15" i="6"/>
  <c r="Y15" i="6"/>
  <c r="Z14" i="6"/>
  <c r="Y14" i="6"/>
  <c r="N14" i="6"/>
  <c r="AB13" i="6"/>
  <c r="AA13" i="6"/>
  <c r="Y13" i="6"/>
  <c r="AB12" i="6"/>
  <c r="AA12" i="6"/>
  <c r="Y12" i="6"/>
  <c r="Q12" i="6"/>
  <c r="P12" i="6"/>
  <c r="AC20" i="6" s="1"/>
  <c r="O12" i="6"/>
  <c r="AB11" i="6"/>
  <c r="AA11" i="6"/>
  <c r="Y11" i="6"/>
  <c r="Q11" i="6"/>
  <c r="AB30" i="6" s="1"/>
  <c r="P11" i="6"/>
  <c r="AB20" i="6" s="1"/>
  <c r="O11" i="6"/>
  <c r="AA10" i="6"/>
  <c r="Q10" i="6"/>
  <c r="AA30" i="6" s="1"/>
  <c r="P10" i="6"/>
  <c r="AA20" i="6" s="1"/>
  <c r="O10" i="6"/>
  <c r="Q9" i="6"/>
  <c r="P9" i="6"/>
  <c r="O9" i="6"/>
  <c r="T9" i="6" s="1"/>
  <c r="Y8" i="6"/>
  <c r="N7" i="6"/>
  <c r="Y10" i="6" s="1"/>
  <c r="V20" i="1"/>
  <c r="V21" i="1"/>
  <c r="O18" i="1"/>
  <c r="AA21" i="1" s="1"/>
  <c r="X36" i="1"/>
  <c r="X35" i="1"/>
  <c r="X34" i="1"/>
  <c r="X33" i="1"/>
  <c r="X32" i="1"/>
  <c r="X31" i="1"/>
  <c r="X30" i="1"/>
  <c r="X26" i="1"/>
  <c r="X25" i="1"/>
  <c r="X24" i="1"/>
  <c r="X23" i="1"/>
  <c r="X22" i="1"/>
  <c r="X21" i="1"/>
  <c r="X20" i="1"/>
  <c r="X16" i="1"/>
  <c r="X15" i="1"/>
  <c r="X14" i="1"/>
  <c r="X13" i="1"/>
  <c r="X12" i="1"/>
  <c r="X11" i="1"/>
  <c r="P54" i="1"/>
  <c r="AB36" i="1" s="1"/>
  <c r="O54" i="1"/>
  <c r="AA26" i="1" s="1"/>
  <c r="N54" i="1"/>
  <c r="AB16" i="1" s="1"/>
  <c r="P47" i="1"/>
  <c r="AB35" i="1" s="1"/>
  <c r="O47" i="1"/>
  <c r="N47" i="1"/>
  <c r="AB15" i="1" s="1"/>
  <c r="P40" i="1"/>
  <c r="AB34" i="1" s="1"/>
  <c r="O40" i="1"/>
  <c r="AB24" i="1" s="1"/>
  <c r="N40" i="1"/>
  <c r="P33" i="1"/>
  <c r="AB33" i="1" s="1"/>
  <c r="O33" i="1"/>
  <c r="AB23" i="1" s="1"/>
  <c r="N33" i="1"/>
  <c r="P26" i="1"/>
  <c r="AB32" i="1" s="1"/>
  <c r="O26" i="1"/>
  <c r="AB22" i="1" s="1"/>
  <c r="N26" i="1"/>
  <c r="P19" i="1"/>
  <c r="AB31" i="1" s="1"/>
  <c r="O19" i="1"/>
  <c r="N19" i="1"/>
  <c r="AB11" i="1" s="1"/>
  <c r="N12" i="1"/>
  <c r="AB10" i="1" s="1"/>
  <c r="AB21" i="1"/>
  <c r="AB14" i="1"/>
  <c r="AB13" i="1"/>
  <c r="N52" i="1"/>
  <c r="N45" i="1"/>
  <c r="N39" i="1"/>
  <c r="N38" i="1"/>
  <c r="P25" i="1"/>
  <c r="AA32" i="1" s="1"/>
  <c r="P24" i="1"/>
  <c r="Z32" i="1" s="1"/>
  <c r="P23" i="1"/>
  <c r="O25" i="1"/>
  <c r="O24" i="1"/>
  <c r="Z22" i="1" s="1"/>
  <c r="O23" i="1"/>
  <c r="N25" i="1"/>
  <c r="AA12" i="1" s="1"/>
  <c r="N24" i="1"/>
  <c r="Z12" i="1" s="1"/>
  <c r="N23" i="1"/>
  <c r="M21" i="1"/>
  <c r="N58" i="1"/>
  <c r="O58" i="1"/>
  <c r="P58" i="1"/>
  <c r="N9" i="1"/>
  <c r="P9" i="1"/>
  <c r="O9" i="1"/>
  <c r="M56" i="1"/>
  <c r="M49" i="1"/>
  <c r="M42" i="1"/>
  <c r="M35" i="1"/>
  <c r="M28" i="1"/>
  <c r="M14" i="1"/>
  <c r="M7" i="1"/>
  <c r="X10" i="1" s="1"/>
  <c r="P12" i="1"/>
  <c r="AB30" i="1" s="1"/>
  <c r="O12" i="1"/>
  <c r="AB20" i="1" s="1"/>
  <c r="W59" i="6" l="1"/>
  <c r="AF36" i="6"/>
  <c r="AF30" i="6"/>
  <c r="AF12" i="6"/>
  <c r="Z24" i="6"/>
  <c r="AF24" i="6" s="1"/>
  <c r="AF26" i="6"/>
  <c r="S31" i="6"/>
  <c r="T38" i="6"/>
  <c r="U39" i="6"/>
  <c r="W39" i="6" s="1"/>
  <c r="U40" i="6"/>
  <c r="T47" i="6"/>
  <c r="W19" i="6"/>
  <c r="AF35" i="6"/>
  <c r="V37" i="6"/>
  <c r="AC11" i="6"/>
  <c r="S12" i="6"/>
  <c r="AC12" i="6"/>
  <c r="AE12" i="6" s="1"/>
  <c r="AC13" i="6"/>
  <c r="AB14" i="6"/>
  <c r="AF14" i="6" s="1"/>
  <c r="AA15" i="6"/>
  <c r="AE15" i="6" s="1"/>
  <c r="U16" i="6"/>
  <c r="U11" i="6"/>
  <c r="Z11" i="6"/>
  <c r="AF11" i="6" s="1"/>
  <c r="V12" i="6"/>
  <c r="AC14" i="6"/>
  <c r="AE14" i="6" s="1"/>
  <c r="AF31" i="6"/>
  <c r="AF33" i="6"/>
  <c r="U38" i="6"/>
  <c r="W38" i="6" s="1"/>
  <c r="V40" i="6"/>
  <c r="T46" i="6"/>
  <c r="U47" i="6"/>
  <c r="T54" i="6"/>
  <c r="U23" i="1"/>
  <c r="S23" i="1"/>
  <c r="R24" i="1"/>
  <c r="R23" i="1"/>
  <c r="S24" i="1"/>
  <c r="R26" i="1"/>
  <c r="AE32" i="1"/>
  <c r="AD32" i="1"/>
  <c r="T23" i="1"/>
  <c r="V23" i="1" s="1"/>
  <c r="T24" i="1"/>
  <c r="AE12" i="1"/>
  <c r="T25" i="1"/>
  <c r="U24" i="1"/>
  <c r="AB12" i="1"/>
  <c r="AD12" i="1" s="1"/>
  <c r="U26" i="1"/>
  <c r="S25" i="6"/>
  <c r="S18" i="6"/>
  <c r="V18" i="6"/>
  <c r="AE22" i="6"/>
  <c r="AE11" i="6"/>
  <c r="AB10" i="6"/>
  <c r="AF10" i="6" s="1"/>
  <c r="S25" i="1"/>
  <c r="AA22" i="1"/>
  <c r="AD22" i="1" s="1"/>
  <c r="R25" i="1"/>
  <c r="U25" i="1"/>
  <c r="S52" i="6"/>
  <c r="AA32" i="6"/>
  <c r="AF32" i="6" s="1"/>
  <c r="V24" i="6"/>
  <c r="U58" i="6"/>
  <c r="V58" i="6"/>
  <c r="AA23" i="6"/>
  <c r="AE23" i="6" s="1"/>
  <c r="U31" i="6"/>
  <c r="T31" i="6"/>
  <c r="S17" i="6"/>
  <c r="V17" i="6"/>
  <c r="T10" i="6"/>
  <c r="AE36" i="6"/>
  <c r="S51" i="6"/>
  <c r="T37" i="6"/>
  <c r="AE26" i="6"/>
  <c r="U44" i="6"/>
  <c r="AF23" i="6"/>
  <c r="S30" i="6"/>
  <c r="AE30" i="6"/>
  <c r="AF21" i="6"/>
  <c r="AE21" i="6"/>
  <c r="AF22" i="6"/>
  <c r="AE33" i="6"/>
  <c r="W40" i="6"/>
  <c r="AF25" i="6"/>
  <c r="AE25" i="6"/>
  <c r="AE31" i="6"/>
  <c r="AF20" i="6"/>
  <c r="AE20" i="6"/>
  <c r="W37" i="6"/>
  <c r="U9" i="6"/>
  <c r="U10" i="6"/>
  <c r="T25" i="6"/>
  <c r="V9" i="6"/>
  <c r="V10" i="6"/>
  <c r="S11" i="6"/>
  <c r="T12" i="6"/>
  <c r="Z13" i="6"/>
  <c r="AF13" i="6" s="1"/>
  <c r="S16" i="6"/>
  <c r="AB16" i="6"/>
  <c r="T17" i="6"/>
  <c r="T18" i="6"/>
  <c r="S19" i="6"/>
  <c r="S23" i="6"/>
  <c r="T24" i="6"/>
  <c r="U25" i="6"/>
  <c r="V26" i="6"/>
  <c r="W26" i="6" s="1"/>
  <c r="U30" i="6"/>
  <c r="V31" i="6"/>
  <c r="S32" i="6"/>
  <c r="T33" i="6"/>
  <c r="Z34" i="6"/>
  <c r="AF34" i="6" s="1"/>
  <c r="AE35" i="6"/>
  <c r="S37" i="6"/>
  <c r="S38" i="6"/>
  <c r="S39" i="6"/>
  <c r="S40" i="6"/>
  <c r="V44" i="6"/>
  <c r="V45" i="6"/>
  <c r="V46" i="6"/>
  <c r="V47" i="6"/>
  <c r="W47" i="6" s="1"/>
  <c r="U51" i="6"/>
  <c r="U52" i="6"/>
  <c r="U53" i="6"/>
  <c r="U54" i="6"/>
  <c r="S58" i="6"/>
  <c r="V16" i="6"/>
  <c r="W16" i="6" s="1"/>
  <c r="U45" i="6"/>
  <c r="U46" i="6"/>
  <c r="W46" i="6" s="1"/>
  <c r="T51" i="6"/>
  <c r="T53" i="6"/>
  <c r="S9" i="6"/>
  <c r="S10" i="6"/>
  <c r="T11" i="6"/>
  <c r="U12" i="6"/>
  <c r="W12" i="6" s="1"/>
  <c r="T16" i="6"/>
  <c r="AC16" i="6"/>
  <c r="U17" i="6"/>
  <c r="W17" i="6" s="1"/>
  <c r="U18" i="6"/>
  <c r="W18" i="6" s="1"/>
  <c r="T19" i="6"/>
  <c r="T23" i="6"/>
  <c r="U24" i="6"/>
  <c r="W24" i="6" s="1"/>
  <c r="AE24" i="6"/>
  <c r="V25" i="6"/>
  <c r="S26" i="6"/>
  <c r="V30" i="6"/>
  <c r="T32" i="6"/>
  <c r="U33" i="6"/>
  <c r="W33" i="6" s="1"/>
  <c r="S44" i="6"/>
  <c r="S45" i="6"/>
  <c r="S46" i="6"/>
  <c r="S47" i="6"/>
  <c r="V51" i="6"/>
  <c r="V52" i="6"/>
  <c r="V53" i="6"/>
  <c r="V54" i="6"/>
  <c r="T58" i="6"/>
  <c r="V11" i="6"/>
  <c r="W11" i="6" s="1"/>
  <c r="V23" i="6"/>
  <c r="W23" i="6" s="1"/>
  <c r="T30" i="6"/>
  <c r="V32" i="6"/>
  <c r="W32" i="6" s="1"/>
  <c r="AC10" i="6"/>
  <c r="AE10" i="6" s="1"/>
  <c r="Z16" i="6"/>
  <c r="AF16" i="6" s="1"/>
  <c r="AE22" i="1"/>
  <c r="S26" i="1"/>
  <c r="T26" i="1"/>
  <c r="V26" i="1" s="1"/>
  <c r="AE32" i="6" l="1"/>
  <c r="AF15" i="6"/>
  <c r="V25" i="1"/>
  <c r="V24" i="1"/>
  <c r="W52" i="6"/>
  <c r="W31" i="6"/>
  <c r="W10" i="6"/>
  <c r="W58" i="6"/>
  <c r="W44" i="6"/>
  <c r="W51" i="6"/>
  <c r="W25" i="6"/>
  <c r="W9" i="6"/>
  <c r="AE16" i="6"/>
  <c r="W54" i="6"/>
  <c r="AE13" i="6"/>
  <c r="W45" i="6"/>
  <c r="W53" i="6"/>
  <c r="AE34" i="6"/>
  <c r="W30" i="6"/>
  <c r="R58" i="1" l="1"/>
  <c r="S58" i="1"/>
  <c r="T58" i="1"/>
  <c r="U58" i="1"/>
  <c r="R59" i="1"/>
  <c r="S59" i="1"/>
  <c r="T59" i="1"/>
  <c r="U59" i="1"/>
  <c r="R54" i="1"/>
  <c r="S54" i="1"/>
  <c r="T54" i="1"/>
  <c r="U54" i="1"/>
  <c r="R47" i="1"/>
  <c r="S47" i="1"/>
  <c r="T47" i="1"/>
  <c r="U47" i="1"/>
  <c r="R40" i="1"/>
  <c r="S40" i="1"/>
  <c r="T40" i="1"/>
  <c r="U40" i="1"/>
  <c r="R33" i="1"/>
  <c r="S33" i="1"/>
  <c r="T33" i="1"/>
  <c r="U33" i="1"/>
  <c r="R19" i="1"/>
  <c r="S19" i="1"/>
  <c r="T19" i="1"/>
  <c r="U19" i="1"/>
  <c r="R12" i="1"/>
  <c r="S12" i="1"/>
  <c r="T12" i="1"/>
  <c r="U12" i="1"/>
  <c r="V12" i="1" l="1"/>
  <c r="V19" i="1"/>
  <c r="V33" i="1"/>
  <c r="V40" i="1"/>
  <c r="V47" i="1"/>
  <c r="V54" i="1"/>
  <c r="V59" i="1"/>
  <c r="V58" i="1"/>
  <c r="X28" i="1" l="1"/>
  <c r="X18" i="1"/>
  <c r="X8" i="1"/>
  <c r="P18" i="1"/>
  <c r="AA31" i="1" s="1"/>
  <c r="O32" i="1"/>
  <c r="AA23" i="1" s="1"/>
  <c r="N44" i="1"/>
  <c r="P53" i="1"/>
  <c r="AA36" i="1" s="1"/>
  <c r="O53" i="1"/>
  <c r="N53" i="1"/>
  <c r="P52" i="1"/>
  <c r="Z36" i="1" s="1"/>
  <c r="O52" i="1"/>
  <c r="P51" i="1"/>
  <c r="Y36" i="1" s="1"/>
  <c r="P46" i="1"/>
  <c r="AA35" i="1" s="1"/>
  <c r="O46" i="1"/>
  <c r="AA25" i="1" s="1"/>
  <c r="N46" i="1"/>
  <c r="AA15" i="1" s="1"/>
  <c r="P45" i="1"/>
  <c r="Z35" i="1" s="1"/>
  <c r="O45" i="1"/>
  <c r="Z15" i="1"/>
  <c r="P44" i="1"/>
  <c r="Y35" i="1" s="1"/>
  <c r="P39" i="1"/>
  <c r="AA34" i="1" s="1"/>
  <c r="O39" i="1"/>
  <c r="AA24" i="1" s="1"/>
  <c r="P38" i="1"/>
  <c r="O38" i="1"/>
  <c r="P37" i="1"/>
  <c r="Y34" i="1" s="1"/>
  <c r="P32" i="1"/>
  <c r="AA33" i="1" s="1"/>
  <c r="N32" i="1"/>
  <c r="P31" i="1"/>
  <c r="O31" i="1"/>
  <c r="Z23" i="1" s="1"/>
  <c r="N31" i="1"/>
  <c r="P30" i="1"/>
  <c r="Y33" i="1" s="1"/>
  <c r="N18" i="1"/>
  <c r="P17" i="1"/>
  <c r="Z31" i="1" s="1"/>
  <c r="O17" i="1"/>
  <c r="Z21" i="1" s="1"/>
  <c r="N17" i="1"/>
  <c r="P16" i="1"/>
  <c r="Y31" i="1" s="1"/>
  <c r="O51" i="1"/>
  <c r="Y26" i="1" s="1"/>
  <c r="O44" i="1"/>
  <c r="Y25" i="1" s="1"/>
  <c r="O37" i="1"/>
  <c r="Y24" i="1" s="1"/>
  <c r="O30" i="1"/>
  <c r="Y23" i="1" s="1"/>
  <c r="O16" i="1"/>
  <c r="Y21" i="1" s="1"/>
  <c r="N51" i="1"/>
  <c r="N37" i="1"/>
  <c r="Y14" i="1" s="1"/>
  <c r="N30" i="1"/>
  <c r="N16" i="1"/>
  <c r="P11" i="1"/>
  <c r="AA30" i="1" s="1"/>
  <c r="P10" i="1"/>
  <c r="O11" i="1"/>
  <c r="AA20" i="1" s="1"/>
  <c r="O10" i="1"/>
  <c r="Z20" i="1" s="1"/>
  <c r="N11" i="1"/>
  <c r="N10" i="1"/>
  <c r="AE21" i="1" l="1"/>
  <c r="AD21" i="1"/>
  <c r="AE34" i="1"/>
  <c r="AD34" i="1"/>
  <c r="AE36" i="1"/>
  <c r="AD36" i="1"/>
  <c r="AD20" i="1"/>
  <c r="AD24" i="1"/>
  <c r="AD23" i="1"/>
  <c r="AE35" i="1"/>
  <c r="AD35" i="1"/>
  <c r="AE31" i="1"/>
  <c r="AD31" i="1"/>
  <c r="AE24" i="1"/>
  <c r="T17" i="1"/>
  <c r="T45" i="1"/>
  <c r="T11" i="1"/>
  <c r="Y13" i="1"/>
  <c r="Y11" i="1"/>
  <c r="T31" i="1"/>
  <c r="S46" i="1"/>
  <c r="R32" i="1"/>
  <c r="U53" i="1"/>
  <c r="T9" i="1"/>
  <c r="Z25" i="1"/>
  <c r="AD25" i="1" s="1"/>
  <c r="S11" i="1"/>
  <c r="S52" i="1"/>
  <c r="T52" i="1"/>
  <c r="Z10" i="1"/>
  <c r="Z11" i="1"/>
  <c r="Z13" i="1"/>
  <c r="Y15" i="1"/>
  <c r="AE15" i="1" s="1"/>
  <c r="Z16" i="1"/>
  <c r="Z26" i="1"/>
  <c r="AE26" i="1" s="1"/>
  <c r="Z33" i="1"/>
  <c r="AD33" i="1" s="1"/>
  <c r="R10" i="1"/>
  <c r="T10" i="1"/>
  <c r="AA16" i="1"/>
  <c r="U9" i="1"/>
  <c r="U11" i="1"/>
  <c r="R9" i="1"/>
  <c r="S10" i="1"/>
  <c r="U10" i="1"/>
  <c r="R30" i="1"/>
  <c r="S44" i="1"/>
  <c r="T38" i="1"/>
  <c r="R39" i="1"/>
  <c r="R44" i="1"/>
  <c r="AA10" i="1"/>
  <c r="AA11" i="1"/>
  <c r="AA13" i="1"/>
  <c r="Y16" i="1"/>
  <c r="AA14" i="1"/>
  <c r="AE14" i="1" s="1"/>
  <c r="AE20" i="1"/>
  <c r="Z30" i="1"/>
  <c r="AD30" i="1" s="1"/>
  <c r="U37" i="1"/>
  <c r="S9" i="1"/>
  <c r="R11" i="1"/>
  <c r="S30" i="1"/>
  <c r="R53" i="1"/>
  <c r="U51" i="1"/>
  <c r="R46" i="1"/>
  <c r="U39" i="1"/>
  <c r="S38" i="1"/>
  <c r="R37" i="1"/>
  <c r="S32" i="1"/>
  <c r="U18" i="1"/>
  <c r="R18" i="1"/>
  <c r="R16" i="1"/>
  <c r="S16" i="1"/>
  <c r="R51" i="1"/>
  <c r="S51" i="1"/>
  <c r="S53" i="1"/>
  <c r="T51" i="1"/>
  <c r="V51" i="1" s="1"/>
  <c r="R52" i="1"/>
  <c r="T53" i="1"/>
  <c r="U52" i="1"/>
  <c r="U45" i="1"/>
  <c r="T44" i="1"/>
  <c r="R45" i="1"/>
  <c r="T46" i="1"/>
  <c r="U44" i="1"/>
  <c r="U46" i="1"/>
  <c r="S45" i="1"/>
  <c r="T37" i="1"/>
  <c r="R38" i="1"/>
  <c r="T39" i="1"/>
  <c r="V39" i="1" s="1"/>
  <c r="S37" i="1"/>
  <c r="U38" i="1"/>
  <c r="S39" i="1"/>
  <c r="U31" i="1"/>
  <c r="T30" i="1"/>
  <c r="R31" i="1"/>
  <c r="T32" i="1"/>
  <c r="U30" i="1"/>
  <c r="S31" i="1"/>
  <c r="U32" i="1"/>
  <c r="S18" i="1"/>
  <c r="T16" i="1"/>
  <c r="R17" i="1"/>
  <c r="T18" i="1"/>
  <c r="S17" i="1"/>
  <c r="U17" i="1"/>
  <c r="U16" i="1"/>
  <c r="AE30" i="1" l="1"/>
  <c r="V30" i="1"/>
  <c r="V53" i="1"/>
  <c r="V38" i="1"/>
  <c r="V37" i="1"/>
  <c r="V10" i="1"/>
  <c r="AD15" i="1"/>
  <c r="AE33" i="1"/>
  <c r="AD26" i="1"/>
  <c r="AE16" i="1"/>
  <c r="AD16" i="1"/>
  <c r="V52" i="1"/>
  <c r="V31" i="1"/>
  <c r="V45" i="1"/>
  <c r="AD14" i="1"/>
  <c r="V16" i="1"/>
  <c r="V44" i="1"/>
  <c r="V17" i="1"/>
  <c r="V46" i="1"/>
  <c r="V32" i="1"/>
  <c r="V18" i="1"/>
  <c r="AE13" i="1"/>
  <c r="AD13" i="1"/>
  <c r="AE11" i="1"/>
  <c r="AD11" i="1"/>
  <c r="AE10" i="1"/>
  <c r="AD10" i="1"/>
  <c r="V11" i="1"/>
  <c r="AE25" i="1"/>
  <c r="AE23" i="1"/>
  <c r="V9" i="1"/>
</calcChain>
</file>

<file path=xl/sharedStrings.xml><?xml version="1.0" encoding="utf-8"?>
<sst xmlns="http://schemas.openxmlformats.org/spreadsheetml/2006/main" count="411" uniqueCount="51">
  <si>
    <t>Cost of Service Rulemakig Scenario Results</t>
  </si>
  <si>
    <t>Scenario 1:</t>
  </si>
  <si>
    <t>Avista</t>
  </si>
  <si>
    <t>PSE</t>
  </si>
  <si>
    <t>Residential</t>
  </si>
  <si>
    <t>Large General Service</t>
  </si>
  <si>
    <t>Extra Large General Service</t>
  </si>
  <si>
    <t>Parity</t>
  </si>
  <si>
    <t>Parity Ratio Comparisons</t>
  </si>
  <si>
    <t>Scenario 1</t>
  </si>
  <si>
    <t>Scenario 2</t>
  </si>
  <si>
    <t>Scenario 3</t>
  </si>
  <si>
    <t>Scenario 2:</t>
  </si>
  <si>
    <t>Scenario 3:</t>
  </si>
  <si>
    <t>Mean</t>
  </si>
  <si>
    <t>Median</t>
  </si>
  <si>
    <t>Range</t>
  </si>
  <si>
    <t>Max</t>
  </si>
  <si>
    <t>Min</t>
  </si>
  <si>
    <t>Intra-Company Comparison</t>
  </si>
  <si>
    <t>Inter-Company Comparison</t>
  </si>
  <si>
    <t>Average</t>
  </si>
  <si>
    <t>Cascade</t>
  </si>
  <si>
    <t>NWN</t>
  </si>
  <si>
    <t>Natural Gas</t>
  </si>
  <si>
    <t>System Load Factor</t>
  </si>
  <si>
    <t>Design Day</t>
  </si>
  <si>
    <t>Hybrid Design Day</t>
  </si>
  <si>
    <t>Interruptible</t>
  </si>
  <si>
    <t>Transport</t>
  </si>
  <si>
    <t>General Services - Industrial</t>
  </si>
  <si>
    <t>General Service - Commercial</t>
  </si>
  <si>
    <t>Special Contract</t>
  </si>
  <si>
    <t>NWN*</t>
  </si>
  <si>
    <t>*NWN only provided the design day results from 18 GRC case. Used parity at current rates</t>
  </si>
  <si>
    <t>Current Staff Method</t>
  </si>
  <si>
    <t>Staff Proposed Method</t>
  </si>
  <si>
    <t>NWN only supplied resutls for scenario 2</t>
  </si>
  <si>
    <t>NWN only supplied results for scenario 2</t>
  </si>
  <si>
    <t>NWN only supplied data for scenario 2</t>
  </si>
  <si>
    <t>Avista's Genearl Service - Commercial includes residential customers</t>
  </si>
  <si>
    <t>Range*</t>
  </si>
  <si>
    <t>*does not include NWN</t>
  </si>
  <si>
    <t>Distribution Main Allocation</t>
  </si>
  <si>
    <t>Distribution Main Classification</t>
  </si>
  <si>
    <t>Limited Interruptible</t>
  </si>
  <si>
    <t>Non-Exclusive Interruptible</t>
  </si>
  <si>
    <t>General Service - Commercial**</t>
  </si>
  <si>
    <t>**Avista's residential schedule was reported in the general service - commercial class</t>
  </si>
  <si>
    <t>Range***</t>
  </si>
  <si>
    <t>***does not include NWN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</si>
</sst>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0" fontId="3" fillId="0" borderId="3" xfId="0" applyFont="1" applyBorder="1"/>
    <xf numFmtId="0" fontId="0" fillId="0" borderId="4" xfId="0" applyBorder="1"/>
    <xf numFmtId="0" fontId="0" fillId="0" borderId="1" xfId="0" applyBorder="1"/>
    <xf numFmtId="0" fontId="2" fillId="0" borderId="0" xfId="0" applyFont="1" applyBorder="1"/>
    <xf numFmtId="164" fontId="0" fillId="0" borderId="0" xfId="1" applyNumberFormat="1" applyFont="1"/>
    <xf numFmtId="0" fontId="0" fillId="2" borderId="0" xfId="0" applyFill="1"/>
    <xf numFmtId="2" fontId="0" fillId="0" borderId="0" xfId="0" applyNumberFormat="1"/>
    <xf numFmtId="0" fontId="4" fillId="0" borderId="0" xfId="0" applyFont="1"/>
    <xf numFmtId="0" fontId="7" fillId="0" borderId="0" xfId="0" applyFont="1"/>
    <xf numFmtId="0" fontId="0" fillId="0" borderId="0" xfId="0" applyBorder="1" applyAlignment="1"/>
    <xf numFmtId="0" fontId="0" fillId="0" borderId="0" xfId="0" applyFill="1"/>
    <xf numFmtId="0" fontId="0" fillId="0" borderId="1" xfId="0" applyFill="1" applyBorder="1"/>
    <xf numFmtId="2" fontId="0" fillId="0" borderId="0" xfId="0" applyNumberFormat="1" applyFill="1"/>
    <xf numFmtId="0" fontId="0" fillId="0" borderId="5" xfId="0" applyBorder="1"/>
    <xf numFmtId="0" fontId="0" fillId="0" borderId="1" xfId="0" applyBorder="1" applyAlignment="1"/>
    <xf numFmtId="0" fontId="7" fillId="0" borderId="0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Normal" xfId="0" builtinId="0"/>
    <cellStyle name="Percent" xfId="1" builtinId="5"/>
  </cellStyles>
  <dxfs count="30"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of </a:t>
            </a:r>
            <a:r>
              <a:rPr lang="en-US" baseline="0"/>
              <a:t>Parity Results</a:t>
            </a:r>
            <a:br>
              <a:rPr lang="en-US" baseline="0"/>
            </a:br>
            <a:r>
              <a:rPr lang="en-US" baseline="0"/>
              <a:t>Distribution Main Classification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Avista1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'Dist Main Classification'!$X$10:$X$16</c:f>
              <c:strCache>
                <c:ptCount val="7"/>
                <c:pt idx="0">
                  <c:v>Residential</c:v>
                </c:pt>
                <c:pt idx="1">
                  <c:v>General Service - Commercial**</c:v>
                </c:pt>
                <c:pt idx="2">
                  <c:v>General Services - Industrial</c:v>
                </c:pt>
                <c:pt idx="3">
                  <c:v>Large General Service</c:v>
                </c:pt>
                <c:pt idx="4">
                  <c:v>Extra Large General Service</c:v>
                </c:pt>
                <c:pt idx="5">
                  <c:v>Interruptible</c:v>
                </c:pt>
                <c:pt idx="6">
                  <c:v>Transport</c:v>
                </c:pt>
              </c:strCache>
            </c:strRef>
          </c:cat>
          <c:val>
            <c:numRef>
              <c:f>'Dist Main Classification'!$Y$10:$Y$16</c:f>
              <c:numCache>
                <c:formatCode>0.00</c:formatCode>
                <c:ptCount val="7"/>
                <c:pt idx="1">
                  <c:v>0.94</c:v>
                </c:pt>
                <c:pt idx="3">
                  <c:v>1.46</c:v>
                </c:pt>
                <c:pt idx="4">
                  <c:v>1.36</c:v>
                </c:pt>
                <c:pt idx="5">
                  <c:v>1.07</c:v>
                </c:pt>
                <c:pt idx="6">
                  <c:v>0.77</c:v>
                </c:pt>
              </c:numCache>
            </c:numRef>
          </c:val>
        </c:ser>
        <c:ser>
          <c:idx val="1"/>
          <c:order val="1"/>
          <c:tx>
            <c:v>Cascade1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'Dist Main Classification'!$X$10:$X$16</c:f>
              <c:strCache>
                <c:ptCount val="7"/>
                <c:pt idx="0">
                  <c:v>Residential</c:v>
                </c:pt>
                <c:pt idx="1">
                  <c:v>General Service - Commercial**</c:v>
                </c:pt>
                <c:pt idx="2">
                  <c:v>General Services - Industrial</c:v>
                </c:pt>
                <c:pt idx="3">
                  <c:v>Large General Service</c:v>
                </c:pt>
                <c:pt idx="4">
                  <c:v>Extra Large General Service</c:v>
                </c:pt>
                <c:pt idx="5">
                  <c:v>Interruptible</c:v>
                </c:pt>
                <c:pt idx="6">
                  <c:v>Transport</c:v>
                </c:pt>
              </c:strCache>
            </c:strRef>
          </c:cat>
          <c:val>
            <c:numRef>
              <c:f>'Dist Main Classification'!$Z$10:$Z$16</c:f>
              <c:numCache>
                <c:formatCode>0.00</c:formatCode>
                <c:ptCount val="7"/>
                <c:pt idx="0">
                  <c:v>0.96</c:v>
                </c:pt>
                <c:pt idx="1">
                  <c:v>1.08</c:v>
                </c:pt>
                <c:pt idx="2">
                  <c:v>1.07</c:v>
                </c:pt>
                <c:pt idx="3">
                  <c:v>1.05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</c:ser>
        <c:ser>
          <c:idx val="2"/>
          <c:order val="2"/>
          <c:tx>
            <c:v>PSE1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'Dist Main Classification'!$X$10:$X$16</c:f>
              <c:strCache>
                <c:ptCount val="7"/>
                <c:pt idx="0">
                  <c:v>Residential</c:v>
                </c:pt>
                <c:pt idx="1">
                  <c:v>General Service - Commercial**</c:v>
                </c:pt>
                <c:pt idx="2">
                  <c:v>General Services - Industrial</c:v>
                </c:pt>
                <c:pt idx="3">
                  <c:v>Large General Service</c:v>
                </c:pt>
                <c:pt idx="4">
                  <c:v>Extra Large General Service</c:v>
                </c:pt>
                <c:pt idx="5">
                  <c:v>Interruptible</c:v>
                </c:pt>
                <c:pt idx="6">
                  <c:v>Transport</c:v>
                </c:pt>
              </c:strCache>
              <c:extLst xmlns:c15="http://schemas.microsoft.com/office/drawing/2012/chart"/>
            </c:strRef>
          </c:cat>
          <c:val>
            <c:numRef>
              <c:f>'Dist Main Classification'!$AA$10:$AA$16</c:f>
              <c:numCache>
                <c:formatCode>0.00</c:formatCode>
                <c:ptCount val="7"/>
                <c:pt idx="0">
                  <c:v>1.0900000000000001</c:v>
                </c:pt>
                <c:pt idx="1">
                  <c:v>0.79</c:v>
                </c:pt>
                <c:pt idx="2">
                  <c:v>1.03</c:v>
                </c:pt>
                <c:pt idx="3">
                  <c:v>1.03</c:v>
                </c:pt>
                <c:pt idx="4">
                  <c:v>0</c:v>
                </c:pt>
                <c:pt idx="5">
                  <c:v>0.9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</c:ser>
        <c:ser>
          <c:idx val="4"/>
          <c:order val="4"/>
          <c:tx>
            <c:v>Avista2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Classification'!$Y$20:$Y$26</c:f>
              <c:numCache>
                <c:formatCode>0.00</c:formatCode>
                <c:ptCount val="7"/>
                <c:pt idx="1">
                  <c:v>0.93</c:v>
                </c:pt>
                <c:pt idx="3">
                  <c:v>1.49</c:v>
                </c:pt>
                <c:pt idx="4">
                  <c:v>1.39</c:v>
                </c:pt>
                <c:pt idx="5">
                  <c:v>1.1000000000000001</c:v>
                </c:pt>
                <c:pt idx="6">
                  <c:v>0.92</c:v>
                </c:pt>
              </c:numCache>
            </c:numRef>
          </c:val>
        </c:ser>
        <c:ser>
          <c:idx val="5"/>
          <c:order val="5"/>
          <c:tx>
            <c:v>Cascade2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Classification'!$Z$20:$Z$26</c:f>
              <c:numCache>
                <c:formatCode>0.00</c:formatCode>
                <c:ptCount val="7"/>
                <c:pt idx="0">
                  <c:v>0.94</c:v>
                </c:pt>
                <c:pt idx="1">
                  <c:v>1.05</c:v>
                </c:pt>
                <c:pt idx="2" formatCode="General">
                  <c:v>1.03</c:v>
                </c:pt>
                <c:pt idx="3">
                  <c:v>1.06</c:v>
                </c:pt>
                <c:pt idx="5">
                  <c:v>1.01</c:v>
                </c:pt>
                <c:pt idx="6">
                  <c:v>1.25</c:v>
                </c:pt>
              </c:numCache>
            </c:numRef>
          </c:val>
        </c:ser>
        <c:ser>
          <c:idx val="6"/>
          <c:order val="6"/>
          <c:tx>
            <c:v>PSE2</c:v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Classification'!$AA$20:$AA$26</c:f>
              <c:numCache>
                <c:formatCode>0.00</c:formatCode>
                <c:ptCount val="7"/>
                <c:pt idx="0">
                  <c:v>1.04</c:v>
                </c:pt>
                <c:pt idx="1">
                  <c:v>1.04</c:v>
                </c:pt>
                <c:pt idx="2">
                  <c:v>1.22</c:v>
                </c:pt>
                <c:pt idx="3">
                  <c:v>1.22</c:v>
                </c:pt>
                <c:pt idx="4">
                  <c:v>0</c:v>
                </c:pt>
                <c:pt idx="5">
                  <c:v>1.71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</c:ser>
        <c:ser>
          <c:idx val="8"/>
          <c:order val="8"/>
          <c:tx>
            <c:v>Avista3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Classification'!$Y$30:$Y$36</c:f>
              <c:numCache>
                <c:formatCode>0.00</c:formatCode>
                <c:ptCount val="7"/>
                <c:pt idx="1">
                  <c:v>0.93</c:v>
                </c:pt>
                <c:pt idx="3">
                  <c:v>1.48</c:v>
                </c:pt>
                <c:pt idx="4">
                  <c:v>1.38</c:v>
                </c:pt>
                <c:pt idx="5">
                  <c:v>1.0900000000000001</c:v>
                </c:pt>
                <c:pt idx="6">
                  <c:v>0.86</c:v>
                </c:pt>
              </c:numCache>
            </c:numRef>
          </c:val>
        </c:ser>
        <c:ser>
          <c:idx val="9"/>
          <c:order val="9"/>
          <c:tx>
            <c:v>Cascade3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Classification'!$Z$30:$Z$36</c:f>
              <c:numCache>
                <c:formatCode>0.00</c:formatCode>
                <c:ptCount val="7"/>
                <c:pt idx="0">
                  <c:v>0.96</c:v>
                </c:pt>
                <c:pt idx="1">
                  <c:v>1.07</c:v>
                </c:pt>
                <c:pt idx="2" formatCode="General">
                  <c:v>1.08</c:v>
                </c:pt>
                <c:pt idx="3">
                  <c:v>1.05</c:v>
                </c:pt>
                <c:pt idx="5">
                  <c:v>1</c:v>
                </c:pt>
                <c:pt idx="6">
                  <c:v>0.99</c:v>
                </c:pt>
              </c:numCache>
            </c:numRef>
          </c:val>
        </c:ser>
        <c:ser>
          <c:idx val="10"/>
          <c:order val="10"/>
          <c:tx>
            <c:v>PSE3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Classification'!$AA$30:$AA$36</c:f>
              <c:numCache>
                <c:formatCode>0.00</c:formatCode>
                <c:ptCount val="7"/>
                <c:pt idx="0">
                  <c:v>1.08</c:v>
                </c:pt>
                <c:pt idx="1">
                  <c:v>0.79</c:v>
                </c:pt>
                <c:pt idx="2">
                  <c:v>0</c:v>
                </c:pt>
                <c:pt idx="3">
                  <c:v>1.05</c:v>
                </c:pt>
                <c:pt idx="4">
                  <c:v>0</c:v>
                </c:pt>
                <c:pt idx="5">
                  <c:v>0.97</c:v>
                </c:pt>
                <c:pt idx="6">
                  <c:v>0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8502248"/>
        <c:axId val="45850303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NWN Scen1</c:v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'Dist Main Classification'!$X$10:$X$16</c15:sqref>
                        </c15:formulaRef>
                      </c:ext>
                    </c:extLst>
                    <c:strCache>
                      <c:ptCount val="7"/>
                      <c:pt idx="0">
                        <c:v>Residential</c:v>
                      </c:pt>
                      <c:pt idx="1">
                        <c:v>General Service - Commercial**</c:v>
                      </c:pt>
                      <c:pt idx="2">
                        <c:v>General Services - Industrial</c:v>
                      </c:pt>
                      <c:pt idx="3">
                        <c:v>Large General Service</c:v>
                      </c:pt>
                      <c:pt idx="4">
                        <c:v>Extra Large General Service</c:v>
                      </c:pt>
                      <c:pt idx="5">
                        <c:v>Interruptible</c:v>
                      </c:pt>
                      <c:pt idx="6">
                        <c:v>Transport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'Dist Main Classification'!$AB$10:$AB$16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v>NWN2</c:v>
                </c:tx>
                <c:spPr>
                  <a:solidFill>
                    <a:srgbClr val="7030A0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Main Classification'!$AB$20:$AB$26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0.89</c:v>
                      </c:pt>
                      <c:pt idx="1">
                        <c:v>0.74</c:v>
                      </c:pt>
                      <c:pt idx="2">
                        <c:v>1.28</c:v>
                      </c:pt>
                      <c:pt idx="3">
                        <c:v>1.62</c:v>
                      </c:pt>
                      <c:pt idx="4">
                        <c:v>1.64</c:v>
                      </c:pt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v>NWN Scen3</c:v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Main Classification'!$AB$30:$AB$36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58502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Customer</a:t>
                </a:r>
                <a:r>
                  <a:rPr lang="en-US" baseline="0"/>
                  <a:t> Class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03032"/>
        <c:crosses val="autoZero"/>
        <c:auto val="1"/>
        <c:lblAlgn val="ctr"/>
        <c:lblOffset val="100"/>
        <c:noMultiLvlLbl val="0"/>
      </c:catAx>
      <c:valAx>
        <c:axId val="458503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02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Main Allocation </a:t>
            </a:r>
            <a:br>
              <a:rPr lang="en-US" baseline="0"/>
            </a:br>
            <a:r>
              <a:rPr lang="en-US" baseline="0"/>
              <a:t>Cascade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Scenario 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'Dist Main Classification'!$X$10:$X$16</c15:sqref>
                  </c15:fullRef>
                </c:ext>
              </c:extLst>
              <c:f>('Dist Main Classification'!$X$10:$X$13,'Dist Main Classification'!$X$15:$X$16)</c:f>
              <c:strCache>
                <c:ptCount val="6"/>
                <c:pt idx="0">
                  <c:v>Residential</c:v>
                </c:pt>
                <c:pt idx="1">
                  <c:v>General Service - Commercial**</c:v>
                </c:pt>
                <c:pt idx="2">
                  <c:v>General Services - Industrial</c:v>
                </c:pt>
                <c:pt idx="3">
                  <c:v>Large General Service</c:v>
                </c:pt>
                <c:pt idx="4">
                  <c:v>Interruptible</c:v>
                </c:pt>
                <c:pt idx="5">
                  <c:v>Transport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Allocation'!$AA$10:$AA$16</c15:sqref>
                  </c15:fullRef>
                </c:ext>
              </c:extLst>
              <c:f>('Dist Main Allocation'!$AA$10:$AA$13,'Dist Main Allocation'!$AA$15:$AA$16)</c:f>
              <c:numCache>
                <c:formatCode>0.00</c:formatCode>
                <c:ptCount val="6"/>
                <c:pt idx="0">
                  <c:v>0.96</c:v>
                </c:pt>
                <c:pt idx="1">
                  <c:v>1.08</c:v>
                </c:pt>
                <c:pt idx="2">
                  <c:v>1.07</c:v>
                </c:pt>
                <c:pt idx="3">
                  <c:v>1.05</c:v>
                </c:pt>
                <c:pt idx="4">
                  <c:v>1</c:v>
                </c:pt>
                <c:pt idx="5">
                  <c:v>0.9</c:v>
                </c:pt>
              </c:numCache>
            </c:numRef>
          </c:val>
          <c:smooth val="0"/>
        </c:ser>
        <c:ser>
          <c:idx val="1"/>
          <c:order val="1"/>
          <c:tx>
            <c:v>Scenario 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Residential</c:v>
              </c:pt>
              <c:pt idx="1">
                <c:v>General Service - Commercial**</c:v>
              </c:pt>
              <c:pt idx="2">
                <c:v>General Services - Industrial</c:v>
              </c:pt>
              <c:pt idx="3">
                <c:v>Large General Service</c:v>
              </c:pt>
              <c:pt idx="4">
                <c:v>Interruptible</c:v>
              </c:pt>
              <c:pt idx="5">
                <c:v>Transport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Allocation'!$AA$20:$AA$26</c15:sqref>
                  </c15:fullRef>
                </c:ext>
              </c:extLst>
              <c:f>('Dist Main Allocation'!$AA$20:$AA$23,'Dist Main Allocation'!$AA$25:$AA$26)</c:f>
              <c:numCache>
                <c:formatCode>0.00</c:formatCode>
                <c:ptCount val="6"/>
                <c:pt idx="0">
                  <c:v>0.96</c:v>
                </c:pt>
                <c:pt idx="1">
                  <c:v>1.07</c:v>
                </c:pt>
                <c:pt idx="2" formatCode="General">
                  <c:v>1.06</c:v>
                </c:pt>
                <c:pt idx="3">
                  <c:v>1.03</c:v>
                </c:pt>
                <c:pt idx="4">
                  <c:v>1.01</c:v>
                </c:pt>
                <c:pt idx="5">
                  <c:v>1.02</c:v>
                </c:pt>
              </c:numCache>
            </c:numRef>
          </c:val>
          <c:smooth val="0"/>
        </c:ser>
        <c:ser>
          <c:idx val="2"/>
          <c:order val="2"/>
          <c:tx>
            <c:v>Scenario 3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Residential</c:v>
              </c:pt>
              <c:pt idx="1">
                <c:v>General Service - Commercial**</c:v>
              </c:pt>
              <c:pt idx="2">
                <c:v>General Services - Industrial</c:v>
              </c:pt>
              <c:pt idx="3">
                <c:v>Large General Service</c:v>
              </c:pt>
              <c:pt idx="4">
                <c:v>Interruptible</c:v>
              </c:pt>
              <c:pt idx="5">
                <c:v>Transport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Allocation'!$AA$30:$AA$36</c15:sqref>
                  </c15:fullRef>
                </c:ext>
              </c:extLst>
              <c:f>('Dist Main Allocation'!$AA$30:$AA$33,'Dist Main Allocation'!$AA$35:$AA$36)</c:f>
              <c:numCache>
                <c:formatCode>0.00</c:formatCode>
                <c:ptCount val="6"/>
                <c:pt idx="0">
                  <c:v>0.94</c:v>
                </c:pt>
                <c:pt idx="1">
                  <c:v>1.05</c:v>
                </c:pt>
                <c:pt idx="2" formatCode="General">
                  <c:v>1.03</c:v>
                </c:pt>
                <c:pt idx="3">
                  <c:v>1.06</c:v>
                </c:pt>
                <c:pt idx="4">
                  <c:v>1.01</c:v>
                </c:pt>
                <c:pt idx="5">
                  <c:v>1.25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346344"/>
        <c:axId val="464344384"/>
      </c:lineChart>
      <c:catAx>
        <c:axId val="464346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Customer Class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344384"/>
        <c:crosses val="autoZero"/>
        <c:auto val="1"/>
        <c:lblAlgn val="ctr"/>
        <c:lblOffset val="100"/>
        <c:noMultiLvlLbl val="0"/>
      </c:catAx>
      <c:valAx>
        <c:axId val="464344384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34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Main Allocation </a:t>
            </a:r>
            <a:br>
              <a:rPr lang="en-US" baseline="0"/>
            </a:br>
            <a:r>
              <a:rPr lang="en-US" baseline="0"/>
              <a:t>PSE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Scenario 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'Dist Main Classification'!$X$10:$X$16</c15:sqref>
                  </c15:fullRef>
                </c:ext>
              </c:extLst>
              <c:f>('Dist Main Classification'!$X$10:$X$11,'Dist Main Classification'!$X$13,'Dist Main Classification'!$X$15)</c:f>
              <c:strCache>
                <c:ptCount val="4"/>
                <c:pt idx="0">
                  <c:v>Residential</c:v>
                </c:pt>
                <c:pt idx="1">
                  <c:v>General Service - Commercial**</c:v>
                </c:pt>
                <c:pt idx="2">
                  <c:v>Large General Service</c:v>
                </c:pt>
                <c:pt idx="3">
                  <c:v>Interruptible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Allocation'!$AB$10:$AB$16</c15:sqref>
                  </c15:fullRef>
                </c:ext>
              </c:extLst>
              <c:f>('Dist Main Allocation'!$AB$10:$AB$11,'Dist Main Allocation'!$AB$13,'Dist Main Allocation'!$AB$15)</c:f>
              <c:numCache>
                <c:formatCode>0.00</c:formatCode>
                <c:ptCount val="4"/>
                <c:pt idx="0">
                  <c:v>1.0900000000000001</c:v>
                </c:pt>
                <c:pt idx="1">
                  <c:v>0.79</c:v>
                </c:pt>
                <c:pt idx="2">
                  <c:v>0.95</c:v>
                </c:pt>
                <c:pt idx="3">
                  <c:v>0.9</c:v>
                </c:pt>
              </c:numCache>
            </c:numRef>
          </c:val>
          <c:smooth val="0"/>
        </c:ser>
        <c:ser>
          <c:idx val="1"/>
          <c:order val="1"/>
          <c:tx>
            <c:v>Scenario 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4"/>
              <c:pt idx="0">
                <c:v>Residential</c:v>
              </c:pt>
              <c:pt idx="1">
                <c:v>General Service - Commercial**</c:v>
              </c:pt>
              <c:pt idx="2">
                <c:v>Large General Service</c:v>
              </c:pt>
              <c:pt idx="3">
                <c:v>Interruptible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Allocation'!$AB$20:$AB$26</c15:sqref>
                  </c15:fullRef>
                </c:ext>
              </c:extLst>
              <c:f>('Dist Main Allocation'!$AB$20:$AB$21,'Dist Main Allocation'!$AB$23,'Dist Main Allocation'!$AB$25)</c:f>
              <c:numCache>
                <c:formatCode>0.00</c:formatCode>
                <c:ptCount val="4"/>
                <c:pt idx="0">
                  <c:v>1.0900000000000001</c:v>
                </c:pt>
                <c:pt idx="1">
                  <c:v>0.79</c:v>
                </c:pt>
                <c:pt idx="2">
                  <c:v>0.95</c:v>
                </c:pt>
                <c:pt idx="3">
                  <c:v>1.08</c:v>
                </c:pt>
              </c:numCache>
            </c:numRef>
          </c:val>
          <c:smooth val="0"/>
        </c:ser>
        <c:ser>
          <c:idx val="2"/>
          <c:order val="2"/>
          <c:tx>
            <c:v>Scenario 3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4"/>
              <c:pt idx="0">
                <c:v>Residential</c:v>
              </c:pt>
              <c:pt idx="1">
                <c:v>General Service - Commercial**</c:v>
              </c:pt>
              <c:pt idx="2">
                <c:v>Large General Service</c:v>
              </c:pt>
              <c:pt idx="3">
                <c:v>Interruptible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Allocation'!$AB$30:$AB$36</c15:sqref>
                  </c15:fullRef>
                </c:ext>
              </c:extLst>
              <c:f>('Dist Main Allocation'!$AB$30:$AB$31,'Dist Main Allocation'!$AB$33,'Dist Main Allocation'!$AB$35)</c:f>
              <c:numCache>
                <c:formatCode>0.00</c:formatCode>
                <c:ptCount val="4"/>
                <c:pt idx="0">
                  <c:v>1.0900000000000001</c:v>
                </c:pt>
                <c:pt idx="1">
                  <c:v>0.79</c:v>
                </c:pt>
                <c:pt idx="2">
                  <c:v>1.03</c:v>
                </c:pt>
                <c:pt idx="3">
                  <c:v>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343208"/>
        <c:axId val="464338896"/>
      </c:lineChart>
      <c:catAx>
        <c:axId val="464343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Customer Class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338896"/>
        <c:crosses val="autoZero"/>
        <c:auto val="1"/>
        <c:lblAlgn val="ctr"/>
        <c:lblOffset val="100"/>
        <c:noMultiLvlLbl val="0"/>
      </c:catAx>
      <c:valAx>
        <c:axId val="464338896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34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Main Allocation </a:t>
            </a:r>
            <a:br>
              <a:rPr lang="en-US" baseline="0"/>
            </a:br>
            <a:r>
              <a:rPr lang="en-US" baseline="0"/>
              <a:t>Northwest Natural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Scenario 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'Dist Main Allocation'!$Y$10:$Y$16</c15:sqref>
                  </c15:fullRef>
                </c:ext>
              </c:extLst>
              <c:f>'Dist Main Allocation'!$Y$10:$Y$14</c:f>
              <c:strCache>
                <c:ptCount val="5"/>
                <c:pt idx="0">
                  <c:v>Residential</c:v>
                </c:pt>
                <c:pt idx="1">
                  <c:v>General Service - Commercial**</c:v>
                </c:pt>
                <c:pt idx="2">
                  <c:v>General Services - Industrial</c:v>
                </c:pt>
                <c:pt idx="3">
                  <c:v>Large General Service</c:v>
                </c:pt>
                <c:pt idx="4">
                  <c:v>Extra Large General Service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Allocation'!$AC$20:$AC$26</c15:sqref>
                  </c15:fullRef>
                </c:ext>
              </c:extLst>
              <c:f>'Dist Main Allocation'!$AC$20:$AC$24</c:f>
              <c:numCache>
                <c:formatCode>0.00</c:formatCode>
                <c:ptCount val="5"/>
                <c:pt idx="0">
                  <c:v>0.89</c:v>
                </c:pt>
                <c:pt idx="1">
                  <c:v>0.74</c:v>
                </c:pt>
                <c:pt idx="2">
                  <c:v>1.28</c:v>
                </c:pt>
                <c:pt idx="3">
                  <c:v>1.62</c:v>
                </c:pt>
                <c:pt idx="4">
                  <c:v>1.64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339288"/>
        <c:axId val="4643455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Scenario 1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'Dist Main Allocation'!$Y$10:$Y$16</c15:sqref>
                        </c15:fullRef>
                        <c15:formulaRef>
                          <c15:sqref>'Dist Main Allocation'!$Y$10:$Y$14</c15:sqref>
                        </c15:formulaRef>
                      </c:ext>
                    </c:extLst>
                    <c:strCache>
                      <c:ptCount val="5"/>
                      <c:pt idx="0">
                        <c:v>Residential</c:v>
                      </c:pt>
                      <c:pt idx="1">
                        <c:v>General Service - Commercial**</c:v>
                      </c:pt>
                      <c:pt idx="2">
                        <c:v>General Services - Industrial</c:v>
                      </c:pt>
                      <c:pt idx="3">
                        <c:v>Large General Service</c:v>
                      </c:pt>
                      <c:pt idx="4">
                        <c:v>Extra Large General Service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'Dist Main Allocation'!$Z$10:$Z$16</c15:sqref>
                        </c15:fullRef>
                        <c15:formulaRef>
                          <c15:sqref>'Dist Main Allocation'!$Z$10:$Z$14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1">
                        <c:v>0.94</c:v>
                      </c:pt>
                      <c:pt idx="3">
                        <c:v>1.46</c:v>
                      </c:pt>
                      <c:pt idx="4">
                        <c:v>1.36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v>Scenario 3</c:v>
                </c:tx>
                <c:spPr>
                  <a:ln w="28575" cap="rnd">
                    <a:solidFill>
                      <a:srgbClr val="7030A0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'Dist Main Allocation'!$Y$10:$Y$16</c15:sqref>
                        </c15:fullRef>
                        <c15:formulaRef>
                          <c15:sqref>'Dist Main Allocation'!$Y$10:$Y$14</c15:sqref>
                        </c15:formulaRef>
                      </c:ext>
                    </c:extLst>
                    <c:strCache>
                      <c:ptCount val="5"/>
                      <c:pt idx="0">
                        <c:v>Residential</c:v>
                      </c:pt>
                      <c:pt idx="1">
                        <c:v>General Service - Commercial**</c:v>
                      </c:pt>
                      <c:pt idx="2">
                        <c:v>General Services - Industrial</c:v>
                      </c:pt>
                      <c:pt idx="3">
                        <c:v>Large General Service</c:v>
                      </c:pt>
                      <c:pt idx="4">
                        <c:v>Extra Large General Service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'Dist Main Allocation'!$Z$30:$Z$36</c15:sqref>
                        </c15:fullRef>
                        <c15:formulaRef>
                          <c15:sqref>'Dist Main Allocation'!$Z$30:$Z$34</c15:sqref>
                        </c15:formulaRef>
                      </c:ext>
                    </c:extLst>
                    <c:numCache>
                      <c:formatCode>0.00</c:formatCode>
                      <c:ptCount val="5"/>
                      <c:pt idx="1">
                        <c:v>0.94</c:v>
                      </c:pt>
                      <c:pt idx="3">
                        <c:v>1.46</c:v>
                      </c:pt>
                      <c:pt idx="4">
                        <c:v>1.55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464339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Customer Class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345560"/>
        <c:crosses val="autoZero"/>
        <c:auto val="1"/>
        <c:lblAlgn val="ctr"/>
        <c:lblOffset val="100"/>
        <c:noMultiLvlLbl val="0"/>
      </c:catAx>
      <c:valAx>
        <c:axId val="464345560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33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Main Classification</a:t>
            </a:r>
            <a:br>
              <a:rPr lang="en-US" baseline="0"/>
            </a:br>
            <a:r>
              <a:rPr lang="en-US" baseline="0"/>
              <a:t>Avista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Scenario 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'Dist Main Classification'!$X$10:$X$16</c15:sqref>
                  </c15:fullRef>
                </c:ext>
              </c:extLst>
              <c:f>('Dist Main Classification'!$X$11,'Dist Main Classification'!$X$13:$X$16)</c:f>
              <c:strCache>
                <c:ptCount val="5"/>
                <c:pt idx="0">
                  <c:v>General Service - Commercial**</c:v>
                </c:pt>
                <c:pt idx="1">
                  <c:v>Large General Service</c:v>
                </c:pt>
                <c:pt idx="2">
                  <c:v>Extra Large General Service</c:v>
                </c:pt>
                <c:pt idx="3">
                  <c:v>Interruptible</c:v>
                </c:pt>
                <c:pt idx="4">
                  <c:v>Transport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Classification'!$Y$10:$Y$16</c15:sqref>
                  </c15:fullRef>
                </c:ext>
              </c:extLst>
              <c:f>('Dist Main Classification'!$Y$11,'Dist Main Classification'!$Y$13:$Y$16)</c:f>
              <c:numCache>
                <c:formatCode>0.00</c:formatCode>
                <c:ptCount val="5"/>
                <c:pt idx="0">
                  <c:v>0.94</c:v>
                </c:pt>
                <c:pt idx="1">
                  <c:v>1.46</c:v>
                </c:pt>
                <c:pt idx="2">
                  <c:v>1.36</c:v>
                </c:pt>
                <c:pt idx="3">
                  <c:v>1.07</c:v>
                </c:pt>
                <c:pt idx="4">
                  <c:v>0.77</c:v>
                </c:pt>
              </c:numCache>
            </c:numRef>
          </c:val>
          <c:smooth val="0"/>
        </c:ser>
        <c:ser>
          <c:idx val="1"/>
          <c:order val="1"/>
          <c:tx>
            <c:v>Scenario 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General Service - Commercial**</c:v>
              </c:pt>
              <c:pt idx="1">
                <c:v>Large General Service</c:v>
              </c:pt>
              <c:pt idx="2">
                <c:v>Extra Large General Service</c:v>
              </c:pt>
              <c:pt idx="3">
                <c:v>Interruptible</c:v>
              </c:pt>
              <c:pt idx="4">
                <c:v>Transport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Classification'!$Y$20:$Y$26</c15:sqref>
                  </c15:fullRef>
                </c:ext>
              </c:extLst>
              <c:f>('Dist Main Classification'!$Y$21,'Dist Main Classification'!$Y$23:$Y$26)</c:f>
              <c:numCache>
                <c:formatCode>0.00</c:formatCode>
                <c:ptCount val="5"/>
                <c:pt idx="0">
                  <c:v>0.93</c:v>
                </c:pt>
                <c:pt idx="1">
                  <c:v>1.49</c:v>
                </c:pt>
                <c:pt idx="2">
                  <c:v>1.39</c:v>
                </c:pt>
                <c:pt idx="3">
                  <c:v>1.1000000000000001</c:v>
                </c:pt>
                <c:pt idx="4">
                  <c:v>0.92</c:v>
                </c:pt>
              </c:numCache>
            </c:numRef>
          </c:val>
          <c:smooth val="0"/>
        </c:ser>
        <c:ser>
          <c:idx val="2"/>
          <c:order val="2"/>
          <c:tx>
            <c:v>Scenario 3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General Service - Commercial**</c:v>
              </c:pt>
              <c:pt idx="1">
                <c:v>Large General Service</c:v>
              </c:pt>
              <c:pt idx="2">
                <c:v>Extra Large General Service</c:v>
              </c:pt>
              <c:pt idx="3">
                <c:v>Interruptible</c:v>
              </c:pt>
              <c:pt idx="4">
                <c:v>Transport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Classification'!$Y$30:$Y$36</c15:sqref>
                  </c15:fullRef>
                </c:ext>
              </c:extLst>
              <c:f>('Dist Main Classification'!$Y$31,'Dist Main Classification'!$Y$33:$Y$36)</c:f>
              <c:numCache>
                <c:formatCode>0.00</c:formatCode>
                <c:ptCount val="5"/>
                <c:pt idx="0">
                  <c:v>0.93</c:v>
                </c:pt>
                <c:pt idx="1">
                  <c:v>1.48</c:v>
                </c:pt>
                <c:pt idx="2">
                  <c:v>1.38</c:v>
                </c:pt>
                <c:pt idx="3">
                  <c:v>1.0900000000000001</c:v>
                </c:pt>
                <c:pt idx="4">
                  <c:v>0.86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504208"/>
        <c:axId val="458499112"/>
      </c:lineChart>
      <c:catAx>
        <c:axId val="458504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Customer Class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499112"/>
        <c:crosses val="autoZero"/>
        <c:auto val="1"/>
        <c:lblAlgn val="ctr"/>
        <c:lblOffset val="100"/>
        <c:noMultiLvlLbl val="0"/>
      </c:catAx>
      <c:valAx>
        <c:axId val="458499112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0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Main Classification</a:t>
            </a:r>
            <a:br>
              <a:rPr lang="en-US" baseline="0"/>
            </a:br>
            <a:r>
              <a:rPr lang="en-US" baseline="0"/>
              <a:t>Cascade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Scenario 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'Dist Main Classification'!$X$10:$X$16</c15:sqref>
                  </c15:fullRef>
                </c:ext>
              </c:extLst>
              <c:f>('Dist Main Classification'!$X$10:$X$13,'Dist Main Classification'!$X$15:$X$16)</c:f>
              <c:strCache>
                <c:ptCount val="6"/>
                <c:pt idx="0">
                  <c:v>Residential</c:v>
                </c:pt>
                <c:pt idx="1">
                  <c:v>General Service - Commercial**</c:v>
                </c:pt>
                <c:pt idx="2">
                  <c:v>General Services - Industrial</c:v>
                </c:pt>
                <c:pt idx="3">
                  <c:v>Large General Service</c:v>
                </c:pt>
                <c:pt idx="4">
                  <c:v>Interruptible</c:v>
                </c:pt>
                <c:pt idx="5">
                  <c:v>Transport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Classification'!$Z$10:$Z$16</c15:sqref>
                  </c15:fullRef>
                </c:ext>
              </c:extLst>
              <c:f>('Dist Main Classification'!$Z$10:$Z$13,'Dist Main Classification'!$Z$15:$Z$16)</c:f>
              <c:numCache>
                <c:formatCode>0.00</c:formatCode>
                <c:ptCount val="6"/>
                <c:pt idx="0">
                  <c:v>0.96</c:v>
                </c:pt>
                <c:pt idx="1">
                  <c:v>1.08</c:v>
                </c:pt>
                <c:pt idx="2">
                  <c:v>1.07</c:v>
                </c:pt>
                <c:pt idx="3">
                  <c:v>1.05</c:v>
                </c:pt>
                <c:pt idx="4">
                  <c:v>1</c:v>
                </c:pt>
                <c:pt idx="5">
                  <c:v>0.9</c:v>
                </c:pt>
              </c:numCache>
            </c:numRef>
          </c:val>
          <c:smooth val="0"/>
        </c:ser>
        <c:ser>
          <c:idx val="1"/>
          <c:order val="1"/>
          <c:tx>
            <c:v>Scenario 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Residential</c:v>
              </c:pt>
              <c:pt idx="1">
                <c:v>General Service - Commercial**</c:v>
              </c:pt>
              <c:pt idx="2">
                <c:v>General Services - Industrial</c:v>
              </c:pt>
              <c:pt idx="3">
                <c:v>Large General Service</c:v>
              </c:pt>
              <c:pt idx="4">
                <c:v>Interruptible</c:v>
              </c:pt>
              <c:pt idx="5">
                <c:v>Transport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Classification'!$Z$20:$Z$26</c15:sqref>
                  </c15:fullRef>
                </c:ext>
              </c:extLst>
              <c:f>('Dist Main Classification'!$Z$20:$Z$23,'Dist Main Classification'!$Z$25:$Z$26)</c:f>
              <c:numCache>
                <c:formatCode>0.00</c:formatCode>
                <c:ptCount val="6"/>
                <c:pt idx="0">
                  <c:v>0.94</c:v>
                </c:pt>
                <c:pt idx="1">
                  <c:v>1.05</c:v>
                </c:pt>
                <c:pt idx="2" formatCode="General">
                  <c:v>1.03</c:v>
                </c:pt>
                <c:pt idx="3">
                  <c:v>1.06</c:v>
                </c:pt>
                <c:pt idx="4">
                  <c:v>1.01</c:v>
                </c:pt>
                <c:pt idx="5">
                  <c:v>1.25</c:v>
                </c:pt>
              </c:numCache>
            </c:numRef>
          </c:val>
          <c:smooth val="0"/>
        </c:ser>
        <c:ser>
          <c:idx val="2"/>
          <c:order val="2"/>
          <c:tx>
            <c:v>Scenario 3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Residential</c:v>
              </c:pt>
              <c:pt idx="1">
                <c:v>General Service - Commercial**</c:v>
              </c:pt>
              <c:pt idx="2">
                <c:v>General Services - Industrial</c:v>
              </c:pt>
              <c:pt idx="3">
                <c:v>Large General Service</c:v>
              </c:pt>
              <c:pt idx="4">
                <c:v>Interruptible</c:v>
              </c:pt>
              <c:pt idx="5">
                <c:v>Transport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Classification'!$Z$30:$Z$36</c15:sqref>
                  </c15:fullRef>
                </c:ext>
              </c:extLst>
              <c:f>('Dist Main Classification'!$Z$30:$Z$33,'Dist Main Classification'!$Z$35:$Z$36)</c:f>
              <c:numCache>
                <c:formatCode>0.00</c:formatCode>
                <c:ptCount val="6"/>
                <c:pt idx="0">
                  <c:v>0.96</c:v>
                </c:pt>
                <c:pt idx="1">
                  <c:v>1.07</c:v>
                </c:pt>
                <c:pt idx="2" formatCode="General">
                  <c:v>1.08</c:v>
                </c:pt>
                <c:pt idx="3">
                  <c:v>1.05</c:v>
                </c:pt>
                <c:pt idx="4">
                  <c:v>1</c:v>
                </c:pt>
                <c:pt idx="5">
                  <c:v>0.99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500288"/>
        <c:axId val="463196904"/>
      </c:lineChart>
      <c:catAx>
        <c:axId val="45850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Customer Class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96904"/>
        <c:crosses val="autoZero"/>
        <c:auto val="1"/>
        <c:lblAlgn val="ctr"/>
        <c:lblOffset val="100"/>
        <c:noMultiLvlLbl val="0"/>
      </c:catAx>
      <c:valAx>
        <c:axId val="463196904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50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Main Classification</a:t>
            </a:r>
            <a:br>
              <a:rPr lang="en-US" baseline="0"/>
            </a:br>
            <a:r>
              <a:rPr lang="en-US" baseline="0"/>
              <a:t>PSE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Scenario 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'Dist Main Classification'!$X$10:$X$16</c15:sqref>
                  </c15:fullRef>
                </c:ext>
              </c:extLst>
              <c:f>('Dist Main Classification'!$X$10:$X$11,'Dist Main Classification'!$X$13,'Dist Main Classification'!$X$15)</c:f>
              <c:strCache>
                <c:ptCount val="4"/>
                <c:pt idx="0">
                  <c:v>Residential</c:v>
                </c:pt>
                <c:pt idx="1">
                  <c:v>General Service - Commercial**</c:v>
                </c:pt>
                <c:pt idx="2">
                  <c:v>Large General Service</c:v>
                </c:pt>
                <c:pt idx="3">
                  <c:v>Interruptible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Classification'!$AA$10:$AA$16</c15:sqref>
                  </c15:fullRef>
                </c:ext>
              </c:extLst>
              <c:f>('Dist Main Classification'!$AA$10:$AA$11,'Dist Main Classification'!$AA$13,'Dist Main Classification'!$AA$15)</c:f>
              <c:numCache>
                <c:formatCode>0.00</c:formatCode>
                <c:ptCount val="4"/>
                <c:pt idx="0">
                  <c:v>1.0900000000000001</c:v>
                </c:pt>
                <c:pt idx="1">
                  <c:v>0.79</c:v>
                </c:pt>
                <c:pt idx="2">
                  <c:v>1.03</c:v>
                </c:pt>
                <c:pt idx="3">
                  <c:v>0.9</c:v>
                </c:pt>
              </c:numCache>
            </c:numRef>
          </c:val>
          <c:smooth val="0"/>
        </c:ser>
        <c:ser>
          <c:idx val="1"/>
          <c:order val="1"/>
          <c:tx>
            <c:v>Scenario 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4"/>
              <c:pt idx="0">
                <c:v>Residential</c:v>
              </c:pt>
              <c:pt idx="1">
                <c:v>General Service - Commercial**</c:v>
              </c:pt>
              <c:pt idx="2">
                <c:v>Large General Service</c:v>
              </c:pt>
              <c:pt idx="3">
                <c:v>Interruptible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Classification'!$AA$20:$AA$26</c15:sqref>
                  </c15:fullRef>
                </c:ext>
              </c:extLst>
              <c:f>('Dist Main Classification'!$AA$20:$AA$21,'Dist Main Classification'!$AA$23,'Dist Main Classification'!$AA$25)</c:f>
              <c:numCache>
                <c:formatCode>0.00</c:formatCode>
                <c:ptCount val="4"/>
                <c:pt idx="0">
                  <c:v>1.04</c:v>
                </c:pt>
                <c:pt idx="1">
                  <c:v>1.04</c:v>
                </c:pt>
                <c:pt idx="2">
                  <c:v>1.22</c:v>
                </c:pt>
                <c:pt idx="3">
                  <c:v>1.71</c:v>
                </c:pt>
              </c:numCache>
            </c:numRef>
          </c:val>
          <c:smooth val="0"/>
        </c:ser>
        <c:ser>
          <c:idx val="2"/>
          <c:order val="2"/>
          <c:tx>
            <c:v>Scenario 3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4"/>
              <c:pt idx="0">
                <c:v>Residential</c:v>
              </c:pt>
              <c:pt idx="1">
                <c:v>General Service - Commercial**</c:v>
              </c:pt>
              <c:pt idx="2">
                <c:v>Large General Service</c:v>
              </c:pt>
              <c:pt idx="3">
                <c:v>Interruptible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Classification'!$AA$30:$AA$36</c15:sqref>
                  </c15:fullRef>
                </c:ext>
              </c:extLst>
              <c:f>('Dist Main Classification'!$AA$30:$AA$31,'Dist Main Classification'!$AA$33,'Dist Main Classification'!$AA$35)</c:f>
              <c:numCache>
                <c:formatCode>0.00</c:formatCode>
                <c:ptCount val="4"/>
                <c:pt idx="0">
                  <c:v>1.08</c:v>
                </c:pt>
                <c:pt idx="1">
                  <c:v>0.79</c:v>
                </c:pt>
                <c:pt idx="2">
                  <c:v>1.05</c:v>
                </c:pt>
                <c:pt idx="3">
                  <c:v>0.97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95728"/>
        <c:axId val="463197688"/>
      </c:lineChart>
      <c:catAx>
        <c:axId val="463195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Customer Class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97688"/>
        <c:crosses val="autoZero"/>
        <c:auto val="1"/>
        <c:lblAlgn val="ctr"/>
        <c:lblOffset val="100"/>
        <c:noMultiLvlLbl val="0"/>
      </c:catAx>
      <c:valAx>
        <c:axId val="463197688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95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Main Classification</a:t>
            </a:r>
            <a:br>
              <a:rPr lang="en-US" baseline="0"/>
            </a:br>
            <a:r>
              <a:rPr lang="en-US" baseline="0"/>
              <a:t>Northwest Natural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Scenario 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'Dist Main Classification'!$X$10:$X$16</c15:sqref>
                  </c15:fullRef>
                </c:ext>
              </c:extLst>
              <c:f>'Dist Main Classification'!$X$10:$X$14</c:f>
              <c:strCache>
                <c:ptCount val="5"/>
                <c:pt idx="0">
                  <c:v>Residential</c:v>
                </c:pt>
                <c:pt idx="1">
                  <c:v>General Service - Commercial**</c:v>
                </c:pt>
                <c:pt idx="2">
                  <c:v>General Services - Industrial</c:v>
                </c:pt>
                <c:pt idx="3">
                  <c:v>Large General Service</c:v>
                </c:pt>
                <c:pt idx="4">
                  <c:v>Extra Large General Service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Classification'!$AB$20:$AB$26</c15:sqref>
                  </c15:fullRef>
                </c:ext>
              </c:extLst>
              <c:f>'Dist Main Classification'!$AB$20:$AB$24</c:f>
              <c:numCache>
                <c:formatCode>0.00</c:formatCode>
                <c:ptCount val="5"/>
                <c:pt idx="0">
                  <c:v>0.89</c:v>
                </c:pt>
                <c:pt idx="1">
                  <c:v>0.74</c:v>
                </c:pt>
                <c:pt idx="2">
                  <c:v>1.28</c:v>
                </c:pt>
                <c:pt idx="3">
                  <c:v>1.62</c:v>
                </c:pt>
                <c:pt idx="4">
                  <c:v>1.64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94552"/>
        <c:axId val="463199648"/>
      </c:lineChart>
      <c:catAx>
        <c:axId val="463194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Customer Class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99648"/>
        <c:crosses val="autoZero"/>
        <c:auto val="1"/>
        <c:lblAlgn val="ctr"/>
        <c:lblOffset val="100"/>
        <c:noMultiLvlLbl val="0"/>
      </c:catAx>
      <c:valAx>
        <c:axId val="463199648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94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Main Classification </a:t>
            </a:r>
            <a:br>
              <a:rPr lang="en-US" baseline="0"/>
            </a:br>
            <a:r>
              <a:rPr lang="en-US"/>
              <a:t>Residential</a:t>
            </a:r>
            <a:r>
              <a:rPr lang="en-US" baseline="0"/>
              <a:t> Parity Ratio Comparison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'Dist Main Classification'!$M$9</c:f>
              <c:strCache>
                <c:ptCount val="1"/>
                <c:pt idx="0">
                  <c:v>Avista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'Dist Main Classification'!$N$8:$P$8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'Dist Main Classification'!$N$16:$P$16</c:f>
              <c:numCache>
                <c:formatCode>0.00</c:formatCode>
                <c:ptCount val="3"/>
                <c:pt idx="0">
                  <c:v>0.94</c:v>
                </c:pt>
                <c:pt idx="1">
                  <c:v>0.93</c:v>
                </c:pt>
                <c:pt idx="2">
                  <c:v>0.93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'Dist Main Classification'!$M$10</c:f>
              <c:strCache>
                <c:ptCount val="1"/>
                <c:pt idx="0">
                  <c:v>Cascade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'Dist Main Classification'!$N$8:$P$8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'Dist Main Classification'!$N$10:$P$10</c:f>
              <c:numCache>
                <c:formatCode>0.00</c:formatCode>
                <c:ptCount val="3"/>
                <c:pt idx="0">
                  <c:v>0.96</c:v>
                </c:pt>
                <c:pt idx="1">
                  <c:v>0.94</c:v>
                </c:pt>
                <c:pt idx="2">
                  <c:v>0.96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'Dist Main Classification'!$M$11</c:f>
              <c:strCache>
                <c:ptCount val="1"/>
                <c:pt idx="0">
                  <c:v>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'Dist Main Classification'!$N$8:$P$8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'Dist Main Classification'!$N$11:$P$11</c:f>
              <c:numCache>
                <c:formatCode>0.00</c:formatCode>
                <c:ptCount val="3"/>
                <c:pt idx="0">
                  <c:v>1.0900000000000001</c:v>
                </c:pt>
                <c:pt idx="1">
                  <c:v>1.04</c:v>
                </c:pt>
                <c:pt idx="2">
                  <c:v>1.08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'Dist Main Classification'!$M$12</c:f>
              <c:strCache>
                <c:ptCount val="1"/>
                <c:pt idx="0">
                  <c:v>NWN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'Dist Main Classification'!$N$8:$P$8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'Dist Main Classification'!$N$12:$P$12</c:f>
              <c:numCache>
                <c:formatCode>0.00</c:formatCode>
                <c:ptCount val="3"/>
                <c:pt idx="0">
                  <c:v>0</c:v>
                </c:pt>
                <c:pt idx="1">
                  <c:v>0.89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200040"/>
        <c:axId val="463201608"/>
      </c:lineChart>
      <c:catAx>
        <c:axId val="463200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Scenario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201608"/>
        <c:crosses val="autoZero"/>
        <c:auto val="1"/>
        <c:lblAlgn val="ctr"/>
        <c:lblOffset val="100"/>
        <c:noMultiLvlLbl val="0"/>
      </c:catAx>
      <c:valAx>
        <c:axId val="463201608"/>
        <c:scaling>
          <c:orientation val="minMax"/>
          <c:min val="0.875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20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Comparison of </a:t>
            </a:r>
            <a:r>
              <a:rPr lang="en-US" baseline="0"/>
              <a:t>Parity Results</a:t>
            </a:r>
            <a:br>
              <a:rPr lang="en-US" baseline="0"/>
            </a:br>
            <a:r>
              <a:rPr lang="en-US" baseline="0"/>
              <a:t>Distribution Main Allocation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Avista1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'Dist Main Classification'!$X$10:$X$16</c:f>
              <c:strCache>
                <c:ptCount val="7"/>
                <c:pt idx="0">
                  <c:v>Residential</c:v>
                </c:pt>
                <c:pt idx="1">
                  <c:v>General Service - Commercial**</c:v>
                </c:pt>
                <c:pt idx="2">
                  <c:v>General Services - Industrial</c:v>
                </c:pt>
                <c:pt idx="3">
                  <c:v>Large General Service</c:v>
                </c:pt>
                <c:pt idx="4">
                  <c:v>Extra Large General Service</c:v>
                </c:pt>
                <c:pt idx="5">
                  <c:v>Interruptible</c:v>
                </c:pt>
                <c:pt idx="6">
                  <c:v>Transport</c:v>
                </c:pt>
              </c:strCache>
            </c:strRef>
          </c:cat>
          <c:val>
            <c:numRef>
              <c:f>'Dist Main Allocation'!$Z$10:$Z$16</c:f>
              <c:numCache>
                <c:formatCode>0.00</c:formatCode>
                <c:ptCount val="7"/>
                <c:pt idx="1">
                  <c:v>0.94</c:v>
                </c:pt>
                <c:pt idx="3">
                  <c:v>1.46</c:v>
                </c:pt>
                <c:pt idx="4">
                  <c:v>1.36</c:v>
                </c:pt>
                <c:pt idx="5">
                  <c:v>1.07</c:v>
                </c:pt>
                <c:pt idx="6">
                  <c:v>0.77</c:v>
                </c:pt>
              </c:numCache>
            </c:numRef>
          </c:val>
        </c:ser>
        <c:ser>
          <c:idx val="1"/>
          <c:order val="1"/>
          <c:tx>
            <c:v>Cascade1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'Dist Main Classification'!$X$10:$X$16</c:f>
              <c:strCache>
                <c:ptCount val="7"/>
                <c:pt idx="0">
                  <c:v>Residential</c:v>
                </c:pt>
                <c:pt idx="1">
                  <c:v>General Service - Commercial**</c:v>
                </c:pt>
                <c:pt idx="2">
                  <c:v>General Services - Industrial</c:v>
                </c:pt>
                <c:pt idx="3">
                  <c:v>Large General Service</c:v>
                </c:pt>
                <c:pt idx="4">
                  <c:v>Extra Large General Service</c:v>
                </c:pt>
                <c:pt idx="5">
                  <c:v>Interruptible</c:v>
                </c:pt>
                <c:pt idx="6">
                  <c:v>Transport</c:v>
                </c:pt>
              </c:strCache>
            </c:strRef>
          </c:cat>
          <c:val>
            <c:numRef>
              <c:f>'Dist Main Allocation'!$AA$10:$AA$16</c:f>
              <c:numCache>
                <c:formatCode>0.00</c:formatCode>
                <c:ptCount val="7"/>
                <c:pt idx="0">
                  <c:v>0.96</c:v>
                </c:pt>
                <c:pt idx="1">
                  <c:v>1.08</c:v>
                </c:pt>
                <c:pt idx="2">
                  <c:v>1.07</c:v>
                </c:pt>
                <c:pt idx="3">
                  <c:v>1.05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</c:ser>
        <c:ser>
          <c:idx val="2"/>
          <c:order val="2"/>
          <c:tx>
            <c:v>PSE1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'Dist Main Classification'!$X$10:$X$16</c:f>
              <c:strCache>
                <c:ptCount val="7"/>
                <c:pt idx="0">
                  <c:v>Residential</c:v>
                </c:pt>
                <c:pt idx="1">
                  <c:v>General Service - Commercial**</c:v>
                </c:pt>
                <c:pt idx="2">
                  <c:v>General Services - Industrial</c:v>
                </c:pt>
                <c:pt idx="3">
                  <c:v>Large General Service</c:v>
                </c:pt>
                <c:pt idx="4">
                  <c:v>Extra Large General Service</c:v>
                </c:pt>
                <c:pt idx="5">
                  <c:v>Interruptible</c:v>
                </c:pt>
                <c:pt idx="6">
                  <c:v>Transport</c:v>
                </c:pt>
              </c:strCache>
              <c:extLst xmlns:c15="http://schemas.microsoft.com/office/drawing/2012/chart"/>
            </c:strRef>
          </c:cat>
          <c:val>
            <c:numRef>
              <c:f>'Dist Main Allocation'!$AB$10:$AB$16</c:f>
              <c:numCache>
                <c:formatCode>0.00</c:formatCode>
                <c:ptCount val="7"/>
                <c:pt idx="0">
                  <c:v>1.0900000000000001</c:v>
                </c:pt>
                <c:pt idx="1">
                  <c:v>0.79</c:v>
                </c:pt>
                <c:pt idx="2">
                  <c:v>0</c:v>
                </c:pt>
                <c:pt idx="3">
                  <c:v>0.95</c:v>
                </c:pt>
                <c:pt idx="4">
                  <c:v>0</c:v>
                </c:pt>
                <c:pt idx="5">
                  <c:v>0.9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v>Avista2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Allocation'!$Z$20:$Z$26</c:f>
              <c:numCache>
                <c:formatCode>0.00</c:formatCode>
                <c:ptCount val="7"/>
                <c:pt idx="1">
                  <c:v>0.93</c:v>
                </c:pt>
                <c:pt idx="3">
                  <c:v>1.44</c:v>
                </c:pt>
                <c:pt idx="4">
                  <c:v>1.43</c:v>
                </c:pt>
                <c:pt idx="5">
                  <c:v>1.1200000000000001</c:v>
                </c:pt>
                <c:pt idx="6">
                  <c:v>0.9</c:v>
                </c:pt>
              </c:numCache>
            </c:numRef>
          </c:val>
        </c:ser>
        <c:ser>
          <c:idx val="5"/>
          <c:order val="5"/>
          <c:tx>
            <c:v>Cascade2</c:v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Allocation'!$AA$20:$AA$26</c:f>
              <c:numCache>
                <c:formatCode>0.00</c:formatCode>
                <c:ptCount val="7"/>
                <c:pt idx="0">
                  <c:v>0.96</c:v>
                </c:pt>
                <c:pt idx="1">
                  <c:v>1.07</c:v>
                </c:pt>
                <c:pt idx="2" formatCode="General">
                  <c:v>1.06</c:v>
                </c:pt>
                <c:pt idx="3">
                  <c:v>1.03</c:v>
                </c:pt>
                <c:pt idx="5">
                  <c:v>1.01</c:v>
                </c:pt>
                <c:pt idx="6">
                  <c:v>1.02</c:v>
                </c:pt>
              </c:numCache>
            </c:numRef>
          </c:val>
        </c:ser>
        <c:ser>
          <c:idx val="6"/>
          <c:order val="6"/>
          <c:tx>
            <c:v>PSE2</c:v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Allocation'!$AB$20:$AB$26</c:f>
              <c:numCache>
                <c:formatCode>0.00</c:formatCode>
                <c:ptCount val="7"/>
                <c:pt idx="0">
                  <c:v>1.0900000000000001</c:v>
                </c:pt>
                <c:pt idx="1">
                  <c:v>0.79</c:v>
                </c:pt>
                <c:pt idx="2">
                  <c:v>0</c:v>
                </c:pt>
                <c:pt idx="3">
                  <c:v>0.95</c:v>
                </c:pt>
                <c:pt idx="4">
                  <c:v>0</c:v>
                </c:pt>
                <c:pt idx="5">
                  <c:v>1.08</c:v>
                </c:pt>
                <c:pt idx="6">
                  <c:v>0</c:v>
                </c:pt>
              </c:numCache>
            </c:numRef>
          </c:val>
        </c:ser>
        <c:ser>
          <c:idx val="8"/>
          <c:order val="8"/>
          <c:tx>
            <c:v>Avista3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Allocation'!$Z$30:$Z$36</c:f>
              <c:numCache>
                <c:formatCode>0.00</c:formatCode>
                <c:ptCount val="7"/>
                <c:pt idx="1">
                  <c:v>0.94</c:v>
                </c:pt>
                <c:pt idx="3">
                  <c:v>1.46</c:v>
                </c:pt>
                <c:pt idx="4">
                  <c:v>1.55</c:v>
                </c:pt>
                <c:pt idx="5">
                  <c:v>1.1499999999999999</c:v>
                </c:pt>
                <c:pt idx="6">
                  <c:v>0.84</c:v>
                </c:pt>
              </c:numCache>
            </c:numRef>
          </c:val>
        </c:ser>
        <c:ser>
          <c:idx val="9"/>
          <c:order val="9"/>
          <c:tx>
            <c:v>Cascade3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Allocation'!$AA$30:$AA$36</c:f>
              <c:numCache>
                <c:formatCode>0.00</c:formatCode>
                <c:ptCount val="7"/>
                <c:pt idx="0">
                  <c:v>0.94</c:v>
                </c:pt>
                <c:pt idx="1">
                  <c:v>1.05</c:v>
                </c:pt>
                <c:pt idx="2" formatCode="General">
                  <c:v>1.03</c:v>
                </c:pt>
                <c:pt idx="3">
                  <c:v>1.06</c:v>
                </c:pt>
                <c:pt idx="5">
                  <c:v>1.01</c:v>
                </c:pt>
                <c:pt idx="6">
                  <c:v>1.25</c:v>
                </c:pt>
              </c:numCache>
            </c:numRef>
          </c:val>
        </c:ser>
        <c:ser>
          <c:idx val="10"/>
          <c:order val="10"/>
          <c:tx>
            <c:v>PSE3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'Dist Main Allocation'!$AB$30:$AB$36</c:f>
              <c:numCache>
                <c:formatCode>0.00</c:formatCode>
                <c:ptCount val="7"/>
                <c:pt idx="0">
                  <c:v>1.0900000000000001</c:v>
                </c:pt>
                <c:pt idx="1">
                  <c:v>0.79</c:v>
                </c:pt>
                <c:pt idx="2">
                  <c:v>0</c:v>
                </c:pt>
                <c:pt idx="3">
                  <c:v>1.03</c:v>
                </c:pt>
                <c:pt idx="4">
                  <c:v>0</c:v>
                </c:pt>
                <c:pt idx="5">
                  <c:v>0.9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3195336"/>
        <c:axId val="46319612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v>NWN Scen1</c:v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'Dist Main Classification'!$X$10:$X$16</c15:sqref>
                        </c15:formulaRef>
                      </c:ext>
                    </c:extLst>
                    <c:strCache>
                      <c:ptCount val="7"/>
                      <c:pt idx="0">
                        <c:v>Residential</c:v>
                      </c:pt>
                      <c:pt idx="1">
                        <c:v>General Service - Commercial**</c:v>
                      </c:pt>
                      <c:pt idx="2">
                        <c:v>General Services - Industrial</c:v>
                      </c:pt>
                      <c:pt idx="3">
                        <c:v>Large General Service</c:v>
                      </c:pt>
                      <c:pt idx="4">
                        <c:v>Extra Large General Service</c:v>
                      </c:pt>
                      <c:pt idx="5">
                        <c:v>Interruptible</c:v>
                      </c:pt>
                      <c:pt idx="6">
                        <c:v>Transport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'Dist Main Classification'!$AB$10:$AB$16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v>NWN2</c:v>
                </c:tx>
                <c:spPr>
                  <a:solidFill>
                    <a:srgbClr val="7030A0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Main Classification'!$AB$20:$AB$26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0.89</c:v>
                      </c:pt>
                      <c:pt idx="1">
                        <c:v>0.74</c:v>
                      </c:pt>
                      <c:pt idx="2">
                        <c:v>1.28</c:v>
                      </c:pt>
                      <c:pt idx="3">
                        <c:v>1.62</c:v>
                      </c:pt>
                      <c:pt idx="4">
                        <c:v>1.64</c:v>
                      </c:pt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v>NWN Scen3</c:v>
                </c:tx>
                <c:spPr>
                  <a:pattFill prst="wdUpDiag">
                    <a:fgClr>
                      <a:schemeClr val="accent4"/>
                    </a:fgClr>
                    <a:bgClr>
                      <a:schemeClr val="bg1"/>
                    </a:bgClr>
                  </a:patt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'Dist Main Classification'!$AB$30:$AB$36</c15:sqref>
                        </c15:formulaRef>
                      </c:ext>
                    </c:extLst>
                    <c:numCache>
                      <c:formatCode>0.00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63195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Customer</a:t>
                </a:r>
                <a:r>
                  <a:rPr lang="en-US" baseline="0"/>
                  <a:t> Class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96120"/>
        <c:crosses val="autoZero"/>
        <c:auto val="1"/>
        <c:lblAlgn val="ctr"/>
        <c:lblOffset val="100"/>
        <c:noMultiLvlLbl val="0"/>
      </c:catAx>
      <c:valAx>
        <c:axId val="46319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9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Main Allocation</a:t>
            </a:r>
            <a:br>
              <a:rPr lang="en-US" baseline="0"/>
            </a:br>
            <a:r>
              <a:rPr lang="en-US"/>
              <a:t>Residential</a:t>
            </a:r>
            <a:r>
              <a:rPr lang="en-US" baseline="0"/>
              <a:t> Parity Ratio Comparison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'Dist Main Classification'!$M$9</c:f>
              <c:strCache>
                <c:ptCount val="1"/>
                <c:pt idx="0">
                  <c:v>Avista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'Dist Main Classification'!$N$8:$P$8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'Dist Main Allocation'!$O$16:$Q$16</c:f>
              <c:numCache>
                <c:formatCode>0.00</c:formatCode>
                <c:ptCount val="3"/>
                <c:pt idx="0">
                  <c:v>0.94</c:v>
                </c:pt>
                <c:pt idx="1">
                  <c:v>0.93</c:v>
                </c:pt>
                <c:pt idx="2">
                  <c:v>0.94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'Dist Main Classification'!$M$10</c:f>
              <c:strCache>
                <c:ptCount val="1"/>
                <c:pt idx="0">
                  <c:v>Cascade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'Dist Main Classification'!$N$8:$P$8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'Dist Main Allocation'!$O$10:$Q$10</c:f>
              <c:numCache>
                <c:formatCode>0.00</c:formatCode>
                <c:ptCount val="3"/>
                <c:pt idx="0">
                  <c:v>0.96</c:v>
                </c:pt>
                <c:pt idx="1">
                  <c:v>0.96</c:v>
                </c:pt>
                <c:pt idx="2">
                  <c:v>0.94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'Dist Main Classification'!$M$11</c:f>
              <c:strCache>
                <c:ptCount val="1"/>
                <c:pt idx="0">
                  <c:v>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'Dist Main Classification'!$N$8:$P$8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'Dist Main Allocation'!$O$11:$Q$11</c:f>
              <c:numCache>
                <c:formatCode>0.00</c:formatCode>
                <c:ptCount val="3"/>
                <c:pt idx="0">
                  <c:v>1.0900000000000001</c:v>
                </c:pt>
                <c:pt idx="1">
                  <c:v>1.0900000000000001</c:v>
                </c:pt>
                <c:pt idx="2">
                  <c:v>1.0900000000000001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'Dist Main Classification'!$M$12</c:f>
              <c:strCache>
                <c:ptCount val="1"/>
                <c:pt idx="0">
                  <c:v>NWN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'Dist Main Classification'!$N$8:$P$8</c:f>
              <c:strCache>
                <c:ptCount val="3"/>
                <c:pt idx="0">
                  <c:v>Scenario 1</c:v>
                </c:pt>
                <c:pt idx="1">
                  <c:v>Scenario 2</c:v>
                </c:pt>
                <c:pt idx="2">
                  <c:v>Scenario 3</c:v>
                </c:pt>
              </c:strCache>
            </c:strRef>
          </c:cat>
          <c:val>
            <c:numRef>
              <c:f>'Dist Main Allocation'!$O$12:$Q$12</c:f>
              <c:numCache>
                <c:formatCode>0.00</c:formatCode>
                <c:ptCount val="3"/>
                <c:pt idx="0">
                  <c:v>0</c:v>
                </c:pt>
                <c:pt idx="1">
                  <c:v>0.89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201216"/>
        <c:axId val="463202000"/>
      </c:lineChart>
      <c:catAx>
        <c:axId val="463201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Scenario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202000"/>
        <c:crosses val="autoZero"/>
        <c:auto val="1"/>
        <c:lblAlgn val="ctr"/>
        <c:lblOffset val="100"/>
        <c:noMultiLvlLbl val="0"/>
      </c:catAx>
      <c:valAx>
        <c:axId val="463202000"/>
        <c:scaling>
          <c:orientation val="minMax"/>
          <c:min val="0.875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</a:t>
            </a:r>
            <a:r>
              <a:rPr lang="en-US" baseline="0"/>
              <a:t> Main Allocation </a:t>
            </a:r>
            <a:br>
              <a:rPr lang="en-US" baseline="0"/>
            </a:br>
            <a:r>
              <a:rPr lang="en-US" baseline="0"/>
              <a:t>Avista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Scenario 1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'Dist Main Classification'!$X$10:$X$16</c15:sqref>
                  </c15:fullRef>
                </c:ext>
              </c:extLst>
              <c:f>('Dist Main Classification'!$X$11,'Dist Main Classification'!$X$13:$X$16)</c:f>
              <c:strCache>
                <c:ptCount val="5"/>
                <c:pt idx="0">
                  <c:v>General Service - Commercial**</c:v>
                </c:pt>
                <c:pt idx="1">
                  <c:v>Large General Service</c:v>
                </c:pt>
                <c:pt idx="2">
                  <c:v>Extra Large General Service</c:v>
                </c:pt>
                <c:pt idx="3">
                  <c:v>Interruptible</c:v>
                </c:pt>
                <c:pt idx="4">
                  <c:v>Transport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Allocation'!$Z$10:$Z$16</c15:sqref>
                  </c15:fullRef>
                </c:ext>
              </c:extLst>
              <c:f>('Dist Main Allocation'!$Z$11,'Dist Main Allocation'!$Z$13:$Z$16)</c:f>
              <c:numCache>
                <c:formatCode>0.00</c:formatCode>
                <c:ptCount val="5"/>
                <c:pt idx="0">
                  <c:v>0.94</c:v>
                </c:pt>
                <c:pt idx="1">
                  <c:v>1.46</c:v>
                </c:pt>
                <c:pt idx="2">
                  <c:v>1.36</c:v>
                </c:pt>
                <c:pt idx="3">
                  <c:v>1.07</c:v>
                </c:pt>
                <c:pt idx="4">
                  <c:v>0.77</c:v>
                </c:pt>
              </c:numCache>
            </c:numRef>
          </c:val>
          <c:smooth val="0"/>
        </c:ser>
        <c:ser>
          <c:idx val="1"/>
          <c:order val="1"/>
          <c:tx>
            <c:v>Scenario 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General Service - Commercial**</c:v>
              </c:pt>
              <c:pt idx="1">
                <c:v>Large General Service</c:v>
              </c:pt>
              <c:pt idx="2">
                <c:v>Extra Large General Service</c:v>
              </c:pt>
              <c:pt idx="3">
                <c:v>Interruptible</c:v>
              </c:pt>
              <c:pt idx="4">
                <c:v>Transport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Allocation'!$Z$20:$Z$26</c15:sqref>
                  </c15:fullRef>
                </c:ext>
              </c:extLst>
              <c:f>('Dist Main Allocation'!$Z$21,'Dist Main Allocation'!$Z$23:$Z$26)</c:f>
              <c:numCache>
                <c:formatCode>0.00</c:formatCode>
                <c:ptCount val="5"/>
                <c:pt idx="0">
                  <c:v>0.93</c:v>
                </c:pt>
                <c:pt idx="1">
                  <c:v>1.44</c:v>
                </c:pt>
                <c:pt idx="2">
                  <c:v>1.43</c:v>
                </c:pt>
                <c:pt idx="3">
                  <c:v>1.1200000000000001</c:v>
                </c:pt>
                <c:pt idx="4">
                  <c:v>0.9</c:v>
                </c:pt>
              </c:numCache>
            </c:numRef>
          </c:val>
          <c:smooth val="0"/>
        </c:ser>
        <c:ser>
          <c:idx val="2"/>
          <c:order val="2"/>
          <c:tx>
            <c:v>Scenario 3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General Service - Commercial**</c:v>
              </c:pt>
              <c:pt idx="1">
                <c:v>Large General Service</c:v>
              </c:pt>
              <c:pt idx="2">
                <c:v>Extra Large General Service</c:v>
              </c:pt>
              <c:pt idx="3">
                <c:v>Interruptible</c:v>
              </c:pt>
              <c:pt idx="4">
                <c:v>Transport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'Dist Main Allocation'!$Z$30:$Z$36</c15:sqref>
                  </c15:fullRef>
                </c:ext>
              </c:extLst>
              <c:f>('Dist Main Allocation'!$Z$31,'Dist Main Allocation'!$Z$33:$Z$36)</c:f>
              <c:numCache>
                <c:formatCode>0.00</c:formatCode>
                <c:ptCount val="5"/>
                <c:pt idx="0">
                  <c:v>0.94</c:v>
                </c:pt>
                <c:pt idx="1">
                  <c:v>1.46</c:v>
                </c:pt>
                <c:pt idx="2">
                  <c:v>1.55</c:v>
                </c:pt>
                <c:pt idx="3">
                  <c:v>1.1499999999999999</c:v>
                </c:pt>
                <c:pt idx="4">
                  <c:v>0.84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98472"/>
        <c:axId val="463199256"/>
      </c:lineChart>
      <c:catAx>
        <c:axId val="463198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Customer Class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99256"/>
        <c:crosses val="autoZero"/>
        <c:auto val="1"/>
        <c:lblAlgn val="ctr"/>
        <c:lblOffset val="100"/>
        <c:noMultiLvlLbl val="0"/>
      </c:catAx>
      <c:valAx>
        <c:axId val="463199256"/>
        <c:scaling>
          <c:orientation val="minMax"/>
          <c:min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Parity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98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1462305</xdr:colOff>
      <xdr:row>16</xdr:row>
      <xdr:rowOff>31713</xdr:rowOff>
    </xdr:from>
    <xdr:to>
      <xdr:col>44</xdr:col>
      <xdr:colOff>77933</xdr:colOff>
      <xdr:row>40</xdr:row>
      <xdr:rowOff>51954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1415759</xdr:colOff>
      <xdr:row>43</xdr:row>
      <xdr:rowOff>148070</xdr:rowOff>
    </xdr:from>
    <xdr:to>
      <xdr:col>43</xdr:col>
      <xdr:colOff>268431</xdr:colOff>
      <xdr:row>65</xdr:row>
      <xdr:rowOff>173182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207817</xdr:colOff>
      <xdr:row>44</xdr:row>
      <xdr:rowOff>8659</xdr:rowOff>
    </xdr:from>
    <xdr:to>
      <xdr:col>56</xdr:col>
      <xdr:colOff>38966</xdr:colOff>
      <xdr:row>66</xdr:row>
      <xdr:rowOff>33771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1316181</xdr:colOff>
      <xdr:row>68</xdr:row>
      <xdr:rowOff>43295</xdr:rowOff>
    </xdr:from>
    <xdr:to>
      <xdr:col>43</xdr:col>
      <xdr:colOff>168853</xdr:colOff>
      <xdr:row>90</xdr:row>
      <xdr:rowOff>68407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225136</xdr:colOff>
      <xdr:row>68</xdr:row>
      <xdr:rowOff>51955</xdr:rowOff>
    </xdr:from>
    <xdr:to>
      <xdr:col>56</xdr:col>
      <xdr:colOff>56285</xdr:colOff>
      <xdr:row>90</xdr:row>
      <xdr:rowOff>77067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1433079</xdr:colOff>
      <xdr:row>0</xdr:row>
      <xdr:rowOff>139410</xdr:rowOff>
    </xdr:from>
    <xdr:to>
      <xdr:col>39</xdr:col>
      <xdr:colOff>177511</xdr:colOff>
      <xdr:row>14</xdr:row>
      <xdr:rowOff>146337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404812</xdr:colOff>
      <xdr:row>22</xdr:row>
      <xdr:rowOff>142873</xdr:rowOff>
    </xdr:from>
    <xdr:to>
      <xdr:col>45</xdr:col>
      <xdr:colOff>464343</xdr:colOff>
      <xdr:row>46</xdr:row>
      <xdr:rowOff>71437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404811</xdr:colOff>
      <xdr:row>0</xdr:row>
      <xdr:rowOff>214311</xdr:rowOff>
    </xdr:from>
    <xdr:to>
      <xdr:col>44</xdr:col>
      <xdr:colOff>345281</xdr:colOff>
      <xdr:row>22</xdr:row>
      <xdr:rowOff>23812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432954</xdr:colOff>
      <xdr:row>50</xdr:row>
      <xdr:rowOff>0</xdr:rowOff>
    </xdr:from>
    <xdr:to>
      <xdr:col>45</xdr:col>
      <xdr:colOff>281421</xdr:colOff>
      <xdr:row>72</xdr:row>
      <xdr:rowOff>25112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46</xdr:col>
      <xdr:colOff>588819</xdr:colOff>
      <xdr:row>50</xdr:row>
      <xdr:rowOff>0</xdr:rowOff>
    </xdr:from>
    <xdr:to>
      <xdr:col>58</xdr:col>
      <xdr:colOff>419967</xdr:colOff>
      <xdr:row>72</xdr:row>
      <xdr:rowOff>25112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0</xdr:colOff>
      <xdr:row>77</xdr:row>
      <xdr:rowOff>0</xdr:rowOff>
    </xdr:from>
    <xdr:to>
      <xdr:col>45</xdr:col>
      <xdr:colOff>454603</xdr:colOff>
      <xdr:row>99</xdr:row>
      <xdr:rowOff>25112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0</xdr:colOff>
      <xdr:row>77</xdr:row>
      <xdr:rowOff>0</xdr:rowOff>
    </xdr:from>
    <xdr:to>
      <xdr:col>58</xdr:col>
      <xdr:colOff>437285</xdr:colOff>
      <xdr:row>99</xdr:row>
      <xdr:rowOff>25112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3"/>
  <sheetViews>
    <sheetView topLeftCell="M40" zoomScale="110" zoomScaleNormal="110" workbookViewId="0">
      <selection activeCell="V9" sqref="V9:V67"/>
    </sheetView>
  </sheetViews>
  <sheetFormatPr defaultRowHeight="15" x14ac:dyDescent="0.25"/>
  <cols>
    <col min="1" max="1" width="35.28515625" bestFit="1" customWidth="1"/>
    <col min="2" max="2" width="12.85546875" customWidth="1"/>
    <col min="3" max="3" width="16.5703125" bestFit="1" customWidth="1"/>
    <col min="4" max="4" width="15" customWidth="1"/>
    <col min="5" max="5" width="22.42578125" bestFit="1" customWidth="1"/>
    <col min="6" max="6" width="28" bestFit="1" customWidth="1"/>
    <col min="7" max="7" width="13.7109375" bestFit="1" customWidth="1"/>
    <col min="8" max="8" width="11.85546875" bestFit="1" customWidth="1"/>
    <col min="9" max="9" width="20" bestFit="1" customWidth="1"/>
    <col min="10" max="10" width="19.85546875" bestFit="1" customWidth="1"/>
    <col min="11" max="11" width="25.85546875" bestFit="1" customWidth="1"/>
    <col min="14" max="14" width="11.140625" bestFit="1" customWidth="1"/>
    <col min="15" max="18" width="11.5703125" bestFit="1" customWidth="1"/>
    <col min="19" max="19" width="8.7109375" bestFit="1" customWidth="1"/>
    <col min="24" max="24" width="30.28515625" bestFit="1" customWidth="1"/>
    <col min="25" max="25" width="7.140625" bestFit="1" customWidth="1"/>
    <col min="29" max="29" width="4.42578125" customWidth="1"/>
    <col min="31" max="31" width="8.42578125" bestFit="1" customWidth="1"/>
    <col min="32" max="32" width="24.140625" bestFit="1" customWidth="1"/>
    <col min="36" max="36" width="8.7109375" customWidth="1"/>
  </cols>
  <sheetData>
    <row r="1" spans="1:41" ht="18.75" x14ac:dyDescent="0.3">
      <c r="A1" s="18" t="s">
        <v>0</v>
      </c>
      <c r="B1" s="18"/>
      <c r="C1" s="18"/>
      <c r="D1" s="18"/>
      <c r="E1" s="18"/>
      <c r="F1" s="18"/>
    </row>
    <row r="2" spans="1:41" ht="15.75" x14ac:dyDescent="0.25">
      <c r="A2" s="19" t="s">
        <v>24</v>
      </c>
      <c r="B2" s="19"/>
      <c r="C2" s="19"/>
      <c r="D2" s="19"/>
      <c r="E2" s="19"/>
      <c r="F2" s="19"/>
    </row>
    <row r="3" spans="1:41" x14ac:dyDescent="0.25">
      <c r="A3" s="20" t="s">
        <v>44</v>
      </c>
      <c r="B3" s="20"/>
      <c r="C3" s="20"/>
      <c r="D3" s="20"/>
      <c r="E3" s="20"/>
      <c r="F3" s="20"/>
    </row>
    <row r="5" spans="1:41" ht="15.75" x14ac:dyDescent="0.25">
      <c r="A5" s="5" t="s">
        <v>1</v>
      </c>
      <c r="B5" s="5" t="s">
        <v>25</v>
      </c>
      <c r="M5" s="9" t="s">
        <v>8</v>
      </c>
    </row>
    <row r="6" spans="1:41" x14ac:dyDescent="0.25">
      <c r="A6" s="1"/>
      <c r="B6" s="3" t="s">
        <v>4</v>
      </c>
      <c r="C6" s="4" t="s">
        <v>47</v>
      </c>
      <c r="D6" s="4" t="s">
        <v>30</v>
      </c>
      <c r="E6" s="4" t="s">
        <v>5</v>
      </c>
      <c r="F6" s="4" t="s">
        <v>6</v>
      </c>
      <c r="G6" s="4" t="s">
        <v>28</v>
      </c>
      <c r="H6" s="4" t="s">
        <v>29</v>
      </c>
      <c r="I6" s="13" t="s">
        <v>32</v>
      </c>
      <c r="J6" s="4" t="s">
        <v>45</v>
      </c>
      <c r="K6" s="4" t="s">
        <v>46</v>
      </c>
      <c r="R6" s="21" t="s">
        <v>19</v>
      </c>
      <c r="S6" s="21"/>
      <c r="T6" s="21"/>
      <c r="U6" s="21"/>
      <c r="V6" s="21"/>
      <c r="W6" s="11"/>
      <c r="X6" s="21" t="s">
        <v>20</v>
      </c>
      <c r="Y6" s="21"/>
      <c r="Z6" s="21"/>
      <c r="AA6" s="21"/>
      <c r="AB6" s="21"/>
      <c r="AC6" s="16"/>
      <c r="AD6" s="16"/>
      <c r="AE6" s="4"/>
    </row>
    <row r="7" spans="1:41" x14ac:dyDescent="0.25">
      <c r="A7" s="2" t="s">
        <v>2</v>
      </c>
      <c r="M7" s="10" t="str">
        <f>B6</f>
        <v>Residential</v>
      </c>
    </row>
    <row r="8" spans="1:41" x14ac:dyDescent="0.25">
      <c r="A8" s="1" t="s">
        <v>7</v>
      </c>
      <c r="C8">
        <v>0.94</v>
      </c>
      <c r="E8">
        <v>1.46</v>
      </c>
      <c r="F8">
        <v>1.36</v>
      </c>
      <c r="G8">
        <v>1.07</v>
      </c>
      <c r="H8">
        <v>0.77</v>
      </c>
      <c r="N8" t="s">
        <v>9</v>
      </c>
      <c r="O8" t="s">
        <v>10</v>
      </c>
      <c r="P8" t="s">
        <v>11</v>
      </c>
      <c r="R8" t="s">
        <v>14</v>
      </c>
      <c r="S8" t="s">
        <v>15</v>
      </c>
      <c r="T8" t="s">
        <v>17</v>
      </c>
      <c r="U8" t="s">
        <v>18</v>
      </c>
      <c r="V8" t="s">
        <v>16</v>
      </c>
      <c r="X8" s="10" t="str">
        <f>"Scenario 1 - "&amp;B5</f>
        <v>Scenario 1 - System Load Factor</v>
      </c>
    </row>
    <row r="9" spans="1:41" x14ac:dyDescent="0.25">
      <c r="A9" s="1"/>
      <c r="I9" s="12"/>
      <c r="M9" t="s">
        <v>2</v>
      </c>
      <c r="N9" s="8">
        <f>B8</f>
        <v>0</v>
      </c>
      <c r="O9" s="8">
        <f>B24</f>
        <v>0</v>
      </c>
      <c r="P9" s="8">
        <f>B40</f>
        <v>0</v>
      </c>
      <c r="Q9" s="8"/>
      <c r="R9" s="8">
        <f>AVERAGE(N9:P9)</f>
        <v>0</v>
      </c>
      <c r="S9" s="8">
        <f>MEDIAN(N9:P9)</f>
        <v>0</v>
      </c>
      <c r="T9" s="8">
        <f>MAX(N9:P9)</f>
        <v>0</v>
      </c>
      <c r="U9" s="8">
        <f>MIN(N9:P9)</f>
        <v>0</v>
      </c>
      <c r="V9" s="8">
        <f>T9-U9</f>
        <v>0</v>
      </c>
      <c r="W9" s="8"/>
      <c r="Y9" t="s">
        <v>2</v>
      </c>
      <c r="Z9" t="s">
        <v>22</v>
      </c>
      <c r="AA9" t="s">
        <v>3</v>
      </c>
      <c r="AB9" t="s">
        <v>23</v>
      </c>
      <c r="AD9" t="s">
        <v>21</v>
      </c>
      <c r="AE9" t="s">
        <v>49</v>
      </c>
    </row>
    <row r="10" spans="1:41" x14ac:dyDescent="0.25">
      <c r="A10" s="2" t="s">
        <v>22</v>
      </c>
      <c r="I10" s="12"/>
      <c r="M10" t="s">
        <v>22</v>
      </c>
      <c r="N10" s="8">
        <f>B11</f>
        <v>0.96</v>
      </c>
      <c r="O10" s="8">
        <f>B27</f>
        <v>0.94</v>
      </c>
      <c r="P10" s="8">
        <f>B43</f>
        <v>0.96</v>
      </c>
      <c r="Q10" s="8"/>
      <c r="R10" s="8">
        <f>AVERAGE(N10:P10)</f>
        <v>0.95333333333333325</v>
      </c>
      <c r="S10" s="8">
        <f>MEDIAN(N10:P10)</f>
        <v>0.96</v>
      </c>
      <c r="T10" s="8">
        <f>MAX(N10:P10)</f>
        <v>0.96</v>
      </c>
      <c r="U10" s="8">
        <f>MIN(N10:P10)</f>
        <v>0.94</v>
      </c>
      <c r="V10" s="8">
        <f t="shared" ref="V10:V54" si="0">T10-U10</f>
        <v>2.0000000000000018E-2</v>
      </c>
      <c r="W10" s="8"/>
      <c r="X10" t="str">
        <f>M7</f>
        <v>Residential</v>
      </c>
      <c r="Y10" s="8"/>
      <c r="Z10" s="8">
        <f>N10</f>
        <v>0.96</v>
      </c>
      <c r="AA10" s="8">
        <f>N11</f>
        <v>1.0900000000000001</v>
      </c>
      <c r="AB10" s="8">
        <f>N12</f>
        <v>0</v>
      </c>
      <c r="AD10" s="8">
        <f>AVERAGEIF(Y10:AB10,"&lt;&gt;0")</f>
        <v>1.0249999999999999</v>
      </c>
      <c r="AE10" s="8">
        <f>MAX(Y10:AA10)-MIN(Y10:AA10)</f>
        <v>0.13000000000000012</v>
      </c>
    </row>
    <row r="11" spans="1:41" x14ac:dyDescent="0.25">
      <c r="A11" s="15" t="s">
        <v>7</v>
      </c>
      <c r="B11">
        <v>0.96</v>
      </c>
      <c r="C11">
        <v>1.08</v>
      </c>
      <c r="D11">
        <v>1.07</v>
      </c>
      <c r="E11">
        <v>1.05</v>
      </c>
      <c r="G11" s="8">
        <v>1</v>
      </c>
      <c r="H11" s="8">
        <v>0.9</v>
      </c>
      <c r="I11" s="12">
        <v>1.34</v>
      </c>
      <c r="M11" t="s">
        <v>3</v>
      </c>
      <c r="N11" s="8">
        <f>B14</f>
        <v>1.0900000000000001</v>
      </c>
      <c r="O11" s="8">
        <f>B30</f>
        <v>1.04</v>
      </c>
      <c r="P11" s="8">
        <f>B46</f>
        <v>1.08</v>
      </c>
      <c r="Q11" s="8"/>
      <c r="R11" s="8">
        <f>AVERAGE(N11:P11)</f>
        <v>1.07</v>
      </c>
      <c r="S11" s="8">
        <f>MEDIAN(N11:P11)</f>
        <v>1.08</v>
      </c>
      <c r="T11" s="8">
        <f>MAX(N11:P11)</f>
        <v>1.0900000000000001</v>
      </c>
      <c r="U11" s="8">
        <f>MIN(N11:P11)</f>
        <v>1.04</v>
      </c>
      <c r="V11" s="8">
        <f t="shared" si="0"/>
        <v>5.0000000000000044E-2</v>
      </c>
      <c r="W11" s="8"/>
      <c r="X11" t="str">
        <f>C6</f>
        <v>General Service - Commercial**</v>
      </c>
      <c r="Y11" s="8">
        <f>N16</f>
        <v>0.94</v>
      </c>
      <c r="Z11" s="8">
        <f>N17</f>
        <v>1.08</v>
      </c>
      <c r="AA11" s="8">
        <f>N18</f>
        <v>0.79</v>
      </c>
      <c r="AB11" s="8">
        <f>N19</f>
        <v>0</v>
      </c>
      <c r="AD11" s="8">
        <f t="shared" ref="AD11:AD36" si="1">AVERAGEIF(Y11:AB11,"&lt;&gt;0")</f>
        <v>0.93666666666666665</v>
      </c>
      <c r="AE11" s="8">
        <f t="shared" ref="AE11:AE16" si="2">MAX(Y11:AA11)-MIN(Y11:AA11)</f>
        <v>0.29000000000000004</v>
      </c>
    </row>
    <row r="12" spans="1:41" x14ac:dyDescent="0.25">
      <c r="A12" s="1"/>
      <c r="I12" s="12"/>
      <c r="M12" t="s">
        <v>23</v>
      </c>
      <c r="N12" s="8">
        <f>B17</f>
        <v>0</v>
      </c>
      <c r="O12" s="8">
        <f>B33</f>
        <v>0.89</v>
      </c>
      <c r="P12" s="8">
        <f>B49</f>
        <v>0</v>
      </c>
      <c r="Q12" s="8"/>
      <c r="R12" s="8">
        <f>AVERAGE(N12:P12)</f>
        <v>0.29666666666666669</v>
      </c>
      <c r="S12" s="8">
        <f>MEDIAN(N12:P12)</f>
        <v>0</v>
      </c>
      <c r="T12" s="8">
        <f>MAX(N12:P12)</f>
        <v>0.89</v>
      </c>
      <c r="U12" s="8">
        <f>MIN(N12:P12)</f>
        <v>0</v>
      </c>
      <c r="V12" s="8">
        <f t="shared" si="0"/>
        <v>0.89</v>
      </c>
      <c r="W12" s="8"/>
      <c r="X12" t="str">
        <f>D6</f>
        <v>General Services - Industrial</v>
      </c>
      <c r="Y12" s="8"/>
      <c r="Z12" s="8">
        <f>N24</f>
        <v>1.07</v>
      </c>
      <c r="AA12" s="8">
        <f>N25</f>
        <v>1.03</v>
      </c>
      <c r="AB12" s="8">
        <f>N26</f>
        <v>0</v>
      </c>
      <c r="AD12" s="8">
        <f t="shared" si="1"/>
        <v>1.05</v>
      </c>
      <c r="AE12" s="8">
        <f t="shared" si="2"/>
        <v>4.0000000000000036E-2</v>
      </c>
    </row>
    <row r="13" spans="1:41" x14ac:dyDescent="0.25">
      <c r="A13" s="2" t="s">
        <v>3</v>
      </c>
      <c r="I13" s="12"/>
      <c r="V13" s="8"/>
      <c r="X13" t="str">
        <f>E6</f>
        <v>Large General Service</v>
      </c>
      <c r="Y13" s="8">
        <f>N30</f>
        <v>1.46</v>
      </c>
      <c r="Z13" s="8">
        <f>N31</f>
        <v>1.05</v>
      </c>
      <c r="AA13" s="8">
        <f>N32</f>
        <v>1.03</v>
      </c>
      <c r="AB13" s="8">
        <f>N33</f>
        <v>0</v>
      </c>
      <c r="AD13" s="8">
        <f t="shared" si="1"/>
        <v>1.18</v>
      </c>
      <c r="AE13" s="8">
        <f t="shared" si="2"/>
        <v>0.42999999999999994</v>
      </c>
    </row>
    <row r="14" spans="1:41" x14ac:dyDescent="0.25">
      <c r="A14" s="1" t="s">
        <v>7</v>
      </c>
      <c r="B14" s="8">
        <v>1.0900000000000001</v>
      </c>
      <c r="C14" s="8">
        <v>0.79</v>
      </c>
      <c r="D14" s="8"/>
      <c r="E14" s="8">
        <v>1.03</v>
      </c>
      <c r="F14" s="8"/>
      <c r="G14" s="8">
        <v>0.9</v>
      </c>
      <c r="H14" s="8"/>
      <c r="I14" s="14">
        <v>0.61</v>
      </c>
      <c r="J14">
        <v>1.22</v>
      </c>
      <c r="K14" s="14">
        <v>0.75</v>
      </c>
      <c r="M14" s="10" t="str">
        <f>C6</f>
        <v>General Service - Commercial**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t="str">
        <f>F6</f>
        <v>Extra Large General Service</v>
      </c>
      <c r="Y14" s="8">
        <f>N37</f>
        <v>1.36</v>
      </c>
      <c r="Z14" s="8"/>
      <c r="AA14" s="8">
        <f>N39</f>
        <v>0</v>
      </c>
      <c r="AB14" s="8">
        <f>N40</f>
        <v>0</v>
      </c>
      <c r="AD14" s="8">
        <f t="shared" si="1"/>
        <v>1.36</v>
      </c>
      <c r="AE14" s="8">
        <f t="shared" si="2"/>
        <v>1.36</v>
      </c>
    </row>
    <row r="15" spans="1:41" x14ac:dyDescent="0.25">
      <c r="A15" s="1"/>
      <c r="B15" s="6"/>
      <c r="C15" s="6"/>
      <c r="D15" s="6"/>
      <c r="E15" s="6"/>
      <c r="F15" s="6"/>
      <c r="G15" s="6"/>
      <c r="H15" s="6"/>
      <c r="I15" s="12"/>
      <c r="N15" s="8" t="s">
        <v>9</v>
      </c>
      <c r="O15" s="8" t="s">
        <v>10</v>
      </c>
      <c r="P15" s="8" t="s">
        <v>11</v>
      </c>
      <c r="Q15" s="8"/>
      <c r="R15" s="8" t="s">
        <v>14</v>
      </c>
      <c r="S15" s="8" t="s">
        <v>15</v>
      </c>
      <c r="T15" s="8" t="s">
        <v>17</v>
      </c>
      <c r="U15" s="8" t="s">
        <v>18</v>
      </c>
      <c r="V15" s="8" t="s">
        <v>16</v>
      </c>
      <c r="W15" s="8"/>
      <c r="X15" s="8" t="str">
        <f>G6</f>
        <v>Interruptible</v>
      </c>
      <c r="Y15" s="8">
        <f>N44</f>
        <v>1.07</v>
      </c>
      <c r="Z15" s="8">
        <f>N45</f>
        <v>1</v>
      </c>
      <c r="AA15" s="8">
        <f>N46</f>
        <v>0.9</v>
      </c>
      <c r="AB15" s="8">
        <f>N47</f>
        <v>0</v>
      </c>
      <c r="AD15" s="8">
        <f t="shared" si="1"/>
        <v>0.9900000000000001</v>
      </c>
      <c r="AE15" s="8">
        <f t="shared" si="2"/>
        <v>0.17000000000000004</v>
      </c>
      <c r="AO15" t="s">
        <v>37</v>
      </c>
    </row>
    <row r="16" spans="1:41" x14ac:dyDescent="0.25">
      <c r="A16" s="2" t="s">
        <v>33</v>
      </c>
      <c r="I16" s="12"/>
      <c r="M16" t="s">
        <v>2</v>
      </c>
      <c r="N16" s="8">
        <f>C8</f>
        <v>0.94</v>
      </c>
      <c r="O16" s="8">
        <f>C24</f>
        <v>0.93</v>
      </c>
      <c r="P16" s="8">
        <f>C40</f>
        <v>0.93</v>
      </c>
      <c r="Q16" s="8"/>
      <c r="R16" s="8">
        <f>AVERAGE(N16:P16)</f>
        <v>0.93333333333333346</v>
      </c>
      <c r="S16" s="8">
        <f>MEDIAN(N16:P16)</f>
        <v>0.93</v>
      </c>
      <c r="T16" s="8">
        <f>MAX(N16:P16)</f>
        <v>0.94</v>
      </c>
      <c r="U16" s="8">
        <f>MIN(N16:P16)</f>
        <v>0.93</v>
      </c>
      <c r="V16" s="8">
        <f t="shared" si="0"/>
        <v>9.9999999999998979E-3</v>
      </c>
      <c r="W16" s="8"/>
      <c r="X16" t="str">
        <f>H6</f>
        <v>Transport</v>
      </c>
      <c r="Y16" s="8">
        <f>N51</f>
        <v>0.77</v>
      </c>
      <c r="Z16" s="8">
        <f>N52</f>
        <v>0.9</v>
      </c>
      <c r="AA16" s="8">
        <f>N53</f>
        <v>0</v>
      </c>
      <c r="AB16" s="8">
        <f>N54</f>
        <v>0</v>
      </c>
      <c r="AD16" s="8">
        <f t="shared" si="1"/>
        <v>0.83499999999999996</v>
      </c>
      <c r="AE16" s="8">
        <f t="shared" si="2"/>
        <v>0.9</v>
      </c>
    </row>
    <row r="17" spans="1:31" x14ac:dyDescent="0.25">
      <c r="A17" s="1" t="s">
        <v>7</v>
      </c>
      <c r="B17" s="8"/>
      <c r="C17" s="8"/>
      <c r="D17" s="8"/>
      <c r="E17" s="8"/>
      <c r="F17" s="8"/>
      <c r="G17" s="8"/>
      <c r="H17" s="8"/>
      <c r="I17" s="14"/>
      <c r="M17" t="s">
        <v>22</v>
      </c>
      <c r="N17" s="8">
        <f>C11</f>
        <v>1.08</v>
      </c>
      <c r="O17" s="8">
        <f>C27</f>
        <v>1.05</v>
      </c>
      <c r="P17" s="8">
        <f>C43</f>
        <v>1.07</v>
      </c>
      <c r="Q17" s="8"/>
      <c r="R17" s="8">
        <f>AVERAGE(N17:P17)</f>
        <v>1.0666666666666667</v>
      </c>
      <c r="S17" s="8">
        <f>MEDIAN(N17:P17)</f>
        <v>1.07</v>
      </c>
      <c r="T17" s="8">
        <f>MAX(N17:P17)</f>
        <v>1.08</v>
      </c>
      <c r="U17" s="8">
        <f>MIN(N17:P17)</f>
        <v>1.05</v>
      </c>
      <c r="V17" s="8">
        <f t="shared" si="0"/>
        <v>3.0000000000000027E-2</v>
      </c>
      <c r="W17" s="8"/>
      <c r="AD17" s="8"/>
    </row>
    <row r="18" spans="1:31" x14ac:dyDescent="0.25">
      <c r="I18" s="12"/>
      <c r="M18" t="s">
        <v>3</v>
      </c>
      <c r="N18" s="8">
        <f>C14</f>
        <v>0.79</v>
      </c>
      <c r="O18" s="8">
        <f>B30</f>
        <v>1.04</v>
      </c>
      <c r="P18" s="8">
        <f>C46</f>
        <v>0.79</v>
      </c>
      <c r="Q18" s="8"/>
      <c r="R18" s="8">
        <f>AVERAGE(N18:P18)</f>
        <v>0.87333333333333341</v>
      </c>
      <c r="S18" s="8">
        <f>MEDIAN(N18:P18)</f>
        <v>0.79</v>
      </c>
      <c r="T18" s="8">
        <f>MAX(N18:P18)</f>
        <v>1.04</v>
      </c>
      <c r="U18" s="8">
        <f>MIN(N18:P18)</f>
        <v>0.79</v>
      </c>
      <c r="V18" s="8">
        <f t="shared" si="0"/>
        <v>0.25</v>
      </c>
      <c r="W18" s="8"/>
      <c r="X18" s="10" t="str">
        <f>"Scenario 2 - "&amp;B21</f>
        <v>Scenario 2 - Design Day</v>
      </c>
      <c r="AD18" s="8"/>
      <c r="AE18" s="8"/>
    </row>
    <row r="19" spans="1:3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M19" t="s">
        <v>23</v>
      </c>
      <c r="N19" s="8">
        <f>C17</f>
        <v>0</v>
      </c>
      <c r="O19" s="8">
        <f>C33</f>
        <v>0.74</v>
      </c>
      <c r="P19" s="8">
        <f>C49</f>
        <v>0</v>
      </c>
      <c r="Q19" s="8"/>
      <c r="R19" s="8">
        <f>AVERAGE(N19:P19)</f>
        <v>0.24666666666666667</v>
      </c>
      <c r="S19" s="8">
        <f>MEDIAN(N19:P19)</f>
        <v>0</v>
      </c>
      <c r="T19" s="8">
        <f>MAX(N19:P19)</f>
        <v>0.74</v>
      </c>
      <c r="U19" s="8">
        <f>MIN(N19:P19)</f>
        <v>0</v>
      </c>
      <c r="V19" s="8">
        <f t="shared" si="0"/>
        <v>0.74</v>
      </c>
      <c r="W19" s="8"/>
      <c r="Y19" t="s">
        <v>2</v>
      </c>
      <c r="Z19" t="s">
        <v>22</v>
      </c>
      <c r="AA19" t="s">
        <v>3</v>
      </c>
      <c r="AB19" t="s">
        <v>23</v>
      </c>
      <c r="AD19" s="8" t="s">
        <v>21</v>
      </c>
      <c r="AE19" s="8" t="s">
        <v>16</v>
      </c>
    </row>
    <row r="20" spans="1:31" x14ac:dyDescent="0.25">
      <c r="I20" s="12"/>
      <c r="V20" s="8">
        <f t="shared" si="0"/>
        <v>0</v>
      </c>
      <c r="X20" t="str">
        <f>B6</f>
        <v>Residential</v>
      </c>
      <c r="Y20" s="8"/>
      <c r="Z20" s="8">
        <f>O10</f>
        <v>0.94</v>
      </c>
      <c r="AA20" s="8">
        <f>O11</f>
        <v>1.04</v>
      </c>
      <c r="AB20" s="8">
        <f>O12</f>
        <v>0.89</v>
      </c>
      <c r="AD20" s="8">
        <f t="shared" si="1"/>
        <v>0.95666666666666667</v>
      </c>
      <c r="AE20" s="8">
        <f>MAX(Y20:AB20)-MIN(Y20:AB20)</f>
        <v>0.15000000000000002</v>
      </c>
    </row>
    <row r="21" spans="1:31" x14ac:dyDescent="0.25">
      <c r="A21" s="5" t="s">
        <v>12</v>
      </c>
      <c r="B21" s="5" t="s">
        <v>26</v>
      </c>
      <c r="I21" s="12"/>
      <c r="M21" s="10" t="str">
        <f>D6</f>
        <v>General Services - Industrial</v>
      </c>
      <c r="V21" s="8">
        <f t="shared" si="0"/>
        <v>0</v>
      </c>
      <c r="W21" s="8"/>
      <c r="X21" t="str">
        <f>C6</f>
        <v>General Service - Commercial**</v>
      </c>
      <c r="Y21" s="8">
        <f>O16</f>
        <v>0.93</v>
      </c>
      <c r="Z21" s="8">
        <f>O17</f>
        <v>1.05</v>
      </c>
      <c r="AA21" s="8">
        <f>O18</f>
        <v>1.04</v>
      </c>
      <c r="AB21" s="8">
        <f>O19</f>
        <v>0.74</v>
      </c>
      <c r="AD21" s="8">
        <f t="shared" si="1"/>
        <v>0.94</v>
      </c>
      <c r="AE21" s="8">
        <f t="shared" ref="AE21:AE22" si="3">MAX(Y21:AB21)-MIN(Y21:AB21)</f>
        <v>0.31000000000000005</v>
      </c>
    </row>
    <row r="22" spans="1:31" x14ac:dyDescent="0.25">
      <c r="A22" s="1"/>
      <c r="B22" s="3" t="s">
        <v>4</v>
      </c>
      <c r="C22" s="4" t="s">
        <v>31</v>
      </c>
      <c r="D22" s="4" t="s">
        <v>30</v>
      </c>
      <c r="E22" s="4" t="s">
        <v>5</v>
      </c>
      <c r="F22" s="4" t="s">
        <v>6</v>
      </c>
      <c r="G22" s="4" t="s">
        <v>28</v>
      </c>
      <c r="H22" s="4" t="s">
        <v>29</v>
      </c>
      <c r="I22" s="13" t="s">
        <v>32</v>
      </c>
      <c r="J22" s="4" t="s">
        <v>45</v>
      </c>
      <c r="K22" s="4" t="s">
        <v>46</v>
      </c>
      <c r="N22" s="8" t="s">
        <v>9</v>
      </c>
      <c r="O22" s="8" t="s">
        <v>10</v>
      </c>
      <c r="P22" s="8" t="s">
        <v>11</v>
      </c>
      <c r="R22" s="8" t="s">
        <v>14</v>
      </c>
      <c r="S22" s="8" t="s">
        <v>15</v>
      </c>
      <c r="T22" s="8" t="s">
        <v>17</v>
      </c>
      <c r="U22" s="8" t="s">
        <v>18</v>
      </c>
      <c r="V22" s="8" t="s">
        <v>16</v>
      </c>
      <c r="W22" s="8"/>
      <c r="X22" t="str">
        <f>D6</f>
        <v>General Services - Industrial</v>
      </c>
      <c r="Y22" s="8"/>
      <c r="Z22">
        <f>O24</f>
        <v>1.03</v>
      </c>
      <c r="AA22" s="8">
        <f>O25</f>
        <v>1.22</v>
      </c>
      <c r="AB22" s="8">
        <f>O26</f>
        <v>1.28</v>
      </c>
      <c r="AD22" s="8">
        <f t="shared" si="1"/>
        <v>1.1766666666666667</v>
      </c>
      <c r="AE22" s="8">
        <f t="shared" si="3"/>
        <v>0.25</v>
      </c>
    </row>
    <row r="23" spans="1:31" x14ac:dyDescent="0.25">
      <c r="A23" s="2" t="s">
        <v>2</v>
      </c>
      <c r="I23" s="12"/>
      <c r="M23" t="s">
        <v>2</v>
      </c>
      <c r="N23" s="8">
        <f>D8</f>
        <v>0</v>
      </c>
      <c r="O23" s="8">
        <f>D24</f>
        <v>0</v>
      </c>
      <c r="P23" s="8">
        <f>D40</f>
        <v>0</v>
      </c>
      <c r="R23" s="8">
        <f>AVERAGE(N23:P23)</f>
        <v>0</v>
      </c>
      <c r="S23" s="8">
        <f>MEDIAN(N23:P23)</f>
        <v>0</v>
      </c>
      <c r="T23" s="8">
        <f>MAX(N23:P23)</f>
        <v>0</v>
      </c>
      <c r="U23" s="8">
        <f>MIN(N23:P23)</f>
        <v>0</v>
      </c>
      <c r="V23" s="8">
        <f t="shared" si="0"/>
        <v>0</v>
      </c>
      <c r="W23" s="8"/>
      <c r="X23" t="str">
        <f>E6</f>
        <v>Large General Service</v>
      </c>
      <c r="Y23" s="8">
        <f>O30</f>
        <v>1.49</v>
      </c>
      <c r="Z23" s="8">
        <f>O31</f>
        <v>1.06</v>
      </c>
      <c r="AA23" s="8">
        <f>O32</f>
        <v>1.22</v>
      </c>
      <c r="AB23" s="8">
        <f>O33</f>
        <v>1.62</v>
      </c>
      <c r="AD23" s="8">
        <f t="shared" si="1"/>
        <v>1.3474999999999999</v>
      </c>
      <c r="AE23" s="8">
        <f>MAX(Y23:AB23)-MIN(Y23:AB23)</f>
        <v>0.56000000000000005</v>
      </c>
    </row>
    <row r="24" spans="1:31" x14ac:dyDescent="0.25">
      <c r="A24" s="1" t="s">
        <v>7</v>
      </c>
      <c r="C24">
        <v>0.93</v>
      </c>
      <c r="E24">
        <v>1.49</v>
      </c>
      <c r="F24">
        <v>1.39</v>
      </c>
      <c r="G24" s="8">
        <v>1.1000000000000001</v>
      </c>
      <c r="H24">
        <v>0.92</v>
      </c>
      <c r="I24" s="12"/>
      <c r="M24" t="s">
        <v>22</v>
      </c>
      <c r="N24">
        <f>D11</f>
        <v>1.07</v>
      </c>
      <c r="O24">
        <f>D27</f>
        <v>1.03</v>
      </c>
      <c r="P24">
        <f>D43</f>
        <v>1.08</v>
      </c>
      <c r="R24" s="8">
        <f>AVERAGE(N24:P24)</f>
        <v>1.06</v>
      </c>
      <c r="S24" s="8">
        <f>MEDIAN(N24:P24)</f>
        <v>1.07</v>
      </c>
      <c r="T24" s="8">
        <f>MAX(N24:P24)</f>
        <v>1.08</v>
      </c>
      <c r="U24" s="8">
        <f>MIN(N24:P24)</f>
        <v>1.03</v>
      </c>
      <c r="V24" s="8">
        <f t="shared" si="0"/>
        <v>5.0000000000000044E-2</v>
      </c>
      <c r="W24" s="8"/>
      <c r="X24" t="str">
        <f>F6</f>
        <v>Extra Large General Service</v>
      </c>
      <c r="Y24" s="8">
        <f>O37</f>
        <v>1.39</v>
      </c>
      <c r="Z24" s="8"/>
      <c r="AA24" s="8">
        <f>O39</f>
        <v>0</v>
      </c>
      <c r="AB24" s="8">
        <f>O40</f>
        <v>1.64</v>
      </c>
      <c r="AD24" s="8">
        <f t="shared" si="1"/>
        <v>1.5149999999999999</v>
      </c>
      <c r="AE24" s="8">
        <f>MAX(Y24:AB24)-MIN(Y24:AB24)</f>
        <v>1.64</v>
      </c>
    </row>
    <row r="25" spans="1:31" x14ac:dyDescent="0.25">
      <c r="A25" s="1"/>
      <c r="I25" s="12"/>
      <c r="M25" t="s">
        <v>3</v>
      </c>
      <c r="N25" s="8">
        <f>E14</f>
        <v>1.03</v>
      </c>
      <c r="O25" s="8">
        <f>E30</f>
        <v>1.22</v>
      </c>
      <c r="P25" s="8">
        <f>D46</f>
        <v>0</v>
      </c>
      <c r="R25" s="8">
        <f>AVERAGE(N25:P25)</f>
        <v>0.75</v>
      </c>
      <c r="S25" s="8">
        <f>MEDIAN(N25:P25)</f>
        <v>1.03</v>
      </c>
      <c r="T25" s="8">
        <f>MAX(N25:P25)</f>
        <v>1.22</v>
      </c>
      <c r="U25" s="8">
        <f>MIN(N25:P25)</f>
        <v>0</v>
      </c>
      <c r="V25" s="8">
        <f t="shared" si="0"/>
        <v>1.22</v>
      </c>
      <c r="W25" s="8"/>
      <c r="X25" s="8" t="str">
        <f>G6</f>
        <v>Interruptible</v>
      </c>
      <c r="Y25" s="8">
        <f>O44</f>
        <v>1.1000000000000001</v>
      </c>
      <c r="Z25" s="8">
        <f>O45</f>
        <v>1.01</v>
      </c>
      <c r="AA25" s="8">
        <f>O46</f>
        <v>1.71</v>
      </c>
      <c r="AB25" s="8"/>
      <c r="AD25" s="8">
        <f t="shared" si="1"/>
        <v>1.2733333333333334</v>
      </c>
      <c r="AE25" s="8">
        <f>MAX(Y25:AB25)-MIN(Y25:AB25)</f>
        <v>0.7</v>
      </c>
    </row>
    <row r="26" spans="1:31" x14ac:dyDescent="0.25">
      <c r="A26" s="2" t="s">
        <v>22</v>
      </c>
      <c r="I26" s="12"/>
      <c r="M26" t="s">
        <v>23</v>
      </c>
      <c r="N26" s="8">
        <f>D17</f>
        <v>0</v>
      </c>
      <c r="O26" s="8">
        <f>D33</f>
        <v>1.28</v>
      </c>
      <c r="P26" s="8">
        <f>D49</f>
        <v>0</v>
      </c>
      <c r="R26" s="8">
        <f>AVERAGE(N26:P26)</f>
        <v>0.42666666666666669</v>
      </c>
      <c r="S26" s="8">
        <f>MEDIAN(N26:P26)</f>
        <v>0</v>
      </c>
      <c r="T26" s="8">
        <f>MAX(N26:P26)</f>
        <v>1.28</v>
      </c>
      <c r="U26" s="8">
        <f>MIN(N26:P26)</f>
        <v>0</v>
      </c>
      <c r="V26" s="8">
        <f t="shared" si="0"/>
        <v>1.28</v>
      </c>
      <c r="W26" s="8"/>
      <c r="X26" t="str">
        <f>H6</f>
        <v>Transport</v>
      </c>
      <c r="Y26" s="8">
        <f>O51</f>
        <v>0.92</v>
      </c>
      <c r="Z26" s="8">
        <f>O52</f>
        <v>1.25</v>
      </c>
      <c r="AA26" s="8">
        <f>O54</f>
        <v>0</v>
      </c>
      <c r="AB26" s="8"/>
      <c r="AD26" s="8">
        <f t="shared" si="1"/>
        <v>1.085</v>
      </c>
      <c r="AE26" s="8">
        <f>MAX(Y26:AB26)-MIN(Y26:AB26)</f>
        <v>1.25</v>
      </c>
    </row>
    <row r="27" spans="1:31" x14ac:dyDescent="0.25">
      <c r="A27" s="15" t="s">
        <v>7</v>
      </c>
      <c r="B27">
        <v>0.94</v>
      </c>
      <c r="C27">
        <v>1.05</v>
      </c>
      <c r="D27">
        <v>1.03</v>
      </c>
      <c r="E27">
        <v>1.06</v>
      </c>
      <c r="G27">
        <v>1.01</v>
      </c>
      <c r="H27">
        <v>1.25</v>
      </c>
      <c r="I27" s="12">
        <v>1.31</v>
      </c>
      <c r="V27" s="8"/>
      <c r="AD27" s="8"/>
    </row>
    <row r="28" spans="1:31" x14ac:dyDescent="0.25">
      <c r="A28" s="1"/>
      <c r="I28" s="12"/>
      <c r="M28" s="10" t="str">
        <f>E6</f>
        <v>Large General Service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10" t="str">
        <f>"Scenario 3 - "&amp;B37</f>
        <v>Scenario 3 - Hybrid Design Day</v>
      </c>
      <c r="AD28" s="8"/>
      <c r="AE28" s="8"/>
    </row>
    <row r="29" spans="1:31" x14ac:dyDescent="0.25">
      <c r="A29" s="2" t="s">
        <v>3</v>
      </c>
      <c r="I29" s="12"/>
      <c r="N29" s="8" t="s">
        <v>9</v>
      </c>
      <c r="O29" s="8" t="s">
        <v>10</v>
      </c>
      <c r="P29" s="8" t="s">
        <v>11</v>
      </c>
      <c r="Q29" s="8"/>
      <c r="R29" s="8" t="s">
        <v>14</v>
      </c>
      <c r="S29" s="8" t="s">
        <v>15</v>
      </c>
      <c r="T29" s="8" t="s">
        <v>17</v>
      </c>
      <c r="U29" s="8" t="s">
        <v>18</v>
      </c>
      <c r="V29" s="8" t="s">
        <v>16</v>
      </c>
      <c r="W29" s="8"/>
      <c r="Y29" t="s">
        <v>2</v>
      </c>
      <c r="Z29" t="s">
        <v>22</v>
      </c>
      <c r="AA29" t="s">
        <v>3</v>
      </c>
      <c r="AB29" t="s">
        <v>23</v>
      </c>
      <c r="AD29" s="8" t="s">
        <v>21</v>
      </c>
      <c r="AE29" s="8" t="s">
        <v>49</v>
      </c>
    </row>
    <row r="30" spans="1:31" x14ac:dyDescent="0.25">
      <c r="A30" s="1" t="s">
        <v>7</v>
      </c>
      <c r="B30">
        <v>1.04</v>
      </c>
      <c r="C30">
        <v>0.77</v>
      </c>
      <c r="E30">
        <v>1.22</v>
      </c>
      <c r="G30">
        <v>1.71</v>
      </c>
      <c r="I30" s="12">
        <v>1.41</v>
      </c>
      <c r="J30">
        <v>1.92</v>
      </c>
      <c r="K30">
        <v>3.16</v>
      </c>
      <c r="M30" t="s">
        <v>2</v>
      </c>
      <c r="N30" s="8">
        <f>E8</f>
        <v>1.46</v>
      </c>
      <c r="O30" s="8">
        <f>E24</f>
        <v>1.49</v>
      </c>
      <c r="P30" s="8">
        <f>E40</f>
        <v>1.48</v>
      </c>
      <c r="Q30" s="8"/>
      <c r="R30" s="8">
        <f>AVERAGE(N30:P30)</f>
        <v>1.4766666666666666</v>
      </c>
      <c r="S30" s="8">
        <f>MEDIAN(N30:P30)</f>
        <v>1.48</v>
      </c>
      <c r="T30" s="8">
        <f>MAX(N30:P30)</f>
        <v>1.49</v>
      </c>
      <c r="U30" s="8">
        <f>MIN(N30:P30)</f>
        <v>1.46</v>
      </c>
      <c r="V30" s="8">
        <f t="shared" si="0"/>
        <v>3.0000000000000027E-2</v>
      </c>
      <c r="X30" t="str">
        <f>B6</f>
        <v>Residential</v>
      </c>
      <c r="Y30" s="8"/>
      <c r="Z30" s="8">
        <f>P10</f>
        <v>0.96</v>
      </c>
      <c r="AA30" s="8">
        <f>P11</f>
        <v>1.08</v>
      </c>
      <c r="AB30" s="8">
        <f>P12</f>
        <v>0</v>
      </c>
      <c r="AD30" s="8">
        <f t="shared" si="1"/>
        <v>1.02</v>
      </c>
      <c r="AE30" s="8">
        <f>MAX(Y30:AA30)-MIN(Y30:AA30)</f>
        <v>0.12000000000000011</v>
      </c>
    </row>
    <row r="31" spans="1:31" x14ac:dyDescent="0.25">
      <c r="I31" s="12"/>
      <c r="M31" t="s">
        <v>22</v>
      </c>
      <c r="N31" s="8">
        <f>E11</f>
        <v>1.05</v>
      </c>
      <c r="O31" s="8">
        <f>E27</f>
        <v>1.06</v>
      </c>
      <c r="P31" s="8">
        <f>E43</f>
        <v>1.05</v>
      </c>
      <c r="Q31" s="8"/>
      <c r="R31" s="8">
        <f>AVERAGE(N31:P31)</f>
        <v>1.0533333333333335</v>
      </c>
      <c r="S31" s="8">
        <f>MEDIAN(N31:P31)</f>
        <v>1.05</v>
      </c>
      <c r="T31" s="8">
        <f>MAX(N31:P31)</f>
        <v>1.06</v>
      </c>
      <c r="U31" s="8">
        <f>MIN(N31:P31)</f>
        <v>1.05</v>
      </c>
      <c r="V31" s="8">
        <f t="shared" si="0"/>
        <v>1.0000000000000009E-2</v>
      </c>
      <c r="W31" s="8"/>
      <c r="X31" t="str">
        <f>C6</f>
        <v>General Service - Commercial**</v>
      </c>
      <c r="Y31" s="8">
        <f>P16</f>
        <v>0.93</v>
      </c>
      <c r="Z31" s="8">
        <f>P17</f>
        <v>1.07</v>
      </c>
      <c r="AA31" s="8">
        <f>P18</f>
        <v>0.79</v>
      </c>
      <c r="AB31" s="8">
        <f>P19</f>
        <v>0</v>
      </c>
      <c r="AD31" s="8">
        <f t="shared" si="1"/>
        <v>0.93</v>
      </c>
      <c r="AE31" s="8">
        <f t="shared" ref="AE31:AE36" si="4">MAX(Y31:AA31)-MIN(Y31:AA31)</f>
        <v>0.28000000000000003</v>
      </c>
    </row>
    <row r="32" spans="1:31" x14ac:dyDescent="0.25">
      <c r="A32" s="2" t="s">
        <v>33</v>
      </c>
      <c r="I32" s="12"/>
      <c r="M32" t="s">
        <v>3</v>
      </c>
      <c r="N32" s="8">
        <f>E14</f>
        <v>1.03</v>
      </c>
      <c r="O32" s="8">
        <f>E30</f>
        <v>1.22</v>
      </c>
      <c r="P32" s="8">
        <f>E46</f>
        <v>1.05</v>
      </c>
      <c r="Q32" s="8"/>
      <c r="R32" s="8">
        <f>AVERAGE(N32:P32)</f>
        <v>1.0999999999999999</v>
      </c>
      <c r="S32" s="8">
        <f>MEDIAN(N32:P32)</f>
        <v>1.05</v>
      </c>
      <c r="T32" s="8">
        <f>MAX(N32:P32)</f>
        <v>1.22</v>
      </c>
      <c r="U32" s="8">
        <f>MIN(N32:P32)</f>
        <v>1.03</v>
      </c>
      <c r="V32" s="8">
        <f t="shared" si="0"/>
        <v>0.18999999999999995</v>
      </c>
      <c r="W32" s="8"/>
      <c r="X32" t="str">
        <f>D6</f>
        <v>General Services - Industrial</v>
      </c>
      <c r="Y32" s="8"/>
      <c r="Z32">
        <f>P24</f>
        <v>1.08</v>
      </c>
      <c r="AA32" s="8">
        <f>P25</f>
        <v>0</v>
      </c>
      <c r="AB32" s="8">
        <f>P26</f>
        <v>0</v>
      </c>
      <c r="AD32" s="8">
        <f t="shared" si="1"/>
        <v>1.08</v>
      </c>
      <c r="AE32" s="8">
        <f t="shared" si="4"/>
        <v>1.08</v>
      </c>
    </row>
    <row r="33" spans="1:34" x14ac:dyDescent="0.25">
      <c r="A33" s="1" t="s">
        <v>7</v>
      </c>
      <c r="B33" s="8">
        <v>0.89</v>
      </c>
      <c r="C33" s="8">
        <v>0.74</v>
      </c>
      <c r="D33" s="8">
        <v>1.28</v>
      </c>
      <c r="E33" s="8">
        <v>1.62</v>
      </c>
      <c r="F33" s="8">
        <v>1.64</v>
      </c>
      <c r="G33" s="8"/>
      <c r="H33" s="8"/>
      <c r="I33" s="14"/>
      <c r="M33" t="s">
        <v>23</v>
      </c>
      <c r="N33" s="8">
        <f>E17</f>
        <v>0</v>
      </c>
      <c r="O33" s="8">
        <f>E33</f>
        <v>1.62</v>
      </c>
      <c r="P33" s="8">
        <f>E49</f>
        <v>0</v>
      </c>
      <c r="Q33" s="8"/>
      <c r="R33" s="8">
        <f>AVERAGE(N33:P33)</f>
        <v>0.54</v>
      </c>
      <c r="S33" s="8">
        <f>MEDIAN(N33:P33)</f>
        <v>0</v>
      </c>
      <c r="T33" s="8">
        <f>MAX(N33:P33)</f>
        <v>1.62</v>
      </c>
      <c r="U33" s="8">
        <f>MIN(N33:P33)</f>
        <v>0</v>
      </c>
      <c r="V33" s="8">
        <f t="shared" si="0"/>
        <v>1.62</v>
      </c>
      <c r="W33" s="8"/>
      <c r="X33" t="str">
        <f>E6</f>
        <v>Large General Service</v>
      </c>
      <c r="Y33" s="8">
        <f>P30</f>
        <v>1.48</v>
      </c>
      <c r="Z33" s="8">
        <f>P31</f>
        <v>1.05</v>
      </c>
      <c r="AA33" s="8">
        <f>P32</f>
        <v>1.05</v>
      </c>
      <c r="AB33" s="8">
        <f>P33</f>
        <v>0</v>
      </c>
      <c r="AD33" s="8">
        <f t="shared" si="1"/>
        <v>1.1933333333333334</v>
      </c>
      <c r="AE33" s="8">
        <f t="shared" si="4"/>
        <v>0.42999999999999994</v>
      </c>
    </row>
    <row r="34" spans="1:34" x14ac:dyDescent="0.25">
      <c r="V34" s="8"/>
      <c r="W34" s="8"/>
      <c r="X34" t="str">
        <f>F6</f>
        <v>Extra Large General Service</v>
      </c>
      <c r="Y34" s="8">
        <f>P37</f>
        <v>1.38</v>
      </c>
      <c r="Z34" s="8"/>
      <c r="AA34" s="8">
        <f>P39</f>
        <v>0</v>
      </c>
      <c r="AB34" s="8">
        <f>P40</f>
        <v>0</v>
      </c>
      <c r="AD34" s="8">
        <f t="shared" si="1"/>
        <v>1.38</v>
      </c>
      <c r="AE34" s="8">
        <f t="shared" si="4"/>
        <v>1.38</v>
      </c>
    </row>
    <row r="35" spans="1:34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M35" s="10" t="str">
        <f>F6</f>
        <v>Extra Large General Service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 t="str">
        <f>G6</f>
        <v>Interruptible</v>
      </c>
      <c r="Y35" s="8">
        <f>P44</f>
        <v>1.0900000000000001</v>
      </c>
      <c r="Z35" s="8">
        <f>P45</f>
        <v>1</v>
      </c>
      <c r="AA35" s="8">
        <f>P46</f>
        <v>0.97</v>
      </c>
      <c r="AB35" s="8">
        <f>P47</f>
        <v>0</v>
      </c>
      <c r="AD35" s="8">
        <f t="shared" si="1"/>
        <v>1.0199999999999998</v>
      </c>
      <c r="AE35" s="8">
        <f t="shared" si="4"/>
        <v>0.12000000000000011</v>
      </c>
    </row>
    <row r="36" spans="1:34" x14ac:dyDescent="0.25">
      <c r="I36" s="12"/>
      <c r="N36" s="8" t="s">
        <v>9</v>
      </c>
      <c r="O36" s="8" t="s">
        <v>10</v>
      </c>
      <c r="P36" s="8" t="s">
        <v>11</v>
      </c>
      <c r="Q36" s="8"/>
      <c r="R36" s="8" t="s">
        <v>14</v>
      </c>
      <c r="S36" s="8" t="s">
        <v>15</v>
      </c>
      <c r="T36" s="8" t="s">
        <v>17</v>
      </c>
      <c r="U36" s="8" t="s">
        <v>18</v>
      </c>
      <c r="V36" s="8" t="s">
        <v>16</v>
      </c>
      <c r="X36" t="str">
        <f>H6</f>
        <v>Transport</v>
      </c>
      <c r="Y36" s="8">
        <f>P51</f>
        <v>0.86</v>
      </c>
      <c r="Z36" s="8">
        <f>P52</f>
        <v>0.99</v>
      </c>
      <c r="AA36" s="8">
        <f>P53</f>
        <v>0</v>
      </c>
      <c r="AB36" s="8">
        <f>P54</f>
        <v>0</v>
      </c>
      <c r="AD36" s="8">
        <f t="shared" si="1"/>
        <v>0.92500000000000004</v>
      </c>
      <c r="AE36" s="8">
        <f t="shared" si="4"/>
        <v>0.99</v>
      </c>
    </row>
    <row r="37" spans="1:34" x14ac:dyDescent="0.25">
      <c r="A37" s="5" t="s">
        <v>13</v>
      </c>
      <c r="B37" s="5" t="s">
        <v>27</v>
      </c>
      <c r="I37" s="12"/>
      <c r="M37" t="s">
        <v>2</v>
      </c>
      <c r="N37" s="8">
        <f>F8</f>
        <v>1.36</v>
      </c>
      <c r="O37" s="8">
        <f>F24</f>
        <v>1.39</v>
      </c>
      <c r="P37" s="8">
        <f>F40</f>
        <v>1.38</v>
      </c>
      <c r="Q37" s="8"/>
      <c r="R37" s="8">
        <f>AVERAGE(N37:P37)</f>
        <v>1.3766666666666667</v>
      </c>
      <c r="S37" s="8">
        <f>MEDIAN(N37:P37)</f>
        <v>1.38</v>
      </c>
      <c r="T37" s="8">
        <f>MAX(N37:P37)</f>
        <v>1.39</v>
      </c>
      <c r="U37" s="8">
        <f>MIN(N37:P37)</f>
        <v>1.36</v>
      </c>
      <c r="V37" s="8">
        <f t="shared" si="0"/>
        <v>2.9999999999999805E-2</v>
      </c>
    </row>
    <row r="38" spans="1:34" x14ac:dyDescent="0.25">
      <c r="A38" s="1"/>
      <c r="B38" s="3" t="s">
        <v>4</v>
      </c>
      <c r="C38" s="4" t="s">
        <v>31</v>
      </c>
      <c r="D38" s="4" t="s">
        <v>30</v>
      </c>
      <c r="E38" s="4" t="s">
        <v>5</v>
      </c>
      <c r="F38" s="4" t="s">
        <v>6</v>
      </c>
      <c r="G38" s="4" t="s">
        <v>28</v>
      </c>
      <c r="H38" s="4" t="s">
        <v>29</v>
      </c>
      <c r="I38" s="13" t="s">
        <v>32</v>
      </c>
      <c r="J38" s="4" t="s">
        <v>45</v>
      </c>
      <c r="K38" s="4" t="s">
        <v>46</v>
      </c>
      <c r="M38" t="s">
        <v>22</v>
      </c>
      <c r="N38" s="8">
        <f>F11</f>
        <v>0</v>
      </c>
      <c r="O38" s="8">
        <f>F27</f>
        <v>0</v>
      </c>
      <c r="P38" s="8">
        <f>F43</f>
        <v>0</v>
      </c>
      <c r="Q38" s="8"/>
      <c r="R38" s="8">
        <f>AVERAGE(N38:P38)</f>
        <v>0</v>
      </c>
      <c r="S38" s="8">
        <f>MEDIAN(N38:P38)</f>
        <v>0</v>
      </c>
      <c r="T38" s="8">
        <f>MAX(N38:P38)</f>
        <v>0</v>
      </c>
      <c r="U38" s="8">
        <f>MIN(N38:P38)</f>
        <v>0</v>
      </c>
      <c r="V38" s="8">
        <f t="shared" si="0"/>
        <v>0</v>
      </c>
      <c r="Y38" t="s">
        <v>50</v>
      </c>
    </row>
    <row r="39" spans="1:34" x14ac:dyDescent="0.25">
      <c r="A39" s="2" t="s">
        <v>2</v>
      </c>
      <c r="I39" s="12"/>
      <c r="M39" t="s">
        <v>3</v>
      </c>
      <c r="N39" s="8">
        <f>F14</f>
        <v>0</v>
      </c>
      <c r="O39" s="8">
        <f>F30</f>
        <v>0</v>
      </c>
      <c r="P39" s="8">
        <f>F46</f>
        <v>0</v>
      </c>
      <c r="Q39" s="8"/>
      <c r="R39" s="8">
        <f>AVERAGE(N39:P39)</f>
        <v>0</v>
      </c>
      <c r="S39" s="8">
        <f>MEDIAN(N39:P39)</f>
        <v>0</v>
      </c>
      <c r="T39" s="8">
        <f>MAX(N39:P39)</f>
        <v>0</v>
      </c>
      <c r="U39" s="8">
        <f>MIN(N39:P39)</f>
        <v>0</v>
      </c>
      <c r="V39" s="8">
        <f t="shared" si="0"/>
        <v>0</v>
      </c>
      <c r="W39" s="8"/>
      <c r="Y39" s="8"/>
      <c r="Z39" s="8"/>
      <c r="AA39" s="8"/>
      <c r="AD39" s="8"/>
      <c r="AE39" s="8"/>
    </row>
    <row r="40" spans="1:34" x14ac:dyDescent="0.25">
      <c r="A40" s="1" t="s">
        <v>7</v>
      </c>
      <c r="C40">
        <v>0.93</v>
      </c>
      <c r="E40">
        <v>1.48</v>
      </c>
      <c r="F40">
        <v>1.38</v>
      </c>
      <c r="G40">
        <v>1.0900000000000001</v>
      </c>
      <c r="H40">
        <v>0.86</v>
      </c>
      <c r="I40" s="12"/>
      <c r="M40" t="s">
        <v>23</v>
      </c>
      <c r="N40" s="8">
        <f>F17</f>
        <v>0</v>
      </c>
      <c r="O40" s="8">
        <f>F33</f>
        <v>1.64</v>
      </c>
      <c r="P40" s="8">
        <f>F49</f>
        <v>0</v>
      </c>
      <c r="Q40" s="8"/>
      <c r="R40" s="8">
        <f>AVERAGE(N40:P40)</f>
        <v>0.54666666666666663</v>
      </c>
      <c r="S40" s="8">
        <f>MEDIAN(N40:P40)</f>
        <v>0</v>
      </c>
      <c r="T40" s="8">
        <f>MAX(N40:P40)</f>
        <v>1.64</v>
      </c>
      <c r="U40" s="8">
        <f>MIN(N40:P40)</f>
        <v>0</v>
      </c>
      <c r="V40" s="8">
        <f t="shared" si="0"/>
        <v>1.64</v>
      </c>
      <c r="W40" s="8"/>
    </row>
    <row r="41" spans="1:34" x14ac:dyDescent="0.25">
      <c r="A41" s="1"/>
      <c r="I41" s="12"/>
      <c r="V41" s="8"/>
    </row>
    <row r="42" spans="1:34" x14ac:dyDescent="0.25">
      <c r="A42" s="2" t="s">
        <v>22</v>
      </c>
      <c r="I42" s="12"/>
      <c r="M42" s="10" t="str">
        <f>G6</f>
        <v>Interruptible</v>
      </c>
      <c r="N42" s="8"/>
      <c r="O42" s="8"/>
      <c r="P42" s="8"/>
      <c r="Q42" s="8"/>
      <c r="R42" s="8"/>
      <c r="S42" s="8"/>
      <c r="T42" s="8"/>
      <c r="U42" s="8"/>
      <c r="V42" s="8"/>
      <c r="AH42" t="s">
        <v>40</v>
      </c>
    </row>
    <row r="43" spans="1:34" x14ac:dyDescent="0.25">
      <c r="A43" s="15" t="s">
        <v>7</v>
      </c>
      <c r="B43">
        <v>0.96</v>
      </c>
      <c r="C43">
        <v>1.07</v>
      </c>
      <c r="D43">
        <v>1.08</v>
      </c>
      <c r="E43">
        <v>1.05</v>
      </c>
      <c r="G43" s="8">
        <v>1</v>
      </c>
      <c r="H43">
        <v>0.99</v>
      </c>
      <c r="I43" s="12">
        <v>1.33</v>
      </c>
      <c r="N43" s="8" t="s">
        <v>9</v>
      </c>
      <c r="O43" s="8" t="s">
        <v>10</v>
      </c>
      <c r="P43" s="8" t="s">
        <v>11</v>
      </c>
      <c r="Q43" s="8"/>
      <c r="R43" s="8" t="s">
        <v>14</v>
      </c>
      <c r="S43" s="8" t="s">
        <v>15</v>
      </c>
      <c r="T43" s="8" t="s">
        <v>17</v>
      </c>
      <c r="U43" s="8" t="s">
        <v>18</v>
      </c>
      <c r="V43" s="8" t="s">
        <v>16</v>
      </c>
      <c r="AH43" t="s">
        <v>39</v>
      </c>
    </row>
    <row r="44" spans="1:34" x14ac:dyDescent="0.25">
      <c r="A44" s="1"/>
      <c r="I44" s="12"/>
      <c r="M44" t="s">
        <v>2</v>
      </c>
      <c r="N44" s="8">
        <f>G8</f>
        <v>1.07</v>
      </c>
      <c r="O44" s="8">
        <f>G24</f>
        <v>1.1000000000000001</v>
      </c>
      <c r="P44" s="8">
        <f>G40</f>
        <v>1.0900000000000001</v>
      </c>
      <c r="Q44" s="8"/>
      <c r="R44" s="8">
        <f>AVERAGE(N44:P44)</f>
        <v>1.0866666666666667</v>
      </c>
      <c r="S44" s="8">
        <f>MEDIAN(N44:P44)</f>
        <v>1.0900000000000001</v>
      </c>
      <c r="T44" s="8">
        <f>MAX(N44:P44)</f>
        <v>1.1000000000000001</v>
      </c>
      <c r="U44" s="8">
        <f>MIN(N44:P44)</f>
        <v>1.07</v>
      </c>
      <c r="V44" s="8">
        <f t="shared" si="0"/>
        <v>3.0000000000000027E-2</v>
      </c>
    </row>
    <row r="45" spans="1:34" x14ac:dyDescent="0.25">
      <c r="A45" s="2" t="s">
        <v>3</v>
      </c>
      <c r="I45" s="12"/>
      <c r="M45" t="s">
        <v>22</v>
      </c>
      <c r="N45" s="8">
        <f>G11</f>
        <v>1</v>
      </c>
      <c r="O45" s="8">
        <f>G27</f>
        <v>1.01</v>
      </c>
      <c r="P45" s="8">
        <f>G43</f>
        <v>1</v>
      </c>
      <c r="Q45" s="8"/>
      <c r="R45" s="8">
        <f>AVERAGE(N45:P45)</f>
        <v>1.0033333333333332</v>
      </c>
      <c r="S45" s="8">
        <f>MEDIAN(N45:P45)</f>
        <v>1</v>
      </c>
      <c r="T45" s="8">
        <f>MAX(N45:P45)</f>
        <v>1.01</v>
      </c>
      <c r="U45" s="8">
        <f>MIN(N45:P45)</f>
        <v>1</v>
      </c>
      <c r="V45" s="8">
        <f t="shared" si="0"/>
        <v>1.0000000000000009E-2</v>
      </c>
    </row>
    <row r="46" spans="1:34" x14ac:dyDescent="0.25">
      <c r="A46" s="1" t="s">
        <v>7</v>
      </c>
      <c r="B46" s="8">
        <v>1.08</v>
      </c>
      <c r="C46" s="8">
        <v>0.79</v>
      </c>
      <c r="D46" s="8"/>
      <c r="E46" s="8">
        <v>1.05</v>
      </c>
      <c r="F46" s="8"/>
      <c r="G46" s="8">
        <v>0.97</v>
      </c>
      <c r="H46" s="8"/>
      <c r="I46" s="14">
        <v>0.68</v>
      </c>
      <c r="J46">
        <v>1.28</v>
      </c>
      <c r="K46" s="14">
        <v>0.88</v>
      </c>
      <c r="M46" t="s">
        <v>3</v>
      </c>
      <c r="N46" s="8">
        <f>G14</f>
        <v>0.9</v>
      </c>
      <c r="O46" s="8">
        <f>G30</f>
        <v>1.71</v>
      </c>
      <c r="P46" s="8">
        <f>G46</f>
        <v>0.97</v>
      </c>
      <c r="Q46" s="8"/>
      <c r="R46" s="8">
        <f>AVERAGE(N46:P46)</f>
        <v>1.1933333333333334</v>
      </c>
      <c r="S46" s="8">
        <f>MEDIAN(N46:P46)</f>
        <v>0.97</v>
      </c>
      <c r="T46" s="8">
        <f>MAX(N46:P46)</f>
        <v>1.71</v>
      </c>
      <c r="U46" s="8">
        <f>MIN(N46:P46)</f>
        <v>0.9</v>
      </c>
      <c r="V46" s="8">
        <f t="shared" si="0"/>
        <v>0.80999999999999994</v>
      </c>
    </row>
    <row r="47" spans="1:34" x14ac:dyDescent="0.25">
      <c r="M47" t="s">
        <v>23</v>
      </c>
      <c r="N47" s="8">
        <f>G17</f>
        <v>0</v>
      </c>
      <c r="O47" s="8">
        <f>G33</f>
        <v>0</v>
      </c>
      <c r="P47" s="8">
        <f>G49</f>
        <v>0</v>
      </c>
      <c r="Q47" s="8"/>
      <c r="R47" s="8">
        <f>AVERAGE(N47:P47)</f>
        <v>0</v>
      </c>
      <c r="S47" s="8">
        <f>MEDIAN(N47:P47)</f>
        <v>0</v>
      </c>
      <c r="T47" s="8">
        <f>MAX(N47:P47)</f>
        <v>0</v>
      </c>
      <c r="U47" s="8">
        <f>MIN(N47:P47)</f>
        <v>0</v>
      </c>
      <c r="V47" s="8">
        <f t="shared" si="0"/>
        <v>0</v>
      </c>
    </row>
    <row r="48" spans="1:34" x14ac:dyDescent="0.25">
      <c r="A48" s="2" t="s">
        <v>33</v>
      </c>
      <c r="I48" s="12"/>
      <c r="V48" s="8"/>
    </row>
    <row r="49" spans="1:22" x14ac:dyDescent="0.25">
      <c r="A49" s="1" t="s">
        <v>7</v>
      </c>
      <c r="B49" s="8"/>
      <c r="C49" s="8"/>
      <c r="D49" s="8"/>
      <c r="E49" s="8"/>
      <c r="F49" s="8"/>
      <c r="G49" s="8"/>
      <c r="H49" s="8"/>
      <c r="I49" s="14"/>
      <c r="M49" s="10" t="str">
        <f>H6</f>
        <v>Transport</v>
      </c>
      <c r="N49" s="8"/>
      <c r="O49" s="8"/>
      <c r="P49" s="8"/>
      <c r="Q49" s="8"/>
      <c r="R49" s="8"/>
      <c r="S49" s="8"/>
      <c r="T49" s="8"/>
      <c r="U49" s="8"/>
      <c r="V49" s="8"/>
    </row>
    <row r="50" spans="1:22" x14ac:dyDescent="0.25">
      <c r="N50" s="8" t="s">
        <v>9</v>
      </c>
      <c r="O50" s="8" t="s">
        <v>10</v>
      </c>
      <c r="P50" s="8" t="s">
        <v>11</v>
      </c>
      <c r="Q50" s="8"/>
      <c r="R50" s="8" t="s">
        <v>14</v>
      </c>
      <c r="S50" s="8" t="s">
        <v>15</v>
      </c>
      <c r="T50" s="8" t="s">
        <v>17</v>
      </c>
      <c r="U50" s="8" t="s">
        <v>18</v>
      </c>
      <c r="V50" s="8" t="s">
        <v>16</v>
      </c>
    </row>
    <row r="51" spans="1:22" x14ac:dyDescent="0.25">
      <c r="M51" t="s">
        <v>2</v>
      </c>
      <c r="N51" s="8">
        <f>H8</f>
        <v>0.77</v>
      </c>
      <c r="O51" s="8">
        <f>H24</f>
        <v>0.92</v>
      </c>
      <c r="P51" s="8">
        <f>H40</f>
        <v>0.86</v>
      </c>
      <c r="Q51" s="8"/>
      <c r="R51" s="8">
        <f>AVERAGE(N51:P51)</f>
        <v>0.85</v>
      </c>
      <c r="S51" s="8">
        <f>MEDIAN(N51:P51)</f>
        <v>0.86</v>
      </c>
      <c r="T51" s="8">
        <f>MAX(N51:P51)</f>
        <v>0.92</v>
      </c>
      <c r="U51" s="8">
        <f>MIN(N51:P51)</f>
        <v>0.77</v>
      </c>
      <c r="V51" s="8">
        <f t="shared" si="0"/>
        <v>0.15000000000000002</v>
      </c>
    </row>
    <row r="52" spans="1:22" x14ac:dyDescent="0.25">
      <c r="M52" t="s">
        <v>22</v>
      </c>
      <c r="N52" s="8">
        <f>H11</f>
        <v>0.9</v>
      </c>
      <c r="O52" s="8">
        <f>H27</f>
        <v>1.25</v>
      </c>
      <c r="P52" s="8">
        <f>H43</f>
        <v>0.99</v>
      </c>
      <c r="Q52" s="8"/>
      <c r="R52" s="8">
        <f>AVERAGE(N52:P52)</f>
        <v>1.0466666666666666</v>
      </c>
      <c r="S52" s="8">
        <f>MEDIAN(N52:P52)</f>
        <v>0.99</v>
      </c>
      <c r="T52" s="8">
        <f>MAX(N52:P52)</f>
        <v>1.25</v>
      </c>
      <c r="U52" s="8">
        <f>MIN(N52:P52)</f>
        <v>0.9</v>
      </c>
      <c r="V52" s="8">
        <f t="shared" si="0"/>
        <v>0.35</v>
      </c>
    </row>
    <row r="53" spans="1:22" x14ac:dyDescent="0.25">
      <c r="A53" t="s">
        <v>34</v>
      </c>
      <c r="M53" t="s">
        <v>3</v>
      </c>
      <c r="N53" s="8">
        <f>H14</f>
        <v>0</v>
      </c>
      <c r="O53" s="8">
        <f>H30</f>
        <v>0</v>
      </c>
      <c r="P53" s="8">
        <f>H46</f>
        <v>0</v>
      </c>
      <c r="Q53" s="8"/>
      <c r="R53" s="8">
        <f>AVERAGE(N53:P53)</f>
        <v>0</v>
      </c>
      <c r="S53" s="8">
        <f>MEDIAN(N53:P53)</f>
        <v>0</v>
      </c>
      <c r="T53" s="8">
        <f>MAX(N53:P53)</f>
        <v>0</v>
      </c>
      <c r="U53" s="8">
        <f>MIN(N53:P53)</f>
        <v>0</v>
      </c>
      <c r="V53" s="8">
        <f t="shared" si="0"/>
        <v>0</v>
      </c>
    </row>
    <row r="54" spans="1:22" x14ac:dyDescent="0.25">
      <c r="A54" t="s">
        <v>48</v>
      </c>
      <c r="M54" t="s">
        <v>23</v>
      </c>
      <c r="N54" s="8">
        <f>H17</f>
        <v>0</v>
      </c>
      <c r="O54" s="8">
        <f>H33</f>
        <v>0</v>
      </c>
      <c r="P54" s="8">
        <f>H49</f>
        <v>0</v>
      </c>
      <c r="R54" s="8">
        <f>AVERAGE(N54:P54)</f>
        <v>0</v>
      </c>
      <c r="S54" s="8">
        <f>MEDIAN(N54:P54)</f>
        <v>0</v>
      </c>
      <c r="T54" s="8">
        <f>MAX(N54:P54)</f>
        <v>0</v>
      </c>
      <c r="U54" s="8">
        <f>MIN(N54:P54)</f>
        <v>0</v>
      </c>
      <c r="V54" s="8">
        <f t="shared" si="0"/>
        <v>0</v>
      </c>
    </row>
    <row r="55" spans="1:22" x14ac:dyDescent="0.25">
      <c r="V55" s="8"/>
    </row>
    <row r="56" spans="1:22" x14ac:dyDescent="0.25">
      <c r="M56" s="10" t="str">
        <f>I6</f>
        <v>Special Contract</v>
      </c>
      <c r="V56" s="8"/>
    </row>
    <row r="57" spans="1:22" x14ac:dyDescent="0.25">
      <c r="N57" s="8" t="s">
        <v>9</v>
      </c>
      <c r="O57" s="8" t="s">
        <v>10</v>
      </c>
      <c r="P57" s="8" t="s">
        <v>11</v>
      </c>
      <c r="R57" s="8" t="s">
        <v>14</v>
      </c>
      <c r="S57" s="8" t="s">
        <v>15</v>
      </c>
      <c r="T57" s="8" t="s">
        <v>17</v>
      </c>
      <c r="U57" s="8" t="s">
        <v>18</v>
      </c>
      <c r="V57" s="8" t="s">
        <v>16</v>
      </c>
    </row>
    <row r="58" spans="1:22" x14ac:dyDescent="0.25">
      <c r="M58" t="s">
        <v>22</v>
      </c>
      <c r="N58">
        <f>I11</f>
        <v>1.34</v>
      </c>
      <c r="O58">
        <f>I27</f>
        <v>1.31</v>
      </c>
      <c r="P58">
        <f>I43</f>
        <v>1.33</v>
      </c>
      <c r="R58" s="8">
        <f>AVERAGE(N58:P58)</f>
        <v>1.3266666666666669</v>
      </c>
      <c r="S58" s="8">
        <f>MEDIAN(N58:P58)</f>
        <v>1.33</v>
      </c>
      <c r="T58" s="8">
        <f>MAX(N58:P58)</f>
        <v>1.34</v>
      </c>
      <c r="U58" s="8">
        <f>MIN(N58:P58)</f>
        <v>1.31</v>
      </c>
      <c r="V58" s="8">
        <f>T58-U58</f>
        <v>3.0000000000000027E-2</v>
      </c>
    </row>
    <row r="59" spans="1:22" x14ac:dyDescent="0.25">
      <c r="M59" t="s">
        <v>3</v>
      </c>
      <c r="N59" s="8">
        <f>I14</f>
        <v>0.61</v>
      </c>
      <c r="O59">
        <f>I30</f>
        <v>1.41</v>
      </c>
      <c r="P59" s="8">
        <f>I46</f>
        <v>0.68</v>
      </c>
      <c r="R59" s="8">
        <f>AVERAGE(N59:P59)</f>
        <v>0.9</v>
      </c>
      <c r="S59" s="8">
        <f>MEDIAN(N59:P59)</f>
        <v>0.68</v>
      </c>
      <c r="T59" s="8">
        <f>MAX(N59:P59)</f>
        <v>1.41</v>
      </c>
      <c r="U59" s="8">
        <f>MIN(N59:P59)</f>
        <v>0.61</v>
      </c>
      <c r="V59" s="8">
        <f>T59-U59</f>
        <v>0.79999999999999993</v>
      </c>
    </row>
    <row r="61" spans="1:22" x14ac:dyDescent="0.25">
      <c r="M61" s="17" t="s">
        <v>45</v>
      </c>
      <c r="R61" s="8"/>
      <c r="S61" s="8"/>
      <c r="T61" s="8"/>
      <c r="U61" s="8"/>
      <c r="V61" s="8"/>
    </row>
    <row r="62" spans="1:22" x14ac:dyDescent="0.25">
      <c r="N62" s="8" t="s">
        <v>9</v>
      </c>
      <c r="O62" s="8" t="s">
        <v>10</v>
      </c>
      <c r="P62" s="8" t="s">
        <v>11</v>
      </c>
      <c r="R62" s="8" t="s">
        <v>14</v>
      </c>
      <c r="S62" s="8" t="s">
        <v>15</v>
      </c>
      <c r="T62" s="8" t="s">
        <v>17</v>
      </c>
      <c r="U62" s="8" t="s">
        <v>18</v>
      </c>
      <c r="V62" s="8" t="s">
        <v>16</v>
      </c>
    </row>
    <row r="63" spans="1:22" x14ac:dyDescent="0.25">
      <c r="M63" t="s">
        <v>3</v>
      </c>
      <c r="N63">
        <f>J14</f>
        <v>1.22</v>
      </c>
      <c r="O63">
        <f>J30</f>
        <v>1.92</v>
      </c>
      <c r="P63">
        <f>J46</f>
        <v>1.28</v>
      </c>
      <c r="R63" s="8">
        <f>AVERAGE(N63:P63)</f>
        <v>1.4733333333333334</v>
      </c>
      <c r="S63" s="8">
        <f>MEDIAN(N63:P63)</f>
        <v>1.28</v>
      </c>
      <c r="T63" s="8">
        <f>MAX(N63:P63)</f>
        <v>1.92</v>
      </c>
      <c r="U63" s="8">
        <f>MIN(N63:P63)</f>
        <v>1.22</v>
      </c>
      <c r="V63" s="8">
        <f>T63-U63</f>
        <v>0.7</v>
      </c>
    </row>
    <row r="64" spans="1:22" x14ac:dyDescent="0.25">
      <c r="R64" s="8"/>
      <c r="S64" s="8"/>
      <c r="T64" s="8"/>
      <c r="U64" s="8"/>
      <c r="V64" s="8"/>
    </row>
    <row r="65" spans="13:34" x14ac:dyDescent="0.25">
      <c r="M65" s="17" t="s">
        <v>46</v>
      </c>
    </row>
    <row r="66" spans="13:34" x14ac:dyDescent="0.25">
      <c r="N66" s="8" t="s">
        <v>9</v>
      </c>
      <c r="O66" s="8" t="s">
        <v>10</v>
      </c>
      <c r="P66" s="8" t="s">
        <v>11</v>
      </c>
      <c r="R66" s="8" t="s">
        <v>14</v>
      </c>
      <c r="S66" s="8" t="s">
        <v>15</v>
      </c>
      <c r="T66" s="8" t="s">
        <v>17</v>
      </c>
      <c r="U66" s="8" t="s">
        <v>18</v>
      </c>
      <c r="V66" s="8" t="s">
        <v>16</v>
      </c>
    </row>
    <row r="67" spans="13:34" x14ac:dyDescent="0.25">
      <c r="M67" t="s">
        <v>3</v>
      </c>
      <c r="N67" s="8">
        <f>K14</f>
        <v>0.75</v>
      </c>
      <c r="O67">
        <f>K30</f>
        <v>3.16</v>
      </c>
      <c r="P67" s="8">
        <f>K46</f>
        <v>0.88</v>
      </c>
      <c r="R67" s="8">
        <f>AVERAGE(N67:P67)</f>
        <v>1.5966666666666667</v>
      </c>
      <c r="S67" s="8">
        <f>MEDIAN(N67:P67)</f>
        <v>0.88</v>
      </c>
      <c r="T67" s="8">
        <f>MAX(N67:P67)</f>
        <v>3.16</v>
      </c>
      <c r="U67" s="8">
        <f>MIN(N67:P67)</f>
        <v>0.75</v>
      </c>
      <c r="V67" s="8">
        <f>T67-U67</f>
        <v>2.41</v>
      </c>
      <c r="AH67" t="s">
        <v>40</v>
      </c>
    </row>
    <row r="68" spans="13:34" x14ac:dyDescent="0.25">
      <c r="R68" s="8"/>
      <c r="S68" s="8"/>
      <c r="T68" s="8"/>
      <c r="U68" s="8"/>
      <c r="V68" s="8"/>
    </row>
    <row r="93" spans="46:46" x14ac:dyDescent="0.25">
      <c r="AT93" t="s">
        <v>38</v>
      </c>
    </row>
  </sheetData>
  <mergeCells count="5">
    <mergeCell ref="A1:F1"/>
    <mergeCell ref="A2:F2"/>
    <mergeCell ref="A3:F3"/>
    <mergeCell ref="X6:AB6"/>
    <mergeCell ref="R6:V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1"/>
  <sheetViews>
    <sheetView tabSelected="1" topLeftCell="K61" zoomScale="110" zoomScaleNormal="110" workbookViewId="0">
      <selection activeCell="W8" sqref="W8:W69"/>
    </sheetView>
  </sheetViews>
  <sheetFormatPr defaultRowHeight="15" x14ac:dyDescent="0.25"/>
  <cols>
    <col min="1" max="1" width="35.28515625" bestFit="1" customWidth="1"/>
    <col min="2" max="2" width="20" bestFit="1" customWidth="1"/>
    <col min="3" max="3" width="16.5703125" bestFit="1" customWidth="1"/>
    <col min="4" max="4" width="15" customWidth="1"/>
    <col min="5" max="5" width="22.42578125" bestFit="1" customWidth="1"/>
    <col min="6" max="6" width="28" bestFit="1" customWidth="1"/>
    <col min="7" max="7" width="13.7109375" bestFit="1" customWidth="1"/>
    <col min="8" max="8" width="12.140625" bestFit="1" customWidth="1"/>
    <col min="9" max="9" width="20" bestFit="1" customWidth="1"/>
    <col min="10" max="10" width="19.85546875" bestFit="1" customWidth="1"/>
    <col min="11" max="11" width="26" bestFit="1" customWidth="1"/>
    <col min="15" max="15" width="11.140625" bestFit="1" customWidth="1"/>
    <col min="16" max="19" width="11.5703125" bestFit="1" customWidth="1"/>
    <col min="20" max="20" width="8.7109375" bestFit="1" customWidth="1"/>
    <col min="25" max="25" width="30.28515625" bestFit="1" customWidth="1"/>
    <col min="26" max="26" width="7.140625" bestFit="1" customWidth="1"/>
    <col min="30" max="30" width="4.42578125" customWidth="1"/>
    <col min="32" max="32" width="7.28515625" bestFit="1" customWidth="1"/>
    <col min="33" max="33" width="24.140625" bestFit="1" customWidth="1"/>
    <col min="37" max="37" width="8.85546875" customWidth="1"/>
  </cols>
  <sheetData>
    <row r="1" spans="1:32" ht="18.75" x14ac:dyDescent="0.3">
      <c r="A1" s="18" t="s">
        <v>0</v>
      </c>
      <c r="B1" s="18"/>
      <c r="C1" s="18"/>
      <c r="D1" s="18"/>
      <c r="E1" s="18"/>
      <c r="F1" s="18"/>
    </row>
    <row r="2" spans="1:32" ht="15.75" x14ac:dyDescent="0.25">
      <c r="A2" s="19" t="s">
        <v>24</v>
      </c>
      <c r="B2" s="19"/>
      <c r="C2" s="19"/>
      <c r="D2" s="19"/>
      <c r="E2" s="19"/>
      <c r="F2" s="19"/>
    </row>
    <row r="3" spans="1:32" x14ac:dyDescent="0.25">
      <c r="A3" s="20" t="s">
        <v>43</v>
      </c>
      <c r="B3" s="20"/>
      <c r="C3" s="20"/>
      <c r="D3" s="20"/>
      <c r="E3" s="20"/>
      <c r="F3" s="20"/>
    </row>
    <row r="5" spans="1:32" ht="15.75" x14ac:dyDescent="0.25">
      <c r="A5" s="5" t="s">
        <v>1</v>
      </c>
      <c r="B5" s="5" t="s">
        <v>35</v>
      </c>
      <c r="N5" s="9" t="s">
        <v>8</v>
      </c>
    </row>
    <row r="6" spans="1:32" x14ac:dyDescent="0.25">
      <c r="A6" s="1"/>
      <c r="B6" s="3" t="s">
        <v>4</v>
      </c>
      <c r="C6" s="4" t="s">
        <v>47</v>
      </c>
      <c r="D6" s="4" t="s">
        <v>30</v>
      </c>
      <c r="E6" s="4" t="s">
        <v>5</v>
      </c>
      <c r="F6" s="4" t="s">
        <v>6</v>
      </c>
      <c r="G6" s="4" t="s">
        <v>28</v>
      </c>
      <c r="H6" s="4" t="s">
        <v>29</v>
      </c>
      <c r="I6" s="13" t="s">
        <v>32</v>
      </c>
      <c r="J6" s="4" t="s">
        <v>45</v>
      </c>
      <c r="K6" s="4" t="s">
        <v>46</v>
      </c>
      <c r="S6" s="21" t="s">
        <v>19</v>
      </c>
      <c r="T6" s="21"/>
      <c r="U6" s="21"/>
      <c r="V6" s="21"/>
      <c r="W6" s="21"/>
      <c r="X6" s="11"/>
      <c r="Y6" s="21" t="s">
        <v>20</v>
      </c>
      <c r="Z6" s="21"/>
      <c r="AA6" s="21"/>
      <c r="AB6" s="21"/>
      <c r="AC6" s="21"/>
      <c r="AD6" s="16"/>
      <c r="AE6" s="16"/>
      <c r="AF6" s="4"/>
    </row>
    <row r="7" spans="1:32" x14ac:dyDescent="0.25">
      <c r="A7" s="2" t="s">
        <v>2</v>
      </c>
      <c r="N7" s="10" t="str">
        <f>B6</f>
        <v>Residential</v>
      </c>
    </row>
    <row r="8" spans="1:32" x14ac:dyDescent="0.25">
      <c r="A8" s="1" t="s">
        <v>7</v>
      </c>
      <c r="C8">
        <v>0.94</v>
      </c>
      <c r="E8">
        <v>1.46</v>
      </c>
      <c r="F8">
        <v>1.36</v>
      </c>
      <c r="G8">
        <v>1.07</v>
      </c>
      <c r="H8">
        <v>0.77</v>
      </c>
      <c r="O8" t="s">
        <v>9</v>
      </c>
      <c r="P8" t="s">
        <v>10</v>
      </c>
      <c r="Q8" t="s">
        <v>11</v>
      </c>
      <c r="S8" t="s">
        <v>14</v>
      </c>
      <c r="T8" t="s">
        <v>15</v>
      </c>
      <c r="U8" t="s">
        <v>17</v>
      </c>
      <c r="V8" t="s">
        <v>18</v>
      </c>
      <c r="W8" t="s">
        <v>16</v>
      </c>
      <c r="Y8" s="10" t="str">
        <f>"Scenario 1 - "&amp;B5</f>
        <v>Scenario 1 - Current Staff Method</v>
      </c>
    </row>
    <row r="9" spans="1:32" x14ac:dyDescent="0.25">
      <c r="A9" s="1"/>
      <c r="I9" s="12"/>
      <c r="N9" t="s">
        <v>2</v>
      </c>
      <c r="O9" s="8">
        <f>B8</f>
        <v>0</v>
      </c>
      <c r="P9" s="8">
        <f>B24</f>
        <v>0</v>
      </c>
      <c r="Q9" s="8">
        <f>B40</f>
        <v>0</v>
      </c>
      <c r="R9" s="8"/>
      <c r="S9" s="8">
        <f>AVERAGE(O9:Q9)</f>
        <v>0</v>
      </c>
      <c r="T9" s="8">
        <f>MEDIAN(O9:Q9)</f>
        <v>0</v>
      </c>
      <c r="U9" s="8">
        <f>MAX(O9:Q9)</f>
        <v>0</v>
      </c>
      <c r="V9" s="8">
        <f>MIN(O9:Q9)</f>
        <v>0</v>
      </c>
      <c r="W9" s="8">
        <f>U9-V9</f>
        <v>0</v>
      </c>
      <c r="X9" s="8"/>
      <c r="Z9" t="s">
        <v>2</v>
      </c>
      <c r="AA9" t="s">
        <v>22</v>
      </c>
      <c r="AB9" t="s">
        <v>3</v>
      </c>
      <c r="AC9" t="s">
        <v>23</v>
      </c>
      <c r="AE9" t="s">
        <v>21</v>
      </c>
      <c r="AF9" t="s">
        <v>41</v>
      </c>
    </row>
    <row r="10" spans="1:32" x14ac:dyDescent="0.25">
      <c r="A10" s="2" t="s">
        <v>22</v>
      </c>
      <c r="I10" s="12"/>
      <c r="N10" t="s">
        <v>22</v>
      </c>
      <c r="O10" s="8">
        <f>B11</f>
        <v>0.96</v>
      </c>
      <c r="P10" s="8">
        <f>B27</f>
        <v>0.96</v>
      </c>
      <c r="Q10" s="8">
        <f>B43</f>
        <v>0.94</v>
      </c>
      <c r="R10" s="8"/>
      <c r="S10" s="8">
        <f>AVERAGE(O10:Q10)</f>
        <v>0.95333333333333325</v>
      </c>
      <c r="T10" s="8">
        <f>MEDIAN(O10:Q10)</f>
        <v>0.96</v>
      </c>
      <c r="U10" s="8">
        <f>MAX(O10:Q10)</f>
        <v>0.96</v>
      </c>
      <c r="V10" s="8">
        <f>MIN(O10:Q10)</f>
        <v>0.94</v>
      </c>
      <c r="W10" s="8">
        <f t="shared" ref="W10:W54" si="0">U10-V10</f>
        <v>2.0000000000000018E-2</v>
      </c>
      <c r="X10" s="8"/>
      <c r="Y10" t="str">
        <f>N7</f>
        <v>Residential</v>
      </c>
      <c r="Z10" s="8"/>
      <c r="AA10" s="8">
        <f>O10</f>
        <v>0.96</v>
      </c>
      <c r="AB10" s="8">
        <f>O11</f>
        <v>1.0900000000000001</v>
      </c>
      <c r="AC10" s="8">
        <f>O12</f>
        <v>0</v>
      </c>
      <c r="AE10" s="8">
        <f>AVERAGEIF(Z10:AC10,"&lt;&gt;0")</f>
        <v>1.0249999999999999</v>
      </c>
      <c r="AF10" s="8">
        <f>MAX(Z10:AB10)-MIN(Z10:AB10)</f>
        <v>0.13000000000000012</v>
      </c>
    </row>
    <row r="11" spans="1:32" x14ac:dyDescent="0.25">
      <c r="A11" s="15" t="s">
        <v>7</v>
      </c>
      <c r="B11">
        <v>0.96</v>
      </c>
      <c r="C11">
        <v>1.08</v>
      </c>
      <c r="D11">
        <v>1.07</v>
      </c>
      <c r="E11">
        <v>1.05</v>
      </c>
      <c r="G11" s="8">
        <v>1</v>
      </c>
      <c r="H11" s="8">
        <v>0.9</v>
      </c>
      <c r="I11" s="12">
        <v>1.34</v>
      </c>
      <c r="N11" t="s">
        <v>3</v>
      </c>
      <c r="O11" s="8">
        <f>B14</f>
        <v>1.0900000000000001</v>
      </c>
      <c r="P11" s="8">
        <f>B30</f>
        <v>1.0900000000000001</v>
      </c>
      <c r="Q11" s="8">
        <f>B46</f>
        <v>1.0900000000000001</v>
      </c>
      <c r="R11" s="8"/>
      <c r="S11" s="8">
        <f>AVERAGE(O11:Q11)</f>
        <v>1.0900000000000001</v>
      </c>
      <c r="T11" s="8">
        <f>MEDIAN(O11:Q11)</f>
        <v>1.0900000000000001</v>
      </c>
      <c r="U11" s="8">
        <f>MAX(O11:Q11)</f>
        <v>1.0900000000000001</v>
      </c>
      <c r="V11" s="8">
        <f>MIN(O11:Q11)</f>
        <v>1.0900000000000001</v>
      </c>
      <c r="W11" s="8">
        <f t="shared" si="0"/>
        <v>0</v>
      </c>
      <c r="X11" s="8"/>
      <c r="Y11" t="str">
        <f>C6</f>
        <v>General Service - Commercial**</v>
      </c>
      <c r="Z11" s="8">
        <f>O16</f>
        <v>0.94</v>
      </c>
      <c r="AA11" s="8">
        <f>O17</f>
        <v>1.08</v>
      </c>
      <c r="AB11" s="8">
        <f>O18</f>
        <v>0.79</v>
      </c>
      <c r="AC11" s="8">
        <f>O19</f>
        <v>0</v>
      </c>
      <c r="AE11" s="8">
        <f t="shared" ref="AE11:AE36" si="1">AVERAGEIF(Z11:AC11,"&lt;&gt;0")</f>
        <v>0.93666666666666665</v>
      </c>
      <c r="AF11" s="8">
        <f t="shared" ref="AF11:AF16" si="2">MAX(Z11:AB11)-MIN(Z11:AB11)</f>
        <v>0.29000000000000004</v>
      </c>
    </row>
    <row r="12" spans="1:32" x14ac:dyDescent="0.25">
      <c r="A12" s="1"/>
      <c r="I12" s="12"/>
      <c r="N12" t="s">
        <v>23</v>
      </c>
      <c r="O12" s="8">
        <f>B17</f>
        <v>0</v>
      </c>
      <c r="P12" s="8">
        <f>B33</f>
        <v>0.89</v>
      </c>
      <c r="Q12" s="8">
        <f>B49</f>
        <v>0</v>
      </c>
      <c r="R12" s="8"/>
      <c r="S12" s="8">
        <f>AVERAGE(O12:Q12)</f>
        <v>0.29666666666666669</v>
      </c>
      <c r="T12" s="8">
        <f>MEDIAN(O12:Q12)</f>
        <v>0</v>
      </c>
      <c r="U12" s="8">
        <f>MAX(O12:Q12)</f>
        <v>0.89</v>
      </c>
      <c r="V12" s="8">
        <f>MIN(O12:Q12)</f>
        <v>0</v>
      </c>
      <c r="W12" s="8">
        <f t="shared" si="0"/>
        <v>0.89</v>
      </c>
      <c r="X12" s="8"/>
      <c r="Y12" t="str">
        <f>D6</f>
        <v>General Services - Industrial</v>
      </c>
      <c r="Z12" s="8"/>
      <c r="AA12" s="8">
        <f>O24</f>
        <v>1.07</v>
      </c>
      <c r="AB12" s="8">
        <f>O25</f>
        <v>0</v>
      </c>
      <c r="AC12" s="8">
        <f>O26</f>
        <v>0</v>
      </c>
      <c r="AE12" s="8">
        <f t="shared" si="1"/>
        <v>1.07</v>
      </c>
      <c r="AF12" s="8">
        <f t="shared" si="2"/>
        <v>1.07</v>
      </c>
    </row>
    <row r="13" spans="1:32" x14ac:dyDescent="0.25">
      <c r="A13" s="2" t="s">
        <v>3</v>
      </c>
      <c r="I13" s="12"/>
      <c r="W13" s="8"/>
      <c r="Y13" t="str">
        <f>E6</f>
        <v>Large General Service</v>
      </c>
      <c r="Z13" s="8">
        <f>O30</f>
        <v>1.46</v>
      </c>
      <c r="AA13" s="8">
        <f>O31</f>
        <v>1.05</v>
      </c>
      <c r="AB13" s="8">
        <f>O32</f>
        <v>0.95</v>
      </c>
      <c r="AC13" s="8">
        <f>O33</f>
        <v>0</v>
      </c>
      <c r="AE13" s="8">
        <f t="shared" si="1"/>
        <v>1.1533333333333333</v>
      </c>
      <c r="AF13" s="8">
        <f t="shared" si="2"/>
        <v>0.51</v>
      </c>
    </row>
    <row r="14" spans="1:32" x14ac:dyDescent="0.25">
      <c r="A14" s="1" t="s">
        <v>7</v>
      </c>
      <c r="B14" s="8">
        <v>1.0900000000000001</v>
      </c>
      <c r="C14" s="8">
        <v>0.79</v>
      </c>
      <c r="D14" s="8"/>
      <c r="E14" s="8">
        <v>0.95</v>
      </c>
      <c r="F14" s="8"/>
      <c r="G14" s="8">
        <v>0.9</v>
      </c>
      <c r="H14" s="8"/>
      <c r="I14" s="14">
        <v>0.5</v>
      </c>
      <c r="J14">
        <v>1.21</v>
      </c>
      <c r="K14" s="14">
        <v>0.74</v>
      </c>
      <c r="N14" s="10" t="str">
        <f>C6</f>
        <v>General Service - Commercial**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t="str">
        <f>F6</f>
        <v>Extra Large General Service</v>
      </c>
      <c r="Z14" s="8">
        <f>O37</f>
        <v>1.36</v>
      </c>
      <c r="AA14" s="8"/>
      <c r="AB14" s="8">
        <f>O39</f>
        <v>0</v>
      </c>
      <c r="AC14" s="8">
        <f>O40</f>
        <v>0</v>
      </c>
      <c r="AE14" s="8">
        <f t="shared" si="1"/>
        <v>1.36</v>
      </c>
      <c r="AF14" s="8">
        <f t="shared" si="2"/>
        <v>1.36</v>
      </c>
    </row>
    <row r="15" spans="1:32" x14ac:dyDescent="0.25">
      <c r="A15" s="1"/>
      <c r="B15" s="6"/>
      <c r="C15" s="6"/>
      <c r="D15" s="6"/>
      <c r="E15" s="6"/>
      <c r="F15" s="6"/>
      <c r="G15" s="6"/>
      <c r="H15" s="6"/>
      <c r="I15" s="12"/>
      <c r="O15" s="8" t="s">
        <v>9</v>
      </c>
      <c r="P15" s="8" t="s">
        <v>10</v>
      </c>
      <c r="Q15" s="8" t="s">
        <v>11</v>
      </c>
      <c r="R15" s="8"/>
      <c r="S15" s="8" t="s">
        <v>14</v>
      </c>
      <c r="T15" s="8" t="s">
        <v>15</v>
      </c>
      <c r="U15" s="8" t="s">
        <v>17</v>
      </c>
      <c r="V15" s="8" t="s">
        <v>18</v>
      </c>
      <c r="W15" s="8" t="s">
        <v>16</v>
      </c>
      <c r="X15" s="8"/>
      <c r="Y15" s="8" t="str">
        <f>G6</f>
        <v>Interruptible</v>
      </c>
      <c r="Z15" s="8">
        <f>O44</f>
        <v>1.07</v>
      </c>
      <c r="AA15" s="8">
        <f>O45</f>
        <v>1</v>
      </c>
      <c r="AB15" s="8">
        <f>O46</f>
        <v>0.9</v>
      </c>
      <c r="AC15" s="8">
        <f>O47</f>
        <v>0</v>
      </c>
      <c r="AE15" s="8">
        <f t="shared" si="1"/>
        <v>0.9900000000000001</v>
      </c>
      <c r="AF15" s="8">
        <f t="shared" si="2"/>
        <v>0.17000000000000004</v>
      </c>
    </row>
    <row r="16" spans="1:32" x14ac:dyDescent="0.25">
      <c r="A16" s="2" t="s">
        <v>33</v>
      </c>
      <c r="I16" s="12"/>
      <c r="N16" t="s">
        <v>2</v>
      </c>
      <c r="O16" s="8">
        <f>C8</f>
        <v>0.94</v>
      </c>
      <c r="P16" s="8">
        <f>C24</f>
        <v>0.93</v>
      </c>
      <c r="Q16" s="8">
        <f>C40</f>
        <v>0.94</v>
      </c>
      <c r="R16" s="8"/>
      <c r="S16" s="8">
        <f>AVERAGE(O16:Q16)</f>
        <v>0.93666666666666665</v>
      </c>
      <c r="T16" s="8">
        <f>MEDIAN(O16:Q16)</f>
        <v>0.94</v>
      </c>
      <c r="U16" s="8">
        <f>MAX(O16:Q16)</f>
        <v>0.94</v>
      </c>
      <c r="V16" s="8">
        <f>MIN(O16:Q16)</f>
        <v>0.93</v>
      </c>
      <c r="W16" s="8">
        <f t="shared" si="0"/>
        <v>9.9999999999998979E-3</v>
      </c>
      <c r="X16" s="8"/>
      <c r="Y16" t="str">
        <f>H6</f>
        <v>Transport</v>
      </c>
      <c r="Z16" s="8">
        <f>O51</f>
        <v>0.77</v>
      </c>
      <c r="AA16" s="8">
        <f>O52</f>
        <v>0.9</v>
      </c>
      <c r="AB16" s="8">
        <f>O53</f>
        <v>0</v>
      </c>
      <c r="AC16" s="8">
        <f>O54</f>
        <v>0</v>
      </c>
      <c r="AE16" s="8">
        <f t="shared" si="1"/>
        <v>0.83499999999999996</v>
      </c>
      <c r="AF16" s="8">
        <f t="shared" si="2"/>
        <v>0.9</v>
      </c>
    </row>
    <row r="17" spans="1:32" x14ac:dyDescent="0.25">
      <c r="A17" s="1" t="s">
        <v>7</v>
      </c>
      <c r="B17" s="8"/>
      <c r="C17" s="8"/>
      <c r="D17" s="8"/>
      <c r="E17" s="8"/>
      <c r="F17" s="8"/>
      <c r="G17" s="8"/>
      <c r="H17" s="8"/>
      <c r="I17" s="14"/>
      <c r="N17" t="s">
        <v>22</v>
      </c>
      <c r="O17" s="8">
        <f>C11</f>
        <v>1.08</v>
      </c>
      <c r="P17" s="8">
        <f>C27</f>
        <v>1.07</v>
      </c>
      <c r="Q17" s="8">
        <f>C43</f>
        <v>1.05</v>
      </c>
      <c r="R17" s="8"/>
      <c r="S17" s="8">
        <f>AVERAGE(O17:Q17)</f>
        <v>1.0666666666666667</v>
      </c>
      <c r="T17" s="8">
        <f>MEDIAN(O17:Q17)</f>
        <v>1.07</v>
      </c>
      <c r="U17" s="8">
        <f>MAX(O17:Q17)</f>
        <v>1.08</v>
      </c>
      <c r="V17" s="8">
        <f>MIN(O17:Q17)</f>
        <v>1.05</v>
      </c>
      <c r="W17" s="8">
        <f t="shared" si="0"/>
        <v>3.0000000000000027E-2</v>
      </c>
      <c r="X17" s="8"/>
      <c r="AE17" s="8"/>
    </row>
    <row r="18" spans="1:32" x14ac:dyDescent="0.25">
      <c r="I18" s="12"/>
      <c r="N18" t="s">
        <v>3</v>
      </c>
      <c r="O18" s="8">
        <f>C14</f>
        <v>0.79</v>
      </c>
      <c r="P18" s="8">
        <f>C30</f>
        <v>0.79</v>
      </c>
      <c r="Q18" s="8">
        <f>C46</f>
        <v>0.79</v>
      </c>
      <c r="R18" s="8"/>
      <c r="S18" s="8">
        <f>AVERAGE(O18:Q18)</f>
        <v>0.79</v>
      </c>
      <c r="T18" s="8">
        <f>MEDIAN(O18:Q18)</f>
        <v>0.79</v>
      </c>
      <c r="U18" s="8">
        <f>MAX(O18:Q18)</f>
        <v>0.79</v>
      </c>
      <c r="V18" s="8">
        <f>MIN(O18:Q18)</f>
        <v>0.79</v>
      </c>
      <c r="W18" s="8">
        <f t="shared" si="0"/>
        <v>0</v>
      </c>
      <c r="X18" s="8"/>
      <c r="Y18" s="10" t="str">
        <f>"Scenario 2 - "&amp;B21</f>
        <v>Scenario 2 - Staff Proposed Method</v>
      </c>
      <c r="AE18" s="8"/>
      <c r="AF18" s="8"/>
    </row>
    <row r="19" spans="1:32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N19" t="s">
        <v>23</v>
      </c>
      <c r="O19" s="8">
        <f>C17</f>
        <v>0</v>
      </c>
      <c r="P19" s="8">
        <f>C33</f>
        <v>0.74</v>
      </c>
      <c r="Q19" s="8">
        <f>C49</f>
        <v>0</v>
      </c>
      <c r="R19" s="8"/>
      <c r="S19" s="8">
        <f>AVERAGE(O19:Q19)</f>
        <v>0.24666666666666667</v>
      </c>
      <c r="T19" s="8">
        <f>MEDIAN(O19:Q19)</f>
        <v>0</v>
      </c>
      <c r="U19" s="8">
        <f>MAX(O19:Q19)</f>
        <v>0.74</v>
      </c>
      <c r="V19" s="8">
        <f>MIN(O19:Q19)</f>
        <v>0</v>
      </c>
      <c r="W19" s="8">
        <f t="shared" si="0"/>
        <v>0.74</v>
      </c>
      <c r="X19" s="8"/>
      <c r="Z19" t="s">
        <v>2</v>
      </c>
      <c r="AA19" t="s">
        <v>22</v>
      </c>
      <c r="AB19" t="s">
        <v>3</v>
      </c>
      <c r="AC19" t="s">
        <v>23</v>
      </c>
      <c r="AE19" s="8" t="s">
        <v>21</v>
      </c>
      <c r="AF19" s="8" t="s">
        <v>16</v>
      </c>
    </row>
    <row r="20" spans="1:32" x14ac:dyDescent="0.25">
      <c r="I20" s="12"/>
      <c r="W20" s="8">
        <f t="shared" si="0"/>
        <v>0</v>
      </c>
      <c r="Y20" t="str">
        <f>B6</f>
        <v>Residential</v>
      </c>
      <c r="Z20" s="8"/>
      <c r="AA20" s="8">
        <f>P10</f>
        <v>0.96</v>
      </c>
      <c r="AB20" s="8">
        <f>P11</f>
        <v>1.0900000000000001</v>
      </c>
      <c r="AC20" s="8">
        <f>P12</f>
        <v>0.89</v>
      </c>
      <c r="AE20" s="8">
        <f t="shared" si="1"/>
        <v>0.98</v>
      </c>
      <c r="AF20" s="8">
        <f>MAX(Z20:AC20)-MIN(Z20:AC20)</f>
        <v>0.20000000000000007</v>
      </c>
    </row>
    <row r="21" spans="1:32" x14ac:dyDescent="0.25">
      <c r="A21" s="5" t="s">
        <v>12</v>
      </c>
      <c r="B21" s="5" t="s">
        <v>36</v>
      </c>
      <c r="I21" s="12"/>
      <c r="N21" s="10" t="str">
        <f>D6</f>
        <v>General Services - Industrial</v>
      </c>
      <c r="W21" s="8">
        <f t="shared" si="0"/>
        <v>0</v>
      </c>
      <c r="X21" s="8"/>
      <c r="Y21" t="str">
        <f>C6</f>
        <v>General Service - Commercial**</v>
      </c>
      <c r="Z21" s="8">
        <f>P16</f>
        <v>0.93</v>
      </c>
      <c r="AA21" s="8">
        <f>P17</f>
        <v>1.07</v>
      </c>
      <c r="AB21" s="8">
        <f>P18</f>
        <v>0.79</v>
      </c>
      <c r="AC21" s="8">
        <f>P19</f>
        <v>0.74</v>
      </c>
      <c r="AE21" s="8">
        <f t="shared" si="1"/>
        <v>0.88250000000000006</v>
      </c>
      <c r="AF21" s="8">
        <f t="shared" ref="AF21:AF22" si="3">MAX(Z21:AC21)-MIN(Z21:AC21)</f>
        <v>0.33000000000000007</v>
      </c>
    </row>
    <row r="22" spans="1:32" x14ac:dyDescent="0.25">
      <c r="A22" s="1"/>
      <c r="B22" s="3" t="s">
        <v>4</v>
      </c>
      <c r="C22" s="4" t="s">
        <v>31</v>
      </c>
      <c r="D22" s="4" t="s">
        <v>30</v>
      </c>
      <c r="E22" s="4" t="s">
        <v>5</v>
      </c>
      <c r="F22" s="4" t="s">
        <v>6</v>
      </c>
      <c r="G22" s="4" t="s">
        <v>28</v>
      </c>
      <c r="H22" s="4" t="s">
        <v>29</v>
      </c>
      <c r="I22" s="13" t="s">
        <v>32</v>
      </c>
      <c r="J22" s="4" t="s">
        <v>45</v>
      </c>
      <c r="K22" s="4" t="s">
        <v>46</v>
      </c>
      <c r="O22" s="8" t="s">
        <v>9</v>
      </c>
      <c r="P22" s="8" t="s">
        <v>10</v>
      </c>
      <c r="Q22" s="8" t="s">
        <v>11</v>
      </c>
      <c r="S22" s="8" t="s">
        <v>14</v>
      </c>
      <c r="T22" s="8" t="s">
        <v>15</v>
      </c>
      <c r="U22" s="8" t="s">
        <v>17</v>
      </c>
      <c r="V22" s="8" t="s">
        <v>18</v>
      </c>
      <c r="W22" s="8" t="s">
        <v>16</v>
      </c>
      <c r="X22" s="8"/>
      <c r="Y22" t="str">
        <f>D6</f>
        <v>General Services - Industrial</v>
      </c>
      <c r="Z22" s="8"/>
      <c r="AA22">
        <f>P24</f>
        <v>1.06</v>
      </c>
      <c r="AB22" s="8">
        <f>P25</f>
        <v>0</v>
      </c>
      <c r="AC22" s="8">
        <f>P26</f>
        <v>1.28</v>
      </c>
      <c r="AE22" s="8">
        <f t="shared" si="1"/>
        <v>1.17</v>
      </c>
      <c r="AF22" s="8">
        <f t="shared" si="3"/>
        <v>1.28</v>
      </c>
    </row>
    <row r="23" spans="1:32" x14ac:dyDescent="0.25">
      <c r="A23" s="2" t="s">
        <v>2</v>
      </c>
      <c r="I23" s="12"/>
      <c r="N23" t="s">
        <v>2</v>
      </c>
      <c r="O23" s="8">
        <f>D8</f>
        <v>0</v>
      </c>
      <c r="P23" s="8">
        <f>D24</f>
        <v>0</v>
      </c>
      <c r="Q23" s="8">
        <f>D40</f>
        <v>0</v>
      </c>
      <c r="S23" s="8">
        <f>AVERAGE(O23:Q23)</f>
        <v>0</v>
      </c>
      <c r="T23" s="8">
        <f>MEDIAN(O23:Q23)</f>
        <v>0</v>
      </c>
      <c r="U23" s="8">
        <f>MAX(O23:Q23)</f>
        <v>0</v>
      </c>
      <c r="V23" s="8">
        <f>MIN(O23:Q23)</f>
        <v>0</v>
      </c>
      <c r="W23" s="8">
        <f t="shared" si="0"/>
        <v>0</v>
      </c>
      <c r="X23" s="8"/>
      <c r="Y23" t="str">
        <f>E6</f>
        <v>Large General Service</v>
      </c>
      <c r="Z23" s="8">
        <f>P30</f>
        <v>1.44</v>
      </c>
      <c r="AA23" s="8">
        <f>P31</f>
        <v>1.03</v>
      </c>
      <c r="AB23" s="8">
        <f>P32</f>
        <v>0.95</v>
      </c>
      <c r="AC23" s="8">
        <f>P33</f>
        <v>1.62</v>
      </c>
      <c r="AE23" s="8">
        <f t="shared" si="1"/>
        <v>1.26</v>
      </c>
      <c r="AF23" s="8">
        <f>MAX(Z23:AC23)-MIN(Z23:AC23)</f>
        <v>0.67000000000000015</v>
      </c>
    </row>
    <row r="24" spans="1:32" x14ac:dyDescent="0.25">
      <c r="A24" s="1" t="s">
        <v>7</v>
      </c>
      <c r="C24">
        <v>0.93</v>
      </c>
      <c r="E24">
        <v>1.44</v>
      </c>
      <c r="F24">
        <v>1.43</v>
      </c>
      <c r="G24">
        <v>1.1200000000000001</v>
      </c>
      <c r="H24">
        <v>0.9</v>
      </c>
      <c r="I24" s="12"/>
      <c r="N24" t="s">
        <v>22</v>
      </c>
      <c r="O24">
        <f>D11</f>
        <v>1.07</v>
      </c>
      <c r="P24">
        <f>D27</f>
        <v>1.06</v>
      </c>
      <c r="Q24">
        <f>D43</f>
        <v>1.03</v>
      </c>
      <c r="S24" s="8">
        <f>AVERAGE(O24:Q24)</f>
        <v>1.0533333333333335</v>
      </c>
      <c r="T24" s="8">
        <f>MEDIAN(O24:Q24)</f>
        <v>1.06</v>
      </c>
      <c r="U24" s="8">
        <f>MAX(O24:Q24)</f>
        <v>1.07</v>
      </c>
      <c r="V24" s="8">
        <f>MIN(O24:Q24)</f>
        <v>1.03</v>
      </c>
      <c r="W24" s="8">
        <f t="shared" si="0"/>
        <v>4.0000000000000036E-2</v>
      </c>
      <c r="X24" s="8"/>
      <c r="Y24" t="str">
        <f>F6</f>
        <v>Extra Large General Service</v>
      </c>
      <c r="Z24" s="8">
        <f>P37</f>
        <v>1.43</v>
      </c>
      <c r="AA24" s="8"/>
      <c r="AB24" s="8">
        <f>P39</f>
        <v>0</v>
      </c>
      <c r="AC24" s="8">
        <f>P40</f>
        <v>1.64</v>
      </c>
      <c r="AE24" s="8">
        <f t="shared" si="1"/>
        <v>1.5349999999999999</v>
      </c>
      <c r="AF24" s="8">
        <f>MAX(Z24:AC24)-MIN(Z24:AC24)</f>
        <v>1.64</v>
      </c>
    </row>
    <row r="25" spans="1:32" x14ac:dyDescent="0.25">
      <c r="A25" s="1"/>
      <c r="I25" s="12"/>
      <c r="N25" t="s">
        <v>3</v>
      </c>
      <c r="O25" s="8">
        <f>D14</f>
        <v>0</v>
      </c>
      <c r="P25" s="8">
        <f>D30</f>
        <v>0</v>
      </c>
      <c r="Q25" s="8">
        <f>D46</f>
        <v>0</v>
      </c>
      <c r="S25" s="8">
        <f>AVERAGE(O25:Q25)</f>
        <v>0</v>
      </c>
      <c r="T25" s="8">
        <f>MEDIAN(O25:Q25)</f>
        <v>0</v>
      </c>
      <c r="U25" s="8">
        <f>MAX(O25:Q25)</f>
        <v>0</v>
      </c>
      <c r="V25" s="8">
        <f>MIN(O25:Q25)</f>
        <v>0</v>
      </c>
      <c r="W25" s="8">
        <f t="shared" si="0"/>
        <v>0</v>
      </c>
      <c r="X25" s="8"/>
      <c r="Y25" s="8" t="str">
        <f>G6</f>
        <v>Interruptible</v>
      </c>
      <c r="Z25" s="8">
        <f>P44</f>
        <v>1.1200000000000001</v>
      </c>
      <c r="AA25" s="8">
        <f>P45</f>
        <v>1.01</v>
      </c>
      <c r="AB25" s="8">
        <f>P46</f>
        <v>1.08</v>
      </c>
      <c r="AC25" s="8">
        <f>P47</f>
        <v>0</v>
      </c>
      <c r="AE25" s="8">
        <f t="shared" si="1"/>
        <v>1.07</v>
      </c>
      <c r="AF25" s="8">
        <f>MAX(Z25:AC25)-MIN(Z25:AC25)</f>
        <v>1.1200000000000001</v>
      </c>
    </row>
    <row r="26" spans="1:32" x14ac:dyDescent="0.25">
      <c r="A26" s="2" t="s">
        <v>22</v>
      </c>
      <c r="I26" s="12"/>
      <c r="N26" t="s">
        <v>23</v>
      </c>
      <c r="O26" s="8">
        <f>D17</f>
        <v>0</v>
      </c>
      <c r="P26" s="8">
        <f>D33</f>
        <v>1.28</v>
      </c>
      <c r="Q26" s="8">
        <f>D49</f>
        <v>0</v>
      </c>
      <c r="S26" s="8">
        <f>AVERAGE(O26:Q26)</f>
        <v>0.42666666666666669</v>
      </c>
      <c r="T26" s="8">
        <f>MEDIAN(O26:Q26)</f>
        <v>0</v>
      </c>
      <c r="U26" s="8">
        <f>MAX(O26:Q26)</f>
        <v>1.28</v>
      </c>
      <c r="V26" s="8">
        <f>MIN(O26:Q26)</f>
        <v>0</v>
      </c>
      <c r="W26" s="8">
        <f t="shared" si="0"/>
        <v>1.28</v>
      </c>
      <c r="X26" s="8"/>
      <c r="Y26" t="str">
        <f>H6</f>
        <v>Transport</v>
      </c>
      <c r="Z26" s="8">
        <f>P51</f>
        <v>0.9</v>
      </c>
      <c r="AA26" s="8">
        <f>P52</f>
        <v>1.02</v>
      </c>
      <c r="AB26" s="8">
        <f>P54</f>
        <v>0</v>
      </c>
      <c r="AC26" s="8">
        <f>P54</f>
        <v>0</v>
      </c>
      <c r="AE26" s="8">
        <f t="shared" si="1"/>
        <v>0.96</v>
      </c>
      <c r="AF26" s="8">
        <f>MAX(Z26:AC26)-MIN(Z26:AC26)</f>
        <v>1.02</v>
      </c>
    </row>
    <row r="27" spans="1:32" x14ac:dyDescent="0.25">
      <c r="A27" s="15" t="s">
        <v>7</v>
      </c>
      <c r="B27">
        <v>0.96</v>
      </c>
      <c r="C27">
        <v>1.07</v>
      </c>
      <c r="D27">
        <v>1.06</v>
      </c>
      <c r="E27">
        <v>1.03</v>
      </c>
      <c r="G27">
        <v>1.01</v>
      </c>
      <c r="H27">
        <v>1.02</v>
      </c>
      <c r="I27" s="12">
        <v>1.2</v>
      </c>
      <c r="W27" s="8"/>
      <c r="AE27" s="8"/>
    </row>
    <row r="28" spans="1:32" x14ac:dyDescent="0.25">
      <c r="A28" s="1"/>
      <c r="I28" s="12"/>
      <c r="N28" s="10" t="str">
        <f>E6</f>
        <v>Large General Service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10" t="str">
        <f>"Scenario 3 - "&amp;B37</f>
        <v>Scenario 3 - Design Day</v>
      </c>
      <c r="AE28" s="8"/>
      <c r="AF28" s="8"/>
    </row>
    <row r="29" spans="1:32" x14ac:dyDescent="0.25">
      <c r="A29" s="2" t="s">
        <v>3</v>
      </c>
      <c r="I29" s="12"/>
      <c r="O29" s="8" t="s">
        <v>9</v>
      </c>
      <c r="P29" s="8" t="s">
        <v>10</v>
      </c>
      <c r="Q29" s="8" t="s">
        <v>11</v>
      </c>
      <c r="R29" s="8"/>
      <c r="S29" s="8" t="s">
        <v>14</v>
      </c>
      <c r="T29" s="8" t="s">
        <v>15</v>
      </c>
      <c r="U29" s="8" t="s">
        <v>17</v>
      </c>
      <c r="V29" s="8" t="s">
        <v>18</v>
      </c>
      <c r="W29" s="8" t="s">
        <v>16</v>
      </c>
      <c r="X29" s="8"/>
      <c r="Z29" t="s">
        <v>2</v>
      </c>
      <c r="AA29" t="s">
        <v>22</v>
      </c>
      <c r="AB29" t="s">
        <v>3</v>
      </c>
      <c r="AC29" t="s">
        <v>23</v>
      </c>
      <c r="AE29" s="8" t="s">
        <v>21</v>
      </c>
      <c r="AF29" s="8" t="s">
        <v>41</v>
      </c>
    </row>
    <row r="30" spans="1:32" x14ac:dyDescent="0.25">
      <c r="A30" s="1" t="s">
        <v>7</v>
      </c>
      <c r="B30">
        <v>1.0900000000000001</v>
      </c>
      <c r="C30">
        <v>0.79</v>
      </c>
      <c r="E30">
        <v>0.95</v>
      </c>
      <c r="G30">
        <v>1.08</v>
      </c>
      <c r="I30" s="12">
        <v>0.54</v>
      </c>
      <c r="J30">
        <v>1.44</v>
      </c>
      <c r="K30">
        <v>0.83</v>
      </c>
      <c r="N30" t="s">
        <v>2</v>
      </c>
      <c r="O30" s="8">
        <f>E8</f>
        <v>1.46</v>
      </c>
      <c r="P30" s="8">
        <f>E24</f>
        <v>1.44</v>
      </c>
      <c r="Q30" s="8">
        <f>E40</f>
        <v>1.46</v>
      </c>
      <c r="R30" s="8"/>
      <c r="S30" s="8">
        <f>AVERAGE(O30:Q30)</f>
        <v>1.4533333333333331</v>
      </c>
      <c r="T30" s="8">
        <f>MEDIAN(O30:Q30)</f>
        <v>1.46</v>
      </c>
      <c r="U30" s="8">
        <f>MAX(O30:Q30)</f>
        <v>1.46</v>
      </c>
      <c r="V30" s="8">
        <f>MIN(O30:Q30)</f>
        <v>1.44</v>
      </c>
      <c r="W30" s="8">
        <f t="shared" si="0"/>
        <v>2.0000000000000018E-2</v>
      </c>
      <c r="Y30" t="str">
        <f>B6</f>
        <v>Residential</v>
      </c>
      <c r="Z30" s="8"/>
      <c r="AA30" s="8">
        <f>Q10</f>
        <v>0.94</v>
      </c>
      <c r="AB30" s="8">
        <f>Q11</f>
        <v>1.0900000000000001</v>
      </c>
      <c r="AC30" s="8">
        <f>Q12</f>
        <v>0</v>
      </c>
      <c r="AE30" s="8">
        <f t="shared" si="1"/>
        <v>1.0150000000000001</v>
      </c>
      <c r="AF30" s="8">
        <f>MAX(Z30:AB30)-MIN(Z30:AB30)</f>
        <v>0.15000000000000013</v>
      </c>
    </row>
    <row r="31" spans="1:32" x14ac:dyDescent="0.25">
      <c r="I31" s="12"/>
      <c r="N31" t="s">
        <v>22</v>
      </c>
      <c r="O31" s="8">
        <f>E11</f>
        <v>1.05</v>
      </c>
      <c r="P31" s="8">
        <f>E27</f>
        <v>1.03</v>
      </c>
      <c r="Q31" s="8">
        <f>E43</f>
        <v>1.06</v>
      </c>
      <c r="R31" s="8"/>
      <c r="S31" s="8">
        <f>AVERAGE(O31:Q31)</f>
        <v>1.0466666666666666</v>
      </c>
      <c r="T31" s="8">
        <f>MEDIAN(O31:Q31)</f>
        <v>1.05</v>
      </c>
      <c r="U31" s="8">
        <f>MAX(O31:Q31)</f>
        <v>1.06</v>
      </c>
      <c r="V31" s="8">
        <f>MIN(O31:Q31)</f>
        <v>1.03</v>
      </c>
      <c r="W31" s="8">
        <f t="shared" si="0"/>
        <v>3.0000000000000027E-2</v>
      </c>
      <c r="X31" s="8"/>
      <c r="Y31" t="str">
        <f>C6</f>
        <v>General Service - Commercial**</v>
      </c>
      <c r="Z31" s="8">
        <f>Q16</f>
        <v>0.94</v>
      </c>
      <c r="AA31" s="8">
        <f>Q17</f>
        <v>1.05</v>
      </c>
      <c r="AB31" s="8">
        <f>Q18</f>
        <v>0.79</v>
      </c>
      <c r="AC31" s="8">
        <f>Q19</f>
        <v>0</v>
      </c>
      <c r="AE31" s="8">
        <f t="shared" si="1"/>
        <v>0.92666666666666675</v>
      </c>
      <c r="AF31" s="8">
        <f t="shared" ref="AF31:AF36" si="4">MAX(Z31:AB31)-MIN(Z31:AB31)</f>
        <v>0.26</v>
      </c>
    </row>
    <row r="32" spans="1:32" x14ac:dyDescent="0.25">
      <c r="A32" s="2" t="s">
        <v>33</v>
      </c>
      <c r="I32" s="12"/>
      <c r="N32" t="s">
        <v>3</v>
      </c>
      <c r="O32" s="8">
        <f>E14</f>
        <v>0.95</v>
      </c>
      <c r="P32" s="8">
        <f>E30</f>
        <v>0.95</v>
      </c>
      <c r="Q32" s="8">
        <f>E46</f>
        <v>1.03</v>
      </c>
      <c r="R32" s="8"/>
      <c r="S32" s="8">
        <f>AVERAGE(O32:Q32)</f>
        <v>0.97666666666666657</v>
      </c>
      <c r="T32" s="8">
        <f>MEDIAN(O32:Q32)</f>
        <v>0.95</v>
      </c>
      <c r="U32" s="8">
        <f>MAX(O32:Q32)</f>
        <v>1.03</v>
      </c>
      <c r="V32" s="8">
        <f>MIN(O32:Q32)</f>
        <v>0.95</v>
      </c>
      <c r="W32" s="8">
        <f t="shared" si="0"/>
        <v>8.0000000000000071E-2</v>
      </c>
      <c r="X32" s="8"/>
      <c r="Y32" t="str">
        <f>D6</f>
        <v>General Services - Industrial</v>
      </c>
      <c r="Z32" s="8"/>
      <c r="AA32">
        <f>Q24</f>
        <v>1.03</v>
      </c>
      <c r="AB32" s="8">
        <f>Q25</f>
        <v>0</v>
      </c>
      <c r="AC32" s="8">
        <f>Q26</f>
        <v>0</v>
      </c>
      <c r="AE32" s="8">
        <f t="shared" si="1"/>
        <v>1.03</v>
      </c>
      <c r="AF32" s="8">
        <f t="shared" si="4"/>
        <v>1.03</v>
      </c>
    </row>
    <row r="33" spans="1:36" x14ac:dyDescent="0.25">
      <c r="A33" s="1" t="s">
        <v>7</v>
      </c>
      <c r="B33" s="8">
        <v>0.89</v>
      </c>
      <c r="C33" s="8">
        <v>0.74</v>
      </c>
      <c r="D33" s="8">
        <v>1.28</v>
      </c>
      <c r="E33" s="8">
        <v>1.62</v>
      </c>
      <c r="F33" s="8">
        <v>1.64</v>
      </c>
      <c r="G33" s="8"/>
      <c r="H33" s="8"/>
      <c r="I33" s="14"/>
      <c r="N33" t="s">
        <v>23</v>
      </c>
      <c r="O33" s="8">
        <f>E17</f>
        <v>0</v>
      </c>
      <c r="P33" s="8">
        <f>E33</f>
        <v>1.62</v>
      </c>
      <c r="Q33" s="8">
        <f>E49</f>
        <v>0</v>
      </c>
      <c r="R33" s="8"/>
      <c r="S33" s="8">
        <f>AVERAGE(O33:Q33)</f>
        <v>0.54</v>
      </c>
      <c r="T33" s="8">
        <f>MEDIAN(O33:Q33)</f>
        <v>0</v>
      </c>
      <c r="U33" s="8">
        <f>MAX(O33:Q33)</f>
        <v>1.62</v>
      </c>
      <c r="V33" s="8">
        <f>MIN(O33:Q33)</f>
        <v>0</v>
      </c>
      <c r="W33" s="8">
        <f t="shared" si="0"/>
        <v>1.62</v>
      </c>
      <c r="X33" s="8"/>
      <c r="Y33" t="str">
        <f>E6</f>
        <v>Large General Service</v>
      </c>
      <c r="Z33" s="8">
        <f>Q30</f>
        <v>1.46</v>
      </c>
      <c r="AA33" s="8">
        <f>Q31</f>
        <v>1.06</v>
      </c>
      <c r="AB33" s="8">
        <f>Q32</f>
        <v>1.03</v>
      </c>
      <c r="AC33" s="8">
        <f>Q33</f>
        <v>0</v>
      </c>
      <c r="AE33" s="8">
        <f t="shared" si="1"/>
        <v>1.1833333333333333</v>
      </c>
      <c r="AF33" s="8">
        <f t="shared" si="4"/>
        <v>0.42999999999999994</v>
      </c>
    </row>
    <row r="34" spans="1:36" x14ac:dyDescent="0.25">
      <c r="W34" s="8"/>
      <c r="X34" s="8"/>
      <c r="Y34" t="str">
        <f>F6</f>
        <v>Extra Large General Service</v>
      </c>
      <c r="Z34" s="8">
        <f>Q37</f>
        <v>1.55</v>
      </c>
      <c r="AA34" s="8"/>
      <c r="AB34" s="8">
        <f>Q39</f>
        <v>0</v>
      </c>
      <c r="AC34" s="8">
        <f>Q40</f>
        <v>0</v>
      </c>
      <c r="AE34" s="8">
        <f t="shared" si="1"/>
        <v>1.55</v>
      </c>
      <c r="AF34" s="8">
        <f t="shared" si="4"/>
        <v>1.55</v>
      </c>
    </row>
    <row r="35" spans="1:36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N35" s="10" t="str">
        <f>F6</f>
        <v>Extra Large General Service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 t="str">
        <f>G6</f>
        <v>Interruptible</v>
      </c>
      <c r="Z35" s="8">
        <f>Q44</f>
        <v>1.1499999999999999</v>
      </c>
      <c r="AA35" s="8">
        <f>Q45</f>
        <v>1.01</v>
      </c>
      <c r="AB35" s="8">
        <f>Q46</f>
        <v>0.9</v>
      </c>
      <c r="AC35" s="8">
        <f>Q47</f>
        <v>0</v>
      </c>
      <c r="AE35" s="8">
        <f t="shared" si="1"/>
        <v>1.02</v>
      </c>
      <c r="AF35" s="8">
        <f t="shared" si="4"/>
        <v>0.24999999999999989</v>
      </c>
    </row>
    <row r="36" spans="1:36" x14ac:dyDescent="0.25">
      <c r="I36" s="12"/>
      <c r="O36" s="8" t="s">
        <v>9</v>
      </c>
      <c r="P36" s="8" t="s">
        <v>10</v>
      </c>
      <c r="Q36" s="8" t="s">
        <v>11</v>
      </c>
      <c r="R36" s="8"/>
      <c r="S36" s="8" t="s">
        <v>14</v>
      </c>
      <c r="T36" s="8" t="s">
        <v>15</v>
      </c>
      <c r="U36" s="8" t="s">
        <v>17</v>
      </c>
      <c r="V36" s="8" t="s">
        <v>18</v>
      </c>
      <c r="W36" s="8" t="s">
        <v>16</v>
      </c>
      <c r="Y36" t="str">
        <f>H6</f>
        <v>Transport</v>
      </c>
      <c r="Z36" s="8">
        <f>Q51</f>
        <v>0.84</v>
      </c>
      <c r="AA36" s="8">
        <f>Q52</f>
        <v>1.25</v>
      </c>
      <c r="AB36" s="8">
        <f>Q53</f>
        <v>0</v>
      </c>
      <c r="AC36" s="8">
        <f>Q54</f>
        <v>0</v>
      </c>
      <c r="AE36" s="8">
        <f t="shared" si="1"/>
        <v>1.0449999999999999</v>
      </c>
      <c r="AF36" s="8">
        <f t="shared" si="4"/>
        <v>1.25</v>
      </c>
    </row>
    <row r="37" spans="1:36" x14ac:dyDescent="0.25">
      <c r="A37" s="5" t="s">
        <v>13</v>
      </c>
      <c r="B37" s="5" t="s">
        <v>26</v>
      </c>
      <c r="I37" s="12"/>
      <c r="N37" t="s">
        <v>2</v>
      </c>
      <c r="O37" s="8">
        <f>F8</f>
        <v>1.36</v>
      </c>
      <c r="P37" s="8">
        <f>F24</f>
        <v>1.43</v>
      </c>
      <c r="Q37" s="8">
        <f>F40</f>
        <v>1.55</v>
      </c>
      <c r="R37" s="8"/>
      <c r="S37" s="8">
        <f>AVERAGE(O37:Q37)</f>
        <v>1.4466666666666665</v>
      </c>
      <c r="T37" s="8">
        <f>MEDIAN(O37:Q37)</f>
        <v>1.43</v>
      </c>
      <c r="U37" s="8">
        <f>MAX(O37:Q37)</f>
        <v>1.55</v>
      </c>
      <c r="V37" s="8">
        <f>MIN(O37:Q37)</f>
        <v>1.36</v>
      </c>
      <c r="W37" s="8">
        <f t="shared" si="0"/>
        <v>0.18999999999999995</v>
      </c>
    </row>
    <row r="38" spans="1:36" x14ac:dyDescent="0.25">
      <c r="A38" s="1"/>
      <c r="B38" s="3" t="s">
        <v>4</v>
      </c>
      <c r="C38" s="4" t="s">
        <v>31</v>
      </c>
      <c r="D38" s="4" t="s">
        <v>30</v>
      </c>
      <c r="E38" s="4" t="s">
        <v>5</v>
      </c>
      <c r="F38" s="4" t="s">
        <v>6</v>
      </c>
      <c r="G38" s="4" t="s">
        <v>28</v>
      </c>
      <c r="H38" s="4" t="s">
        <v>29</v>
      </c>
      <c r="I38" s="13" t="s">
        <v>32</v>
      </c>
      <c r="J38" s="4" t="s">
        <v>45</v>
      </c>
      <c r="K38" s="4" t="s">
        <v>46</v>
      </c>
      <c r="N38" t="s">
        <v>22</v>
      </c>
      <c r="O38" s="8">
        <f>F11</f>
        <v>0</v>
      </c>
      <c r="P38" s="8">
        <f>F27</f>
        <v>0</v>
      </c>
      <c r="Q38" s="8">
        <f>F43</f>
        <v>0</v>
      </c>
      <c r="R38" s="8"/>
      <c r="S38" s="8">
        <f>AVERAGE(O38:Q38)</f>
        <v>0</v>
      </c>
      <c r="T38" s="8">
        <f>MEDIAN(O38:Q38)</f>
        <v>0</v>
      </c>
      <c r="U38" s="8">
        <f>MAX(O38:Q38)</f>
        <v>0</v>
      </c>
      <c r="V38" s="8">
        <f>MIN(O38:Q38)</f>
        <v>0</v>
      </c>
      <c r="W38" s="8">
        <f t="shared" si="0"/>
        <v>0</v>
      </c>
      <c r="Z38" t="s">
        <v>42</v>
      </c>
    </row>
    <row r="39" spans="1:36" x14ac:dyDescent="0.25">
      <c r="A39" s="2" t="s">
        <v>2</v>
      </c>
      <c r="I39" s="12"/>
      <c r="N39" t="s">
        <v>3</v>
      </c>
      <c r="O39" s="8">
        <f>F14</f>
        <v>0</v>
      </c>
      <c r="P39" s="8">
        <f>F30</f>
        <v>0</v>
      </c>
      <c r="Q39" s="8">
        <f>F46</f>
        <v>0</v>
      </c>
      <c r="R39" s="8"/>
      <c r="S39" s="8">
        <f>AVERAGE(O39:Q39)</f>
        <v>0</v>
      </c>
      <c r="T39" s="8">
        <f>MEDIAN(O39:Q39)</f>
        <v>0</v>
      </c>
      <c r="U39" s="8">
        <f>MAX(O39:Q39)</f>
        <v>0</v>
      </c>
      <c r="V39" s="8">
        <f>MIN(O39:Q39)</f>
        <v>0</v>
      </c>
      <c r="W39" s="8">
        <f t="shared" si="0"/>
        <v>0</v>
      </c>
      <c r="X39" s="8"/>
      <c r="Z39" s="8"/>
      <c r="AA39" s="8"/>
      <c r="AB39" s="8"/>
      <c r="AE39" s="8"/>
      <c r="AF39" s="8"/>
    </row>
    <row r="40" spans="1:36" x14ac:dyDescent="0.25">
      <c r="A40" s="1" t="s">
        <v>7</v>
      </c>
      <c r="C40">
        <v>0.94</v>
      </c>
      <c r="E40">
        <v>1.46</v>
      </c>
      <c r="F40">
        <v>1.55</v>
      </c>
      <c r="G40">
        <v>1.1499999999999999</v>
      </c>
      <c r="H40">
        <v>0.84</v>
      </c>
      <c r="I40" s="12"/>
      <c r="N40" t="s">
        <v>23</v>
      </c>
      <c r="O40" s="8">
        <f>F17</f>
        <v>0</v>
      </c>
      <c r="P40" s="8">
        <f>F33</f>
        <v>1.64</v>
      </c>
      <c r="Q40" s="8">
        <f>F49</f>
        <v>0</v>
      </c>
      <c r="R40" s="8"/>
      <c r="S40" s="8">
        <f>AVERAGE(O40:Q40)</f>
        <v>0.54666666666666663</v>
      </c>
      <c r="T40" s="8">
        <f>MEDIAN(O40:Q40)</f>
        <v>0</v>
      </c>
      <c r="U40" s="8">
        <f>MAX(O40:Q40)</f>
        <v>1.64</v>
      </c>
      <c r="V40" s="8">
        <f>MIN(O40:Q40)</f>
        <v>0</v>
      </c>
      <c r="W40" s="8">
        <f t="shared" si="0"/>
        <v>1.64</v>
      </c>
      <c r="X40" s="8"/>
    </row>
    <row r="41" spans="1:36" x14ac:dyDescent="0.25">
      <c r="A41" s="1"/>
      <c r="I41" s="12"/>
      <c r="W41" s="8"/>
    </row>
    <row r="42" spans="1:36" x14ac:dyDescent="0.25">
      <c r="A42" s="2" t="s">
        <v>22</v>
      </c>
      <c r="I42" s="12"/>
      <c r="N42" s="10" t="str">
        <f>G6</f>
        <v>Interruptible</v>
      </c>
      <c r="O42" s="8"/>
      <c r="P42" s="8"/>
      <c r="Q42" s="8"/>
      <c r="R42" s="8"/>
      <c r="S42" s="8"/>
      <c r="T42" s="8"/>
      <c r="U42" s="8"/>
      <c r="V42" s="8"/>
      <c r="W42" s="8"/>
    </row>
    <row r="43" spans="1:36" x14ac:dyDescent="0.25">
      <c r="A43" s="15" t="s">
        <v>7</v>
      </c>
      <c r="B43">
        <v>0.94</v>
      </c>
      <c r="C43">
        <v>1.05</v>
      </c>
      <c r="D43">
        <v>1.03</v>
      </c>
      <c r="E43">
        <v>1.06</v>
      </c>
      <c r="G43" s="8">
        <v>1.01</v>
      </c>
      <c r="H43">
        <v>1.25</v>
      </c>
      <c r="I43" s="12">
        <v>1.31</v>
      </c>
      <c r="O43" s="8" t="s">
        <v>9</v>
      </c>
      <c r="P43" s="8" t="s">
        <v>10</v>
      </c>
      <c r="Q43" s="8" t="s">
        <v>11</v>
      </c>
      <c r="R43" s="8"/>
      <c r="S43" s="8" t="s">
        <v>14</v>
      </c>
      <c r="T43" s="8" t="s">
        <v>15</v>
      </c>
      <c r="U43" s="8" t="s">
        <v>17</v>
      </c>
      <c r="V43" s="8" t="s">
        <v>18</v>
      </c>
      <c r="W43" s="8" t="s">
        <v>16</v>
      </c>
    </row>
    <row r="44" spans="1:36" x14ac:dyDescent="0.25">
      <c r="A44" s="1"/>
      <c r="I44" s="12"/>
      <c r="N44" t="s">
        <v>2</v>
      </c>
      <c r="O44" s="8">
        <f>G8</f>
        <v>1.07</v>
      </c>
      <c r="P44" s="8">
        <f>G24</f>
        <v>1.1200000000000001</v>
      </c>
      <c r="Q44" s="8">
        <f>G40</f>
        <v>1.1499999999999999</v>
      </c>
      <c r="R44" s="8"/>
      <c r="S44" s="8">
        <f>AVERAGE(O44:Q44)</f>
        <v>1.1133333333333335</v>
      </c>
      <c r="T44" s="8">
        <f>MEDIAN(O44:Q44)</f>
        <v>1.1200000000000001</v>
      </c>
      <c r="U44" s="8">
        <f>MAX(O44:Q44)</f>
        <v>1.1499999999999999</v>
      </c>
      <c r="V44" s="8">
        <f>MIN(O44:Q44)</f>
        <v>1.07</v>
      </c>
      <c r="W44" s="8">
        <f t="shared" si="0"/>
        <v>7.9999999999999849E-2</v>
      </c>
    </row>
    <row r="45" spans="1:36" x14ac:dyDescent="0.25">
      <c r="A45" s="2" t="s">
        <v>3</v>
      </c>
      <c r="I45" s="12"/>
      <c r="N45" t="s">
        <v>22</v>
      </c>
      <c r="O45" s="8">
        <f>G11</f>
        <v>1</v>
      </c>
      <c r="P45" s="8">
        <f>G27</f>
        <v>1.01</v>
      </c>
      <c r="Q45" s="8">
        <f>G43</f>
        <v>1.01</v>
      </c>
      <c r="R45" s="8"/>
      <c r="S45" s="8">
        <f>AVERAGE(O45:Q45)</f>
        <v>1.0066666666666666</v>
      </c>
      <c r="T45" s="8">
        <f>MEDIAN(O45:Q45)</f>
        <v>1.01</v>
      </c>
      <c r="U45" s="8">
        <f>MAX(O45:Q45)</f>
        <v>1.01</v>
      </c>
      <c r="V45" s="8">
        <f>MIN(O45:Q45)</f>
        <v>1</v>
      </c>
      <c r="W45" s="8">
        <f t="shared" si="0"/>
        <v>1.0000000000000009E-2</v>
      </c>
    </row>
    <row r="46" spans="1:36" x14ac:dyDescent="0.25">
      <c r="A46" s="1" t="s">
        <v>7</v>
      </c>
      <c r="B46" s="8">
        <v>1.0900000000000001</v>
      </c>
      <c r="C46" s="8">
        <v>0.79</v>
      </c>
      <c r="D46" s="8"/>
      <c r="E46" s="8">
        <v>1.03</v>
      </c>
      <c r="F46" s="8"/>
      <c r="G46" s="8">
        <v>0.9</v>
      </c>
      <c r="H46" s="8"/>
      <c r="I46" s="14">
        <v>1.29</v>
      </c>
      <c r="J46">
        <v>1.22</v>
      </c>
      <c r="K46" s="14">
        <v>0.75</v>
      </c>
      <c r="N46" t="s">
        <v>3</v>
      </c>
      <c r="O46" s="8">
        <f>G14</f>
        <v>0.9</v>
      </c>
      <c r="P46" s="8">
        <f>G30</f>
        <v>1.08</v>
      </c>
      <c r="Q46" s="8">
        <f>G46</f>
        <v>0.9</v>
      </c>
      <c r="R46" s="8"/>
      <c r="S46" s="8">
        <f>AVERAGE(O46:Q46)</f>
        <v>0.96</v>
      </c>
      <c r="T46" s="8">
        <f>MEDIAN(O46:Q46)</f>
        <v>0.9</v>
      </c>
      <c r="U46" s="8">
        <f>MAX(O46:Q46)</f>
        <v>1.08</v>
      </c>
      <c r="V46" s="8">
        <f>MIN(O46:Q46)</f>
        <v>0.9</v>
      </c>
      <c r="W46" s="8">
        <f t="shared" si="0"/>
        <v>0.18000000000000005</v>
      </c>
    </row>
    <row r="47" spans="1:36" x14ac:dyDescent="0.25">
      <c r="N47" t="s">
        <v>23</v>
      </c>
      <c r="O47" s="8">
        <f>G17</f>
        <v>0</v>
      </c>
      <c r="P47" s="8">
        <f>G33</f>
        <v>0</v>
      </c>
      <c r="Q47" s="8">
        <f>G49</f>
        <v>0</v>
      </c>
      <c r="R47" s="8"/>
      <c r="S47" s="8">
        <f>AVERAGE(O47:Q47)</f>
        <v>0</v>
      </c>
      <c r="T47" s="8">
        <f>MEDIAN(O47:Q47)</f>
        <v>0</v>
      </c>
      <c r="U47" s="8">
        <f>MAX(O47:Q47)</f>
        <v>0</v>
      </c>
      <c r="V47" s="8">
        <f>MIN(O47:Q47)</f>
        <v>0</v>
      </c>
      <c r="W47" s="8">
        <f t="shared" si="0"/>
        <v>0</v>
      </c>
    </row>
    <row r="48" spans="1:36" x14ac:dyDescent="0.25">
      <c r="A48" s="2" t="s">
        <v>33</v>
      </c>
      <c r="I48" s="12"/>
      <c r="W48" s="8"/>
      <c r="AJ48" t="s">
        <v>40</v>
      </c>
    </row>
    <row r="49" spans="1:36" x14ac:dyDescent="0.25">
      <c r="A49" s="1" t="s">
        <v>7</v>
      </c>
      <c r="B49" s="8"/>
      <c r="C49" s="8"/>
      <c r="D49" s="8"/>
      <c r="E49" s="8"/>
      <c r="F49" s="8"/>
      <c r="G49" s="8"/>
      <c r="H49" s="8"/>
      <c r="I49" s="14"/>
      <c r="N49" s="10" t="str">
        <f>H6</f>
        <v>Transport</v>
      </c>
      <c r="O49" s="8"/>
      <c r="P49" s="8"/>
      <c r="Q49" s="8"/>
      <c r="R49" s="8"/>
      <c r="S49" s="8"/>
      <c r="T49" s="8"/>
      <c r="U49" s="8"/>
      <c r="V49" s="8"/>
      <c r="W49" s="8"/>
      <c r="AJ49" t="s">
        <v>38</v>
      </c>
    </row>
    <row r="50" spans="1:36" x14ac:dyDescent="0.25">
      <c r="O50" s="8" t="s">
        <v>9</v>
      </c>
      <c r="P50" s="8" t="s">
        <v>10</v>
      </c>
      <c r="Q50" s="8" t="s">
        <v>11</v>
      </c>
      <c r="R50" s="8"/>
      <c r="S50" s="8" t="s">
        <v>14</v>
      </c>
      <c r="T50" s="8" t="s">
        <v>15</v>
      </c>
      <c r="U50" s="8" t="s">
        <v>17</v>
      </c>
      <c r="V50" s="8" t="s">
        <v>18</v>
      </c>
      <c r="W50" s="8" t="s">
        <v>16</v>
      </c>
    </row>
    <row r="51" spans="1:36" x14ac:dyDescent="0.25">
      <c r="N51" t="s">
        <v>2</v>
      </c>
      <c r="O51" s="8">
        <f>H8</f>
        <v>0.77</v>
      </c>
      <c r="P51" s="8">
        <f>H24</f>
        <v>0.9</v>
      </c>
      <c r="Q51" s="8">
        <f>H40</f>
        <v>0.84</v>
      </c>
      <c r="R51" s="8"/>
      <c r="S51" s="8">
        <f>AVERAGE(O51:Q51)</f>
        <v>0.83666666666666656</v>
      </c>
      <c r="T51" s="8">
        <f>MEDIAN(O51:Q51)</f>
        <v>0.84</v>
      </c>
      <c r="U51" s="8">
        <f>MAX(O51:Q51)</f>
        <v>0.9</v>
      </c>
      <c r="V51" s="8">
        <f>MIN(O51:Q51)</f>
        <v>0.77</v>
      </c>
      <c r="W51" s="8">
        <f t="shared" si="0"/>
        <v>0.13</v>
      </c>
    </row>
    <row r="52" spans="1:36" x14ac:dyDescent="0.25">
      <c r="N52" t="s">
        <v>22</v>
      </c>
      <c r="O52" s="8">
        <f>H11</f>
        <v>0.9</v>
      </c>
      <c r="P52" s="8">
        <f>H27</f>
        <v>1.02</v>
      </c>
      <c r="Q52" s="8">
        <f>H43</f>
        <v>1.25</v>
      </c>
      <c r="R52" s="8"/>
      <c r="S52" s="8">
        <f>AVERAGE(O52:Q52)</f>
        <v>1.0566666666666666</v>
      </c>
      <c r="T52" s="8">
        <f>MEDIAN(O52:Q52)</f>
        <v>1.02</v>
      </c>
      <c r="U52" s="8">
        <f>MAX(O52:Q52)</f>
        <v>1.25</v>
      </c>
      <c r="V52" s="8">
        <f>MIN(O52:Q52)</f>
        <v>0.9</v>
      </c>
      <c r="W52" s="8">
        <f t="shared" si="0"/>
        <v>0.35</v>
      </c>
    </row>
    <row r="53" spans="1:36" x14ac:dyDescent="0.25">
      <c r="A53" t="s">
        <v>34</v>
      </c>
      <c r="N53" t="s">
        <v>3</v>
      </c>
      <c r="O53" s="8">
        <f>H14</f>
        <v>0</v>
      </c>
      <c r="P53" s="8">
        <f>H30</f>
        <v>0</v>
      </c>
      <c r="Q53" s="8">
        <f>H46</f>
        <v>0</v>
      </c>
      <c r="R53" s="8"/>
      <c r="S53" s="8">
        <f>AVERAGE(O53:Q53)</f>
        <v>0</v>
      </c>
      <c r="T53" s="8">
        <f>MEDIAN(O53:Q53)</f>
        <v>0</v>
      </c>
      <c r="U53" s="8">
        <f>MAX(O53:Q53)</f>
        <v>0</v>
      </c>
      <c r="V53" s="8">
        <f>MIN(O53:Q53)</f>
        <v>0</v>
      </c>
      <c r="W53" s="8">
        <f t="shared" si="0"/>
        <v>0</v>
      </c>
    </row>
    <row r="54" spans="1:36" x14ac:dyDescent="0.25">
      <c r="A54" t="s">
        <v>48</v>
      </c>
      <c r="N54" t="s">
        <v>23</v>
      </c>
      <c r="O54" s="8">
        <f>H17</f>
        <v>0</v>
      </c>
      <c r="P54" s="8">
        <f>H33</f>
        <v>0</v>
      </c>
      <c r="Q54" s="8">
        <f>H49</f>
        <v>0</v>
      </c>
      <c r="S54" s="8">
        <f>AVERAGE(O54:Q54)</f>
        <v>0</v>
      </c>
      <c r="T54" s="8">
        <f>MEDIAN(O54:Q54)</f>
        <v>0</v>
      </c>
      <c r="U54" s="8">
        <f>MAX(O54:Q54)</f>
        <v>0</v>
      </c>
      <c r="V54" s="8">
        <f>MIN(O54:Q54)</f>
        <v>0</v>
      </c>
      <c r="W54" s="8">
        <f t="shared" si="0"/>
        <v>0</v>
      </c>
    </row>
    <row r="55" spans="1:36" x14ac:dyDescent="0.25">
      <c r="W55" s="8"/>
    </row>
    <row r="56" spans="1:36" x14ac:dyDescent="0.25">
      <c r="N56" s="10" t="str">
        <f>I6</f>
        <v>Special Contract</v>
      </c>
      <c r="W56" s="8"/>
    </row>
    <row r="57" spans="1:36" x14ac:dyDescent="0.25">
      <c r="O57" s="8" t="s">
        <v>9</v>
      </c>
      <c r="P57" s="8" t="s">
        <v>10</v>
      </c>
      <c r="Q57" s="8" t="s">
        <v>11</v>
      </c>
      <c r="S57" s="8" t="s">
        <v>14</v>
      </c>
      <c r="T57" s="8" t="s">
        <v>15</v>
      </c>
      <c r="U57" s="8" t="s">
        <v>17</v>
      </c>
      <c r="V57" s="8" t="s">
        <v>18</v>
      </c>
      <c r="W57" s="8" t="s">
        <v>16</v>
      </c>
    </row>
    <row r="58" spans="1:36" x14ac:dyDescent="0.25">
      <c r="N58" t="s">
        <v>22</v>
      </c>
      <c r="O58">
        <f>I11</f>
        <v>1.34</v>
      </c>
      <c r="P58">
        <f>I27</f>
        <v>1.2</v>
      </c>
      <c r="Q58">
        <f>I43</f>
        <v>1.31</v>
      </c>
      <c r="S58" s="8">
        <f>AVERAGE(O58:Q58)</f>
        <v>1.2833333333333334</v>
      </c>
      <c r="T58" s="8">
        <f>MEDIAN(O58:Q58)</f>
        <v>1.31</v>
      </c>
      <c r="U58" s="8">
        <f>MAX(O58:Q58)</f>
        <v>1.34</v>
      </c>
      <c r="V58" s="8">
        <f>MIN(O58:Q58)</f>
        <v>1.2</v>
      </c>
      <c r="W58" s="8">
        <f>U58-V58</f>
        <v>0.14000000000000012</v>
      </c>
    </row>
    <row r="59" spans="1:36" x14ac:dyDescent="0.25">
      <c r="N59" t="s">
        <v>3</v>
      </c>
      <c r="O59" s="8">
        <f>I14</f>
        <v>0.5</v>
      </c>
      <c r="P59">
        <f>I30</f>
        <v>0.54</v>
      </c>
      <c r="Q59" s="8">
        <f>I46</f>
        <v>1.29</v>
      </c>
      <c r="S59" s="8">
        <f>AVERAGE(O59:Q59)</f>
        <v>0.77666666666666673</v>
      </c>
      <c r="T59" s="8">
        <f>MEDIAN(O59:Q59)</f>
        <v>0.54</v>
      </c>
      <c r="U59" s="8">
        <f>MAX(O59:Q59)</f>
        <v>1.29</v>
      </c>
      <c r="V59" s="8">
        <f>MIN(O59:Q59)</f>
        <v>0.5</v>
      </c>
      <c r="W59" s="8">
        <f>U59-V59</f>
        <v>0.79</v>
      </c>
    </row>
    <row r="61" spans="1:36" x14ac:dyDescent="0.25">
      <c r="S61" s="8"/>
      <c r="T61" s="8"/>
      <c r="U61" s="8"/>
      <c r="V61" s="8"/>
      <c r="W61" s="8"/>
    </row>
    <row r="63" spans="1:36" x14ac:dyDescent="0.25">
      <c r="N63" s="17" t="s">
        <v>45</v>
      </c>
      <c r="S63" s="8"/>
      <c r="T63" s="8"/>
      <c r="U63" s="8"/>
      <c r="V63" s="8"/>
      <c r="W63" s="8"/>
    </row>
    <row r="64" spans="1:36" x14ac:dyDescent="0.25">
      <c r="O64" s="8" t="s">
        <v>9</v>
      </c>
      <c r="P64" s="8" t="s">
        <v>10</v>
      </c>
      <c r="Q64" s="8" t="s">
        <v>11</v>
      </c>
      <c r="S64" s="8" t="s">
        <v>14</v>
      </c>
      <c r="T64" s="8" t="s">
        <v>15</v>
      </c>
      <c r="U64" s="8" t="s">
        <v>17</v>
      </c>
      <c r="V64" s="8" t="s">
        <v>18</v>
      </c>
      <c r="W64" s="8" t="s">
        <v>16</v>
      </c>
    </row>
    <row r="65" spans="14:36" x14ac:dyDescent="0.25">
      <c r="N65" t="s">
        <v>3</v>
      </c>
      <c r="O65">
        <f>J14</f>
        <v>1.21</v>
      </c>
      <c r="P65">
        <f>J30</f>
        <v>1.44</v>
      </c>
      <c r="Q65">
        <f>J46</f>
        <v>1.22</v>
      </c>
      <c r="S65" s="8">
        <f>AVERAGE(O65:Q65)</f>
        <v>1.29</v>
      </c>
      <c r="T65" s="8">
        <f>MEDIAN(O65:Q65)</f>
        <v>1.22</v>
      </c>
      <c r="U65" s="8">
        <f>MAX(O65:Q65)</f>
        <v>1.44</v>
      </c>
      <c r="V65" s="8">
        <f>MIN(O65:Q65)</f>
        <v>1.21</v>
      </c>
      <c r="W65" s="8">
        <f>U65-V65</f>
        <v>0.22999999999999998</v>
      </c>
    </row>
    <row r="66" spans="14:36" x14ac:dyDescent="0.25">
      <c r="S66" s="8"/>
      <c r="T66" s="8"/>
      <c r="U66" s="8"/>
      <c r="V66" s="8"/>
      <c r="W66" s="8"/>
    </row>
    <row r="67" spans="14:36" x14ac:dyDescent="0.25">
      <c r="N67" s="17" t="s">
        <v>46</v>
      </c>
    </row>
    <row r="68" spans="14:36" x14ac:dyDescent="0.25">
      <c r="O68" s="8" t="s">
        <v>9</v>
      </c>
      <c r="P68" s="8" t="s">
        <v>10</v>
      </c>
      <c r="Q68" s="8" t="s">
        <v>11</v>
      </c>
      <c r="S68" s="8" t="s">
        <v>14</v>
      </c>
      <c r="T68" s="8" t="s">
        <v>15</v>
      </c>
      <c r="U68" s="8" t="s">
        <v>17</v>
      </c>
      <c r="V68" s="8" t="s">
        <v>18</v>
      </c>
      <c r="W68" s="8" t="s">
        <v>16</v>
      </c>
    </row>
    <row r="69" spans="14:36" x14ac:dyDescent="0.25">
      <c r="N69" t="s">
        <v>3</v>
      </c>
      <c r="O69" s="8">
        <f>K14</f>
        <v>0.74</v>
      </c>
      <c r="P69">
        <f>K30</f>
        <v>0.83</v>
      </c>
      <c r="Q69" s="8">
        <f>K46</f>
        <v>0.75</v>
      </c>
      <c r="S69" s="8">
        <f>AVERAGE(O69:Q69)</f>
        <v>0.77333333333333332</v>
      </c>
      <c r="T69" s="8">
        <f>MEDIAN(O69:Q69)</f>
        <v>0.75</v>
      </c>
      <c r="U69" s="8">
        <f>MAX(O69:Q69)</f>
        <v>0.83</v>
      </c>
      <c r="V69" s="8">
        <f>MIN(O69:Q69)</f>
        <v>0.74</v>
      </c>
      <c r="W69" s="8">
        <f>U69-V69</f>
        <v>8.9999999999999969E-2</v>
      </c>
    </row>
    <row r="70" spans="14:36" x14ac:dyDescent="0.25">
      <c r="S70" s="8"/>
      <c r="T70" s="8"/>
      <c r="U70" s="8"/>
      <c r="V70" s="8"/>
      <c r="W70" s="8"/>
    </row>
    <row r="74" spans="14:36" x14ac:dyDescent="0.25">
      <c r="AJ74" t="s">
        <v>40</v>
      </c>
    </row>
    <row r="101" spans="49:49" x14ac:dyDescent="0.25">
      <c r="AW101" t="s">
        <v>38</v>
      </c>
    </row>
  </sheetData>
  <mergeCells count="5">
    <mergeCell ref="A1:F1"/>
    <mergeCell ref="A2:F2"/>
    <mergeCell ref="A3:F3"/>
    <mergeCell ref="S6:W6"/>
    <mergeCell ref="Y6:AC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ketNumber xmlns="dc463f71-b30c-4ab2-9473-d307f9d35888">170002</DocketNumber>
    <IndustryCode xmlns="dc463f71-b30c-4ab2-9473-d307f9d35888">140</IndustryCode>
    <Prefix xmlns="dc463f71-b30c-4ab2-9473-d307f9d35888">UE</Prefix>
    <Visibility xmlns="dc463f71-b30c-4ab2-9473-d307f9d35888">Full Visibility</Visibility>
    <DocumentSetType xmlns="dc463f71-b30c-4ab2-9473-d307f9d35888">Notice</DocumentSetType>
    <IsConfidential xmlns="dc463f71-b30c-4ab2-9473-d307f9d35888">false</IsConfidential>
    <CaseType xmlns="dc463f71-b30c-4ab2-9473-d307f9d35888">Rulemaking</CaseType>
    <CaseStatus xmlns="dc463f71-b30c-4ab2-9473-d307f9d35888">Closed</CaseStatus>
    <OpenedDate xmlns="dc463f71-b30c-4ab2-9473-d307f9d35888">2017-01-03T08:00:00+00:00</OpenedDate>
    <Date1 xmlns="dc463f71-b30c-4ab2-9473-d307f9d35888">2019-08-30T21:50:31+00:00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AgendaOrder xmlns="dc463f71-b30c-4ab2-9473-d307f9d35888">false</AgendaOrder>
    <SignificantOrder xmlns="dc463f71-b30c-4ab2-9473-d307f9d35888">false</SignificantOrder>
    <DelegatedOrder xmlns="dc463f71-b30c-4ab2-9473-d307f9d35888">false</DelegatedOrder>
  </documentManagement>
</p:properties>
</file>

<file path=customXml/item3.xml><?xml version="1.0" encoding="utf-8"?>
<?mso-contentType ?>
<SharedContentType xmlns="Microsoft.SharePoint.Taxonomy.ContentTypeSync" SourceId="1af0c028-e016-4365-948e-cc2e26d65303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C61E7120A6E844987769BD5AE4235A1" ma:contentTypeVersion="104" ma:contentTypeDescription="" ma:contentTypeScope="" ma:versionID="8ddd6be1c619f9ad5a8d32551dcc509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4ccd4140794adb7bccf17b21b5812a9d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F0BFD-1782-4024-8957-BCB260DD28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BD97D0-6A61-4ACB-B187-D7F5D8F7A45F}">
  <ds:schemaRefs>
    <ds:schemaRef ds:uri="117d69bb-fb60-4a7b-ae84-67c7806b0d9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F10FF31-D1BF-4510-8EC2-EF2DA98E9F32}"/>
</file>

<file path=customXml/itemProps4.xml><?xml version="1.0" encoding="utf-8"?>
<ds:datastoreItem xmlns:ds="http://schemas.openxmlformats.org/officeDocument/2006/customXml" ds:itemID="{D1C124D4-C552-4980-86AD-CB5CA4210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 Main Classification</vt:lpstr>
      <vt:lpstr>Dist Main Allocation</vt:lpstr>
    </vt:vector>
  </TitlesOfParts>
  <Company>Washington Utilities and Transportation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Jordan, Elaine (UTC)</dc:creator>
  <cp:lastModifiedBy>Jordan, Elaine (UTC)</cp:lastModifiedBy>
  <dcterms:created xsi:type="dcterms:W3CDTF">2019-06-14T21:30:21Z</dcterms:created>
  <dcterms:modified xsi:type="dcterms:W3CDTF">2019-08-22T16:09:51Z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0x0101006E56B4D1795A2E4DB2F0B01679ED314A002C61E7120A6E844987769BD5AE4235A1</vt:lpwstr>
  </property>
  <property fmtid="{D5CDD505-2E9C-101B-9397-08002B2CF9AE}" pid="4" name="EfsecDocumentType">
    <vt:lpwstr>Documents</vt:lpwstr>
  </property>
  <property fmtid="{D5CDD505-2E9C-101B-9397-08002B2CF9AE}" pid="10" name="IsOfficialRecord">
    <vt:bool>false</vt:bool>
  </property>
  <property fmtid="{D5CDD505-2E9C-101B-9397-08002B2CF9AE}" pid="11" name="IsVisibleToEfsecCouncil">
    <vt:bool>false</vt:bool>
  </property>
  <property fmtid="{D5CDD505-2E9C-101B-9397-08002B2CF9AE}" pid="18" name="_docset_NoMedatataSyncRequired">
    <vt:lpwstr>False</vt:lpwstr>
  </property>
  <property fmtid="{D5CDD505-2E9C-101B-9397-08002B2CF9AE}" pid="19" name="IsEFSEC">
    <vt:bool>false</vt:bool>
  </property>
</Properties>
</file>